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elip\OneDrive\Desktop\Casa\Documentos\"/>
    </mc:Choice>
  </mc:AlternateContent>
  <xr:revisionPtr revIDLastSave="0" documentId="13_ncr:1_{FB580092-88A3-4740-829C-801AB5454178}" xr6:coauthVersionLast="47" xr6:coauthVersionMax="47" xr10:uidLastSave="{00000000-0000-0000-0000-000000000000}"/>
  <bookViews>
    <workbookView xWindow="-28920" yWindow="-8625" windowWidth="29040" windowHeight="15720" xr2:uid="{CB33C798-C0C5-43D4-8A09-6D69BF9C8B07}"/>
  </bookViews>
  <sheets>
    <sheet name="Almuerzos" sheetId="1" r:id="rId1"/>
    <sheet name="Otros_Ingresos" sheetId="2" r:id="rId2"/>
    <sheet name="Principales" sheetId="5" r:id="rId3"/>
    <sheet name="Acompañamientos" sheetId="16" r:id="rId4"/>
    <sheet name="Proveedores" sheetId="7" r:id="rId5"/>
    <sheet name="Productos" sheetId="12" r:id="rId6"/>
    <sheet name="Compras1" sheetId="4" r:id="rId7"/>
    <sheet name="Compras2" sheetId="14" r:id="rId8"/>
    <sheet name="Compras3" sheetId="17" r:id="rId9"/>
    <sheet name="Rev. Inventario" sheetId="8" r:id="rId10"/>
    <sheet name="Subsidio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9" i="2" l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F273" i="17"/>
  <c r="G273" i="17" s="1"/>
  <c r="D273" i="17"/>
  <c r="F272" i="17"/>
  <c r="G272" i="17" s="1"/>
  <c r="D272" i="17"/>
  <c r="F270" i="17"/>
  <c r="G270" i="17" s="1"/>
  <c r="D270" i="17"/>
  <c r="F269" i="17"/>
  <c r="G269" i="17" s="1"/>
  <c r="D269" i="17"/>
  <c r="F268" i="17"/>
  <c r="G268" i="17" s="1"/>
  <c r="D268" i="17"/>
  <c r="F267" i="17"/>
  <c r="G267" i="17" s="1"/>
  <c r="D267" i="17"/>
  <c r="F266" i="17"/>
  <c r="G266" i="17" s="1"/>
  <c r="D266" i="17"/>
  <c r="F265" i="17"/>
  <c r="G265" i="17" s="1"/>
  <c r="D265" i="17"/>
  <c r="F264" i="17"/>
  <c r="G264" i="17" s="1"/>
  <c r="D264" i="17"/>
  <c r="G263" i="17"/>
  <c r="F263" i="17"/>
  <c r="D263" i="17"/>
  <c r="F262" i="17"/>
  <c r="G262" i="17" s="1"/>
  <c r="D262" i="17"/>
  <c r="F261" i="17"/>
  <c r="G261" i="17" s="1"/>
  <c r="D261" i="17"/>
  <c r="F260" i="17"/>
  <c r="G260" i="17" s="1"/>
  <c r="D260" i="17"/>
  <c r="F259" i="17"/>
  <c r="G259" i="17" s="1"/>
  <c r="D259" i="17"/>
  <c r="F258" i="17"/>
  <c r="G258" i="17" s="1"/>
  <c r="D258" i="17"/>
  <c r="F257" i="17"/>
  <c r="G257" i="17" s="1"/>
  <c r="D257" i="17"/>
  <c r="F256" i="17"/>
  <c r="G256" i="17" s="1"/>
  <c r="D256" i="17"/>
  <c r="F252" i="17"/>
  <c r="G252" i="17" s="1"/>
  <c r="D252" i="17"/>
  <c r="K250" i="17"/>
  <c r="F250" i="17"/>
  <c r="G250" i="17" s="1"/>
  <c r="D250" i="17"/>
  <c r="K249" i="17"/>
  <c r="F249" i="17"/>
  <c r="G249" i="17" s="1"/>
  <c r="D249" i="17"/>
  <c r="K248" i="17"/>
  <c r="F248" i="17"/>
  <c r="G248" i="17" s="1"/>
  <c r="D248" i="17"/>
  <c r="K247" i="17"/>
  <c r="F247" i="17"/>
  <c r="G247" i="17" s="1"/>
  <c r="D247" i="17"/>
  <c r="K246" i="17"/>
  <c r="F246" i="17"/>
  <c r="G246" i="17" s="1"/>
  <c r="D246" i="17"/>
  <c r="F245" i="17"/>
  <c r="G245" i="17" s="1"/>
  <c r="D245" i="17"/>
  <c r="H234" i="17"/>
  <c r="K234" i="17" s="1"/>
  <c r="H216" i="17"/>
  <c r="I190" i="17"/>
  <c r="I143" i="17"/>
  <c r="I115" i="17"/>
  <c r="I75" i="17"/>
  <c r="D69" i="17"/>
  <c r="F68" i="17"/>
  <c r="G68" i="17" s="1"/>
  <c r="D68" i="17"/>
  <c r="D59" i="17"/>
  <c r="D60" i="17"/>
  <c r="D61" i="17"/>
  <c r="D62" i="17"/>
  <c r="D63" i="17"/>
  <c r="D64" i="17"/>
  <c r="D65" i="17"/>
  <c r="D66" i="17"/>
  <c r="D67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51" i="17"/>
  <c r="D253" i="17"/>
  <c r="D254" i="17"/>
  <c r="D255" i="17"/>
  <c r="D271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H34" i="17"/>
  <c r="K34" i="17" s="1"/>
  <c r="F34" i="17"/>
  <c r="G34" i="17" s="1"/>
  <c r="D34" i="17"/>
  <c r="I33" i="17"/>
  <c r="K33" i="17" s="1"/>
  <c r="H30" i="17"/>
  <c r="K30" i="17" s="1"/>
  <c r="H22" i="17"/>
  <c r="K22" i="17" s="1"/>
  <c r="H15" i="17"/>
  <c r="K15" i="17" s="1"/>
  <c r="H13" i="17"/>
  <c r="K13" i="17" s="1"/>
  <c r="I4" i="17"/>
  <c r="K4" i="17" s="1"/>
  <c r="K5" i="17"/>
  <c r="K6" i="17"/>
  <c r="K7" i="17"/>
  <c r="K8" i="17"/>
  <c r="K9" i="17"/>
  <c r="K10" i="17"/>
  <c r="K11" i="17"/>
  <c r="K12" i="17"/>
  <c r="K14" i="17"/>
  <c r="K16" i="17"/>
  <c r="K17" i="17"/>
  <c r="K18" i="17"/>
  <c r="K19" i="17"/>
  <c r="K20" i="17"/>
  <c r="K21" i="17"/>
  <c r="K23" i="17"/>
  <c r="K24" i="17"/>
  <c r="K25" i="17"/>
  <c r="K26" i="17"/>
  <c r="K27" i="17"/>
  <c r="K28" i="17"/>
  <c r="K29" i="17"/>
  <c r="K31" i="17"/>
  <c r="K32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5" i="17"/>
  <c r="K236" i="17"/>
  <c r="K237" i="17"/>
  <c r="K238" i="17"/>
  <c r="K239" i="17"/>
  <c r="K240" i="17"/>
  <c r="K241" i="17"/>
  <c r="K242" i="17"/>
  <c r="K243" i="17"/>
  <c r="K244" i="17"/>
  <c r="K245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F4" i="17"/>
  <c r="G4" i="17" s="1"/>
  <c r="F5" i="17"/>
  <c r="G5" i="17" s="1"/>
  <c r="F6" i="17"/>
  <c r="G6" i="17" s="1"/>
  <c r="F7" i="17"/>
  <c r="G7" i="17" s="1"/>
  <c r="F9" i="17"/>
  <c r="G9" i="17" s="1"/>
  <c r="F10" i="17"/>
  <c r="G10" i="17" s="1"/>
  <c r="F11" i="17"/>
  <c r="G11" i="17" s="1"/>
  <c r="F12" i="17"/>
  <c r="G12" i="17" s="1"/>
  <c r="F13" i="17"/>
  <c r="G13" i="17" s="1"/>
  <c r="F14" i="17"/>
  <c r="G14" i="17" s="1"/>
  <c r="F15" i="17"/>
  <c r="G15" i="17" s="1"/>
  <c r="F16" i="17"/>
  <c r="G16" i="17" s="1"/>
  <c r="F18" i="17"/>
  <c r="G18" i="17" s="1"/>
  <c r="F19" i="17"/>
  <c r="G19" i="17" s="1"/>
  <c r="F20" i="17"/>
  <c r="G20" i="17" s="1"/>
  <c r="F21" i="17"/>
  <c r="G21" i="17" s="1"/>
  <c r="F22" i="17"/>
  <c r="G22" i="17" s="1"/>
  <c r="F23" i="17"/>
  <c r="G23" i="17" s="1"/>
  <c r="G24" i="17"/>
  <c r="F25" i="17"/>
  <c r="G25" i="17" s="1"/>
  <c r="F26" i="17"/>
  <c r="G26" i="17" s="1"/>
  <c r="F27" i="17"/>
  <c r="G27" i="17" s="1"/>
  <c r="F28" i="17"/>
  <c r="G28" i="17" s="1"/>
  <c r="F29" i="17"/>
  <c r="G29" i="17" s="1"/>
  <c r="F30" i="17"/>
  <c r="G30" i="17" s="1"/>
  <c r="F31" i="17"/>
  <c r="G31" i="17" s="1"/>
  <c r="F32" i="17"/>
  <c r="G32" i="17" s="1"/>
  <c r="F33" i="17"/>
  <c r="G33" i="17" s="1"/>
  <c r="F35" i="17"/>
  <c r="G35" i="17" s="1"/>
  <c r="F36" i="17"/>
  <c r="G36" i="17" s="1"/>
  <c r="F37" i="17"/>
  <c r="G37" i="17" s="1"/>
  <c r="F38" i="17"/>
  <c r="G38" i="17" s="1"/>
  <c r="F39" i="17"/>
  <c r="G39" i="17" s="1"/>
  <c r="F40" i="17"/>
  <c r="G40" i="17" s="1"/>
  <c r="F41" i="17"/>
  <c r="G41" i="17" s="1"/>
  <c r="F42" i="17"/>
  <c r="G42" i="17" s="1"/>
  <c r="F43" i="17"/>
  <c r="G43" i="17" s="1"/>
  <c r="F44" i="17"/>
  <c r="G44" i="17" s="1"/>
  <c r="F45" i="17"/>
  <c r="G45" i="17" s="1"/>
  <c r="F46" i="17"/>
  <c r="G46" i="17" s="1"/>
  <c r="F47" i="17"/>
  <c r="G47" i="17" s="1"/>
  <c r="F48" i="17"/>
  <c r="G48" i="17" s="1"/>
  <c r="F49" i="17"/>
  <c r="G49" i="17" s="1"/>
  <c r="F50" i="17"/>
  <c r="G50" i="17" s="1"/>
  <c r="F51" i="17"/>
  <c r="G51" i="17" s="1"/>
  <c r="F52" i="17"/>
  <c r="G52" i="17" s="1"/>
  <c r="F53" i="17"/>
  <c r="G53" i="17" s="1"/>
  <c r="F54" i="17"/>
  <c r="G54" i="17" s="1"/>
  <c r="F55" i="17"/>
  <c r="G55" i="17" s="1"/>
  <c r="F56" i="17"/>
  <c r="G56" i="17" s="1"/>
  <c r="F57" i="17"/>
  <c r="G57" i="17" s="1"/>
  <c r="F58" i="17"/>
  <c r="G58" i="17" s="1"/>
  <c r="F59" i="17"/>
  <c r="G59" i="17" s="1"/>
  <c r="F60" i="17"/>
  <c r="G60" i="17" s="1"/>
  <c r="F61" i="17"/>
  <c r="G61" i="17" s="1"/>
  <c r="F62" i="17"/>
  <c r="G62" i="17" s="1"/>
  <c r="F63" i="17"/>
  <c r="G63" i="17" s="1"/>
  <c r="F64" i="17"/>
  <c r="G64" i="17" s="1"/>
  <c r="F65" i="17"/>
  <c r="G65" i="17" s="1"/>
  <c r="F66" i="17"/>
  <c r="G66" i="17" s="1"/>
  <c r="F67" i="17"/>
  <c r="G67" i="17" s="1"/>
  <c r="F69" i="17"/>
  <c r="G69" i="17" s="1"/>
  <c r="F70" i="17"/>
  <c r="G70" i="17" s="1"/>
  <c r="F71" i="17"/>
  <c r="G71" i="17" s="1"/>
  <c r="F72" i="17"/>
  <c r="G72" i="17" s="1"/>
  <c r="F73" i="17"/>
  <c r="G73" i="17" s="1"/>
  <c r="F74" i="17"/>
  <c r="G74" i="17" s="1"/>
  <c r="F75" i="17"/>
  <c r="G75" i="17" s="1"/>
  <c r="F76" i="17"/>
  <c r="G76" i="17" s="1"/>
  <c r="F77" i="17"/>
  <c r="G77" i="17" s="1"/>
  <c r="F78" i="17"/>
  <c r="G78" i="17" s="1"/>
  <c r="F79" i="17"/>
  <c r="G79" i="17" s="1"/>
  <c r="F80" i="17"/>
  <c r="G80" i="17" s="1"/>
  <c r="F81" i="17"/>
  <c r="G81" i="17" s="1"/>
  <c r="F82" i="17"/>
  <c r="G82" i="17" s="1"/>
  <c r="F83" i="17"/>
  <c r="G83" i="17" s="1"/>
  <c r="F84" i="17"/>
  <c r="G84" i="17" s="1"/>
  <c r="F85" i="17"/>
  <c r="G85" i="17" s="1"/>
  <c r="F86" i="17"/>
  <c r="G86" i="17" s="1"/>
  <c r="F87" i="17"/>
  <c r="G87" i="17" s="1"/>
  <c r="F88" i="17"/>
  <c r="G88" i="17" s="1"/>
  <c r="F89" i="17"/>
  <c r="G89" i="17" s="1"/>
  <c r="F90" i="17"/>
  <c r="G90" i="17" s="1"/>
  <c r="F91" i="17"/>
  <c r="G91" i="17" s="1"/>
  <c r="F92" i="17"/>
  <c r="G92" i="17" s="1"/>
  <c r="F93" i="17"/>
  <c r="G93" i="17" s="1"/>
  <c r="F94" i="17"/>
  <c r="G94" i="17" s="1"/>
  <c r="F95" i="17"/>
  <c r="G95" i="17" s="1"/>
  <c r="F96" i="17"/>
  <c r="G96" i="17" s="1"/>
  <c r="F97" i="17"/>
  <c r="G97" i="17" s="1"/>
  <c r="F98" i="17"/>
  <c r="G98" i="17" s="1"/>
  <c r="F99" i="17"/>
  <c r="G99" i="17" s="1"/>
  <c r="F100" i="17"/>
  <c r="G100" i="17" s="1"/>
  <c r="F101" i="17"/>
  <c r="G101" i="17" s="1"/>
  <c r="F102" i="17"/>
  <c r="G102" i="17" s="1"/>
  <c r="F103" i="17"/>
  <c r="G103" i="17" s="1"/>
  <c r="F104" i="17"/>
  <c r="G104" i="17" s="1"/>
  <c r="F105" i="17"/>
  <c r="G105" i="17" s="1"/>
  <c r="F106" i="17"/>
  <c r="G106" i="17" s="1"/>
  <c r="F107" i="17"/>
  <c r="G107" i="17" s="1"/>
  <c r="F108" i="17"/>
  <c r="G108" i="17" s="1"/>
  <c r="F109" i="17"/>
  <c r="G109" i="17" s="1"/>
  <c r="F110" i="17"/>
  <c r="G110" i="17" s="1"/>
  <c r="F111" i="17"/>
  <c r="G111" i="17" s="1"/>
  <c r="F112" i="17"/>
  <c r="G112" i="17" s="1"/>
  <c r="F113" i="17"/>
  <c r="G113" i="17" s="1"/>
  <c r="F114" i="17"/>
  <c r="G114" i="17" s="1"/>
  <c r="F115" i="17"/>
  <c r="G115" i="17" s="1"/>
  <c r="F116" i="17"/>
  <c r="G116" i="17" s="1"/>
  <c r="F117" i="17"/>
  <c r="G117" i="17" s="1"/>
  <c r="F118" i="17"/>
  <c r="G118" i="17" s="1"/>
  <c r="F119" i="17"/>
  <c r="G119" i="17" s="1"/>
  <c r="F120" i="17"/>
  <c r="G120" i="17" s="1"/>
  <c r="F121" i="17"/>
  <c r="G121" i="17" s="1"/>
  <c r="F122" i="17"/>
  <c r="G122" i="17" s="1"/>
  <c r="F123" i="17"/>
  <c r="G123" i="17" s="1"/>
  <c r="F124" i="17"/>
  <c r="G124" i="17" s="1"/>
  <c r="F125" i="17"/>
  <c r="G125" i="17" s="1"/>
  <c r="F126" i="17"/>
  <c r="G126" i="17" s="1"/>
  <c r="F127" i="17"/>
  <c r="G127" i="17" s="1"/>
  <c r="F128" i="17"/>
  <c r="G128" i="17" s="1"/>
  <c r="F129" i="17"/>
  <c r="G129" i="17" s="1"/>
  <c r="F130" i="17"/>
  <c r="G130" i="17" s="1"/>
  <c r="F131" i="17"/>
  <c r="G131" i="17" s="1"/>
  <c r="F132" i="17"/>
  <c r="G132" i="17" s="1"/>
  <c r="F133" i="17"/>
  <c r="G133" i="17" s="1"/>
  <c r="F134" i="17"/>
  <c r="G134" i="17" s="1"/>
  <c r="F135" i="17"/>
  <c r="G135" i="17" s="1"/>
  <c r="F136" i="17"/>
  <c r="G136" i="17" s="1"/>
  <c r="F137" i="17"/>
  <c r="G137" i="17" s="1"/>
  <c r="F138" i="17"/>
  <c r="G138" i="17" s="1"/>
  <c r="F139" i="17"/>
  <c r="G139" i="17" s="1"/>
  <c r="F140" i="17"/>
  <c r="G140" i="17" s="1"/>
  <c r="F141" i="17"/>
  <c r="G141" i="17" s="1"/>
  <c r="F142" i="17"/>
  <c r="G142" i="17" s="1"/>
  <c r="F143" i="17"/>
  <c r="G143" i="17" s="1"/>
  <c r="F144" i="17"/>
  <c r="G144" i="17" s="1"/>
  <c r="F145" i="17"/>
  <c r="G145" i="17" s="1"/>
  <c r="F146" i="17"/>
  <c r="G146" i="17" s="1"/>
  <c r="F147" i="17"/>
  <c r="G147" i="17" s="1"/>
  <c r="F148" i="17"/>
  <c r="G148" i="17" s="1"/>
  <c r="F149" i="17"/>
  <c r="G149" i="17" s="1"/>
  <c r="F150" i="17"/>
  <c r="G150" i="17" s="1"/>
  <c r="F151" i="17"/>
  <c r="G151" i="17" s="1"/>
  <c r="F152" i="17"/>
  <c r="G152" i="17" s="1"/>
  <c r="F153" i="17"/>
  <c r="G153" i="17" s="1"/>
  <c r="F154" i="17"/>
  <c r="G154" i="17" s="1"/>
  <c r="F155" i="17"/>
  <c r="G155" i="17" s="1"/>
  <c r="F156" i="17"/>
  <c r="G156" i="17" s="1"/>
  <c r="F157" i="17"/>
  <c r="G157" i="17" s="1"/>
  <c r="F158" i="17"/>
  <c r="G158" i="17" s="1"/>
  <c r="F159" i="17"/>
  <c r="G159" i="17" s="1"/>
  <c r="F160" i="17"/>
  <c r="G160" i="17" s="1"/>
  <c r="F161" i="17"/>
  <c r="G161" i="17" s="1"/>
  <c r="F162" i="17"/>
  <c r="G162" i="17" s="1"/>
  <c r="F163" i="17"/>
  <c r="G163" i="17" s="1"/>
  <c r="F164" i="17"/>
  <c r="G164" i="17" s="1"/>
  <c r="F165" i="17"/>
  <c r="G165" i="17" s="1"/>
  <c r="F166" i="17"/>
  <c r="G166" i="17" s="1"/>
  <c r="F167" i="17"/>
  <c r="G167" i="17" s="1"/>
  <c r="F168" i="17"/>
  <c r="G168" i="17" s="1"/>
  <c r="F169" i="17"/>
  <c r="G169" i="17" s="1"/>
  <c r="F170" i="17"/>
  <c r="G170" i="17" s="1"/>
  <c r="F171" i="17"/>
  <c r="G171" i="17" s="1"/>
  <c r="F172" i="17"/>
  <c r="G172" i="17" s="1"/>
  <c r="F173" i="17"/>
  <c r="G173" i="17" s="1"/>
  <c r="F174" i="17"/>
  <c r="G174" i="17" s="1"/>
  <c r="F175" i="17"/>
  <c r="G175" i="17" s="1"/>
  <c r="F176" i="17"/>
  <c r="G176" i="17" s="1"/>
  <c r="F177" i="17"/>
  <c r="G177" i="17" s="1"/>
  <c r="F178" i="17"/>
  <c r="G178" i="17" s="1"/>
  <c r="F179" i="17"/>
  <c r="G179" i="17" s="1"/>
  <c r="F180" i="17"/>
  <c r="G180" i="17" s="1"/>
  <c r="F181" i="17"/>
  <c r="G181" i="17" s="1"/>
  <c r="F182" i="17"/>
  <c r="G182" i="17" s="1"/>
  <c r="F183" i="17"/>
  <c r="G183" i="17" s="1"/>
  <c r="F185" i="17"/>
  <c r="G185" i="17" s="1"/>
  <c r="F186" i="17"/>
  <c r="G186" i="17" s="1"/>
  <c r="F187" i="17"/>
  <c r="G187" i="17" s="1"/>
  <c r="F188" i="17"/>
  <c r="G188" i="17" s="1"/>
  <c r="F189" i="17"/>
  <c r="G189" i="17" s="1"/>
  <c r="F190" i="17"/>
  <c r="G190" i="17" s="1"/>
  <c r="F191" i="17"/>
  <c r="G191" i="17" s="1"/>
  <c r="F192" i="17"/>
  <c r="G192" i="17" s="1"/>
  <c r="F193" i="17"/>
  <c r="G193" i="17" s="1"/>
  <c r="F194" i="17"/>
  <c r="G194" i="17" s="1"/>
  <c r="F195" i="17"/>
  <c r="G195" i="17" s="1"/>
  <c r="F196" i="17"/>
  <c r="G196" i="17" s="1"/>
  <c r="F197" i="17"/>
  <c r="G197" i="17" s="1"/>
  <c r="F198" i="17"/>
  <c r="G198" i="17" s="1"/>
  <c r="F199" i="17"/>
  <c r="G199" i="17" s="1"/>
  <c r="F200" i="17"/>
  <c r="G200" i="17" s="1"/>
  <c r="F201" i="17"/>
  <c r="G201" i="17" s="1"/>
  <c r="F202" i="17"/>
  <c r="G202" i="17" s="1"/>
  <c r="F204" i="17"/>
  <c r="G204" i="17" s="1"/>
  <c r="F205" i="17"/>
  <c r="G205" i="17" s="1"/>
  <c r="F206" i="17"/>
  <c r="G206" i="17" s="1"/>
  <c r="F207" i="17"/>
  <c r="G207" i="17" s="1"/>
  <c r="F208" i="17"/>
  <c r="G208" i="17" s="1"/>
  <c r="F209" i="17"/>
  <c r="G209" i="17" s="1"/>
  <c r="F210" i="17"/>
  <c r="G210" i="17" s="1"/>
  <c r="F211" i="17"/>
  <c r="G211" i="17" s="1"/>
  <c r="F212" i="17"/>
  <c r="G212" i="17" s="1"/>
  <c r="F213" i="17"/>
  <c r="G213" i="17" s="1"/>
  <c r="F214" i="17"/>
  <c r="G214" i="17" s="1"/>
  <c r="F215" i="17"/>
  <c r="G215" i="17" s="1"/>
  <c r="F216" i="17"/>
  <c r="G216" i="17" s="1"/>
  <c r="F217" i="17"/>
  <c r="G217" i="17" s="1"/>
  <c r="F218" i="17"/>
  <c r="G218" i="17" s="1"/>
  <c r="F219" i="17"/>
  <c r="G219" i="17" s="1"/>
  <c r="F220" i="17"/>
  <c r="G220" i="17" s="1"/>
  <c r="F221" i="17"/>
  <c r="G221" i="17" s="1"/>
  <c r="F222" i="17"/>
  <c r="G222" i="17" s="1"/>
  <c r="F223" i="17"/>
  <c r="G223" i="17" s="1"/>
  <c r="F224" i="17"/>
  <c r="G224" i="17" s="1"/>
  <c r="F225" i="17"/>
  <c r="G225" i="17" s="1"/>
  <c r="F226" i="17"/>
  <c r="G226" i="17" s="1"/>
  <c r="F227" i="17"/>
  <c r="G227" i="17" s="1"/>
  <c r="F228" i="17"/>
  <c r="G228" i="17" s="1"/>
  <c r="F229" i="17"/>
  <c r="G229" i="17" s="1"/>
  <c r="F230" i="17"/>
  <c r="G230" i="17" s="1"/>
  <c r="F231" i="17"/>
  <c r="G231" i="17" s="1"/>
  <c r="F232" i="17"/>
  <c r="G232" i="17" s="1"/>
  <c r="F233" i="17"/>
  <c r="G233" i="17" s="1"/>
  <c r="F234" i="17"/>
  <c r="G234" i="17" s="1"/>
  <c r="F235" i="17"/>
  <c r="G235" i="17" s="1"/>
  <c r="F236" i="17"/>
  <c r="G236" i="17" s="1"/>
  <c r="F237" i="17"/>
  <c r="G237" i="17" s="1"/>
  <c r="F238" i="17"/>
  <c r="G238" i="17" s="1"/>
  <c r="F239" i="17"/>
  <c r="G239" i="17" s="1"/>
  <c r="F240" i="17"/>
  <c r="G240" i="17" s="1"/>
  <c r="F241" i="17"/>
  <c r="G241" i="17" s="1"/>
  <c r="F242" i="17"/>
  <c r="G242" i="17" s="1"/>
  <c r="F243" i="17"/>
  <c r="G243" i="17" s="1"/>
  <c r="F244" i="17"/>
  <c r="G244" i="17" s="1"/>
  <c r="F251" i="17"/>
  <c r="G251" i="17" s="1"/>
  <c r="F253" i="17"/>
  <c r="G253" i="17" s="1"/>
  <c r="F254" i="17"/>
  <c r="G254" i="17" s="1"/>
  <c r="F255" i="17"/>
  <c r="G255" i="17" s="1"/>
  <c r="F271" i="17"/>
  <c r="G271" i="17" s="1"/>
  <c r="F274" i="17"/>
  <c r="G274" i="17" s="1"/>
  <c r="F275" i="17"/>
  <c r="G275" i="17" s="1"/>
  <c r="F276" i="17"/>
  <c r="G276" i="17" s="1"/>
  <c r="F277" i="17"/>
  <c r="G277" i="17" s="1"/>
  <c r="F278" i="17"/>
  <c r="G278" i="17" s="1"/>
  <c r="F279" i="17"/>
  <c r="G279" i="17" s="1"/>
  <c r="F280" i="17"/>
  <c r="G280" i="17" s="1"/>
  <c r="F281" i="17"/>
  <c r="G281" i="17" s="1"/>
  <c r="F282" i="17"/>
  <c r="G282" i="17" s="1"/>
  <c r="F283" i="17"/>
  <c r="G283" i="17" s="1"/>
  <c r="F284" i="17"/>
  <c r="G284" i="17" s="1"/>
  <c r="F285" i="17"/>
  <c r="G285" i="17" s="1"/>
  <c r="F286" i="17"/>
  <c r="G286" i="17" s="1"/>
  <c r="F287" i="17"/>
  <c r="G287" i="17" s="1"/>
  <c r="F288" i="17"/>
  <c r="G288" i="17" s="1"/>
  <c r="F289" i="17"/>
  <c r="G289" i="17" s="1"/>
  <c r="F290" i="17"/>
  <c r="G290" i="17" s="1"/>
  <c r="F291" i="17"/>
  <c r="G291" i="17" s="1"/>
  <c r="F292" i="17"/>
  <c r="G292" i="17" s="1"/>
  <c r="F293" i="17"/>
  <c r="G293" i="17" s="1"/>
  <c r="F294" i="17"/>
  <c r="G294" i="17" s="1"/>
  <c r="F295" i="17"/>
  <c r="G295" i="17" s="1"/>
  <c r="F296" i="17"/>
  <c r="G296" i="17" s="1"/>
  <c r="F297" i="17"/>
  <c r="G297" i="17" s="1"/>
  <c r="F298" i="17"/>
  <c r="G298" i="17" s="1"/>
  <c r="F299" i="17"/>
  <c r="G299" i="17" s="1"/>
  <c r="F300" i="17"/>
  <c r="G300" i="17" s="1"/>
  <c r="F301" i="17"/>
  <c r="G301" i="17" s="1"/>
  <c r="F302" i="17"/>
  <c r="G302" i="17" s="1"/>
  <c r="F303" i="17"/>
  <c r="G303" i="17" s="1"/>
  <c r="F304" i="17"/>
  <c r="G304" i="17" s="1"/>
  <c r="F305" i="17"/>
  <c r="G305" i="17" s="1"/>
  <c r="F306" i="17"/>
  <c r="G306" i="17" s="1"/>
  <c r="F307" i="17"/>
  <c r="G307" i="17" s="1"/>
  <c r="F308" i="17"/>
  <c r="G308" i="17" s="1"/>
  <c r="F309" i="17"/>
  <c r="G309" i="17" s="1"/>
  <c r="F310" i="17"/>
  <c r="G310" i="17" s="1"/>
  <c r="F311" i="17"/>
  <c r="G311" i="17" s="1"/>
  <c r="F312" i="17"/>
  <c r="G312" i="17" s="1"/>
  <c r="F313" i="17"/>
  <c r="G313" i="17" s="1"/>
  <c r="F314" i="17"/>
  <c r="G314" i="17" s="1"/>
  <c r="F315" i="17"/>
  <c r="G315" i="17" s="1"/>
  <c r="F316" i="17"/>
  <c r="G316" i="17" s="1"/>
  <c r="F317" i="17"/>
  <c r="G317" i="17" s="1"/>
  <c r="F318" i="17"/>
  <c r="G318" i="17" s="1"/>
  <c r="F319" i="17"/>
  <c r="G319" i="17" s="1"/>
  <c r="F320" i="17"/>
  <c r="G320" i="17" s="1"/>
  <c r="F321" i="17"/>
  <c r="G321" i="17" s="1"/>
  <c r="F322" i="17"/>
  <c r="G322" i="17" s="1"/>
  <c r="F323" i="17"/>
  <c r="G323" i="17" s="1"/>
  <c r="F324" i="17"/>
  <c r="G324" i="17" s="1"/>
  <c r="F325" i="17"/>
  <c r="G325" i="17" s="1"/>
  <c r="F326" i="17"/>
  <c r="G326" i="17" s="1"/>
  <c r="F327" i="17"/>
  <c r="G327" i="17" s="1"/>
  <c r="F328" i="17"/>
  <c r="G328" i="17" s="1"/>
  <c r="F329" i="17"/>
  <c r="G329" i="17" s="1"/>
  <c r="F330" i="17"/>
  <c r="G330" i="17" s="1"/>
  <c r="F331" i="17"/>
  <c r="G331" i="17" s="1"/>
  <c r="F332" i="17"/>
  <c r="G332" i="17" s="1"/>
  <c r="F333" i="17"/>
  <c r="G333" i="17" s="1"/>
  <c r="F334" i="17"/>
  <c r="G334" i="17" s="1"/>
  <c r="F335" i="17"/>
  <c r="G335" i="17" s="1"/>
  <c r="F336" i="17"/>
  <c r="G336" i="17" s="1"/>
  <c r="F337" i="17"/>
  <c r="G337" i="17" s="1"/>
  <c r="F338" i="17"/>
  <c r="G338" i="17" s="1"/>
  <c r="F339" i="17"/>
  <c r="G339" i="17" s="1"/>
  <c r="F340" i="17"/>
  <c r="G340" i="17" s="1"/>
  <c r="F341" i="17"/>
  <c r="G341" i="17" s="1"/>
  <c r="F342" i="17"/>
  <c r="G342" i="17" s="1"/>
  <c r="F343" i="17"/>
  <c r="G343" i="17" s="1"/>
  <c r="F344" i="17"/>
  <c r="G344" i="17" s="1"/>
  <c r="F345" i="17"/>
  <c r="G345" i="17" s="1"/>
  <c r="F346" i="17"/>
  <c r="G346" i="17" s="1"/>
  <c r="F347" i="17"/>
  <c r="G347" i="17" s="1"/>
  <c r="F348" i="17"/>
  <c r="G348" i="17" s="1"/>
  <c r="F349" i="17"/>
  <c r="G349" i="17" s="1"/>
  <c r="F350" i="17"/>
  <c r="G350" i="17" s="1"/>
  <c r="F351" i="17"/>
  <c r="G351" i="17" s="1"/>
  <c r="F352" i="17"/>
  <c r="G352" i="17" s="1"/>
  <c r="F353" i="17"/>
  <c r="G353" i="17" s="1"/>
  <c r="F354" i="17"/>
  <c r="G354" i="17" s="1"/>
  <c r="F355" i="17"/>
  <c r="G355" i="17" s="1"/>
  <c r="F356" i="17"/>
  <c r="G356" i="17" s="1"/>
  <c r="F357" i="17"/>
  <c r="G357" i="17" s="1"/>
  <c r="F358" i="17"/>
  <c r="G358" i="17" s="1"/>
  <c r="F359" i="17"/>
  <c r="G359" i="17" s="1"/>
  <c r="F360" i="17"/>
  <c r="G360" i="17" s="1"/>
  <c r="F361" i="17"/>
  <c r="G361" i="17" s="1"/>
  <c r="F362" i="17"/>
  <c r="G362" i="17" s="1"/>
  <c r="F363" i="17"/>
  <c r="G363" i="17" s="1"/>
  <c r="F364" i="17"/>
  <c r="G364" i="17" s="1"/>
  <c r="F365" i="17"/>
  <c r="G365" i="17" s="1"/>
  <c r="F366" i="17"/>
  <c r="G366" i="17" s="1"/>
  <c r="F367" i="17"/>
  <c r="G367" i="17" s="1"/>
  <c r="F368" i="17"/>
  <c r="G368" i="17" s="1"/>
  <c r="F369" i="17"/>
  <c r="G369" i="17" s="1"/>
  <c r="F370" i="17"/>
  <c r="G370" i="17" s="1"/>
  <c r="F371" i="17"/>
  <c r="G371" i="17" s="1"/>
  <c r="F372" i="17"/>
  <c r="G372" i="17" s="1"/>
  <c r="F373" i="17"/>
  <c r="G373" i="17" s="1"/>
  <c r="F374" i="17"/>
  <c r="G374" i="17" s="1"/>
  <c r="F375" i="17"/>
  <c r="G375" i="17" s="1"/>
  <c r="F376" i="17"/>
  <c r="G376" i="17" s="1"/>
  <c r="F377" i="17"/>
  <c r="G377" i="17" s="1"/>
  <c r="F378" i="17"/>
  <c r="G378" i="17" s="1"/>
  <c r="F379" i="17"/>
  <c r="G379" i="17" s="1"/>
  <c r="F380" i="17"/>
  <c r="G380" i="17" s="1"/>
  <c r="F381" i="17"/>
  <c r="G381" i="17" s="1"/>
  <c r="F382" i="17"/>
  <c r="G382" i="17" s="1"/>
  <c r="F383" i="17"/>
  <c r="G383" i="17" s="1"/>
  <c r="F384" i="17"/>
  <c r="G384" i="17" s="1"/>
  <c r="F385" i="17"/>
  <c r="G385" i="17" s="1"/>
  <c r="F386" i="17"/>
  <c r="G386" i="17" s="1"/>
  <c r="F387" i="17"/>
  <c r="G387" i="17" s="1"/>
  <c r="F388" i="17"/>
  <c r="G388" i="17" s="1"/>
  <c r="F389" i="17"/>
  <c r="G389" i="17" s="1"/>
  <c r="F390" i="17"/>
  <c r="G390" i="17" s="1"/>
  <c r="F391" i="17"/>
  <c r="G391" i="17" s="1"/>
  <c r="F392" i="17"/>
  <c r="G392" i="17" s="1"/>
  <c r="F393" i="17"/>
  <c r="G393" i="17" s="1"/>
  <c r="F394" i="17"/>
  <c r="G394" i="17" s="1"/>
  <c r="F395" i="17"/>
  <c r="G395" i="17" s="1"/>
  <c r="F396" i="17"/>
  <c r="G396" i="17" s="1"/>
  <c r="F397" i="17"/>
  <c r="G397" i="17" s="1"/>
  <c r="F398" i="17"/>
  <c r="G398" i="17" s="1"/>
  <c r="F399" i="17"/>
  <c r="G399" i="17" s="1"/>
  <c r="F400" i="17"/>
  <c r="G400" i="17" s="1"/>
  <c r="F401" i="17"/>
  <c r="G401" i="17" s="1"/>
  <c r="F402" i="17"/>
  <c r="G402" i="17" s="1"/>
  <c r="F403" i="17"/>
  <c r="G403" i="17" s="1"/>
  <c r="F404" i="17"/>
  <c r="G404" i="17" s="1"/>
  <c r="F405" i="17"/>
  <c r="G405" i="17" s="1"/>
  <c r="F406" i="17"/>
  <c r="G406" i="17" s="1"/>
  <c r="F407" i="17"/>
  <c r="G407" i="17" s="1"/>
  <c r="F408" i="17"/>
  <c r="G408" i="17" s="1"/>
  <c r="F409" i="17"/>
  <c r="G409" i="17" s="1"/>
  <c r="F410" i="17"/>
  <c r="G410" i="17" s="1"/>
  <c r="F411" i="17"/>
  <c r="G411" i="17" s="1"/>
  <c r="F412" i="17"/>
  <c r="G412" i="17" s="1"/>
  <c r="F413" i="17"/>
  <c r="G413" i="17" s="1"/>
  <c r="F414" i="17"/>
  <c r="G414" i="17" s="1"/>
  <c r="F415" i="17"/>
  <c r="G415" i="17" s="1"/>
  <c r="F416" i="17"/>
  <c r="G416" i="17" s="1"/>
  <c r="F417" i="17"/>
  <c r="G417" i="17" s="1"/>
  <c r="F418" i="17"/>
  <c r="G418" i="17" s="1"/>
  <c r="F419" i="17"/>
  <c r="G419" i="17" s="1"/>
  <c r="F420" i="17"/>
  <c r="G420" i="17" s="1"/>
  <c r="F421" i="17"/>
  <c r="G421" i="17" s="1"/>
  <c r="F422" i="17"/>
  <c r="G422" i="17" s="1"/>
  <c r="F423" i="17"/>
  <c r="G423" i="17" s="1"/>
  <c r="F424" i="17"/>
  <c r="G424" i="17" s="1"/>
  <c r="F425" i="17"/>
  <c r="G425" i="17" s="1"/>
  <c r="F426" i="17"/>
  <c r="G426" i="17" s="1"/>
  <c r="F427" i="17"/>
  <c r="G427" i="17" s="1"/>
  <c r="F428" i="17"/>
  <c r="G428" i="17" s="1"/>
  <c r="F429" i="17"/>
  <c r="G429" i="17" s="1"/>
  <c r="F430" i="17"/>
  <c r="G430" i="17" s="1"/>
  <c r="F431" i="17"/>
  <c r="G431" i="17" s="1"/>
  <c r="F432" i="17"/>
  <c r="G432" i="17" s="1"/>
  <c r="F433" i="17"/>
  <c r="G433" i="17" s="1"/>
  <c r="F434" i="17"/>
  <c r="G434" i="17" s="1"/>
  <c r="F435" i="17"/>
  <c r="G435" i="17" s="1"/>
  <c r="F436" i="17"/>
  <c r="G436" i="17" s="1"/>
  <c r="F437" i="17"/>
  <c r="G437" i="17" s="1"/>
  <c r="F438" i="17"/>
  <c r="G438" i="17" s="1"/>
  <c r="F439" i="17"/>
  <c r="G439" i="17" s="1"/>
  <c r="F440" i="17"/>
  <c r="G440" i="17" s="1"/>
  <c r="F441" i="17"/>
  <c r="G441" i="17" s="1"/>
  <c r="F442" i="17"/>
  <c r="G442" i="17" s="1"/>
  <c r="F443" i="17"/>
  <c r="G443" i="17" s="1"/>
  <c r="F444" i="17"/>
  <c r="G444" i="17" s="1"/>
  <c r="F445" i="17"/>
  <c r="G445" i="17" s="1"/>
  <c r="F446" i="17"/>
  <c r="G446" i="17" s="1"/>
  <c r="F447" i="17"/>
  <c r="G447" i="17" s="1"/>
  <c r="F448" i="17"/>
  <c r="G448" i="17" s="1"/>
  <c r="F449" i="17"/>
  <c r="G449" i="17" s="1"/>
  <c r="F450" i="17"/>
  <c r="G450" i="17" s="1"/>
  <c r="F451" i="17"/>
  <c r="G451" i="17" s="1"/>
  <c r="F452" i="17"/>
  <c r="G452" i="17" s="1"/>
  <c r="F453" i="17"/>
  <c r="G453" i="17" s="1"/>
  <c r="F454" i="17"/>
  <c r="G454" i="17" s="1"/>
  <c r="F455" i="17"/>
  <c r="G455" i="17" s="1"/>
  <c r="F456" i="17"/>
  <c r="G456" i="17" s="1"/>
  <c r="F457" i="17"/>
  <c r="G457" i="17" s="1"/>
  <c r="F458" i="17"/>
  <c r="G458" i="17" s="1"/>
  <c r="F459" i="17"/>
  <c r="G459" i="17" s="1"/>
  <c r="F460" i="17"/>
  <c r="G460" i="17" s="1"/>
  <c r="F461" i="17"/>
  <c r="G461" i="17" s="1"/>
  <c r="F462" i="17"/>
  <c r="G462" i="17" s="1"/>
  <c r="F463" i="17"/>
  <c r="G463" i="17" s="1"/>
  <c r="F464" i="17"/>
  <c r="G464" i="17" s="1"/>
  <c r="F465" i="17"/>
  <c r="G465" i="17" s="1"/>
  <c r="F466" i="17"/>
  <c r="G466" i="17" s="1"/>
  <c r="F467" i="17"/>
  <c r="G467" i="17" s="1"/>
  <c r="F468" i="17"/>
  <c r="G468" i="17" s="1"/>
  <c r="F469" i="17"/>
  <c r="G469" i="17" s="1"/>
  <c r="F470" i="17"/>
  <c r="G470" i="17" s="1"/>
  <c r="F471" i="17"/>
  <c r="G471" i="17" s="1"/>
  <c r="F472" i="17"/>
  <c r="G472" i="17" s="1"/>
  <c r="F473" i="17"/>
  <c r="G473" i="17" s="1"/>
  <c r="F474" i="17"/>
  <c r="G474" i="17" s="1"/>
  <c r="F475" i="17"/>
  <c r="G475" i="17" s="1"/>
  <c r="F476" i="17"/>
  <c r="G476" i="17" s="1"/>
  <c r="F477" i="17"/>
  <c r="G477" i="17" s="1"/>
  <c r="F478" i="17"/>
  <c r="G478" i="17" s="1"/>
  <c r="F479" i="17"/>
  <c r="G479" i="17" s="1"/>
  <c r="F480" i="17"/>
  <c r="G480" i="17" s="1"/>
  <c r="F481" i="17"/>
  <c r="G481" i="17" s="1"/>
  <c r="F482" i="17"/>
  <c r="G482" i="17" s="1"/>
  <c r="F483" i="17"/>
  <c r="G483" i="17" s="1"/>
  <c r="F484" i="17"/>
  <c r="G484" i="17" s="1"/>
  <c r="F485" i="17"/>
  <c r="G485" i="17" s="1"/>
  <c r="F486" i="17"/>
  <c r="G486" i="17" s="1"/>
  <c r="F487" i="17"/>
  <c r="G487" i="17" s="1"/>
  <c r="F488" i="17"/>
  <c r="G488" i="17" s="1"/>
  <c r="F489" i="17"/>
  <c r="G489" i="17" s="1"/>
  <c r="F490" i="17"/>
  <c r="G490" i="17" s="1"/>
  <c r="F491" i="17"/>
  <c r="G491" i="17" s="1"/>
  <c r="F492" i="17"/>
  <c r="G492" i="17" s="1"/>
  <c r="F493" i="17"/>
  <c r="G493" i="17" s="1"/>
  <c r="F494" i="17"/>
  <c r="G494" i="17" s="1"/>
  <c r="F495" i="17"/>
  <c r="G495" i="17" s="1"/>
  <c r="F496" i="17"/>
  <c r="G496" i="17" s="1"/>
  <c r="F497" i="17"/>
  <c r="G497" i="17" s="1"/>
  <c r="F498" i="17"/>
  <c r="G498" i="17" s="1"/>
  <c r="F499" i="17"/>
  <c r="G499" i="17" s="1"/>
  <c r="F500" i="17"/>
  <c r="G500" i="17" s="1"/>
  <c r="F501" i="17"/>
  <c r="G501" i="17" s="1"/>
  <c r="F502" i="17"/>
  <c r="G502" i="17" s="1"/>
  <c r="F503" i="17"/>
  <c r="G503" i="17" s="1"/>
  <c r="F504" i="17"/>
  <c r="G504" i="17" s="1"/>
  <c r="F505" i="17"/>
  <c r="G505" i="17" s="1"/>
  <c r="F506" i="17"/>
  <c r="G506" i="17" s="1"/>
  <c r="F507" i="17"/>
  <c r="G507" i="17" s="1"/>
  <c r="F508" i="17"/>
  <c r="G508" i="17" s="1"/>
  <c r="F509" i="17"/>
  <c r="G509" i="17" s="1"/>
  <c r="F510" i="17"/>
  <c r="G510" i="17" s="1"/>
  <c r="F511" i="17"/>
  <c r="G511" i="17" s="1"/>
  <c r="F512" i="17"/>
  <c r="G512" i="17" s="1"/>
  <c r="F513" i="17"/>
  <c r="G513" i="17" s="1"/>
  <c r="F514" i="17"/>
  <c r="G514" i="17" s="1"/>
  <c r="F515" i="17"/>
  <c r="G515" i="17" s="1"/>
  <c r="F516" i="17"/>
  <c r="G516" i="17" s="1"/>
  <c r="F517" i="17"/>
  <c r="G517" i="17" s="1"/>
  <c r="F518" i="17"/>
  <c r="G518" i="17" s="1"/>
  <c r="F519" i="17"/>
  <c r="G519" i="17" s="1"/>
  <c r="F520" i="17"/>
  <c r="G520" i="17" s="1"/>
  <c r="F521" i="17"/>
  <c r="G521" i="17" s="1"/>
  <c r="F522" i="17"/>
  <c r="G522" i="17" s="1"/>
  <c r="F523" i="17"/>
  <c r="G523" i="17" s="1"/>
  <c r="F524" i="17"/>
  <c r="G524" i="17" s="1"/>
  <c r="F525" i="17"/>
  <c r="G525" i="17" s="1"/>
  <c r="F526" i="17"/>
  <c r="G526" i="17" s="1"/>
  <c r="F527" i="17"/>
  <c r="G527" i="17" s="1"/>
  <c r="F528" i="17"/>
  <c r="G528" i="17" s="1"/>
  <c r="F529" i="17"/>
  <c r="G529" i="17" s="1"/>
  <c r="F530" i="17"/>
  <c r="G530" i="17" s="1"/>
  <c r="F531" i="17"/>
  <c r="G531" i="17" s="1"/>
  <c r="F532" i="17"/>
  <c r="G532" i="17" s="1"/>
  <c r="F533" i="17"/>
  <c r="G533" i="17" s="1"/>
  <c r="F534" i="17"/>
  <c r="G534" i="17" s="1"/>
  <c r="F535" i="17"/>
  <c r="G535" i="17" s="1"/>
  <c r="F536" i="17"/>
  <c r="G536" i="17" s="1"/>
  <c r="F537" i="17"/>
  <c r="G537" i="17" s="1"/>
  <c r="F538" i="17"/>
  <c r="G538" i="17" s="1"/>
  <c r="F539" i="17"/>
  <c r="G539" i="17" s="1"/>
  <c r="F540" i="17"/>
  <c r="G540" i="17" s="1"/>
  <c r="F541" i="17"/>
  <c r="G541" i="17" s="1"/>
  <c r="F542" i="17"/>
  <c r="G542" i="17" s="1"/>
  <c r="F543" i="17"/>
  <c r="G543" i="17" s="1"/>
  <c r="F544" i="17"/>
  <c r="G544" i="17" s="1"/>
  <c r="F545" i="17"/>
  <c r="G545" i="17" s="1"/>
  <c r="F546" i="17"/>
  <c r="G546" i="17" s="1"/>
  <c r="F547" i="17"/>
  <c r="G547" i="17" s="1"/>
  <c r="F548" i="17"/>
  <c r="G548" i="17" s="1"/>
  <c r="F549" i="17"/>
  <c r="G549" i="17" s="1"/>
  <c r="F550" i="17"/>
  <c r="G550" i="17" s="1"/>
  <c r="F551" i="17"/>
  <c r="G551" i="17" s="1"/>
  <c r="F552" i="17"/>
  <c r="G552" i="17" s="1"/>
  <c r="F553" i="17"/>
  <c r="G553" i="17" s="1"/>
  <c r="F554" i="17"/>
  <c r="G554" i="17" s="1"/>
  <c r="F555" i="17"/>
  <c r="G555" i="17" s="1"/>
  <c r="F556" i="17"/>
  <c r="G556" i="17" s="1"/>
  <c r="F557" i="17"/>
  <c r="G557" i="17" s="1"/>
  <c r="F558" i="17"/>
  <c r="G558" i="17" s="1"/>
  <c r="F559" i="17"/>
  <c r="G559" i="17" s="1"/>
  <c r="F560" i="17"/>
  <c r="G560" i="17" s="1"/>
  <c r="F561" i="17"/>
  <c r="G561" i="17" s="1"/>
  <c r="F562" i="17"/>
  <c r="G562" i="17" s="1"/>
  <c r="F563" i="17"/>
  <c r="G563" i="17" s="1"/>
  <c r="F564" i="17"/>
  <c r="G564" i="17" s="1"/>
  <c r="F565" i="17"/>
  <c r="G565" i="17" s="1"/>
  <c r="F566" i="17"/>
  <c r="G566" i="17" s="1"/>
  <c r="F567" i="17"/>
  <c r="G567" i="17" s="1"/>
  <c r="F568" i="17"/>
  <c r="G568" i="17" s="1"/>
  <c r="F569" i="17"/>
  <c r="G569" i="17" s="1"/>
  <c r="F570" i="17"/>
  <c r="G570" i="17" s="1"/>
  <c r="F571" i="17"/>
  <c r="G571" i="17" s="1"/>
  <c r="F572" i="17"/>
  <c r="G572" i="17" s="1"/>
  <c r="F573" i="17"/>
  <c r="G573" i="17" s="1"/>
  <c r="F574" i="17"/>
  <c r="G574" i="17" s="1"/>
  <c r="F575" i="17"/>
  <c r="G575" i="17" s="1"/>
  <c r="F576" i="17"/>
  <c r="G576" i="17" s="1"/>
  <c r="F577" i="17"/>
  <c r="G577" i="17" s="1"/>
  <c r="F578" i="17"/>
  <c r="G578" i="17" s="1"/>
  <c r="F579" i="17"/>
  <c r="G579" i="17" s="1"/>
  <c r="F580" i="17"/>
  <c r="G580" i="17" s="1"/>
  <c r="F581" i="17"/>
  <c r="G581" i="17" s="1"/>
  <c r="F582" i="17"/>
  <c r="G582" i="17" s="1"/>
  <c r="F583" i="17"/>
  <c r="G583" i="17" s="1"/>
  <c r="F584" i="17"/>
  <c r="G584" i="17" s="1"/>
  <c r="F585" i="17"/>
  <c r="G585" i="17" s="1"/>
  <c r="F586" i="17"/>
  <c r="G586" i="17" s="1"/>
  <c r="F587" i="17"/>
  <c r="G587" i="17" s="1"/>
  <c r="F588" i="17"/>
  <c r="G588" i="17" s="1"/>
  <c r="F589" i="17"/>
  <c r="G589" i="17" s="1"/>
  <c r="F590" i="17"/>
  <c r="G590" i="17" s="1"/>
  <c r="F591" i="17"/>
  <c r="G591" i="17" s="1"/>
  <c r="F592" i="17"/>
  <c r="G592" i="17" s="1"/>
  <c r="F593" i="17"/>
  <c r="G593" i="17" s="1"/>
  <c r="F594" i="17"/>
  <c r="G594" i="17" s="1"/>
  <c r="F595" i="17"/>
  <c r="G595" i="17" s="1"/>
  <c r="F596" i="17"/>
  <c r="G596" i="17" s="1"/>
  <c r="F597" i="17"/>
  <c r="G597" i="17" s="1"/>
  <c r="F598" i="17"/>
  <c r="G598" i="17" s="1"/>
  <c r="F599" i="17"/>
  <c r="G599" i="17" s="1"/>
  <c r="F600" i="17"/>
  <c r="G600" i="17" s="1"/>
  <c r="F601" i="17"/>
  <c r="G601" i="17" s="1"/>
  <c r="F602" i="17"/>
  <c r="G602" i="17" s="1"/>
  <c r="F603" i="17"/>
  <c r="G603" i="17" s="1"/>
  <c r="F604" i="17"/>
  <c r="G604" i="17" s="1"/>
  <c r="F605" i="17"/>
  <c r="G605" i="17" s="1"/>
  <c r="F606" i="17"/>
  <c r="G606" i="17" s="1"/>
  <c r="F607" i="17"/>
  <c r="G607" i="17" s="1"/>
  <c r="F608" i="17"/>
  <c r="G608" i="17" s="1"/>
  <c r="F609" i="17"/>
  <c r="G609" i="17" s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3" i="17"/>
  <c r="K3" i="17"/>
  <c r="F3" i="17"/>
  <c r="G3" i="17" s="1"/>
  <c r="A3" i="17"/>
  <c r="A4" i="17" s="1"/>
  <c r="A5" i="17" s="1"/>
  <c r="K2" i="17"/>
  <c r="F2" i="17"/>
  <c r="G2" i="17" s="1"/>
  <c r="D2" i="17"/>
  <c r="D2240" i="14"/>
  <c r="D2239" i="14"/>
  <c r="D2238" i="14"/>
  <c r="D2237" i="14"/>
  <c r="D2236" i="14"/>
  <c r="D2235" i="14"/>
  <c r="D2234" i="14"/>
  <c r="F2223" i="14"/>
  <c r="G2223" i="14" s="1"/>
  <c r="D2221" i="14"/>
  <c r="D2220" i="14"/>
  <c r="D2219" i="14"/>
  <c r="D2218" i="14"/>
  <c r="D2217" i="14"/>
  <c r="D2216" i="14"/>
  <c r="D2215" i="14"/>
  <c r="D2214" i="14"/>
  <c r="D2213" i="14"/>
  <c r="D2212" i="14"/>
  <c r="D2211" i="14"/>
  <c r="D2210" i="14"/>
  <c r="D2209" i="14"/>
  <c r="D2208" i="14"/>
  <c r="K2189" i="14"/>
  <c r="F2189" i="14"/>
  <c r="G2189" i="14" s="1"/>
  <c r="D2189" i="14"/>
  <c r="A2188" i="14"/>
  <c r="A2189" i="14" s="1"/>
  <c r="D2188" i="14"/>
  <c r="F2188" i="14"/>
  <c r="G2188" i="14" s="1"/>
  <c r="K2188" i="14"/>
  <c r="D2190" i="14"/>
  <c r="F2190" i="14"/>
  <c r="G2190" i="14" s="1"/>
  <c r="K2190" i="14"/>
  <c r="D2191" i="14"/>
  <c r="F2191" i="14"/>
  <c r="G2191" i="14" s="1"/>
  <c r="K2191" i="14"/>
  <c r="D2192" i="14"/>
  <c r="F2192" i="14"/>
  <c r="G2192" i="14" s="1"/>
  <c r="K2192" i="14"/>
  <c r="D2193" i="14"/>
  <c r="F2193" i="14"/>
  <c r="G2193" i="14" s="1"/>
  <c r="K2193" i="14"/>
  <c r="D2194" i="14"/>
  <c r="F2194" i="14"/>
  <c r="G2194" i="14" s="1"/>
  <c r="K2194" i="14"/>
  <c r="D2195" i="14"/>
  <c r="F2195" i="14"/>
  <c r="G2195" i="14" s="1"/>
  <c r="K2195" i="14"/>
  <c r="D2196" i="14"/>
  <c r="F2196" i="14"/>
  <c r="G2196" i="14" s="1"/>
  <c r="K2196" i="14"/>
  <c r="D2197" i="14"/>
  <c r="F2197" i="14"/>
  <c r="G2197" i="14" s="1"/>
  <c r="K2197" i="14"/>
  <c r="D2198" i="14"/>
  <c r="F2198" i="14"/>
  <c r="G2198" i="14" s="1"/>
  <c r="K2198" i="14"/>
  <c r="D2199" i="14"/>
  <c r="F2199" i="14"/>
  <c r="G2199" i="14" s="1"/>
  <c r="K2199" i="14"/>
  <c r="D2200" i="14"/>
  <c r="F2200" i="14"/>
  <c r="G2200" i="14" s="1"/>
  <c r="K2200" i="14"/>
  <c r="D2201" i="14"/>
  <c r="F2201" i="14"/>
  <c r="G2201" i="14" s="1"/>
  <c r="K2201" i="14"/>
  <c r="D2202" i="14"/>
  <c r="F2202" i="14"/>
  <c r="G2202" i="14" s="1"/>
  <c r="K2202" i="14"/>
  <c r="D2203" i="14"/>
  <c r="F2203" i="14"/>
  <c r="G2203" i="14" s="1"/>
  <c r="K2203" i="14"/>
  <c r="D2204" i="14"/>
  <c r="F2204" i="14"/>
  <c r="G2204" i="14" s="1"/>
  <c r="K2204" i="14"/>
  <c r="D2205" i="14"/>
  <c r="F2205" i="14"/>
  <c r="G2205" i="14" s="1"/>
  <c r="K2205" i="14"/>
  <c r="D2206" i="14"/>
  <c r="F2206" i="14"/>
  <c r="G2206" i="14" s="1"/>
  <c r="K2206" i="14"/>
  <c r="D2207" i="14"/>
  <c r="F2207" i="14"/>
  <c r="G2207" i="14" s="1"/>
  <c r="K2207" i="14"/>
  <c r="F2208" i="14"/>
  <c r="G2208" i="14" s="1"/>
  <c r="K2208" i="14"/>
  <c r="F2209" i="14"/>
  <c r="G2209" i="14" s="1"/>
  <c r="K2209" i="14"/>
  <c r="F2210" i="14"/>
  <c r="G2210" i="14" s="1"/>
  <c r="K2210" i="14"/>
  <c r="F2211" i="14"/>
  <c r="G2211" i="14" s="1"/>
  <c r="K2211" i="14"/>
  <c r="F2212" i="14"/>
  <c r="G2212" i="14" s="1"/>
  <c r="K2212" i="14"/>
  <c r="F2213" i="14"/>
  <c r="G2213" i="14" s="1"/>
  <c r="K2213" i="14"/>
  <c r="F2214" i="14"/>
  <c r="G2214" i="14" s="1"/>
  <c r="K2214" i="14"/>
  <c r="F2215" i="14"/>
  <c r="G2215" i="14" s="1"/>
  <c r="K2215" i="14"/>
  <c r="F2216" i="14"/>
  <c r="G2216" i="14" s="1"/>
  <c r="K2216" i="14"/>
  <c r="F2217" i="14"/>
  <c r="G2217" i="14" s="1"/>
  <c r="K2217" i="14"/>
  <c r="F2218" i="14"/>
  <c r="G2218" i="14" s="1"/>
  <c r="K2218" i="14"/>
  <c r="F2219" i="14"/>
  <c r="G2219" i="14" s="1"/>
  <c r="K2219" i="14"/>
  <c r="F2220" i="14"/>
  <c r="G2220" i="14" s="1"/>
  <c r="K2220" i="14"/>
  <c r="F2221" i="14"/>
  <c r="G2221" i="14" s="1"/>
  <c r="K2221" i="14"/>
  <c r="D2222" i="14"/>
  <c r="F2222" i="14"/>
  <c r="G2222" i="14" s="1"/>
  <c r="K2222" i="14"/>
  <c r="D2223" i="14"/>
  <c r="K2223" i="14"/>
  <c r="D2224" i="14"/>
  <c r="F2224" i="14"/>
  <c r="G2224" i="14" s="1"/>
  <c r="K2224" i="14"/>
  <c r="D2225" i="14"/>
  <c r="F2225" i="14"/>
  <c r="G2225" i="14" s="1"/>
  <c r="K2225" i="14"/>
  <c r="D2226" i="14"/>
  <c r="F2226" i="14"/>
  <c r="G2226" i="14" s="1"/>
  <c r="K2226" i="14"/>
  <c r="D2227" i="14"/>
  <c r="F2227" i="14"/>
  <c r="G2227" i="14" s="1"/>
  <c r="K2227" i="14"/>
  <c r="D2228" i="14"/>
  <c r="F2228" i="14"/>
  <c r="G2228" i="14" s="1"/>
  <c r="K2228" i="14"/>
  <c r="D2229" i="14"/>
  <c r="F2229" i="14"/>
  <c r="G2229" i="14" s="1"/>
  <c r="K2229" i="14"/>
  <c r="D2230" i="14"/>
  <c r="F2230" i="14"/>
  <c r="G2230" i="14" s="1"/>
  <c r="K2230" i="14"/>
  <c r="D2231" i="14"/>
  <c r="F2231" i="14"/>
  <c r="G2231" i="14" s="1"/>
  <c r="K2231" i="14"/>
  <c r="D2232" i="14"/>
  <c r="F2232" i="14"/>
  <c r="G2232" i="14" s="1"/>
  <c r="K2232" i="14"/>
  <c r="D2233" i="14"/>
  <c r="F2233" i="14"/>
  <c r="G2233" i="14" s="1"/>
  <c r="K2233" i="14"/>
  <c r="F2234" i="14"/>
  <c r="G2234" i="14" s="1"/>
  <c r="K2234" i="14"/>
  <c r="F2235" i="14"/>
  <c r="G2235" i="14" s="1"/>
  <c r="K2235" i="14"/>
  <c r="F2236" i="14"/>
  <c r="G2236" i="14" s="1"/>
  <c r="K2236" i="14"/>
  <c r="F2237" i="14"/>
  <c r="G2237" i="14" s="1"/>
  <c r="K2237" i="14"/>
  <c r="F2238" i="14"/>
  <c r="G2238" i="14" s="1"/>
  <c r="K2238" i="14"/>
  <c r="F2239" i="14"/>
  <c r="G2239" i="14" s="1"/>
  <c r="K2239" i="14"/>
  <c r="F2240" i="14"/>
  <c r="G2240" i="14" s="1"/>
  <c r="K2240" i="14"/>
  <c r="D2241" i="14"/>
  <c r="F2241" i="14"/>
  <c r="G2241" i="14" s="1"/>
  <c r="K2241" i="14"/>
  <c r="D2242" i="14"/>
  <c r="F2242" i="14"/>
  <c r="G2242" i="14" s="1"/>
  <c r="K2242" i="14"/>
  <c r="D2243" i="14"/>
  <c r="F2243" i="14"/>
  <c r="G2243" i="14" s="1"/>
  <c r="K2243" i="14"/>
  <c r="D2244" i="14"/>
  <c r="F2244" i="14"/>
  <c r="G2244" i="14" s="1"/>
  <c r="K2244" i="14"/>
  <c r="D2245" i="14"/>
  <c r="F2245" i="14"/>
  <c r="G2245" i="14" s="1"/>
  <c r="K2245" i="14"/>
  <c r="D2246" i="14"/>
  <c r="F2246" i="14"/>
  <c r="G2246" i="14" s="1"/>
  <c r="K2246" i="14"/>
  <c r="D2247" i="14"/>
  <c r="F2247" i="14"/>
  <c r="G2247" i="14" s="1"/>
  <c r="K2247" i="14"/>
  <c r="F2176" i="14"/>
  <c r="G2176" i="14" s="1"/>
  <c r="D2186" i="14"/>
  <c r="F2186" i="14"/>
  <c r="G2186" i="14" s="1"/>
  <c r="K2186" i="14"/>
  <c r="D2187" i="14"/>
  <c r="F2187" i="14"/>
  <c r="G2187" i="14" s="1"/>
  <c r="K2187" i="14"/>
  <c r="F2174" i="14"/>
  <c r="G2174" i="14" s="1"/>
  <c r="F2171" i="14"/>
  <c r="G2171" i="14" s="1"/>
  <c r="D2171" i="14"/>
  <c r="A2171" i="14"/>
  <c r="F2169" i="14"/>
  <c r="G2169" i="14" s="1"/>
  <c r="D2169" i="14"/>
  <c r="F2168" i="14"/>
  <c r="G2168" i="14" s="1"/>
  <c r="D2168" i="14"/>
  <c r="J2155" i="14"/>
  <c r="H2155" i="14"/>
  <c r="F2131" i="14"/>
  <c r="G2131" i="14" s="1"/>
  <c r="D2143" i="14"/>
  <c r="D2142" i="14"/>
  <c r="D2141" i="14"/>
  <c r="D2140" i="14"/>
  <c r="D2139" i="14"/>
  <c r="D2138" i="14"/>
  <c r="D2137" i="14"/>
  <c r="D2136" i="14"/>
  <c r="D2135" i="14"/>
  <c r="D2134" i="14"/>
  <c r="D2133" i="14"/>
  <c r="D2132" i="14"/>
  <c r="D2131" i="14"/>
  <c r="D2130" i="14"/>
  <c r="D2129" i="14"/>
  <c r="D2128" i="14"/>
  <c r="D2127" i="14"/>
  <c r="D2126" i="14"/>
  <c r="D2125" i="14"/>
  <c r="D2124" i="14"/>
  <c r="D2123" i="14"/>
  <c r="D2122" i="14"/>
  <c r="D2121" i="14"/>
  <c r="D2120" i="14"/>
  <c r="D2119" i="14"/>
  <c r="D2117" i="14"/>
  <c r="D2116" i="14"/>
  <c r="F2114" i="14"/>
  <c r="G2114" i="14" s="1"/>
  <c r="D2114" i="14"/>
  <c r="A2114" i="14"/>
  <c r="F2113" i="14"/>
  <c r="G2113" i="14" s="1"/>
  <c r="D2113" i="14"/>
  <c r="A2113" i="14"/>
  <c r="F2112" i="14"/>
  <c r="G2112" i="14" s="1"/>
  <c r="D2112" i="14"/>
  <c r="A2112" i="14"/>
  <c r="D2110" i="14"/>
  <c r="D2109" i="14"/>
  <c r="D2108" i="14"/>
  <c r="F2101" i="14"/>
  <c r="G2101" i="14" s="1"/>
  <c r="F2100" i="14"/>
  <c r="G2100" i="14" s="1"/>
  <c r="F2099" i="14"/>
  <c r="G2099" i="14" s="1"/>
  <c r="K2096" i="14"/>
  <c r="F2096" i="14"/>
  <c r="G2096" i="14" s="1"/>
  <c r="D2096" i="14"/>
  <c r="K2093" i="14"/>
  <c r="F2093" i="14"/>
  <c r="G2093" i="14" s="1"/>
  <c r="D2093" i="14"/>
  <c r="K2049" i="14"/>
  <c r="F2049" i="14"/>
  <c r="G2049" i="14" s="1"/>
  <c r="D2049" i="14"/>
  <c r="F2046" i="14"/>
  <c r="G2046" i="14" s="1"/>
  <c r="F2045" i="14"/>
  <c r="G2045" i="14" s="1"/>
  <c r="F2040" i="14"/>
  <c r="G2040" i="14" s="1"/>
  <c r="F2039" i="14"/>
  <c r="G2039" i="14" s="1"/>
  <c r="F2038" i="14"/>
  <c r="G2038" i="14" s="1"/>
  <c r="F2037" i="14"/>
  <c r="G2037" i="14" s="1"/>
  <c r="D1965" i="14"/>
  <c r="D1964" i="14"/>
  <c r="D1963" i="14"/>
  <c r="D1962" i="14"/>
  <c r="D1961" i="14"/>
  <c r="F1955" i="14"/>
  <c r="G1955" i="14" s="1"/>
  <c r="D1955" i="14"/>
  <c r="I1951" i="14"/>
  <c r="I1950" i="14"/>
  <c r="F1948" i="14"/>
  <c r="G1948" i="14" s="1"/>
  <c r="D1948" i="14"/>
  <c r="H1945" i="14"/>
  <c r="F1928" i="14"/>
  <c r="G1928" i="14" s="1"/>
  <c r="F1930" i="14"/>
  <c r="G1930" i="14" s="1"/>
  <c r="F1931" i="14"/>
  <c r="G1931" i="14" s="1"/>
  <c r="F1932" i="14"/>
  <c r="G1932" i="14" s="1"/>
  <c r="F1933" i="14"/>
  <c r="G1933" i="14" s="1"/>
  <c r="F1934" i="14"/>
  <c r="G1934" i="14" s="1"/>
  <c r="F1935" i="14"/>
  <c r="G1935" i="14" s="1"/>
  <c r="F1936" i="14"/>
  <c r="G1936" i="14" s="1"/>
  <c r="F1937" i="14"/>
  <c r="G1937" i="14" s="1"/>
  <c r="F1938" i="14"/>
  <c r="G1938" i="14" s="1"/>
  <c r="F1939" i="14"/>
  <c r="G1939" i="14" s="1"/>
  <c r="F1940" i="14"/>
  <c r="G1940" i="14" s="1"/>
  <c r="F1941" i="14"/>
  <c r="G1941" i="14" s="1"/>
  <c r="F1942" i="14"/>
  <c r="G1942" i="14" s="1"/>
  <c r="F1943" i="14"/>
  <c r="G1943" i="14" s="1"/>
  <c r="F1944" i="14"/>
  <c r="G1944" i="14" s="1"/>
  <c r="F1945" i="14"/>
  <c r="G1945" i="14" s="1"/>
  <c r="F1947" i="14"/>
  <c r="G1947" i="14" s="1"/>
  <c r="F1949" i="14"/>
  <c r="G1949" i="14" s="1"/>
  <c r="F1950" i="14"/>
  <c r="G1950" i="14" s="1"/>
  <c r="F1951" i="14"/>
  <c r="G1951" i="14" s="1"/>
  <c r="F1952" i="14"/>
  <c r="G1952" i="14" s="1"/>
  <c r="F1953" i="14"/>
  <c r="G1953" i="14" s="1"/>
  <c r="F1954" i="14"/>
  <c r="G1954" i="14" s="1"/>
  <c r="F1956" i="14"/>
  <c r="G1956" i="14" s="1"/>
  <c r="F1957" i="14"/>
  <c r="G1957" i="14" s="1"/>
  <c r="F1958" i="14"/>
  <c r="G1958" i="14" s="1"/>
  <c r="F1959" i="14"/>
  <c r="G1959" i="14" s="1"/>
  <c r="F1960" i="14"/>
  <c r="G1960" i="14" s="1"/>
  <c r="F1961" i="14"/>
  <c r="G1961" i="14" s="1"/>
  <c r="F1962" i="14"/>
  <c r="G1962" i="14" s="1"/>
  <c r="F1963" i="14"/>
  <c r="G1963" i="14" s="1"/>
  <c r="F1964" i="14"/>
  <c r="G1964" i="14" s="1"/>
  <c r="F1965" i="14"/>
  <c r="G1965" i="14" s="1"/>
  <c r="F1966" i="14"/>
  <c r="G1966" i="14" s="1"/>
  <c r="F1967" i="14"/>
  <c r="G1967" i="14" s="1"/>
  <c r="F1968" i="14"/>
  <c r="G1968" i="14" s="1"/>
  <c r="F1969" i="14"/>
  <c r="G1969" i="14" s="1"/>
  <c r="F1970" i="14"/>
  <c r="G1970" i="14" s="1"/>
  <c r="F1971" i="14"/>
  <c r="G1971" i="14" s="1"/>
  <c r="F1972" i="14"/>
  <c r="G1972" i="14" s="1"/>
  <c r="F1973" i="14"/>
  <c r="G1973" i="14" s="1"/>
  <c r="F1974" i="14"/>
  <c r="G1974" i="14" s="1"/>
  <c r="F1975" i="14"/>
  <c r="G1975" i="14" s="1"/>
  <c r="F1976" i="14"/>
  <c r="G1976" i="14" s="1"/>
  <c r="F1977" i="14"/>
  <c r="G1977" i="14" s="1"/>
  <c r="F1978" i="14"/>
  <c r="G1978" i="14" s="1"/>
  <c r="F1979" i="14"/>
  <c r="G1979" i="14" s="1"/>
  <c r="F1980" i="14"/>
  <c r="G1980" i="14" s="1"/>
  <c r="F1981" i="14"/>
  <c r="G1981" i="14" s="1"/>
  <c r="F1982" i="14"/>
  <c r="G1982" i="14" s="1"/>
  <c r="F1983" i="14"/>
  <c r="G1983" i="14" s="1"/>
  <c r="F1984" i="14"/>
  <c r="G1984" i="14" s="1"/>
  <c r="F1985" i="14"/>
  <c r="G1985" i="14" s="1"/>
  <c r="F1986" i="14"/>
  <c r="G1986" i="14" s="1"/>
  <c r="F1987" i="14"/>
  <c r="G1987" i="14" s="1"/>
  <c r="F1988" i="14"/>
  <c r="G1988" i="14" s="1"/>
  <c r="F1989" i="14"/>
  <c r="G1989" i="14" s="1"/>
  <c r="F1990" i="14"/>
  <c r="G1990" i="14" s="1"/>
  <c r="F1991" i="14"/>
  <c r="G1991" i="14" s="1"/>
  <c r="F1992" i="14"/>
  <c r="G1992" i="14" s="1"/>
  <c r="F1993" i="14"/>
  <c r="G1993" i="14" s="1"/>
  <c r="F1994" i="14"/>
  <c r="G1994" i="14" s="1"/>
  <c r="F1995" i="14"/>
  <c r="G1995" i="14" s="1"/>
  <c r="F1996" i="14"/>
  <c r="G1996" i="14" s="1"/>
  <c r="F1997" i="14"/>
  <c r="G1997" i="14" s="1"/>
  <c r="F1998" i="14"/>
  <c r="G1998" i="14" s="1"/>
  <c r="F1999" i="14"/>
  <c r="G1999" i="14" s="1"/>
  <c r="F2000" i="14"/>
  <c r="G2000" i="14" s="1"/>
  <c r="F2001" i="14"/>
  <c r="G2001" i="14" s="1"/>
  <c r="F2002" i="14"/>
  <c r="G2002" i="14" s="1"/>
  <c r="F2003" i="14"/>
  <c r="G2003" i="14" s="1"/>
  <c r="F2004" i="14"/>
  <c r="G2004" i="14" s="1"/>
  <c r="F2005" i="14"/>
  <c r="G2005" i="14" s="1"/>
  <c r="F2006" i="14"/>
  <c r="G2006" i="14" s="1"/>
  <c r="F2007" i="14"/>
  <c r="G2007" i="14" s="1"/>
  <c r="F2008" i="14"/>
  <c r="G2008" i="14" s="1"/>
  <c r="F2009" i="14"/>
  <c r="G2009" i="14" s="1"/>
  <c r="F2010" i="14"/>
  <c r="G2010" i="14" s="1"/>
  <c r="F2011" i="14"/>
  <c r="G2011" i="14" s="1"/>
  <c r="F2012" i="14"/>
  <c r="G2012" i="14" s="1"/>
  <c r="F2013" i="14"/>
  <c r="G2013" i="14" s="1"/>
  <c r="F2014" i="14"/>
  <c r="G2014" i="14" s="1"/>
  <c r="F2015" i="14"/>
  <c r="G2015" i="14" s="1"/>
  <c r="F2016" i="14"/>
  <c r="G2016" i="14" s="1"/>
  <c r="F2017" i="14"/>
  <c r="G2017" i="14" s="1"/>
  <c r="F2018" i="14"/>
  <c r="G2018" i="14" s="1"/>
  <c r="F2019" i="14"/>
  <c r="G2019" i="14" s="1"/>
  <c r="F2020" i="14"/>
  <c r="G2020" i="14" s="1"/>
  <c r="F2021" i="14"/>
  <c r="G2021" i="14" s="1"/>
  <c r="F2022" i="14"/>
  <c r="G2022" i="14" s="1"/>
  <c r="F2023" i="14"/>
  <c r="G2023" i="14" s="1"/>
  <c r="F2024" i="14"/>
  <c r="G2024" i="14" s="1"/>
  <c r="F2025" i="14"/>
  <c r="G2025" i="14" s="1"/>
  <c r="F2026" i="14"/>
  <c r="G2026" i="14" s="1"/>
  <c r="F2027" i="14"/>
  <c r="G2027" i="14" s="1"/>
  <c r="F2028" i="14"/>
  <c r="G2028" i="14" s="1"/>
  <c r="F2029" i="14"/>
  <c r="G2029" i="14" s="1"/>
  <c r="F2030" i="14"/>
  <c r="G2030" i="14" s="1"/>
  <c r="F2031" i="14"/>
  <c r="G2031" i="14" s="1"/>
  <c r="F2032" i="14"/>
  <c r="G2032" i="14" s="1"/>
  <c r="F2033" i="14"/>
  <c r="G2033" i="14" s="1"/>
  <c r="F2034" i="14"/>
  <c r="G2034" i="14" s="1"/>
  <c r="F2035" i="14"/>
  <c r="G2035" i="14" s="1"/>
  <c r="F2036" i="14"/>
  <c r="G2036" i="14" s="1"/>
  <c r="F2041" i="14"/>
  <c r="G2041" i="14" s="1"/>
  <c r="F2042" i="14"/>
  <c r="G2042" i="14" s="1"/>
  <c r="F2043" i="14"/>
  <c r="G2043" i="14" s="1"/>
  <c r="F2044" i="14"/>
  <c r="G2044" i="14" s="1"/>
  <c r="F2047" i="14"/>
  <c r="G2047" i="14" s="1"/>
  <c r="F2048" i="14"/>
  <c r="G2048" i="14" s="1"/>
  <c r="F2050" i="14"/>
  <c r="G2050" i="14" s="1"/>
  <c r="F2051" i="14"/>
  <c r="G2051" i="14" s="1"/>
  <c r="F2052" i="14"/>
  <c r="G2052" i="14" s="1"/>
  <c r="F2053" i="14"/>
  <c r="G2053" i="14" s="1"/>
  <c r="F2054" i="14"/>
  <c r="G2054" i="14" s="1"/>
  <c r="F2055" i="14"/>
  <c r="G2055" i="14" s="1"/>
  <c r="F2056" i="14"/>
  <c r="G2056" i="14" s="1"/>
  <c r="F2057" i="14"/>
  <c r="G2057" i="14" s="1"/>
  <c r="F2058" i="14"/>
  <c r="G2058" i="14" s="1"/>
  <c r="F2059" i="14"/>
  <c r="G2059" i="14" s="1"/>
  <c r="F2060" i="14"/>
  <c r="G2060" i="14" s="1"/>
  <c r="F2061" i="14"/>
  <c r="G2061" i="14" s="1"/>
  <c r="F2062" i="14"/>
  <c r="G2062" i="14" s="1"/>
  <c r="F2063" i="14"/>
  <c r="G2063" i="14" s="1"/>
  <c r="F2064" i="14"/>
  <c r="G2064" i="14" s="1"/>
  <c r="F2065" i="14"/>
  <c r="G2065" i="14" s="1"/>
  <c r="F2066" i="14"/>
  <c r="G2066" i="14" s="1"/>
  <c r="F2067" i="14"/>
  <c r="G2067" i="14" s="1"/>
  <c r="F2068" i="14"/>
  <c r="G2068" i="14" s="1"/>
  <c r="F2069" i="14"/>
  <c r="G2069" i="14" s="1"/>
  <c r="F2070" i="14"/>
  <c r="G2070" i="14" s="1"/>
  <c r="F2071" i="14"/>
  <c r="G2071" i="14" s="1"/>
  <c r="F2072" i="14"/>
  <c r="G2072" i="14" s="1"/>
  <c r="F2073" i="14"/>
  <c r="G2073" i="14" s="1"/>
  <c r="F2074" i="14"/>
  <c r="G2074" i="14" s="1"/>
  <c r="F2075" i="14"/>
  <c r="G2075" i="14" s="1"/>
  <c r="F2076" i="14"/>
  <c r="G2076" i="14" s="1"/>
  <c r="F2077" i="14"/>
  <c r="G2077" i="14" s="1"/>
  <c r="F2078" i="14"/>
  <c r="G2078" i="14" s="1"/>
  <c r="F2079" i="14"/>
  <c r="G2079" i="14" s="1"/>
  <c r="F2080" i="14"/>
  <c r="G2080" i="14" s="1"/>
  <c r="F2081" i="14"/>
  <c r="G2081" i="14" s="1"/>
  <c r="F2082" i="14"/>
  <c r="G2082" i="14" s="1"/>
  <c r="F2083" i="14"/>
  <c r="G2083" i="14" s="1"/>
  <c r="F2084" i="14"/>
  <c r="G2084" i="14" s="1"/>
  <c r="F2085" i="14"/>
  <c r="G2085" i="14" s="1"/>
  <c r="F2086" i="14"/>
  <c r="G2086" i="14" s="1"/>
  <c r="F2087" i="14"/>
  <c r="G2087" i="14" s="1"/>
  <c r="F2088" i="14"/>
  <c r="G2088" i="14" s="1"/>
  <c r="F2089" i="14"/>
  <c r="G2089" i="14" s="1"/>
  <c r="F2090" i="14"/>
  <c r="G2090" i="14" s="1"/>
  <c r="F2091" i="14"/>
  <c r="G2091" i="14" s="1"/>
  <c r="F2092" i="14"/>
  <c r="G2092" i="14" s="1"/>
  <c r="F2094" i="14"/>
  <c r="G2094" i="14" s="1"/>
  <c r="F2095" i="14"/>
  <c r="G2095" i="14" s="1"/>
  <c r="F2097" i="14"/>
  <c r="G2097" i="14" s="1"/>
  <c r="F2098" i="14"/>
  <c r="G2098" i="14" s="1"/>
  <c r="F2102" i="14"/>
  <c r="G2102" i="14" s="1"/>
  <c r="F2103" i="14"/>
  <c r="G2103" i="14" s="1"/>
  <c r="F2104" i="14"/>
  <c r="G2104" i="14" s="1"/>
  <c r="F2105" i="14"/>
  <c r="G2105" i="14" s="1"/>
  <c r="F2106" i="14"/>
  <c r="G2106" i="14" s="1"/>
  <c r="F2107" i="14"/>
  <c r="G2107" i="14" s="1"/>
  <c r="F2108" i="14"/>
  <c r="G2108" i="14" s="1"/>
  <c r="F2109" i="14"/>
  <c r="G2109" i="14" s="1"/>
  <c r="F2110" i="14"/>
  <c r="G2110" i="14" s="1"/>
  <c r="F2111" i="14"/>
  <c r="G2111" i="14" s="1"/>
  <c r="F2115" i="14"/>
  <c r="G2115" i="14" s="1"/>
  <c r="F2116" i="14"/>
  <c r="G2116" i="14" s="1"/>
  <c r="F2117" i="14"/>
  <c r="G2117" i="14" s="1"/>
  <c r="F2118" i="14"/>
  <c r="G2118" i="14" s="1"/>
  <c r="F2119" i="14"/>
  <c r="G2119" i="14" s="1"/>
  <c r="F2120" i="14"/>
  <c r="G2120" i="14" s="1"/>
  <c r="F2121" i="14"/>
  <c r="G2121" i="14" s="1"/>
  <c r="F2122" i="14"/>
  <c r="G2122" i="14" s="1"/>
  <c r="F2123" i="14"/>
  <c r="G2123" i="14" s="1"/>
  <c r="F2124" i="14"/>
  <c r="G2124" i="14" s="1"/>
  <c r="F2125" i="14"/>
  <c r="G2125" i="14" s="1"/>
  <c r="F2126" i="14"/>
  <c r="G2126" i="14" s="1"/>
  <c r="F2127" i="14"/>
  <c r="G2127" i="14" s="1"/>
  <c r="F2128" i="14"/>
  <c r="G2128" i="14" s="1"/>
  <c r="F2129" i="14"/>
  <c r="G2129" i="14" s="1"/>
  <c r="F2130" i="14"/>
  <c r="G2130" i="14" s="1"/>
  <c r="F2132" i="14"/>
  <c r="G2132" i="14" s="1"/>
  <c r="F2133" i="14"/>
  <c r="G2133" i="14" s="1"/>
  <c r="F2134" i="14"/>
  <c r="G2134" i="14" s="1"/>
  <c r="F2135" i="14"/>
  <c r="G2135" i="14" s="1"/>
  <c r="F2136" i="14"/>
  <c r="G2136" i="14" s="1"/>
  <c r="F2137" i="14"/>
  <c r="G2137" i="14" s="1"/>
  <c r="F2138" i="14"/>
  <c r="G2138" i="14" s="1"/>
  <c r="F2139" i="14"/>
  <c r="G2139" i="14" s="1"/>
  <c r="F2140" i="14"/>
  <c r="G2140" i="14" s="1"/>
  <c r="F2141" i="14"/>
  <c r="G2141" i="14" s="1"/>
  <c r="F2142" i="14"/>
  <c r="G2142" i="14" s="1"/>
  <c r="F2143" i="14"/>
  <c r="G2143" i="14" s="1"/>
  <c r="F2144" i="14"/>
  <c r="G2144" i="14" s="1"/>
  <c r="F2145" i="14"/>
  <c r="G2145" i="14" s="1"/>
  <c r="F2146" i="14"/>
  <c r="G2146" i="14" s="1"/>
  <c r="F2147" i="14"/>
  <c r="G2147" i="14" s="1"/>
  <c r="F2148" i="14"/>
  <c r="G2148" i="14" s="1"/>
  <c r="F2149" i="14"/>
  <c r="G2149" i="14" s="1"/>
  <c r="F2150" i="14"/>
  <c r="G2150" i="14" s="1"/>
  <c r="F2151" i="14"/>
  <c r="G2151" i="14" s="1"/>
  <c r="F2152" i="14"/>
  <c r="G2152" i="14" s="1"/>
  <c r="F2153" i="14"/>
  <c r="G2153" i="14" s="1"/>
  <c r="F2154" i="14"/>
  <c r="G2154" i="14" s="1"/>
  <c r="F2155" i="14"/>
  <c r="G2155" i="14" s="1"/>
  <c r="F2156" i="14"/>
  <c r="G2156" i="14" s="1"/>
  <c r="F2157" i="14"/>
  <c r="G2157" i="14" s="1"/>
  <c r="F2158" i="14"/>
  <c r="G2158" i="14" s="1"/>
  <c r="F2159" i="14"/>
  <c r="G2159" i="14" s="1"/>
  <c r="F2160" i="14"/>
  <c r="G2160" i="14" s="1"/>
  <c r="F2161" i="14"/>
  <c r="G2161" i="14" s="1"/>
  <c r="F2162" i="14"/>
  <c r="G2162" i="14" s="1"/>
  <c r="F2163" i="14"/>
  <c r="G2163" i="14" s="1"/>
  <c r="F2164" i="14"/>
  <c r="G2164" i="14" s="1"/>
  <c r="F2165" i="14"/>
  <c r="G2165" i="14" s="1"/>
  <c r="F2166" i="14"/>
  <c r="G2166" i="14" s="1"/>
  <c r="F2167" i="14"/>
  <c r="G2167" i="14" s="1"/>
  <c r="F2170" i="14"/>
  <c r="G2170" i="14" s="1"/>
  <c r="F2172" i="14"/>
  <c r="G2172" i="14" s="1"/>
  <c r="F2173" i="14"/>
  <c r="G2173" i="14" s="1"/>
  <c r="F2175" i="14"/>
  <c r="G2175" i="14" s="1"/>
  <c r="F2177" i="14"/>
  <c r="G2177" i="14" s="1"/>
  <c r="F2178" i="14"/>
  <c r="G2178" i="14" s="1"/>
  <c r="F2179" i="14"/>
  <c r="G2179" i="14" s="1"/>
  <c r="F2180" i="14"/>
  <c r="G2180" i="14" s="1"/>
  <c r="F2181" i="14"/>
  <c r="G2181" i="14" s="1"/>
  <c r="F2182" i="14"/>
  <c r="G2182" i="14" s="1"/>
  <c r="F2183" i="14"/>
  <c r="G2183" i="14" s="1"/>
  <c r="F2184" i="14"/>
  <c r="G2184" i="14" s="1"/>
  <c r="F2185" i="14"/>
  <c r="G2185" i="14" s="1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9" i="14"/>
  <c r="D1950" i="14"/>
  <c r="D1951" i="14"/>
  <c r="D1952" i="14"/>
  <c r="D1953" i="14"/>
  <c r="D1954" i="14"/>
  <c r="D1956" i="14"/>
  <c r="D1957" i="14"/>
  <c r="D1958" i="14"/>
  <c r="D1959" i="14"/>
  <c r="D1960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4" i="14"/>
  <c r="D2095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11" i="14"/>
  <c r="D2115" i="14"/>
  <c r="D2118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70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I1907" i="14"/>
  <c r="K1900" i="14"/>
  <c r="K1901" i="14"/>
  <c r="K1902" i="14"/>
  <c r="K1903" i="14"/>
  <c r="K1904" i="14"/>
  <c r="K1905" i="14"/>
  <c r="K1906" i="14"/>
  <c r="K1907" i="14"/>
  <c r="K1908" i="14"/>
  <c r="K1909" i="14"/>
  <c r="K1910" i="14"/>
  <c r="K1911" i="14"/>
  <c r="K1912" i="14"/>
  <c r="K1913" i="14"/>
  <c r="K1914" i="14"/>
  <c r="K1915" i="14"/>
  <c r="K1916" i="14"/>
  <c r="K1917" i="14"/>
  <c r="K1918" i="14"/>
  <c r="K1919" i="14"/>
  <c r="K1920" i="14"/>
  <c r="K1921" i="14"/>
  <c r="K1922" i="14"/>
  <c r="K1923" i="14"/>
  <c r="K1924" i="14"/>
  <c r="K1925" i="14"/>
  <c r="K1926" i="14"/>
  <c r="K1927" i="14"/>
  <c r="K1928" i="14"/>
  <c r="K1929" i="14"/>
  <c r="K1930" i="14"/>
  <c r="K1931" i="14"/>
  <c r="K1932" i="14"/>
  <c r="K1933" i="14"/>
  <c r="K1934" i="14"/>
  <c r="K1935" i="14"/>
  <c r="K1936" i="14"/>
  <c r="K1937" i="14"/>
  <c r="K1938" i="14"/>
  <c r="K1939" i="14"/>
  <c r="K1940" i="14"/>
  <c r="K1941" i="14"/>
  <c r="K1942" i="14"/>
  <c r="K1943" i="14"/>
  <c r="K1944" i="14"/>
  <c r="K1945" i="14"/>
  <c r="K1946" i="14"/>
  <c r="K1947" i="14"/>
  <c r="K1948" i="14"/>
  <c r="K1949" i="14"/>
  <c r="K1950" i="14"/>
  <c r="K1951" i="14"/>
  <c r="K1952" i="14"/>
  <c r="K1953" i="14"/>
  <c r="K1954" i="14"/>
  <c r="K1955" i="14"/>
  <c r="K1956" i="14"/>
  <c r="K1957" i="14"/>
  <c r="K1958" i="14"/>
  <c r="K1959" i="14"/>
  <c r="K1960" i="14"/>
  <c r="K1961" i="14"/>
  <c r="K1962" i="14"/>
  <c r="K1963" i="14"/>
  <c r="K1964" i="14"/>
  <c r="K1965" i="14"/>
  <c r="K1966" i="14"/>
  <c r="K1967" i="14"/>
  <c r="K1968" i="14"/>
  <c r="K1969" i="14"/>
  <c r="K1970" i="14"/>
  <c r="K1971" i="14"/>
  <c r="K1972" i="14"/>
  <c r="K1973" i="14"/>
  <c r="K1974" i="14"/>
  <c r="K1975" i="14"/>
  <c r="K1976" i="14"/>
  <c r="K1977" i="14"/>
  <c r="K1978" i="14"/>
  <c r="K1979" i="14"/>
  <c r="K1980" i="14"/>
  <c r="K1981" i="14"/>
  <c r="K1982" i="14"/>
  <c r="K1983" i="14"/>
  <c r="K1984" i="14"/>
  <c r="K1985" i="14"/>
  <c r="K1986" i="14"/>
  <c r="K1987" i="14"/>
  <c r="K1988" i="14"/>
  <c r="K1989" i="14"/>
  <c r="K1990" i="14"/>
  <c r="K1991" i="14"/>
  <c r="K1992" i="14"/>
  <c r="K1993" i="14"/>
  <c r="K1994" i="14"/>
  <c r="K1995" i="14"/>
  <c r="K1996" i="14"/>
  <c r="K1997" i="14"/>
  <c r="K1998" i="14"/>
  <c r="K1999" i="14"/>
  <c r="K2000" i="14"/>
  <c r="K2001" i="14"/>
  <c r="K2002" i="14"/>
  <c r="K2003" i="14"/>
  <c r="K2004" i="14"/>
  <c r="K2005" i="14"/>
  <c r="K2006" i="14"/>
  <c r="K2007" i="14"/>
  <c r="K2008" i="14"/>
  <c r="K2009" i="14"/>
  <c r="K2010" i="14"/>
  <c r="K2011" i="14"/>
  <c r="K2012" i="14"/>
  <c r="K2013" i="14"/>
  <c r="K2014" i="14"/>
  <c r="K2015" i="14"/>
  <c r="K2016" i="14"/>
  <c r="K2017" i="14"/>
  <c r="K2018" i="14"/>
  <c r="K2019" i="14"/>
  <c r="K2020" i="14"/>
  <c r="K2021" i="14"/>
  <c r="K2022" i="14"/>
  <c r="K2023" i="14"/>
  <c r="K2024" i="14"/>
  <c r="K2025" i="14"/>
  <c r="K2026" i="14"/>
  <c r="K2027" i="14"/>
  <c r="K2028" i="14"/>
  <c r="K2029" i="14"/>
  <c r="K2030" i="14"/>
  <c r="K2031" i="14"/>
  <c r="K2032" i="14"/>
  <c r="K2033" i="14"/>
  <c r="K2034" i="14"/>
  <c r="K2035" i="14"/>
  <c r="K2036" i="14"/>
  <c r="K2037" i="14"/>
  <c r="K2038" i="14"/>
  <c r="K2039" i="14"/>
  <c r="K2040" i="14"/>
  <c r="K2041" i="14"/>
  <c r="K2042" i="14"/>
  <c r="K2043" i="14"/>
  <c r="K2044" i="14"/>
  <c r="K2045" i="14"/>
  <c r="K2046" i="14"/>
  <c r="K2047" i="14"/>
  <c r="K2048" i="14"/>
  <c r="K2050" i="14"/>
  <c r="K2051" i="14"/>
  <c r="K2052" i="14"/>
  <c r="K2053" i="14"/>
  <c r="K2054" i="14"/>
  <c r="K2055" i="14"/>
  <c r="K2056" i="14"/>
  <c r="K2057" i="14"/>
  <c r="K2058" i="14"/>
  <c r="K2059" i="14"/>
  <c r="K2060" i="14"/>
  <c r="K2061" i="14"/>
  <c r="K2062" i="14"/>
  <c r="K2063" i="14"/>
  <c r="K2064" i="14"/>
  <c r="K2065" i="14"/>
  <c r="K2066" i="14"/>
  <c r="K2067" i="14"/>
  <c r="K2068" i="14"/>
  <c r="K2069" i="14"/>
  <c r="K2070" i="14"/>
  <c r="K2071" i="14"/>
  <c r="K2072" i="14"/>
  <c r="K2073" i="14"/>
  <c r="K2074" i="14"/>
  <c r="K2075" i="14"/>
  <c r="K2076" i="14"/>
  <c r="K2077" i="14"/>
  <c r="K2078" i="14"/>
  <c r="K2079" i="14"/>
  <c r="K2080" i="14"/>
  <c r="K2081" i="14"/>
  <c r="K2082" i="14"/>
  <c r="K2083" i="14"/>
  <c r="K2084" i="14"/>
  <c r="K2085" i="14"/>
  <c r="K2086" i="14"/>
  <c r="K2087" i="14"/>
  <c r="K2088" i="14"/>
  <c r="K2089" i="14"/>
  <c r="K2090" i="14"/>
  <c r="K2091" i="14"/>
  <c r="K2092" i="14"/>
  <c r="K2094" i="14"/>
  <c r="K2095" i="14"/>
  <c r="K2097" i="14"/>
  <c r="K2098" i="14"/>
  <c r="K2099" i="14"/>
  <c r="K2100" i="14"/>
  <c r="K2101" i="14"/>
  <c r="K2102" i="14"/>
  <c r="K2103" i="14"/>
  <c r="K2104" i="14"/>
  <c r="K2105" i="14"/>
  <c r="K2106" i="14"/>
  <c r="K2107" i="14"/>
  <c r="K2108" i="14"/>
  <c r="K2109" i="14"/>
  <c r="K2110" i="14"/>
  <c r="K2111" i="14"/>
  <c r="K2112" i="14"/>
  <c r="K2113" i="14"/>
  <c r="K2114" i="14"/>
  <c r="K2115" i="14"/>
  <c r="K2116" i="14"/>
  <c r="K2117" i="14"/>
  <c r="K2118" i="14"/>
  <c r="K2119" i="14"/>
  <c r="K2120" i="14"/>
  <c r="K2121" i="14"/>
  <c r="K2122" i="14"/>
  <c r="K2123" i="14"/>
  <c r="K2124" i="14"/>
  <c r="K2125" i="14"/>
  <c r="K2126" i="14"/>
  <c r="K2127" i="14"/>
  <c r="K2128" i="14"/>
  <c r="K2129" i="14"/>
  <c r="K2130" i="14"/>
  <c r="K2131" i="14"/>
  <c r="K2132" i="14"/>
  <c r="K2133" i="14"/>
  <c r="K2134" i="14"/>
  <c r="K2135" i="14"/>
  <c r="K2136" i="14"/>
  <c r="K2137" i="14"/>
  <c r="K2138" i="14"/>
  <c r="K2139" i="14"/>
  <c r="K2140" i="14"/>
  <c r="K2141" i="14"/>
  <c r="K2142" i="14"/>
  <c r="K2143" i="14"/>
  <c r="K2144" i="14"/>
  <c r="K2145" i="14"/>
  <c r="K2146" i="14"/>
  <c r="K2147" i="14"/>
  <c r="K2148" i="14"/>
  <c r="K2149" i="14"/>
  <c r="K2150" i="14"/>
  <c r="K2151" i="14"/>
  <c r="K2152" i="14"/>
  <c r="K2153" i="14"/>
  <c r="K2154" i="14"/>
  <c r="K2155" i="14"/>
  <c r="K2156" i="14"/>
  <c r="K2157" i="14"/>
  <c r="K2158" i="14"/>
  <c r="K2159" i="14"/>
  <c r="K2160" i="14"/>
  <c r="K2161" i="14"/>
  <c r="K2162" i="14"/>
  <c r="K2163" i="14"/>
  <c r="K2164" i="14"/>
  <c r="K2165" i="14"/>
  <c r="K2166" i="14"/>
  <c r="K2167" i="14"/>
  <c r="K2168" i="14"/>
  <c r="K2169" i="14"/>
  <c r="K2170" i="14"/>
  <c r="K2171" i="14"/>
  <c r="K2172" i="14"/>
  <c r="K2173" i="14"/>
  <c r="K2174" i="14"/>
  <c r="K2175" i="14"/>
  <c r="K2176" i="14"/>
  <c r="K2177" i="14"/>
  <c r="K2178" i="14"/>
  <c r="K2179" i="14"/>
  <c r="K2180" i="14"/>
  <c r="K2181" i="14"/>
  <c r="K2182" i="14"/>
  <c r="K2183" i="14"/>
  <c r="K2184" i="14"/>
  <c r="K2185" i="14"/>
  <c r="F1900" i="14"/>
  <c r="G1900" i="14" s="1"/>
  <c r="F1901" i="14"/>
  <c r="G1901" i="14" s="1"/>
  <c r="F1902" i="14"/>
  <c r="G1902" i="14" s="1"/>
  <c r="F1903" i="14"/>
  <c r="G1903" i="14" s="1"/>
  <c r="F1904" i="14"/>
  <c r="G1904" i="14" s="1"/>
  <c r="F1905" i="14"/>
  <c r="G1905" i="14" s="1"/>
  <c r="F1906" i="14"/>
  <c r="G1906" i="14" s="1"/>
  <c r="F1907" i="14"/>
  <c r="G1907" i="14" s="1"/>
  <c r="F1908" i="14"/>
  <c r="G1908" i="14" s="1"/>
  <c r="F1909" i="14"/>
  <c r="G1909" i="14" s="1"/>
  <c r="F1910" i="14"/>
  <c r="G1910" i="14" s="1"/>
  <c r="F1911" i="14"/>
  <c r="G1911" i="14" s="1"/>
  <c r="F1912" i="14"/>
  <c r="G1912" i="14" s="1"/>
  <c r="F1913" i="14"/>
  <c r="G1913" i="14" s="1"/>
  <c r="F1914" i="14"/>
  <c r="G1914" i="14" s="1"/>
  <c r="F1915" i="14"/>
  <c r="G1915" i="14" s="1"/>
  <c r="F1916" i="14"/>
  <c r="G1916" i="14" s="1"/>
  <c r="F1917" i="14"/>
  <c r="G1917" i="14" s="1"/>
  <c r="F1918" i="14"/>
  <c r="G1918" i="14" s="1"/>
  <c r="F1919" i="14"/>
  <c r="G1919" i="14" s="1"/>
  <c r="F1921" i="14"/>
  <c r="G1921" i="14" s="1"/>
  <c r="F1923" i="14"/>
  <c r="G1923" i="14" s="1"/>
  <c r="F1924" i="14"/>
  <c r="G1924" i="14" s="1"/>
  <c r="F1925" i="14"/>
  <c r="G1925" i="14" s="1"/>
  <c r="F1926" i="14"/>
  <c r="G1926" i="14" s="1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A1900" i="14"/>
  <c r="A1901" i="14" s="1"/>
  <c r="G281" i="2"/>
  <c r="G280" i="2"/>
  <c r="G279" i="2"/>
  <c r="G278" i="2"/>
  <c r="G277" i="2"/>
  <c r="I2499" i="1"/>
  <c r="H2499" i="1"/>
  <c r="G276" i="2"/>
  <c r="I2448" i="1"/>
  <c r="H2448" i="1"/>
  <c r="G275" i="2"/>
  <c r="I2405" i="1"/>
  <c r="H2405" i="1"/>
  <c r="G274" i="2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J2388" i="1" s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J2395" i="1" s="1"/>
  <c r="I2395" i="1"/>
  <c r="H2396" i="1"/>
  <c r="J2396" i="1" s="1"/>
  <c r="I2396" i="1"/>
  <c r="H2397" i="1"/>
  <c r="I2397" i="1"/>
  <c r="H2398" i="1"/>
  <c r="I2398" i="1"/>
  <c r="H2399" i="1"/>
  <c r="I2399" i="1"/>
  <c r="H2400" i="1"/>
  <c r="J2400" i="1" s="1"/>
  <c r="I2400" i="1"/>
  <c r="H2401" i="1"/>
  <c r="I2401" i="1"/>
  <c r="H2402" i="1"/>
  <c r="I2402" i="1"/>
  <c r="H2403" i="1"/>
  <c r="I2403" i="1"/>
  <c r="H2404" i="1"/>
  <c r="I2404" i="1"/>
  <c r="H2406" i="1"/>
  <c r="I2406" i="1"/>
  <c r="H2407" i="1"/>
  <c r="I2407" i="1"/>
  <c r="H2408" i="1"/>
  <c r="J2408" i="1" s="1"/>
  <c r="I2408" i="1"/>
  <c r="H2409" i="1"/>
  <c r="I2409" i="1"/>
  <c r="H2410" i="1"/>
  <c r="I2410" i="1"/>
  <c r="H2411" i="1"/>
  <c r="I2411" i="1"/>
  <c r="H2412" i="1"/>
  <c r="J2412" i="1" s="1"/>
  <c r="I2412" i="1"/>
  <c r="H2413" i="1"/>
  <c r="I2413" i="1"/>
  <c r="H2414" i="1"/>
  <c r="I2414" i="1"/>
  <c r="H2415" i="1"/>
  <c r="I2415" i="1"/>
  <c r="H2416" i="1"/>
  <c r="J2416" i="1" s="1"/>
  <c r="I2416" i="1"/>
  <c r="H2417" i="1"/>
  <c r="I2417" i="1"/>
  <c r="H2418" i="1"/>
  <c r="I2418" i="1"/>
  <c r="H2419" i="1"/>
  <c r="I2419" i="1"/>
  <c r="H2420" i="1"/>
  <c r="J2420" i="1" s="1"/>
  <c r="I2420" i="1"/>
  <c r="H2421" i="1"/>
  <c r="I2421" i="1"/>
  <c r="H2422" i="1"/>
  <c r="I2422" i="1"/>
  <c r="H2423" i="1"/>
  <c r="I2423" i="1"/>
  <c r="H2424" i="1"/>
  <c r="J2424" i="1" s="1"/>
  <c r="I2424" i="1"/>
  <c r="H2425" i="1"/>
  <c r="I2425" i="1"/>
  <c r="H2426" i="1"/>
  <c r="J2426" i="1" s="1"/>
  <c r="I2426" i="1"/>
  <c r="H2427" i="1"/>
  <c r="J2427" i="1" s="1"/>
  <c r="I2427" i="1"/>
  <c r="H2428" i="1"/>
  <c r="I2428" i="1"/>
  <c r="H2429" i="1"/>
  <c r="I2429" i="1"/>
  <c r="H2430" i="1"/>
  <c r="I2430" i="1"/>
  <c r="H2431" i="1"/>
  <c r="J2431" i="1" s="1"/>
  <c r="I2431" i="1"/>
  <c r="H2432" i="1"/>
  <c r="I2432" i="1"/>
  <c r="H2433" i="1"/>
  <c r="I2433" i="1"/>
  <c r="H2434" i="1"/>
  <c r="J2434" i="1" s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J2441" i="1" s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9" i="1"/>
  <c r="I2449" i="1"/>
  <c r="H2450" i="1"/>
  <c r="I2450" i="1"/>
  <c r="H2451" i="1"/>
  <c r="J2451" i="1" s="1"/>
  <c r="I2451" i="1"/>
  <c r="H2452" i="1"/>
  <c r="I2452" i="1"/>
  <c r="H2453" i="1"/>
  <c r="I2453" i="1"/>
  <c r="H2454" i="1"/>
  <c r="I2454" i="1"/>
  <c r="H2455" i="1"/>
  <c r="J2455" i="1" s="1"/>
  <c r="I2455" i="1"/>
  <c r="H2456" i="1"/>
  <c r="J2456" i="1" s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J2467" i="1" s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J2474" i="1" s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J2491" i="1" s="1"/>
  <c r="I2491" i="1"/>
  <c r="H2492" i="1"/>
  <c r="I2492" i="1"/>
  <c r="H2493" i="1"/>
  <c r="I2493" i="1"/>
  <c r="H2494" i="1"/>
  <c r="I2494" i="1"/>
  <c r="H2495" i="1"/>
  <c r="J2495" i="1" s="1"/>
  <c r="I2495" i="1"/>
  <c r="H2496" i="1"/>
  <c r="I2496" i="1"/>
  <c r="H2497" i="1"/>
  <c r="I2497" i="1"/>
  <c r="H2498" i="1"/>
  <c r="I2498" i="1"/>
  <c r="H2500" i="1"/>
  <c r="I2500" i="1"/>
  <c r="H2501" i="1"/>
  <c r="I2501" i="1"/>
  <c r="H2502" i="1"/>
  <c r="J2502" i="1" s="1"/>
  <c r="I2502" i="1"/>
  <c r="H2503" i="1"/>
  <c r="J2503" i="1" s="1"/>
  <c r="I2503" i="1"/>
  <c r="H2504" i="1"/>
  <c r="I2504" i="1"/>
  <c r="H2505" i="1"/>
  <c r="I2505" i="1"/>
  <c r="H2506" i="1"/>
  <c r="I2506" i="1"/>
  <c r="H2507" i="1"/>
  <c r="J2507" i="1" s="1"/>
  <c r="I2507" i="1"/>
  <c r="H2508" i="1"/>
  <c r="I2508" i="1"/>
  <c r="H2509" i="1"/>
  <c r="I2509" i="1"/>
  <c r="H2510" i="1"/>
  <c r="I2510" i="1"/>
  <c r="H2511" i="1"/>
  <c r="J2511" i="1" s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J2519" i="1" s="1"/>
  <c r="I2519" i="1"/>
  <c r="H2520" i="1"/>
  <c r="I2520" i="1"/>
  <c r="H2521" i="1"/>
  <c r="I2521" i="1"/>
  <c r="H2522" i="1"/>
  <c r="J2522" i="1" s="1"/>
  <c r="I2522" i="1"/>
  <c r="H2523" i="1"/>
  <c r="I2523" i="1"/>
  <c r="H2524" i="1"/>
  <c r="J2524" i="1" s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J2547" i="1" s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J2553" i="1" s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J2563" i="1" s="1"/>
  <c r="I2563" i="1"/>
  <c r="H2564" i="1"/>
  <c r="I2564" i="1"/>
  <c r="H2565" i="1"/>
  <c r="I2565" i="1"/>
  <c r="H2566" i="1"/>
  <c r="J2566" i="1" s="1"/>
  <c r="I2566" i="1"/>
  <c r="H2567" i="1"/>
  <c r="J2567" i="1" s="1"/>
  <c r="I2567" i="1"/>
  <c r="H2568" i="1"/>
  <c r="I2568" i="1"/>
  <c r="J2568" i="1"/>
  <c r="H2569" i="1"/>
  <c r="J2569" i="1" s="1"/>
  <c r="I2569" i="1"/>
  <c r="H2570" i="1"/>
  <c r="I2570" i="1"/>
  <c r="J2570" i="1"/>
  <c r="H2571" i="1"/>
  <c r="I2571" i="1"/>
  <c r="J2571" i="1"/>
  <c r="H2572" i="1"/>
  <c r="J2572" i="1" s="1"/>
  <c r="I2572" i="1"/>
  <c r="H2573" i="1"/>
  <c r="I2573" i="1"/>
  <c r="J2573" i="1" s="1"/>
  <c r="H2574" i="1"/>
  <c r="J2574" i="1" s="1"/>
  <c r="I2574" i="1"/>
  <c r="H2575" i="1"/>
  <c r="J2575" i="1" s="1"/>
  <c r="I2575" i="1"/>
  <c r="H2576" i="1"/>
  <c r="I2576" i="1"/>
  <c r="J2576" i="1"/>
  <c r="H2577" i="1"/>
  <c r="J2577" i="1" s="1"/>
  <c r="I2577" i="1"/>
  <c r="H2578" i="1"/>
  <c r="I2578" i="1"/>
  <c r="J2578" i="1"/>
  <c r="H2579" i="1"/>
  <c r="I2579" i="1"/>
  <c r="J2579" i="1"/>
  <c r="H2580" i="1"/>
  <c r="J2580" i="1" s="1"/>
  <c r="I2580" i="1"/>
  <c r="H2581" i="1"/>
  <c r="I2581" i="1"/>
  <c r="J2581" i="1" s="1"/>
  <c r="H2582" i="1"/>
  <c r="J2582" i="1" s="1"/>
  <c r="I2582" i="1"/>
  <c r="H2583" i="1"/>
  <c r="J2583" i="1" s="1"/>
  <c r="I2583" i="1"/>
  <c r="H2584" i="1"/>
  <c r="I2584" i="1"/>
  <c r="J2584" i="1"/>
  <c r="H2585" i="1"/>
  <c r="J2585" i="1" s="1"/>
  <c r="I2585" i="1"/>
  <c r="H2586" i="1"/>
  <c r="I2586" i="1"/>
  <c r="J2586" i="1"/>
  <c r="H2587" i="1"/>
  <c r="I2587" i="1"/>
  <c r="J2587" i="1"/>
  <c r="H2588" i="1"/>
  <c r="J2588" i="1" s="1"/>
  <c r="I2588" i="1"/>
  <c r="H2589" i="1"/>
  <c r="I2589" i="1"/>
  <c r="J2589" i="1" s="1"/>
  <c r="H2590" i="1"/>
  <c r="J2590" i="1" s="1"/>
  <c r="I2590" i="1"/>
  <c r="H2591" i="1"/>
  <c r="J2591" i="1" s="1"/>
  <c r="I2591" i="1"/>
  <c r="H2592" i="1"/>
  <c r="I2592" i="1"/>
  <c r="J2592" i="1"/>
  <c r="H2593" i="1"/>
  <c r="J2593" i="1" s="1"/>
  <c r="I2593" i="1"/>
  <c r="H2594" i="1"/>
  <c r="I2594" i="1"/>
  <c r="J2594" i="1"/>
  <c r="H2595" i="1"/>
  <c r="I2595" i="1"/>
  <c r="J2595" i="1"/>
  <c r="H2596" i="1"/>
  <c r="J2596" i="1" s="1"/>
  <c r="I2596" i="1"/>
  <c r="H2597" i="1"/>
  <c r="J2597" i="1" s="1"/>
  <c r="I2597" i="1"/>
  <c r="H2598" i="1"/>
  <c r="J2598" i="1" s="1"/>
  <c r="I2598" i="1"/>
  <c r="H2599" i="1"/>
  <c r="J2599" i="1" s="1"/>
  <c r="I2599" i="1"/>
  <c r="H2600" i="1"/>
  <c r="I2600" i="1"/>
  <c r="J2600" i="1"/>
  <c r="H2601" i="1"/>
  <c r="J2601" i="1" s="1"/>
  <c r="I2601" i="1"/>
  <c r="H2602" i="1"/>
  <c r="I2602" i="1"/>
  <c r="J2602" i="1"/>
  <c r="H2603" i="1"/>
  <c r="I2603" i="1"/>
  <c r="J2603" i="1"/>
  <c r="H2604" i="1"/>
  <c r="J2604" i="1" s="1"/>
  <c r="I2604" i="1"/>
  <c r="H2605" i="1"/>
  <c r="J2605" i="1" s="1"/>
  <c r="I2605" i="1"/>
  <c r="H2606" i="1"/>
  <c r="J2606" i="1" s="1"/>
  <c r="I2606" i="1"/>
  <c r="H2607" i="1"/>
  <c r="J2607" i="1" s="1"/>
  <c r="I2607" i="1"/>
  <c r="H2608" i="1"/>
  <c r="I2608" i="1"/>
  <c r="J2608" i="1"/>
  <c r="H2609" i="1"/>
  <c r="J2609" i="1" s="1"/>
  <c r="I2609" i="1"/>
  <c r="H2610" i="1"/>
  <c r="I2610" i="1"/>
  <c r="J2610" i="1"/>
  <c r="H2611" i="1"/>
  <c r="I2611" i="1"/>
  <c r="J2611" i="1"/>
  <c r="H2612" i="1"/>
  <c r="J2612" i="1" s="1"/>
  <c r="I2612" i="1"/>
  <c r="H2613" i="1"/>
  <c r="J2613" i="1" s="1"/>
  <c r="I2613" i="1"/>
  <c r="H2614" i="1"/>
  <c r="J2614" i="1" s="1"/>
  <c r="I2614" i="1"/>
  <c r="H2615" i="1"/>
  <c r="J2615" i="1" s="1"/>
  <c r="I2615" i="1"/>
  <c r="H2616" i="1"/>
  <c r="I2616" i="1"/>
  <c r="J2616" i="1"/>
  <c r="H2617" i="1"/>
  <c r="J2617" i="1" s="1"/>
  <c r="I2617" i="1"/>
  <c r="H2618" i="1"/>
  <c r="I2618" i="1"/>
  <c r="J2618" i="1"/>
  <c r="H2619" i="1"/>
  <c r="I2619" i="1"/>
  <c r="J2619" i="1"/>
  <c r="H2620" i="1"/>
  <c r="J2620" i="1" s="1"/>
  <c r="I2620" i="1"/>
  <c r="H2621" i="1"/>
  <c r="J2621" i="1" s="1"/>
  <c r="I2621" i="1"/>
  <c r="H2622" i="1"/>
  <c r="J2622" i="1" s="1"/>
  <c r="I2622" i="1"/>
  <c r="H2623" i="1"/>
  <c r="J2623" i="1" s="1"/>
  <c r="I2623" i="1"/>
  <c r="H2624" i="1"/>
  <c r="I2624" i="1"/>
  <c r="J2624" i="1"/>
  <c r="H2625" i="1"/>
  <c r="J2625" i="1" s="1"/>
  <c r="I2625" i="1"/>
  <c r="H2626" i="1"/>
  <c r="I2626" i="1"/>
  <c r="J2626" i="1"/>
  <c r="H2627" i="1"/>
  <c r="I2627" i="1"/>
  <c r="J2627" i="1"/>
  <c r="H2628" i="1"/>
  <c r="J2628" i="1" s="1"/>
  <c r="I2628" i="1"/>
  <c r="H2629" i="1"/>
  <c r="J2629" i="1" s="1"/>
  <c r="I2629" i="1"/>
  <c r="H2630" i="1"/>
  <c r="J2630" i="1" s="1"/>
  <c r="I2630" i="1"/>
  <c r="H2631" i="1"/>
  <c r="J2631" i="1" s="1"/>
  <c r="I2631" i="1"/>
  <c r="H2632" i="1"/>
  <c r="I2632" i="1"/>
  <c r="J2632" i="1"/>
  <c r="H2633" i="1"/>
  <c r="J2633" i="1" s="1"/>
  <c r="I2633" i="1"/>
  <c r="H2634" i="1"/>
  <c r="I2634" i="1"/>
  <c r="J2634" i="1"/>
  <c r="H2635" i="1"/>
  <c r="I2635" i="1"/>
  <c r="J2635" i="1"/>
  <c r="H2636" i="1"/>
  <c r="J2636" i="1" s="1"/>
  <c r="I2636" i="1"/>
  <c r="H2637" i="1"/>
  <c r="J2637" i="1" s="1"/>
  <c r="I2637" i="1"/>
  <c r="H2638" i="1"/>
  <c r="J2638" i="1" s="1"/>
  <c r="I2638" i="1"/>
  <c r="H2639" i="1"/>
  <c r="J2639" i="1" s="1"/>
  <c r="I2639" i="1"/>
  <c r="H2640" i="1"/>
  <c r="I2640" i="1"/>
  <c r="J2640" i="1"/>
  <c r="H2641" i="1"/>
  <c r="J2641" i="1" s="1"/>
  <c r="I2641" i="1"/>
  <c r="H2642" i="1"/>
  <c r="I2642" i="1"/>
  <c r="J2642" i="1"/>
  <c r="H2643" i="1"/>
  <c r="I2643" i="1"/>
  <c r="J2643" i="1"/>
  <c r="H2644" i="1"/>
  <c r="J2644" i="1" s="1"/>
  <c r="I2644" i="1"/>
  <c r="H2645" i="1"/>
  <c r="J2645" i="1" s="1"/>
  <c r="I2645" i="1"/>
  <c r="H2646" i="1"/>
  <c r="J2646" i="1" s="1"/>
  <c r="I2646" i="1"/>
  <c r="H2647" i="1"/>
  <c r="J2647" i="1" s="1"/>
  <c r="I2647" i="1"/>
  <c r="H2648" i="1"/>
  <c r="I2648" i="1"/>
  <c r="J2648" i="1"/>
  <c r="H2649" i="1"/>
  <c r="J2649" i="1" s="1"/>
  <c r="I2649" i="1"/>
  <c r="H2650" i="1"/>
  <c r="I2650" i="1"/>
  <c r="J2650" i="1"/>
  <c r="H2651" i="1"/>
  <c r="I2651" i="1"/>
  <c r="J2651" i="1"/>
  <c r="H2652" i="1"/>
  <c r="J2652" i="1" s="1"/>
  <c r="I2652" i="1"/>
  <c r="H2653" i="1"/>
  <c r="J2653" i="1" s="1"/>
  <c r="I2653" i="1"/>
  <c r="H2654" i="1"/>
  <c r="J2654" i="1" s="1"/>
  <c r="I2654" i="1"/>
  <c r="H2655" i="1"/>
  <c r="J2655" i="1" s="1"/>
  <c r="I2655" i="1"/>
  <c r="H2656" i="1"/>
  <c r="I2656" i="1"/>
  <c r="J2656" i="1"/>
  <c r="H2657" i="1"/>
  <c r="J2657" i="1" s="1"/>
  <c r="I2657" i="1"/>
  <c r="H2658" i="1"/>
  <c r="I2658" i="1"/>
  <c r="J2658" i="1"/>
  <c r="H2659" i="1"/>
  <c r="I2659" i="1"/>
  <c r="J2659" i="1"/>
  <c r="H2660" i="1"/>
  <c r="J2660" i="1" s="1"/>
  <c r="I2660" i="1"/>
  <c r="H2661" i="1"/>
  <c r="J2661" i="1" s="1"/>
  <c r="I2661" i="1"/>
  <c r="H2662" i="1"/>
  <c r="J2662" i="1" s="1"/>
  <c r="I2662" i="1"/>
  <c r="H2663" i="1"/>
  <c r="J2663" i="1" s="1"/>
  <c r="I2663" i="1"/>
  <c r="H2664" i="1"/>
  <c r="I2664" i="1"/>
  <c r="J2664" i="1"/>
  <c r="H2665" i="1"/>
  <c r="J2665" i="1" s="1"/>
  <c r="I2665" i="1"/>
  <c r="H2666" i="1"/>
  <c r="I2666" i="1"/>
  <c r="J2666" i="1"/>
  <c r="H2667" i="1"/>
  <c r="I2667" i="1"/>
  <c r="J2667" i="1"/>
  <c r="H2668" i="1"/>
  <c r="J2668" i="1" s="1"/>
  <c r="I2668" i="1"/>
  <c r="H2669" i="1"/>
  <c r="J2669" i="1" s="1"/>
  <c r="I2669" i="1"/>
  <c r="H2670" i="1"/>
  <c r="J2670" i="1" s="1"/>
  <c r="I2670" i="1"/>
  <c r="H2671" i="1"/>
  <c r="J2671" i="1" s="1"/>
  <c r="I2671" i="1"/>
  <c r="H2672" i="1"/>
  <c r="I2672" i="1"/>
  <c r="J2672" i="1"/>
  <c r="H2673" i="1"/>
  <c r="J2673" i="1" s="1"/>
  <c r="I2673" i="1"/>
  <c r="H2674" i="1"/>
  <c r="I2674" i="1"/>
  <c r="J2674" i="1"/>
  <c r="H2675" i="1"/>
  <c r="I2675" i="1"/>
  <c r="J2675" i="1"/>
  <c r="H2676" i="1"/>
  <c r="J2676" i="1" s="1"/>
  <c r="I2676" i="1"/>
  <c r="H2677" i="1"/>
  <c r="J2677" i="1" s="1"/>
  <c r="I2677" i="1"/>
  <c r="H2678" i="1"/>
  <c r="J2678" i="1" s="1"/>
  <c r="I2678" i="1"/>
  <c r="H2679" i="1"/>
  <c r="J2679" i="1" s="1"/>
  <c r="I2679" i="1"/>
  <c r="H2680" i="1"/>
  <c r="I2680" i="1"/>
  <c r="J2680" i="1"/>
  <c r="H2681" i="1"/>
  <c r="J2681" i="1" s="1"/>
  <c r="I2681" i="1"/>
  <c r="H2682" i="1"/>
  <c r="I2682" i="1"/>
  <c r="J2682" i="1"/>
  <c r="H2683" i="1"/>
  <c r="I2683" i="1"/>
  <c r="J2683" i="1"/>
  <c r="H2684" i="1"/>
  <c r="J2684" i="1" s="1"/>
  <c r="I2684" i="1"/>
  <c r="H2685" i="1"/>
  <c r="J2685" i="1" s="1"/>
  <c r="I2685" i="1"/>
  <c r="H2686" i="1"/>
  <c r="J2686" i="1" s="1"/>
  <c r="I2686" i="1"/>
  <c r="H2687" i="1"/>
  <c r="J2687" i="1" s="1"/>
  <c r="I2687" i="1"/>
  <c r="H2688" i="1"/>
  <c r="I2688" i="1"/>
  <c r="J2688" i="1"/>
  <c r="H2689" i="1"/>
  <c r="J2689" i="1" s="1"/>
  <c r="I2689" i="1"/>
  <c r="H2690" i="1"/>
  <c r="I2690" i="1"/>
  <c r="J2690" i="1"/>
  <c r="H2691" i="1"/>
  <c r="I2691" i="1"/>
  <c r="J2691" i="1"/>
  <c r="H2692" i="1"/>
  <c r="J2692" i="1" s="1"/>
  <c r="I2692" i="1"/>
  <c r="H2693" i="1"/>
  <c r="J2693" i="1" s="1"/>
  <c r="I2693" i="1"/>
  <c r="H2694" i="1"/>
  <c r="J2694" i="1" s="1"/>
  <c r="I2694" i="1"/>
  <c r="H2695" i="1"/>
  <c r="J2695" i="1" s="1"/>
  <c r="I2695" i="1"/>
  <c r="H2696" i="1"/>
  <c r="I2696" i="1"/>
  <c r="J2696" i="1"/>
  <c r="H2697" i="1"/>
  <c r="J2697" i="1" s="1"/>
  <c r="I2697" i="1"/>
  <c r="H2698" i="1"/>
  <c r="I2698" i="1"/>
  <c r="J2698" i="1"/>
  <c r="H2699" i="1"/>
  <c r="I2699" i="1"/>
  <c r="J2699" i="1"/>
  <c r="H2700" i="1"/>
  <c r="J2700" i="1" s="1"/>
  <c r="I2700" i="1"/>
  <c r="H2701" i="1"/>
  <c r="J2701" i="1" s="1"/>
  <c r="I2701" i="1"/>
  <c r="H2702" i="1"/>
  <c r="J2702" i="1" s="1"/>
  <c r="I2702" i="1"/>
  <c r="H2703" i="1"/>
  <c r="J2703" i="1" s="1"/>
  <c r="I2703" i="1"/>
  <c r="H2704" i="1"/>
  <c r="I2704" i="1"/>
  <c r="J2704" i="1"/>
  <c r="H2705" i="1"/>
  <c r="J2705" i="1" s="1"/>
  <c r="I2705" i="1"/>
  <c r="H2706" i="1"/>
  <c r="I2706" i="1"/>
  <c r="J2706" i="1"/>
  <c r="H2707" i="1"/>
  <c r="I2707" i="1"/>
  <c r="J2707" i="1"/>
  <c r="H2708" i="1"/>
  <c r="J2708" i="1" s="1"/>
  <c r="I2708" i="1"/>
  <c r="H2709" i="1"/>
  <c r="J2709" i="1" s="1"/>
  <c r="I2709" i="1"/>
  <c r="H2710" i="1"/>
  <c r="J2710" i="1" s="1"/>
  <c r="I2710" i="1"/>
  <c r="H2711" i="1"/>
  <c r="J2711" i="1" s="1"/>
  <c r="I2711" i="1"/>
  <c r="H2712" i="1"/>
  <c r="I2712" i="1"/>
  <c r="J2712" i="1"/>
  <c r="H2713" i="1"/>
  <c r="J2713" i="1" s="1"/>
  <c r="I2713" i="1"/>
  <c r="H2714" i="1"/>
  <c r="I2714" i="1"/>
  <c r="J2714" i="1"/>
  <c r="H2715" i="1"/>
  <c r="I2715" i="1"/>
  <c r="J2715" i="1"/>
  <c r="H2716" i="1"/>
  <c r="J2716" i="1" s="1"/>
  <c r="I2716" i="1"/>
  <c r="H2717" i="1"/>
  <c r="J2717" i="1" s="1"/>
  <c r="I2717" i="1"/>
  <c r="H2718" i="1"/>
  <c r="J2718" i="1" s="1"/>
  <c r="I2718" i="1"/>
  <c r="H2719" i="1"/>
  <c r="J2719" i="1" s="1"/>
  <c r="I2719" i="1"/>
  <c r="H2720" i="1"/>
  <c r="I2720" i="1"/>
  <c r="J2720" i="1"/>
  <c r="H2721" i="1"/>
  <c r="J2721" i="1" s="1"/>
  <c r="I2721" i="1"/>
  <c r="H2722" i="1"/>
  <c r="I2722" i="1"/>
  <c r="J2722" i="1"/>
  <c r="H2723" i="1"/>
  <c r="I2723" i="1"/>
  <c r="J2723" i="1"/>
  <c r="H2724" i="1"/>
  <c r="J2724" i="1" s="1"/>
  <c r="I2724" i="1"/>
  <c r="H2725" i="1"/>
  <c r="J2725" i="1" s="1"/>
  <c r="I2725" i="1"/>
  <c r="H2726" i="1"/>
  <c r="J2726" i="1" s="1"/>
  <c r="I2726" i="1"/>
  <c r="H2727" i="1"/>
  <c r="J2727" i="1" s="1"/>
  <c r="I2727" i="1"/>
  <c r="H2728" i="1"/>
  <c r="I2728" i="1"/>
  <c r="J2728" i="1"/>
  <c r="H2729" i="1"/>
  <c r="J2729" i="1" s="1"/>
  <c r="I2729" i="1"/>
  <c r="H2730" i="1"/>
  <c r="I2730" i="1"/>
  <c r="J2730" i="1"/>
  <c r="H2731" i="1"/>
  <c r="I2731" i="1"/>
  <c r="J2731" i="1"/>
  <c r="H2732" i="1"/>
  <c r="J2732" i="1" s="1"/>
  <c r="I2732" i="1"/>
  <c r="H2733" i="1"/>
  <c r="J2733" i="1" s="1"/>
  <c r="I2733" i="1"/>
  <c r="H2734" i="1"/>
  <c r="J2734" i="1" s="1"/>
  <c r="I2734" i="1"/>
  <c r="H2735" i="1"/>
  <c r="J2735" i="1" s="1"/>
  <c r="I2735" i="1"/>
  <c r="H2736" i="1"/>
  <c r="I2736" i="1"/>
  <c r="J2736" i="1"/>
  <c r="H2737" i="1"/>
  <c r="J2737" i="1" s="1"/>
  <c r="I2737" i="1"/>
  <c r="H2738" i="1"/>
  <c r="I2738" i="1"/>
  <c r="J2738" i="1"/>
  <c r="H2739" i="1"/>
  <c r="I2739" i="1"/>
  <c r="J2739" i="1"/>
  <c r="H2740" i="1"/>
  <c r="J2740" i="1" s="1"/>
  <c r="I2740" i="1"/>
  <c r="H2741" i="1"/>
  <c r="J2741" i="1" s="1"/>
  <c r="I2741" i="1"/>
  <c r="H2742" i="1"/>
  <c r="J2742" i="1" s="1"/>
  <c r="I2742" i="1"/>
  <c r="H2743" i="1"/>
  <c r="J2743" i="1" s="1"/>
  <c r="I2743" i="1"/>
  <c r="H2744" i="1"/>
  <c r="I2744" i="1"/>
  <c r="J2744" i="1"/>
  <c r="H2745" i="1"/>
  <c r="J2745" i="1" s="1"/>
  <c r="I2745" i="1"/>
  <c r="H2746" i="1"/>
  <c r="I2746" i="1"/>
  <c r="J2746" i="1"/>
  <c r="H2747" i="1"/>
  <c r="I2747" i="1"/>
  <c r="J2747" i="1"/>
  <c r="H2748" i="1"/>
  <c r="J2748" i="1" s="1"/>
  <c r="I2748" i="1"/>
  <c r="H2749" i="1"/>
  <c r="J2749" i="1" s="1"/>
  <c r="I2749" i="1"/>
  <c r="H2750" i="1"/>
  <c r="J2750" i="1" s="1"/>
  <c r="I2750" i="1"/>
  <c r="H2751" i="1"/>
  <c r="J2751" i="1" s="1"/>
  <c r="I2751" i="1"/>
  <c r="H2752" i="1"/>
  <c r="I2752" i="1"/>
  <c r="J2752" i="1"/>
  <c r="H2753" i="1"/>
  <c r="J2753" i="1" s="1"/>
  <c r="I2753" i="1"/>
  <c r="H2754" i="1"/>
  <c r="I2754" i="1"/>
  <c r="J2754" i="1"/>
  <c r="H2755" i="1"/>
  <c r="I2755" i="1"/>
  <c r="J2755" i="1"/>
  <c r="H2756" i="1"/>
  <c r="J2756" i="1" s="1"/>
  <c r="I2756" i="1"/>
  <c r="H2757" i="1"/>
  <c r="J2757" i="1" s="1"/>
  <c r="I2757" i="1"/>
  <c r="H2758" i="1"/>
  <c r="J2758" i="1" s="1"/>
  <c r="I2758" i="1"/>
  <c r="H2759" i="1"/>
  <c r="J2759" i="1" s="1"/>
  <c r="I2759" i="1"/>
  <c r="H2760" i="1"/>
  <c r="I2760" i="1"/>
  <c r="J2760" i="1"/>
  <c r="H2761" i="1"/>
  <c r="J2761" i="1" s="1"/>
  <c r="I2761" i="1"/>
  <c r="H2762" i="1"/>
  <c r="I2762" i="1"/>
  <c r="J2762" i="1"/>
  <c r="H2763" i="1"/>
  <c r="I2763" i="1"/>
  <c r="J2763" i="1"/>
  <c r="H2764" i="1"/>
  <c r="J2764" i="1" s="1"/>
  <c r="I2764" i="1"/>
  <c r="H2765" i="1"/>
  <c r="J2765" i="1" s="1"/>
  <c r="I2765" i="1"/>
  <c r="H2766" i="1"/>
  <c r="J2766" i="1" s="1"/>
  <c r="I2766" i="1"/>
  <c r="H2767" i="1"/>
  <c r="J2767" i="1" s="1"/>
  <c r="I2767" i="1"/>
  <c r="H2768" i="1"/>
  <c r="I2768" i="1"/>
  <c r="J2768" i="1"/>
  <c r="H2769" i="1"/>
  <c r="J2769" i="1" s="1"/>
  <c r="I2769" i="1"/>
  <c r="H2770" i="1"/>
  <c r="I2770" i="1"/>
  <c r="J2770" i="1"/>
  <c r="H2771" i="1"/>
  <c r="I2771" i="1"/>
  <c r="J2771" i="1"/>
  <c r="H2772" i="1"/>
  <c r="J2772" i="1" s="1"/>
  <c r="I2772" i="1"/>
  <c r="H2773" i="1"/>
  <c r="J2773" i="1" s="1"/>
  <c r="I2773" i="1"/>
  <c r="H2774" i="1"/>
  <c r="J2774" i="1" s="1"/>
  <c r="I2774" i="1"/>
  <c r="H2775" i="1"/>
  <c r="J2775" i="1" s="1"/>
  <c r="I2775" i="1"/>
  <c r="H2776" i="1"/>
  <c r="I2776" i="1"/>
  <c r="J2776" i="1"/>
  <c r="H2777" i="1"/>
  <c r="J2777" i="1" s="1"/>
  <c r="I2777" i="1"/>
  <c r="H2778" i="1"/>
  <c r="I2778" i="1"/>
  <c r="J2778" i="1"/>
  <c r="H2779" i="1"/>
  <c r="I2779" i="1"/>
  <c r="J2779" i="1"/>
  <c r="H2780" i="1"/>
  <c r="J2780" i="1" s="1"/>
  <c r="I2780" i="1"/>
  <c r="H2781" i="1"/>
  <c r="J2781" i="1" s="1"/>
  <c r="I2781" i="1"/>
  <c r="H2782" i="1"/>
  <c r="J2782" i="1" s="1"/>
  <c r="I2782" i="1"/>
  <c r="H2783" i="1"/>
  <c r="J2783" i="1" s="1"/>
  <c r="I2783" i="1"/>
  <c r="H2784" i="1"/>
  <c r="I2784" i="1"/>
  <c r="J2784" i="1"/>
  <c r="H2785" i="1"/>
  <c r="J2785" i="1" s="1"/>
  <c r="I2785" i="1"/>
  <c r="H2786" i="1"/>
  <c r="I2786" i="1"/>
  <c r="J2786" i="1"/>
  <c r="H2787" i="1"/>
  <c r="I2787" i="1"/>
  <c r="J2787" i="1"/>
  <c r="H2788" i="1"/>
  <c r="J2788" i="1" s="1"/>
  <c r="I2788" i="1"/>
  <c r="H2789" i="1"/>
  <c r="J2789" i="1" s="1"/>
  <c r="I2789" i="1"/>
  <c r="H2790" i="1"/>
  <c r="J2790" i="1" s="1"/>
  <c r="I2790" i="1"/>
  <c r="H2791" i="1"/>
  <c r="J2791" i="1" s="1"/>
  <c r="I2791" i="1"/>
  <c r="H2792" i="1"/>
  <c r="I2792" i="1"/>
  <c r="J2792" i="1"/>
  <c r="H2793" i="1"/>
  <c r="J2793" i="1" s="1"/>
  <c r="I2793" i="1"/>
  <c r="H2794" i="1"/>
  <c r="I2794" i="1"/>
  <c r="J2794" i="1"/>
  <c r="H2795" i="1"/>
  <c r="I2795" i="1"/>
  <c r="J2795" i="1"/>
  <c r="H2796" i="1"/>
  <c r="J2796" i="1" s="1"/>
  <c r="I2796" i="1"/>
  <c r="H2797" i="1"/>
  <c r="J2797" i="1" s="1"/>
  <c r="I2797" i="1"/>
  <c r="H2798" i="1"/>
  <c r="J2798" i="1" s="1"/>
  <c r="I2798" i="1"/>
  <c r="H2799" i="1"/>
  <c r="J2799" i="1" s="1"/>
  <c r="I2799" i="1"/>
  <c r="H2800" i="1"/>
  <c r="I2800" i="1"/>
  <c r="J2800" i="1"/>
  <c r="H2801" i="1"/>
  <c r="J2801" i="1" s="1"/>
  <c r="I2801" i="1"/>
  <c r="H2802" i="1"/>
  <c r="I2802" i="1"/>
  <c r="J2802" i="1"/>
  <c r="H2803" i="1"/>
  <c r="I2803" i="1"/>
  <c r="J2803" i="1"/>
  <c r="H2804" i="1"/>
  <c r="J2804" i="1" s="1"/>
  <c r="I2804" i="1"/>
  <c r="H2805" i="1"/>
  <c r="J2805" i="1" s="1"/>
  <c r="I2805" i="1"/>
  <c r="H2806" i="1"/>
  <c r="J2806" i="1" s="1"/>
  <c r="I2806" i="1"/>
  <c r="H2807" i="1"/>
  <c r="J2807" i="1" s="1"/>
  <c r="I2807" i="1"/>
  <c r="H2808" i="1"/>
  <c r="I2808" i="1"/>
  <c r="J2808" i="1"/>
  <c r="H2809" i="1"/>
  <c r="J2809" i="1" s="1"/>
  <c r="I2809" i="1"/>
  <c r="H2810" i="1"/>
  <c r="I2810" i="1"/>
  <c r="J2810" i="1"/>
  <c r="H2811" i="1"/>
  <c r="I2811" i="1"/>
  <c r="J2811" i="1"/>
  <c r="H2812" i="1"/>
  <c r="J2812" i="1" s="1"/>
  <c r="I2812" i="1"/>
  <c r="H2813" i="1"/>
  <c r="J2813" i="1" s="1"/>
  <c r="I2813" i="1"/>
  <c r="H2814" i="1"/>
  <c r="J2814" i="1" s="1"/>
  <c r="I2814" i="1"/>
  <c r="H2815" i="1"/>
  <c r="J2815" i="1" s="1"/>
  <c r="I2815" i="1"/>
  <c r="H2816" i="1"/>
  <c r="I2816" i="1"/>
  <c r="J2816" i="1"/>
  <c r="H2817" i="1"/>
  <c r="J2817" i="1" s="1"/>
  <c r="I2817" i="1"/>
  <c r="H2818" i="1"/>
  <c r="I2818" i="1"/>
  <c r="J2818" i="1"/>
  <c r="H2819" i="1"/>
  <c r="I2819" i="1"/>
  <c r="J2819" i="1"/>
  <c r="H2820" i="1"/>
  <c r="J2820" i="1" s="1"/>
  <c r="I2820" i="1"/>
  <c r="H2821" i="1"/>
  <c r="J2821" i="1" s="1"/>
  <c r="I2821" i="1"/>
  <c r="H2822" i="1"/>
  <c r="J2822" i="1" s="1"/>
  <c r="I2822" i="1"/>
  <c r="H2823" i="1"/>
  <c r="J2823" i="1" s="1"/>
  <c r="I2823" i="1"/>
  <c r="H2824" i="1"/>
  <c r="I2824" i="1"/>
  <c r="J2824" i="1"/>
  <c r="H2825" i="1"/>
  <c r="J2825" i="1" s="1"/>
  <c r="I2825" i="1"/>
  <c r="H2826" i="1"/>
  <c r="I2826" i="1"/>
  <c r="J2826" i="1"/>
  <c r="H2827" i="1"/>
  <c r="I2827" i="1"/>
  <c r="J2827" i="1"/>
  <c r="H2828" i="1"/>
  <c r="J2828" i="1" s="1"/>
  <c r="I2828" i="1"/>
  <c r="H2829" i="1"/>
  <c r="J2829" i="1" s="1"/>
  <c r="I2829" i="1"/>
  <c r="H2830" i="1"/>
  <c r="J2830" i="1" s="1"/>
  <c r="I2830" i="1"/>
  <c r="H2831" i="1"/>
  <c r="J2831" i="1" s="1"/>
  <c r="I2831" i="1"/>
  <c r="H2832" i="1"/>
  <c r="I2832" i="1"/>
  <c r="J2832" i="1"/>
  <c r="H2833" i="1"/>
  <c r="J2833" i="1" s="1"/>
  <c r="I2833" i="1"/>
  <c r="H2834" i="1"/>
  <c r="I2834" i="1"/>
  <c r="J2834" i="1"/>
  <c r="H2835" i="1"/>
  <c r="I2835" i="1"/>
  <c r="J2835" i="1"/>
  <c r="H2836" i="1"/>
  <c r="J2836" i="1" s="1"/>
  <c r="I2836" i="1"/>
  <c r="H2837" i="1"/>
  <c r="J2837" i="1" s="1"/>
  <c r="I2837" i="1"/>
  <c r="H2838" i="1"/>
  <c r="J2838" i="1" s="1"/>
  <c r="I2838" i="1"/>
  <c r="H2839" i="1"/>
  <c r="J2839" i="1" s="1"/>
  <c r="I2839" i="1"/>
  <c r="H2840" i="1"/>
  <c r="I2840" i="1"/>
  <c r="J2840" i="1"/>
  <c r="H2841" i="1"/>
  <c r="J2841" i="1" s="1"/>
  <c r="I2841" i="1"/>
  <c r="H2842" i="1"/>
  <c r="I2842" i="1"/>
  <c r="J2842" i="1"/>
  <c r="H2843" i="1"/>
  <c r="I2843" i="1"/>
  <c r="J2843" i="1"/>
  <c r="H2844" i="1"/>
  <c r="J2844" i="1" s="1"/>
  <c r="I2844" i="1"/>
  <c r="H2845" i="1"/>
  <c r="J2845" i="1" s="1"/>
  <c r="I2845" i="1"/>
  <c r="H2846" i="1"/>
  <c r="J2846" i="1" s="1"/>
  <c r="I2846" i="1"/>
  <c r="H2847" i="1"/>
  <c r="J2847" i="1" s="1"/>
  <c r="I2847" i="1"/>
  <c r="H2848" i="1"/>
  <c r="I2848" i="1"/>
  <c r="J2848" i="1"/>
  <c r="H2849" i="1"/>
  <c r="J2849" i="1" s="1"/>
  <c r="I2849" i="1"/>
  <c r="H2850" i="1"/>
  <c r="I2850" i="1"/>
  <c r="J2850" i="1"/>
  <c r="H2851" i="1"/>
  <c r="I2851" i="1"/>
  <c r="J2851" i="1"/>
  <c r="H2852" i="1"/>
  <c r="J2852" i="1" s="1"/>
  <c r="I2852" i="1"/>
  <c r="H2853" i="1"/>
  <c r="J2853" i="1" s="1"/>
  <c r="I2853" i="1"/>
  <c r="H2854" i="1"/>
  <c r="J2854" i="1" s="1"/>
  <c r="I2854" i="1"/>
  <c r="H2855" i="1"/>
  <c r="J2855" i="1" s="1"/>
  <c r="I2855" i="1"/>
  <c r="H2856" i="1"/>
  <c r="I2856" i="1"/>
  <c r="J2856" i="1"/>
  <c r="H2857" i="1"/>
  <c r="J2857" i="1" s="1"/>
  <c r="I2857" i="1"/>
  <c r="H2858" i="1"/>
  <c r="I2858" i="1"/>
  <c r="J2858" i="1"/>
  <c r="H2859" i="1"/>
  <c r="I2859" i="1"/>
  <c r="J2859" i="1"/>
  <c r="H2860" i="1"/>
  <c r="J2860" i="1" s="1"/>
  <c r="I2860" i="1"/>
  <c r="H2861" i="1"/>
  <c r="J2861" i="1" s="1"/>
  <c r="I2861" i="1"/>
  <c r="H2862" i="1"/>
  <c r="J2862" i="1" s="1"/>
  <c r="I2862" i="1"/>
  <c r="H2863" i="1"/>
  <c r="J2863" i="1" s="1"/>
  <c r="I2863" i="1"/>
  <c r="H2864" i="1"/>
  <c r="I2864" i="1"/>
  <c r="J2864" i="1"/>
  <c r="H2865" i="1"/>
  <c r="J2865" i="1" s="1"/>
  <c r="I2865" i="1"/>
  <c r="H2866" i="1"/>
  <c r="I2866" i="1"/>
  <c r="J2866" i="1"/>
  <c r="H2867" i="1"/>
  <c r="I2867" i="1"/>
  <c r="J2867" i="1"/>
  <c r="H2868" i="1"/>
  <c r="J2868" i="1" s="1"/>
  <c r="I2868" i="1"/>
  <c r="H2869" i="1"/>
  <c r="J2869" i="1" s="1"/>
  <c r="I2869" i="1"/>
  <c r="H2870" i="1"/>
  <c r="J2870" i="1" s="1"/>
  <c r="I2870" i="1"/>
  <c r="H2871" i="1"/>
  <c r="J2871" i="1" s="1"/>
  <c r="I2871" i="1"/>
  <c r="H2872" i="1"/>
  <c r="I2872" i="1"/>
  <c r="J2872" i="1"/>
  <c r="H2873" i="1"/>
  <c r="J2873" i="1" s="1"/>
  <c r="I2873" i="1"/>
  <c r="H2874" i="1"/>
  <c r="I2874" i="1"/>
  <c r="J2874" i="1"/>
  <c r="H2875" i="1"/>
  <c r="I2875" i="1"/>
  <c r="J2875" i="1"/>
  <c r="H2876" i="1"/>
  <c r="J2876" i="1" s="1"/>
  <c r="I2876" i="1"/>
  <c r="H2877" i="1"/>
  <c r="J2877" i="1" s="1"/>
  <c r="I2877" i="1"/>
  <c r="H2878" i="1"/>
  <c r="J2878" i="1" s="1"/>
  <c r="I2878" i="1"/>
  <c r="H2879" i="1"/>
  <c r="J2879" i="1" s="1"/>
  <c r="I2879" i="1"/>
  <c r="H2880" i="1"/>
  <c r="I2880" i="1"/>
  <c r="J2880" i="1"/>
  <c r="H2881" i="1"/>
  <c r="J2881" i="1" s="1"/>
  <c r="I2881" i="1"/>
  <c r="H2882" i="1"/>
  <c r="I2882" i="1"/>
  <c r="J2882" i="1"/>
  <c r="H2883" i="1"/>
  <c r="I2883" i="1"/>
  <c r="J2883" i="1"/>
  <c r="H2884" i="1"/>
  <c r="J2884" i="1" s="1"/>
  <c r="I2884" i="1"/>
  <c r="H2885" i="1"/>
  <c r="J2885" i="1" s="1"/>
  <c r="I2885" i="1"/>
  <c r="H2886" i="1"/>
  <c r="J2886" i="1" s="1"/>
  <c r="I2886" i="1"/>
  <c r="H2887" i="1"/>
  <c r="J2887" i="1" s="1"/>
  <c r="I2887" i="1"/>
  <c r="H2888" i="1"/>
  <c r="I2888" i="1"/>
  <c r="J2888" i="1"/>
  <c r="H2889" i="1"/>
  <c r="J2889" i="1" s="1"/>
  <c r="I2889" i="1"/>
  <c r="H2890" i="1"/>
  <c r="I2890" i="1"/>
  <c r="J2890" i="1"/>
  <c r="H2891" i="1"/>
  <c r="I2891" i="1"/>
  <c r="J2891" i="1"/>
  <c r="H2892" i="1"/>
  <c r="J2892" i="1" s="1"/>
  <c r="I2892" i="1"/>
  <c r="H2893" i="1"/>
  <c r="J2893" i="1" s="1"/>
  <c r="I2893" i="1"/>
  <c r="H2894" i="1"/>
  <c r="J2894" i="1" s="1"/>
  <c r="I2894" i="1"/>
  <c r="H2895" i="1"/>
  <c r="J2895" i="1" s="1"/>
  <c r="I2895" i="1"/>
  <c r="H2896" i="1"/>
  <c r="I2896" i="1"/>
  <c r="J2896" i="1"/>
  <c r="H2897" i="1"/>
  <c r="J2897" i="1" s="1"/>
  <c r="I2897" i="1"/>
  <c r="H2898" i="1"/>
  <c r="I2898" i="1"/>
  <c r="J2898" i="1"/>
  <c r="H2899" i="1"/>
  <c r="I2899" i="1"/>
  <c r="J2899" i="1"/>
  <c r="H2900" i="1"/>
  <c r="J2900" i="1" s="1"/>
  <c r="I2900" i="1"/>
  <c r="H2901" i="1"/>
  <c r="J2901" i="1" s="1"/>
  <c r="I2901" i="1"/>
  <c r="H2902" i="1"/>
  <c r="J2902" i="1" s="1"/>
  <c r="I2902" i="1"/>
  <c r="H2903" i="1"/>
  <c r="J2903" i="1" s="1"/>
  <c r="I2903" i="1"/>
  <c r="H2904" i="1"/>
  <c r="I2904" i="1"/>
  <c r="J2904" i="1"/>
  <c r="H2905" i="1"/>
  <c r="J2905" i="1" s="1"/>
  <c r="I2905" i="1"/>
  <c r="H2906" i="1"/>
  <c r="I2906" i="1"/>
  <c r="J2906" i="1"/>
  <c r="H2907" i="1"/>
  <c r="I2907" i="1"/>
  <c r="J2907" i="1"/>
  <c r="H2908" i="1"/>
  <c r="J2908" i="1" s="1"/>
  <c r="I2908" i="1"/>
  <c r="H2909" i="1"/>
  <c r="J2909" i="1" s="1"/>
  <c r="I2909" i="1"/>
  <c r="H2910" i="1"/>
  <c r="J2910" i="1" s="1"/>
  <c r="I2910" i="1"/>
  <c r="H2911" i="1"/>
  <c r="J2911" i="1" s="1"/>
  <c r="I2911" i="1"/>
  <c r="H2912" i="1"/>
  <c r="I2912" i="1"/>
  <c r="J2912" i="1"/>
  <c r="H2913" i="1"/>
  <c r="J2913" i="1" s="1"/>
  <c r="I2913" i="1"/>
  <c r="H2914" i="1"/>
  <c r="I2914" i="1"/>
  <c r="J2914" i="1"/>
  <c r="H2915" i="1"/>
  <c r="I2915" i="1"/>
  <c r="J2915" i="1"/>
  <c r="H2916" i="1"/>
  <c r="J2916" i="1" s="1"/>
  <c r="I2916" i="1"/>
  <c r="H2917" i="1"/>
  <c r="J2917" i="1" s="1"/>
  <c r="I2917" i="1"/>
  <c r="H2918" i="1"/>
  <c r="J2918" i="1" s="1"/>
  <c r="I2918" i="1"/>
  <c r="H2919" i="1"/>
  <c r="J2919" i="1" s="1"/>
  <c r="I2919" i="1"/>
  <c r="H2920" i="1"/>
  <c r="I2920" i="1"/>
  <c r="J2920" i="1"/>
  <c r="H2921" i="1"/>
  <c r="J2921" i="1" s="1"/>
  <c r="I2921" i="1"/>
  <c r="H2922" i="1"/>
  <c r="I2922" i="1"/>
  <c r="J2922" i="1"/>
  <c r="H2923" i="1"/>
  <c r="I2923" i="1"/>
  <c r="J2923" i="1"/>
  <c r="H2924" i="1"/>
  <c r="J2924" i="1" s="1"/>
  <c r="I2924" i="1"/>
  <c r="H2925" i="1"/>
  <c r="J2925" i="1" s="1"/>
  <c r="I2925" i="1"/>
  <c r="H2926" i="1"/>
  <c r="J2926" i="1" s="1"/>
  <c r="I2926" i="1"/>
  <c r="H2927" i="1"/>
  <c r="J2927" i="1" s="1"/>
  <c r="I2927" i="1"/>
  <c r="H2928" i="1"/>
  <c r="I2928" i="1"/>
  <c r="J2928" i="1"/>
  <c r="H2929" i="1"/>
  <c r="J2929" i="1" s="1"/>
  <c r="I2929" i="1"/>
  <c r="H2930" i="1"/>
  <c r="I2930" i="1"/>
  <c r="J2930" i="1"/>
  <c r="H2931" i="1"/>
  <c r="I2931" i="1"/>
  <c r="J2931" i="1"/>
  <c r="H2932" i="1"/>
  <c r="J2932" i="1" s="1"/>
  <c r="I2932" i="1"/>
  <c r="H2933" i="1"/>
  <c r="J2933" i="1" s="1"/>
  <c r="I2933" i="1"/>
  <c r="H2934" i="1"/>
  <c r="J2934" i="1" s="1"/>
  <c r="I2934" i="1"/>
  <c r="H2935" i="1"/>
  <c r="J2935" i="1" s="1"/>
  <c r="I2935" i="1"/>
  <c r="H2936" i="1"/>
  <c r="I2936" i="1"/>
  <c r="J2936" i="1"/>
  <c r="H2937" i="1"/>
  <c r="J2937" i="1" s="1"/>
  <c r="I2937" i="1"/>
  <c r="H2938" i="1"/>
  <c r="I2938" i="1"/>
  <c r="J2938" i="1"/>
  <c r="H2939" i="1"/>
  <c r="I2939" i="1"/>
  <c r="J2939" i="1"/>
  <c r="H2940" i="1"/>
  <c r="J2940" i="1" s="1"/>
  <c r="I2940" i="1"/>
  <c r="H2941" i="1"/>
  <c r="J2941" i="1" s="1"/>
  <c r="I2941" i="1"/>
  <c r="H2942" i="1"/>
  <c r="J2942" i="1" s="1"/>
  <c r="I2942" i="1"/>
  <c r="H2943" i="1"/>
  <c r="J2943" i="1" s="1"/>
  <c r="I2943" i="1"/>
  <c r="H2944" i="1"/>
  <c r="I2944" i="1"/>
  <c r="J2944" i="1"/>
  <c r="H2945" i="1"/>
  <c r="J2945" i="1" s="1"/>
  <c r="I2945" i="1"/>
  <c r="H2946" i="1"/>
  <c r="I2946" i="1"/>
  <c r="J2946" i="1"/>
  <c r="H2947" i="1"/>
  <c r="I2947" i="1"/>
  <c r="J2947" i="1"/>
  <c r="H2948" i="1"/>
  <c r="J2948" i="1" s="1"/>
  <c r="I2948" i="1"/>
  <c r="H2949" i="1"/>
  <c r="J2949" i="1" s="1"/>
  <c r="I2949" i="1"/>
  <c r="H2950" i="1"/>
  <c r="J2950" i="1" s="1"/>
  <c r="I2950" i="1"/>
  <c r="H2951" i="1"/>
  <c r="J2951" i="1" s="1"/>
  <c r="I2951" i="1"/>
  <c r="H2952" i="1"/>
  <c r="I2952" i="1"/>
  <c r="J2952" i="1"/>
  <c r="H2953" i="1"/>
  <c r="J2953" i="1" s="1"/>
  <c r="I2953" i="1"/>
  <c r="H2954" i="1"/>
  <c r="I2954" i="1"/>
  <c r="J2954" i="1"/>
  <c r="H2955" i="1"/>
  <c r="I2955" i="1"/>
  <c r="J2955" i="1"/>
  <c r="H2956" i="1"/>
  <c r="J2956" i="1" s="1"/>
  <c r="I2956" i="1"/>
  <c r="H2957" i="1"/>
  <c r="J2957" i="1" s="1"/>
  <c r="I2957" i="1"/>
  <c r="H2958" i="1"/>
  <c r="J2958" i="1" s="1"/>
  <c r="I2958" i="1"/>
  <c r="H2959" i="1"/>
  <c r="J2959" i="1" s="1"/>
  <c r="I2959" i="1"/>
  <c r="H2960" i="1"/>
  <c r="I2960" i="1"/>
  <c r="J2960" i="1"/>
  <c r="H2961" i="1"/>
  <c r="J2961" i="1" s="1"/>
  <c r="I2961" i="1"/>
  <c r="H2962" i="1"/>
  <c r="I2962" i="1"/>
  <c r="J2962" i="1"/>
  <c r="H2963" i="1"/>
  <c r="I2963" i="1"/>
  <c r="J2963" i="1"/>
  <c r="H2964" i="1"/>
  <c r="J2964" i="1" s="1"/>
  <c r="I2964" i="1"/>
  <c r="H2965" i="1"/>
  <c r="J2965" i="1" s="1"/>
  <c r="I2965" i="1"/>
  <c r="H2966" i="1"/>
  <c r="J2966" i="1" s="1"/>
  <c r="I2966" i="1"/>
  <c r="H2967" i="1"/>
  <c r="J2967" i="1" s="1"/>
  <c r="I2967" i="1"/>
  <c r="H2968" i="1"/>
  <c r="I2968" i="1"/>
  <c r="J2968" i="1"/>
  <c r="H2969" i="1"/>
  <c r="J2969" i="1" s="1"/>
  <c r="I2969" i="1"/>
  <c r="H2970" i="1"/>
  <c r="I2970" i="1"/>
  <c r="J2970" i="1"/>
  <c r="H2971" i="1"/>
  <c r="I2971" i="1"/>
  <c r="J2971" i="1"/>
  <c r="H2972" i="1"/>
  <c r="J2972" i="1" s="1"/>
  <c r="I2972" i="1"/>
  <c r="H2973" i="1"/>
  <c r="J2973" i="1" s="1"/>
  <c r="I2973" i="1"/>
  <c r="H2974" i="1"/>
  <c r="J2974" i="1" s="1"/>
  <c r="I2974" i="1"/>
  <c r="H2975" i="1"/>
  <c r="J2975" i="1" s="1"/>
  <c r="I2975" i="1"/>
  <c r="H2976" i="1"/>
  <c r="I2976" i="1"/>
  <c r="J2976" i="1"/>
  <c r="H2977" i="1"/>
  <c r="J2977" i="1" s="1"/>
  <c r="I2977" i="1"/>
  <c r="H2978" i="1"/>
  <c r="I2978" i="1"/>
  <c r="J2978" i="1"/>
  <c r="H2979" i="1"/>
  <c r="I2979" i="1"/>
  <c r="J2979" i="1"/>
  <c r="H2980" i="1"/>
  <c r="J2980" i="1" s="1"/>
  <c r="I2980" i="1"/>
  <c r="H2981" i="1"/>
  <c r="J2981" i="1" s="1"/>
  <c r="I2981" i="1"/>
  <c r="H2341" i="1"/>
  <c r="J2341" i="1" s="1"/>
  <c r="I2341" i="1"/>
  <c r="H2342" i="1"/>
  <c r="J2342" i="1" s="1"/>
  <c r="I2342" i="1"/>
  <c r="H2343" i="1"/>
  <c r="J2343" i="1" s="1"/>
  <c r="I2343" i="1"/>
  <c r="H2344" i="1"/>
  <c r="I2344" i="1"/>
  <c r="H2345" i="1"/>
  <c r="I2345" i="1"/>
  <c r="H2346" i="1"/>
  <c r="I2346" i="1"/>
  <c r="H2347" i="1"/>
  <c r="I2347" i="1"/>
  <c r="J2347" i="1" s="1"/>
  <c r="H2348" i="1"/>
  <c r="I2348" i="1"/>
  <c r="J2348" i="1"/>
  <c r="H2349" i="1"/>
  <c r="I2349" i="1"/>
  <c r="H2350" i="1"/>
  <c r="I2350" i="1"/>
  <c r="H2351" i="1"/>
  <c r="J2351" i="1" s="1"/>
  <c r="I2351" i="1"/>
  <c r="H2352" i="1"/>
  <c r="J2352" i="1" s="1"/>
  <c r="I2352" i="1"/>
  <c r="H2353" i="1"/>
  <c r="J2353" i="1" s="1"/>
  <c r="I2353" i="1"/>
  <c r="H2354" i="1"/>
  <c r="J2354" i="1" s="1"/>
  <c r="I2354" i="1"/>
  <c r="H2355" i="1"/>
  <c r="I2355" i="1"/>
  <c r="J2355" i="1"/>
  <c r="H2356" i="1"/>
  <c r="J2356" i="1" s="1"/>
  <c r="I2356" i="1"/>
  <c r="H2357" i="1"/>
  <c r="J2357" i="1" s="1"/>
  <c r="I2357" i="1"/>
  <c r="H2358" i="1"/>
  <c r="J2358" i="1" s="1"/>
  <c r="I2358" i="1"/>
  <c r="H2359" i="1"/>
  <c r="I2359" i="1"/>
  <c r="J2359" i="1"/>
  <c r="H2360" i="1"/>
  <c r="J2360" i="1" s="1"/>
  <c r="I2360" i="1"/>
  <c r="H2361" i="1"/>
  <c r="J2361" i="1" s="1"/>
  <c r="I2361" i="1"/>
  <c r="H2362" i="1"/>
  <c r="J2362" i="1" s="1"/>
  <c r="I2362" i="1"/>
  <c r="H2363" i="1"/>
  <c r="J2363" i="1" s="1"/>
  <c r="I2363" i="1"/>
  <c r="H2364" i="1"/>
  <c r="J2364" i="1" s="1"/>
  <c r="I2364" i="1"/>
  <c r="H2365" i="1"/>
  <c r="J2365" i="1" s="1"/>
  <c r="I2365" i="1"/>
  <c r="H2366" i="1"/>
  <c r="J2366" i="1" s="1"/>
  <c r="I2366" i="1"/>
  <c r="H2367" i="1"/>
  <c r="I2367" i="1"/>
  <c r="J2367" i="1"/>
  <c r="H2368" i="1"/>
  <c r="I2368" i="1"/>
  <c r="H2369" i="1"/>
  <c r="I2369" i="1"/>
  <c r="H2370" i="1"/>
  <c r="I2370" i="1"/>
  <c r="H2371" i="1"/>
  <c r="J2371" i="1" s="1"/>
  <c r="I2371" i="1"/>
  <c r="H2372" i="1"/>
  <c r="I2372" i="1"/>
  <c r="J2372" i="1"/>
  <c r="H2373" i="1"/>
  <c r="I2373" i="1"/>
  <c r="H2374" i="1"/>
  <c r="I2374" i="1"/>
  <c r="H2375" i="1"/>
  <c r="I2375" i="1"/>
  <c r="H2376" i="1"/>
  <c r="I2376" i="1"/>
  <c r="G273" i="2"/>
  <c r="G272" i="2"/>
  <c r="G271" i="2"/>
  <c r="G270" i="2"/>
  <c r="G269" i="2"/>
  <c r="H2303" i="1"/>
  <c r="J2303" i="1" s="1"/>
  <c r="I2303" i="1"/>
  <c r="H2304" i="1"/>
  <c r="J2304" i="1" s="1"/>
  <c r="I2304" i="1"/>
  <c r="H2305" i="1"/>
  <c r="I2305" i="1"/>
  <c r="H2306" i="1"/>
  <c r="J2306" i="1" s="1"/>
  <c r="I2306" i="1"/>
  <c r="H2307" i="1"/>
  <c r="J2307" i="1" s="1"/>
  <c r="I2307" i="1"/>
  <c r="H2308" i="1"/>
  <c r="J2308" i="1" s="1"/>
  <c r="I2308" i="1"/>
  <c r="H2309" i="1"/>
  <c r="J2309" i="1" s="1"/>
  <c r="I2309" i="1"/>
  <c r="H2310" i="1"/>
  <c r="J2310" i="1" s="1"/>
  <c r="I2310" i="1"/>
  <c r="H2311" i="1"/>
  <c r="J2311" i="1" s="1"/>
  <c r="I2311" i="1"/>
  <c r="H2312" i="1"/>
  <c r="I2312" i="1"/>
  <c r="H2313" i="1"/>
  <c r="I2313" i="1"/>
  <c r="H2314" i="1"/>
  <c r="J2314" i="1" s="1"/>
  <c r="I2314" i="1"/>
  <c r="H2315" i="1"/>
  <c r="J2315" i="1" s="1"/>
  <c r="I2315" i="1"/>
  <c r="H2316" i="1"/>
  <c r="J2316" i="1" s="1"/>
  <c r="I2316" i="1"/>
  <c r="H2317" i="1"/>
  <c r="J2317" i="1" s="1"/>
  <c r="I2317" i="1"/>
  <c r="H2318" i="1"/>
  <c r="J2318" i="1" s="1"/>
  <c r="I2318" i="1"/>
  <c r="H2319" i="1"/>
  <c r="J2319" i="1" s="1"/>
  <c r="I2319" i="1"/>
  <c r="H2320" i="1"/>
  <c r="I2320" i="1"/>
  <c r="H2321" i="1"/>
  <c r="I2321" i="1"/>
  <c r="H2322" i="1"/>
  <c r="J2322" i="1" s="1"/>
  <c r="I2322" i="1"/>
  <c r="H2323" i="1"/>
  <c r="J2323" i="1" s="1"/>
  <c r="I2323" i="1"/>
  <c r="H2324" i="1"/>
  <c r="J2324" i="1" s="1"/>
  <c r="I2324" i="1"/>
  <c r="H2325" i="1"/>
  <c r="J2325" i="1" s="1"/>
  <c r="I2325" i="1"/>
  <c r="H2326" i="1"/>
  <c r="J2326" i="1" s="1"/>
  <c r="I2326" i="1"/>
  <c r="H2327" i="1"/>
  <c r="J2327" i="1" s="1"/>
  <c r="I2327" i="1"/>
  <c r="H2328" i="1"/>
  <c r="I2328" i="1"/>
  <c r="H2329" i="1"/>
  <c r="I2329" i="1"/>
  <c r="H2330" i="1"/>
  <c r="J2330" i="1" s="1"/>
  <c r="I2330" i="1"/>
  <c r="H2331" i="1"/>
  <c r="J2331" i="1" s="1"/>
  <c r="I2331" i="1"/>
  <c r="H2332" i="1"/>
  <c r="J2332" i="1" s="1"/>
  <c r="I2332" i="1"/>
  <c r="H2333" i="1"/>
  <c r="J2333" i="1" s="1"/>
  <c r="I2333" i="1"/>
  <c r="H2334" i="1"/>
  <c r="J2334" i="1" s="1"/>
  <c r="I2334" i="1"/>
  <c r="H2335" i="1"/>
  <c r="J2335" i="1" s="1"/>
  <c r="I2335" i="1"/>
  <c r="H2336" i="1"/>
  <c r="J2336" i="1" s="1"/>
  <c r="I2336" i="1"/>
  <c r="H2337" i="1"/>
  <c r="I2337" i="1"/>
  <c r="H2338" i="1"/>
  <c r="J2338" i="1" s="1"/>
  <c r="I2338" i="1"/>
  <c r="H2339" i="1"/>
  <c r="J2339" i="1" s="1"/>
  <c r="I2339" i="1"/>
  <c r="H2340" i="1"/>
  <c r="J2340" i="1" s="1"/>
  <c r="I2340" i="1"/>
  <c r="H2302" i="1"/>
  <c r="J2302" i="1" s="1"/>
  <c r="I2302" i="1"/>
  <c r="A254" i="2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A1876" i="14"/>
  <c r="A1877" i="14" s="1"/>
  <c r="K1884" i="14"/>
  <c r="K1885" i="14"/>
  <c r="K1886" i="14"/>
  <c r="K1887" i="14"/>
  <c r="K1888" i="14"/>
  <c r="K1889" i="14"/>
  <c r="K1890" i="14"/>
  <c r="K1891" i="14"/>
  <c r="K1892" i="14"/>
  <c r="K1893" i="14"/>
  <c r="K1894" i="14"/>
  <c r="K1895" i="14"/>
  <c r="K1896" i="14"/>
  <c r="K1897" i="14"/>
  <c r="K1898" i="14"/>
  <c r="K1899" i="14"/>
  <c r="F1884" i="14"/>
  <c r="G1884" i="14" s="1"/>
  <c r="F1885" i="14"/>
  <c r="G1885" i="14" s="1"/>
  <c r="F1886" i="14"/>
  <c r="G1886" i="14" s="1"/>
  <c r="F1887" i="14"/>
  <c r="G1887" i="14" s="1"/>
  <c r="F1888" i="14"/>
  <c r="G1888" i="14" s="1"/>
  <c r="F1889" i="14"/>
  <c r="G1889" i="14" s="1"/>
  <c r="F1890" i="14"/>
  <c r="G1890" i="14" s="1"/>
  <c r="F1891" i="14"/>
  <c r="G1891" i="14" s="1"/>
  <c r="F1892" i="14"/>
  <c r="G1892" i="14" s="1"/>
  <c r="F1893" i="14"/>
  <c r="G1893" i="14" s="1"/>
  <c r="F1894" i="14"/>
  <c r="G1894" i="14" s="1"/>
  <c r="F1895" i="14"/>
  <c r="G1895" i="14" s="1"/>
  <c r="F1896" i="14"/>
  <c r="G1896" i="14" s="1"/>
  <c r="F1897" i="14"/>
  <c r="G1897" i="14" s="1"/>
  <c r="F1898" i="14"/>
  <c r="G1898" i="14" s="1"/>
  <c r="F1899" i="14"/>
  <c r="G1899" i="14" s="1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K1877" i="14"/>
  <c r="K1878" i="14"/>
  <c r="K1879" i="14"/>
  <c r="K1880" i="14"/>
  <c r="K1881" i="14"/>
  <c r="K1882" i="14"/>
  <c r="K1883" i="14"/>
  <c r="F1877" i="14"/>
  <c r="G1877" i="14" s="1"/>
  <c r="F1878" i="14"/>
  <c r="G1878" i="14" s="1"/>
  <c r="F1879" i="14"/>
  <c r="G1879" i="14" s="1"/>
  <c r="F1880" i="14"/>
  <c r="G1880" i="14" s="1"/>
  <c r="F1881" i="14"/>
  <c r="G1881" i="14" s="1"/>
  <c r="F1882" i="14"/>
  <c r="G1882" i="14" s="1"/>
  <c r="F1883" i="14"/>
  <c r="G1883" i="14" s="1"/>
  <c r="D1877" i="14"/>
  <c r="D1878" i="14"/>
  <c r="D1879" i="14"/>
  <c r="D1880" i="14"/>
  <c r="D1881" i="14"/>
  <c r="D1882" i="14"/>
  <c r="D1883" i="14"/>
  <c r="K1876" i="14"/>
  <c r="F1876" i="14"/>
  <c r="G1876" i="14" s="1"/>
  <c r="D1876" i="14"/>
  <c r="D1872" i="14"/>
  <c r="F1872" i="14"/>
  <c r="G1872" i="14" s="1"/>
  <c r="K1872" i="14"/>
  <c r="D1873" i="14"/>
  <c r="F1873" i="14"/>
  <c r="G1873" i="14" s="1"/>
  <c r="K1873" i="14"/>
  <c r="D1874" i="14"/>
  <c r="F1874" i="14"/>
  <c r="G1874" i="14" s="1"/>
  <c r="K1874" i="14"/>
  <c r="D1875" i="14"/>
  <c r="F1875" i="14"/>
  <c r="G1875" i="14" s="1"/>
  <c r="K1875" i="14"/>
  <c r="D1867" i="14"/>
  <c r="D1866" i="14"/>
  <c r="D1865" i="14"/>
  <c r="D1864" i="14"/>
  <c r="D1863" i="14"/>
  <c r="D1862" i="14"/>
  <c r="D1861" i="14"/>
  <c r="D1858" i="14"/>
  <c r="D1857" i="14"/>
  <c r="F1851" i="14"/>
  <c r="G1851" i="14" s="1"/>
  <c r="D1851" i="14"/>
  <c r="A1851" i="14"/>
  <c r="K1847" i="14"/>
  <c r="F1847" i="14"/>
  <c r="G1847" i="14" s="1"/>
  <c r="D1847" i="14"/>
  <c r="I1834" i="14"/>
  <c r="I1833" i="14"/>
  <c r="I1832" i="14"/>
  <c r="F1834" i="14"/>
  <c r="G1834" i="14" s="1"/>
  <c r="D1834" i="14"/>
  <c r="F1833" i="14"/>
  <c r="G1833" i="14" s="1"/>
  <c r="D1833" i="14"/>
  <c r="F1832" i="14"/>
  <c r="G1832" i="14" s="1"/>
  <c r="D1832" i="14"/>
  <c r="F1828" i="14"/>
  <c r="G1828" i="14" s="1"/>
  <c r="D1828" i="14"/>
  <c r="F1827" i="14"/>
  <c r="G1827" i="14" s="1"/>
  <c r="D1827" i="14"/>
  <c r="F1826" i="14"/>
  <c r="G1826" i="14" s="1"/>
  <c r="D1826" i="14"/>
  <c r="F1825" i="14"/>
  <c r="G1825" i="14" s="1"/>
  <c r="D1825" i="14"/>
  <c r="F1824" i="14"/>
  <c r="G1824" i="14" s="1"/>
  <c r="D1824" i="14"/>
  <c r="F1823" i="14"/>
  <c r="G1823" i="14" s="1"/>
  <c r="D1823" i="14"/>
  <c r="F1822" i="14"/>
  <c r="G1822" i="14" s="1"/>
  <c r="D1822" i="14"/>
  <c r="F1821" i="14"/>
  <c r="G1821" i="14" s="1"/>
  <c r="D1821" i="14"/>
  <c r="F1820" i="14"/>
  <c r="G1820" i="14" s="1"/>
  <c r="D1820" i="14"/>
  <c r="F1819" i="14"/>
  <c r="G1819" i="14" s="1"/>
  <c r="D1819" i="14"/>
  <c r="F1818" i="14"/>
  <c r="G1818" i="14" s="1"/>
  <c r="D1818" i="14"/>
  <c r="F1817" i="14"/>
  <c r="G1817" i="14" s="1"/>
  <c r="D1817" i="14"/>
  <c r="F1816" i="14"/>
  <c r="G1816" i="14" s="1"/>
  <c r="D1816" i="14"/>
  <c r="F1815" i="14"/>
  <c r="G1815" i="14" s="1"/>
  <c r="D1815" i="14"/>
  <c r="F1814" i="14"/>
  <c r="G1814" i="14" s="1"/>
  <c r="D1814" i="14"/>
  <c r="F1813" i="14"/>
  <c r="G1813" i="14" s="1"/>
  <c r="D1813" i="14"/>
  <c r="F1812" i="14"/>
  <c r="G1812" i="14" s="1"/>
  <c r="D1812" i="14"/>
  <c r="F1811" i="14"/>
  <c r="G1811" i="14" s="1"/>
  <c r="D1811" i="14"/>
  <c r="F1810" i="14"/>
  <c r="G1810" i="14" s="1"/>
  <c r="D1810" i="14"/>
  <c r="F1809" i="14"/>
  <c r="G1809" i="14" s="1"/>
  <c r="D1809" i="14"/>
  <c r="F1808" i="14"/>
  <c r="G1808" i="14" s="1"/>
  <c r="D1808" i="14"/>
  <c r="G252" i="2"/>
  <c r="I1806" i="14"/>
  <c r="K1802" i="14"/>
  <c r="F1802" i="14"/>
  <c r="G1802" i="14" s="1"/>
  <c r="D1802" i="14"/>
  <c r="K1801" i="14"/>
  <c r="F1801" i="14"/>
  <c r="G1801" i="14" s="1"/>
  <c r="D1801" i="14"/>
  <c r="A1797" i="14"/>
  <c r="A1798" i="14" s="1"/>
  <c r="K1767" i="14"/>
  <c r="F1767" i="14"/>
  <c r="G1767" i="14" s="1"/>
  <c r="D1767" i="14"/>
  <c r="G243" i="2"/>
  <c r="G244" i="2"/>
  <c r="G245" i="2"/>
  <c r="G246" i="2"/>
  <c r="G247" i="2"/>
  <c r="G248" i="2"/>
  <c r="G249" i="2"/>
  <c r="G250" i="2"/>
  <c r="G251" i="2"/>
  <c r="G242" i="2"/>
  <c r="F1758" i="14"/>
  <c r="G1758" i="14" s="1"/>
  <c r="D1758" i="14"/>
  <c r="K1706" i="14"/>
  <c r="K1707" i="14"/>
  <c r="K1708" i="14"/>
  <c r="K1709" i="14"/>
  <c r="K1710" i="14"/>
  <c r="K1711" i="14"/>
  <c r="K1712" i="14"/>
  <c r="K1713" i="14"/>
  <c r="K1714" i="14"/>
  <c r="K1715" i="14"/>
  <c r="K1716" i="14"/>
  <c r="K1717" i="14"/>
  <c r="K1718" i="14"/>
  <c r="K1719" i="14"/>
  <c r="K1720" i="14"/>
  <c r="K1721" i="14"/>
  <c r="K1722" i="14"/>
  <c r="K1723" i="14"/>
  <c r="K1724" i="14"/>
  <c r="K1725" i="14"/>
  <c r="K1726" i="14"/>
  <c r="K1727" i="14"/>
  <c r="K1728" i="14"/>
  <c r="K1729" i="14"/>
  <c r="K1730" i="14"/>
  <c r="K1736" i="14"/>
  <c r="K1740" i="14"/>
  <c r="K1741" i="14"/>
  <c r="K1742" i="14"/>
  <c r="K1743" i="14"/>
  <c r="K1744" i="14"/>
  <c r="K1745" i="14"/>
  <c r="K1746" i="14"/>
  <c r="K1747" i="14"/>
  <c r="K1748" i="14"/>
  <c r="K1749" i="14"/>
  <c r="K1750" i="14"/>
  <c r="K1751" i="14"/>
  <c r="K1752" i="14"/>
  <c r="K1753" i="14"/>
  <c r="K1754" i="14"/>
  <c r="K1755" i="14"/>
  <c r="K1756" i="14"/>
  <c r="K1757" i="14"/>
  <c r="K1758" i="14"/>
  <c r="K1759" i="14"/>
  <c r="K1760" i="14"/>
  <c r="K1761" i="14"/>
  <c r="K1762" i="14"/>
  <c r="K1763" i="14"/>
  <c r="K1764" i="14"/>
  <c r="K1765" i="14"/>
  <c r="K1766" i="14"/>
  <c r="K1768" i="14"/>
  <c r="K1769" i="14"/>
  <c r="K1770" i="14"/>
  <c r="K1771" i="14"/>
  <c r="K1772" i="14"/>
  <c r="K1773" i="14"/>
  <c r="K1774" i="14"/>
  <c r="K1775" i="14"/>
  <c r="K1776" i="14"/>
  <c r="K1777" i="14"/>
  <c r="K1778" i="14"/>
  <c r="K1779" i="14"/>
  <c r="K1780" i="14"/>
  <c r="K1781" i="14"/>
  <c r="K1782" i="14"/>
  <c r="K1783" i="14"/>
  <c r="K1784" i="14"/>
  <c r="K1785" i="14"/>
  <c r="K1786" i="14"/>
  <c r="K1787" i="14"/>
  <c r="K1788" i="14"/>
  <c r="K1789" i="14"/>
  <c r="K1790" i="14"/>
  <c r="K1791" i="14"/>
  <c r="K1792" i="14"/>
  <c r="K1793" i="14"/>
  <c r="K1794" i="14"/>
  <c r="K1795" i="14"/>
  <c r="K1796" i="14"/>
  <c r="K1797" i="14"/>
  <c r="K1798" i="14"/>
  <c r="K1799" i="14"/>
  <c r="K1800" i="14"/>
  <c r="K1803" i="14"/>
  <c r="K1804" i="14"/>
  <c r="K1805" i="14"/>
  <c r="K1806" i="14"/>
  <c r="K1807" i="14"/>
  <c r="K1808" i="14"/>
  <c r="K1809" i="14"/>
  <c r="K1810" i="14"/>
  <c r="K1811" i="14"/>
  <c r="K1812" i="14"/>
  <c r="K1813" i="14"/>
  <c r="K1814" i="14"/>
  <c r="K1815" i="14"/>
  <c r="K1816" i="14"/>
  <c r="K1817" i="14"/>
  <c r="K1818" i="14"/>
  <c r="K1819" i="14"/>
  <c r="K1820" i="14"/>
  <c r="K1821" i="14"/>
  <c r="K1822" i="14"/>
  <c r="K1823" i="14"/>
  <c r="K1824" i="14"/>
  <c r="K1825" i="14"/>
  <c r="K1826" i="14"/>
  <c r="K1827" i="14"/>
  <c r="K1828" i="14"/>
  <c r="K1829" i="14"/>
  <c r="K1830" i="14"/>
  <c r="K1831" i="14"/>
  <c r="K1832" i="14"/>
  <c r="K1833" i="14"/>
  <c r="K1834" i="14"/>
  <c r="K1835" i="14"/>
  <c r="K1836" i="14"/>
  <c r="K1837" i="14"/>
  <c r="K1838" i="14"/>
  <c r="K1839" i="14"/>
  <c r="K1840" i="14"/>
  <c r="K1841" i="14"/>
  <c r="K1842" i="14"/>
  <c r="K1843" i="14"/>
  <c r="K1844" i="14"/>
  <c r="K1845" i="14"/>
  <c r="K1846" i="14"/>
  <c r="K1848" i="14"/>
  <c r="K1849" i="14"/>
  <c r="K1850" i="14"/>
  <c r="K1851" i="14"/>
  <c r="K1852" i="14"/>
  <c r="K1853" i="14"/>
  <c r="K1854" i="14"/>
  <c r="K1855" i="14"/>
  <c r="K1856" i="14"/>
  <c r="K1857" i="14"/>
  <c r="K1858" i="14"/>
  <c r="K1859" i="14"/>
  <c r="K1860" i="14"/>
  <c r="K1861" i="14"/>
  <c r="K1862" i="14"/>
  <c r="K1863" i="14"/>
  <c r="K1864" i="14"/>
  <c r="K1865" i="14"/>
  <c r="K1866" i="14"/>
  <c r="K1867" i="14"/>
  <c r="K1868" i="14"/>
  <c r="K1869" i="14"/>
  <c r="K1870" i="14"/>
  <c r="K1871" i="14"/>
  <c r="D1721" i="14"/>
  <c r="F1721" i="14"/>
  <c r="G1721" i="14" s="1"/>
  <c r="D1732" i="14"/>
  <c r="F1732" i="14"/>
  <c r="G1732" i="14" s="1"/>
  <c r="I1732" i="14"/>
  <c r="K1732" i="14" s="1"/>
  <c r="D1743" i="14"/>
  <c r="F1743" i="14"/>
  <c r="G1743" i="14" s="1"/>
  <c r="D1750" i="14"/>
  <c r="F1750" i="14"/>
  <c r="G1750" i="14" s="1"/>
  <c r="D1751" i="14"/>
  <c r="F1751" i="14"/>
  <c r="G1751" i="14" s="1"/>
  <c r="D1746" i="14"/>
  <c r="F1746" i="14"/>
  <c r="G1746" i="14" s="1"/>
  <c r="D1747" i="14"/>
  <c r="F1747" i="14"/>
  <c r="G1747" i="14" s="1"/>
  <c r="D1748" i="14"/>
  <c r="F1748" i="14"/>
  <c r="G1748" i="14" s="1"/>
  <c r="D1749" i="14"/>
  <c r="F1749" i="14"/>
  <c r="G1749" i="14" s="1"/>
  <c r="F1745" i="14"/>
  <c r="G1745" i="14" s="1"/>
  <c r="D1745" i="14"/>
  <c r="I1734" i="14"/>
  <c r="K1734" i="14" s="1"/>
  <c r="I1735" i="14"/>
  <c r="K1735" i="14" s="1"/>
  <c r="I1736" i="14"/>
  <c r="I1737" i="14"/>
  <c r="K1737" i="14" s="1"/>
  <c r="I1738" i="14"/>
  <c r="K1738" i="14" s="1"/>
  <c r="I1739" i="14"/>
  <c r="K1739" i="14" s="1"/>
  <c r="I1733" i="14"/>
  <c r="K1733" i="14" s="1"/>
  <c r="I1731" i="14"/>
  <c r="K1731" i="14" s="1"/>
  <c r="F1708" i="14"/>
  <c r="G1708" i="14" s="1"/>
  <c r="D1708" i="14"/>
  <c r="F1707" i="14"/>
  <c r="G1707" i="14" s="1"/>
  <c r="D1707" i="14"/>
  <c r="F1706" i="14"/>
  <c r="G1706" i="14" s="1"/>
  <c r="D1706" i="14"/>
  <c r="I9" i="15"/>
  <c r="I10" i="15"/>
  <c r="K2" i="4"/>
  <c r="I1699" i="14"/>
  <c r="I1694" i="14"/>
  <c r="H1684" i="14"/>
  <c r="K1681" i="14"/>
  <c r="F1681" i="14"/>
  <c r="G1681" i="14" s="1"/>
  <c r="D1681" i="14"/>
  <c r="H1677" i="14"/>
  <c r="K1677" i="14" s="1"/>
  <c r="H1675" i="14"/>
  <c r="K1669" i="14"/>
  <c r="K1670" i="14"/>
  <c r="K1671" i="14"/>
  <c r="K1672" i="14"/>
  <c r="K1673" i="14"/>
  <c r="K1674" i="14"/>
  <c r="K1675" i="14"/>
  <c r="K1676" i="14"/>
  <c r="K1678" i="14"/>
  <c r="K1679" i="14"/>
  <c r="K1680" i="14"/>
  <c r="K1682" i="14"/>
  <c r="K1683" i="14"/>
  <c r="K1684" i="14"/>
  <c r="K1685" i="14"/>
  <c r="K1686" i="14"/>
  <c r="K1687" i="14"/>
  <c r="K1688" i="14"/>
  <c r="K1689" i="14"/>
  <c r="K1690" i="14"/>
  <c r="K1691" i="14"/>
  <c r="K1692" i="14"/>
  <c r="K1693" i="14"/>
  <c r="K1694" i="14"/>
  <c r="K1695" i="14"/>
  <c r="K1696" i="14"/>
  <c r="K1697" i="14"/>
  <c r="K1698" i="14"/>
  <c r="K1699" i="14"/>
  <c r="K1700" i="14"/>
  <c r="K1701" i="14"/>
  <c r="K1702" i="14"/>
  <c r="K1703" i="14"/>
  <c r="K1704" i="14"/>
  <c r="K1705" i="14"/>
  <c r="B13" i="15"/>
  <c r="F3" i="15"/>
  <c r="F1669" i="14"/>
  <c r="G1669" i="14" s="1"/>
  <c r="F1671" i="14"/>
  <c r="G1671" i="14" s="1"/>
  <c r="F1672" i="14"/>
  <c r="G1672" i="14" s="1"/>
  <c r="F1673" i="14"/>
  <c r="G1673" i="14" s="1"/>
  <c r="F1674" i="14"/>
  <c r="G1674" i="14" s="1"/>
  <c r="F1675" i="14"/>
  <c r="G1675" i="14" s="1"/>
  <c r="F1676" i="14"/>
  <c r="G1676" i="14" s="1"/>
  <c r="F1677" i="14"/>
  <c r="G1677" i="14" s="1"/>
  <c r="F1678" i="14"/>
  <c r="G1678" i="14" s="1"/>
  <c r="F1679" i="14"/>
  <c r="G1679" i="14" s="1"/>
  <c r="F1680" i="14"/>
  <c r="G1680" i="14" s="1"/>
  <c r="F1682" i="14"/>
  <c r="G1682" i="14" s="1"/>
  <c r="F1683" i="14"/>
  <c r="G1683" i="14" s="1"/>
  <c r="F1684" i="14"/>
  <c r="G1684" i="14" s="1"/>
  <c r="F1685" i="14"/>
  <c r="G1685" i="14" s="1"/>
  <c r="F1686" i="14"/>
  <c r="G1686" i="14" s="1"/>
  <c r="F1687" i="14"/>
  <c r="G1687" i="14" s="1"/>
  <c r="F1688" i="14"/>
  <c r="G1688" i="14" s="1"/>
  <c r="F1689" i="14"/>
  <c r="G1689" i="14" s="1"/>
  <c r="F1690" i="14"/>
  <c r="G1690" i="14" s="1"/>
  <c r="F1691" i="14"/>
  <c r="G1691" i="14" s="1"/>
  <c r="F1692" i="14"/>
  <c r="G1692" i="14" s="1"/>
  <c r="F1693" i="14"/>
  <c r="G1693" i="14" s="1"/>
  <c r="F1694" i="14"/>
  <c r="G1694" i="14" s="1"/>
  <c r="F1695" i="14"/>
  <c r="G1695" i="14" s="1"/>
  <c r="F1696" i="14"/>
  <c r="G1696" i="14" s="1"/>
  <c r="F1697" i="14"/>
  <c r="G1697" i="14" s="1"/>
  <c r="F1698" i="14"/>
  <c r="G1698" i="14" s="1"/>
  <c r="F1699" i="14"/>
  <c r="G1699" i="14" s="1"/>
  <c r="F1700" i="14"/>
  <c r="G1700" i="14" s="1"/>
  <c r="F1701" i="14"/>
  <c r="G1701" i="14" s="1"/>
  <c r="F1702" i="14"/>
  <c r="G1702" i="14" s="1"/>
  <c r="F1703" i="14"/>
  <c r="G1703" i="14" s="1"/>
  <c r="F1704" i="14"/>
  <c r="G1704" i="14" s="1"/>
  <c r="F1705" i="14"/>
  <c r="G1705" i="14" s="1"/>
  <c r="F1709" i="14"/>
  <c r="G1709" i="14" s="1"/>
  <c r="F1710" i="14"/>
  <c r="G1710" i="14" s="1"/>
  <c r="F1711" i="14"/>
  <c r="G1711" i="14" s="1"/>
  <c r="F1712" i="14"/>
  <c r="G1712" i="14" s="1"/>
  <c r="F1713" i="14"/>
  <c r="G1713" i="14" s="1"/>
  <c r="F1714" i="14"/>
  <c r="G1714" i="14" s="1"/>
  <c r="F1715" i="14"/>
  <c r="G1715" i="14" s="1"/>
  <c r="F1716" i="14"/>
  <c r="G1716" i="14" s="1"/>
  <c r="F1717" i="14"/>
  <c r="G1717" i="14" s="1"/>
  <c r="F1718" i="14"/>
  <c r="G1718" i="14" s="1"/>
  <c r="F1719" i="14"/>
  <c r="G1719" i="14" s="1"/>
  <c r="F1720" i="14"/>
  <c r="G1720" i="14" s="1"/>
  <c r="F1722" i="14"/>
  <c r="G1722" i="14" s="1"/>
  <c r="F1723" i="14"/>
  <c r="G1723" i="14" s="1"/>
  <c r="F1724" i="14"/>
  <c r="G1724" i="14" s="1"/>
  <c r="F1725" i="14"/>
  <c r="G1725" i="14" s="1"/>
  <c r="F1726" i="14"/>
  <c r="G1726" i="14" s="1"/>
  <c r="F1727" i="14"/>
  <c r="G1727" i="14" s="1"/>
  <c r="F1728" i="14"/>
  <c r="G1728" i="14" s="1"/>
  <c r="F1729" i="14"/>
  <c r="G1729" i="14" s="1"/>
  <c r="F1730" i="14"/>
  <c r="G1730" i="14" s="1"/>
  <c r="F1731" i="14"/>
  <c r="G1731" i="14" s="1"/>
  <c r="F1733" i="14"/>
  <c r="G1733" i="14" s="1"/>
  <c r="F1734" i="14"/>
  <c r="G1734" i="14" s="1"/>
  <c r="F1735" i="14"/>
  <c r="G1735" i="14" s="1"/>
  <c r="F1736" i="14"/>
  <c r="G1736" i="14" s="1"/>
  <c r="F1737" i="14"/>
  <c r="G1737" i="14" s="1"/>
  <c r="F1738" i="14"/>
  <c r="G1738" i="14" s="1"/>
  <c r="F1739" i="14"/>
  <c r="G1739" i="14" s="1"/>
  <c r="F1740" i="14"/>
  <c r="G1740" i="14" s="1"/>
  <c r="F1741" i="14"/>
  <c r="G1741" i="14" s="1"/>
  <c r="F1742" i="14"/>
  <c r="G1742" i="14" s="1"/>
  <c r="F1744" i="14"/>
  <c r="G1744" i="14" s="1"/>
  <c r="F1752" i="14"/>
  <c r="G1752" i="14" s="1"/>
  <c r="F1753" i="14"/>
  <c r="G1753" i="14" s="1"/>
  <c r="F1754" i="14"/>
  <c r="G1754" i="14" s="1"/>
  <c r="F1755" i="14"/>
  <c r="G1755" i="14" s="1"/>
  <c r="F1756" i="14"/>
  <c r="G1756" i="14" s="1"/>
  <c r="F1757" i="14"/>
  <c r="G1757" i="14" s="1"/>
  <c r="F1759" i="14"/>
  <c r="G1759" i="14" s="1"/>
  <c r="F1760" i="14"/>
  <c r="G1760" i="14" s="1"/>
  <c r="F1761" i="14"/>
  <c r="G1761" i="14" s="1"/>
  <c r="F1762" i="14"/>
  <c r="G1762" i="14" s="1"/>
  <c r="F1763" i="14"/>
  <c r="G1763" i="14" s="1"/>
  <c r="F1764" i="14"/>
  <c r="G1764" i="14" s="1"/>
  <c r="F1765" i="14"/>
  <c r="G1765" i="14" s="1"/>
  <c r="F1766" i="14"/>
  <c r="G1766" i="14" s="1"/>
  <c r="F1768" i="14"/>
  <c r="G1768" i="14" s="1"/>
  <c r="F1769" i="14"/>
  <c r="G1769" i="14" s="1"/>
  <c r="F1770" i="14"/>
  <c r="G1770" i="14" s="1"/>
  <c r="F1771" i="14"/>
  <c r="G1771" i="14" s="1"/>
  <c r="F1772" i="14"/>
  <c r="G1772" i="14" s="1"/>
  <c r="F1773" i="14"/>
  <c r="G1773" i="14" s="1"/>
  <c r="F1774" i="14"/>
  <c r="G1774" i="14" s="1"/>
  <c r="F1775" i="14"/>
  <c r="G1775" i="14" s="1"/>
  <c r="F1776" i="14"/>
  <c r="G1776" i="14" s="1"/>
  <c r="F1777" i="14"/>
  <c r="G1777" i="14" s="1"/>
  <c r="F1778" i="14"/>
  <c r="G1778" i="14" s="1"/>
  <c r="F1779" i="14"/>
  <c r="G1779" i="14" s="1"/>
  <c r="F1780" i="14"/>
  <c r="G1780" i="14" s="1"/>
  <c r="F1781" i="14"/>
  <c r="G1781" i="14" s="1"/>
  <c r="F1782" i="14"/>
  <c r="G1782" i="14" s="1"/>
  <c r="F1783" i="14"/>
  <c r="G1783" i="14" s="1"/>
  <c r="F1784" i="14"/>
  <c r="G1784" i="14" s="1"/>
  <c r="F1785" i="14"/>
  <c r="G1785" i="14" s="1"/>
  <c r="F1786" i="14"/>
  <c r="G1786" i="14" s="1"/>
  <c r="F1787" i="14"/>
  <c r="G1787" i="14" s="1"/>
  <c r="F1788" i="14"/>
  <c r="G1788" i="14" s="1"/>
  <c r="F1789" i="14"/>
  <c r="G1789" i="14" s="1"/>
  <c r="F1790" i="14"/>
  <c r="G1790" i="14" s="1"/>
  <c r="F1791" i="14"/>
  <c r="G1791" i="14" s="1"/>
  <c r="F1792" i="14"/>
  <c r="G1792" i="14" s="1"/>
  <c r="F1793" i="14"/>
  <c r="G1793" i="14" s="1"/>
  <c r="F1794" i="14"/>
  <c r="G1794" i="14" s="1"/>
  <c r="F1795" i="14"/>
  <c r="G1795" i="14" s="1"/>
  <c r="F1796" i="14"/>
  <c r="G1796" i="14" s="1"/>
  <c r="F1797" i="14"/>
  <c r="G1797" i="14" s="1"/>
  <c r="F1798" i="14"/>
  <c r="G1798" i="14" s="1"/>
  <c r="F1799" i="14"/>
  <c r="G1799" i="14" s="1"/>
  <c r="F1800" i="14"/>
  <c r="G1800" i="14" s="1"/>
  <c r="F1803" i="14"/>
  <c r="G1803" i="14" s="1"/>
  <c r="F1804" i="14"/>
  <c r="G1804" i="14" s="1"/>
  <c r="F1805" i="14"/>
  <c r="G1805" i="14" s="1"/>
  <c r="F1806" i="14"/>
  <c r="G1806" i="14" s="1"/>
  <c r="F1807" i="14"/>
  <c r="G1807" i="14" s="1"/>
  <c r="F1829" i="14"/>
  <c r="G1829" i="14" s="1"/>
  <c r="F1830" i="14"/>
  <c r="G1830" i="14" s="1"/>
  <c r="F1831" i="14"/>
  <c r="G1831" i="14" s="1"/>
  <c r="F1835" i="14"/>
  <c r="G1835" i="14" s="1"/>
  <c r="F1836" i="14"/>
  <c r="G1836" i="14" s="1"/>
  <c r="F1837" i="14"/>
  <c r="G1837" i="14" s="1"/>
  <c r="F1838" i="14"/>
  <c r="G1838" i="14" s="1"/>
  <c r="F1839" i="14"/>
  <c r="G1839" i="14" s="1"/>
  <c r="F1840" i="14"/>
  <c r="G1840" i="14" s="1"/>
  <c r="F1841" i="14"/>
  <c r="G1841" i="14" s="1"/>
  <c r="F1842" i="14"/>
  <c r="G1842" i="14" s="1"/>
  <c r="F1843" i="14"/>
  <c r="G1843" i="14" s="1"/>
  <c r="F1844" i="14"/>
  <c r="G1844" i="14" s="1"/>
  <c r="F1845" i="14"/>
  <c r="G1845" i="14" s="1"/>
  <c r="F1846" i="14"/>
  <c r="G1846" i="14" s="1"/>
  <c r="F1848" i="14"/>
  <c r="G1848" i="14" s="1"/>
  <c r="F1849" i="14"/>
  <c r="G1849" i="14" s="1"/>
  <c r="F1850" i="14"/>
  <c r="G1850" i="14" s="1"/>
  <c r="F1852" i="14"/>
  <c r="G1852" i="14" s="1"/>
  <c r="F1853" i="14"/>
  <c r="G1853" i="14" s="1"/>
  <c r="F1854" i="14"/>
  <c r="G1854" i="14" s="1"/>
  <c r="F1855" i="14"/>
  <c r="G1855" i="14" s="1"/>
  <c r="F1856" i="14"/>
  <c r="G1856" i="14" s="1"/>
  <c r="F1857" i="14"/>
  <c r="G1857" i="14" s="1"/>
  <c r="F1858" i="14"/>
  <c r="G1858" i="14" s="1"/>
  <c r="F1859" i="14"/>
  <c r="G1859" i="14" s="1"/>
  <c r="F1860" i="14"/>
  <c r="G1860" i="14" s="1"/>
  <c r="F1861" i="14"/>
  <c r="G1861" i="14" s="1"/>
  <c r="F1862" i="14"/>
  <c r="G1862" i="14" s="1"/>
  <c r="F1863" i="14"/>
  <c r="G1863" i="14" s="1"/>
  <c r="F1864" i="14"/>
  <c r="G1864" i="14" s="1"/>
  <c r="F1865" i="14"/>
  <c r="G1865" i="14" s="1"/>
  <c r="F1866" i="14"/>
  <c r="G1866" i="14" s="1"/>
  <c r="F1867" i="14"/>
  <c r="G1867" i="14" s="1"/>
  <c r="F1868" i="14"/>
  <c r="G1868" i="14" s="1"/>
  <c r="F1869" i="14"/>
  <c r="G1869" i="14" s="1"/>
  <c r="F1870" i="14"/>
  <c r="G1870" i="14" s="1"/>
  <c r="F1871" i="14"/>
  <c r="G1871" i="14" s="1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2" i="14"/>
  <c r="D1723" i="14"/>
  <c r="D1724" i="14"/>
  <c r="D1725" i="14"/>
  <c r="D1726" i="14"/>
  <c r="D1727" i="14"/>
  <c r="D1728" i="14"/>
  <c r="D1729" i="14"/>
  <c r="D1730" i="14"/>
  <c r="D1731" i="14"/>
  <c r="D1733" i="14"/>
  <c r="D1734" i="14"/>
  <c r="D1735" i="14"/>
  <c r="D1736" i="14"/>
  <c r="D1737" i="14"/>
  <c r="D1738" i="14"/>
  <c r="D1739" i="14"/>
  <c r="D1740" i="14"/>
  <c r="D1741" i="14"/>
  <c r="D1742" i="14"/>
  <c r="D1744" i="14"/>
  <c r="D1752" i="14"/>
  <c r="D1753" i="14"/>
  <c r="D1754" i="14"/>
  <c r="D1755" i="14"/>
  <c r="D1756" i="14"/>
  <c r="D1757" i="14"/>
  <c r="D1759" i="14"/>
  <c r="D1760" i="14"/>
  <c r="D1761" i="14"/>
  <c r="D1762" i="14"/>
  <c r="D1763" i="14"/>
  <c r="D1764" i="14"/>
  <c r="D1765" i="14"/>
  <c r="D1766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3" i="14"/>
  <c r="D1804" i="14"/>
  <c r="D1805" i="14"/>
  <c r="D1806" i="14"/>
  <c r="D1807" i="14"/>
  <c r="D1829" i="14"/>
  <c r="D1830" i="14"/>
  <c r="D1831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8" i="14"/>
  <c r="D1849" i="14"/>
  <c r="D1850" i="14"/>
  <c r="D1852" i="14"/>
  <c r="D1853" i="14"/>
  <c r="D1854" i="14"/>
  <c r="D1855" i="14"/>
  <c r="D1856" i="14"/>
  <c r="D1859" i="14"/>
  <c r="D1860" i="14"/>
  <c r="D1868" i="14"/>
  <c r="D1869" i="14"/>
  <c r="D1870" i="14"/>
  <c r="D187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3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5" i="14"/>
  <c r="K86" i="14"/>
  <c r="K87" i="14"/>
  <c r="K88" i="14"/>
  <c r="K89" i="14"/>
  <c r="K90" i="14"/>
  <c r="K91" i="14"/>
  <c r="K92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2" i="14"/>
  <c r="K414" i="14"/>
  <c r="K416" i="14"/>
  <c r="K417" i="14"/>
  <c r="K418" i="14"/>
  <c r="K419" i="14"/>
  <c r="K420" i="14"/>
  <c r="K421" i="14"/>
  <c r="K422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5" i="14"/>
  <c r="K726" i="14"/>
  <c r="K727" i="14"/>
  <c r="K728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K119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5" i="14"/>
  <c r="K1226" i="14"/>
  <c r="K1227" i="14"/>
  <c r="K1228" i="14"/>
  <c r="K1229" i="14"/>
  <c r="K1230" i="14"/>
  <c r="K1231" i="14"/>
  <c r="K1232" i="14"/>
  <c r="K1233" i="14"/>
  <c r="K1234" i="14"/>
  <c r="K1235" i="14"/>
  <c r="K1236" i="14"/>
  <c r="K1237" i="14"/>
  <c r="K1238" i="14"/>
  <c r="K1239" i="14"/>
  <c r="K1240" i="14"/>
  <c r="K1241" i="14"/>
  <c r="K1242" i="14"/>
  <c r="K1243" i="14"/>
  <c r="K1244" i="14"/>
  <c r="K1245" i="14"/>
  <c r="K1246" i="14"/>
  <c r="K1247" i="14"/>
  <c r="K1248" i="14"/>
  <c r="K1249" i="14"/>
  <c r="K1250" i="14"/>
  <c r="K1251" i="14"/>
  <c r="K1252" i="14"/>
  <c r="K1253" i="14"/>
  <c r="K1254" i="14"/>
  <c r="K1255" i="14"/>
  <c r="K1256" i="14"/>
  <c r="K1257" i="14"/>
  <c r="K1258" i="14"/>
  <c r="K1259" i="14"/>
  <c r="K1260" i="14"/>
  <c r="K1261" i="14"/>
  <c r="K1262" i="14"/>
  <c r="K1263" i="14"/>
  <c r="K1264" i="14"/>
  <c r="K1265" i="14"/>
  <c r="K1266" i="14"/>
  <c r="K1267" i="14"/>
  <c r="K1269" i="14"/>
  <c r="K1270" i="14"/>
  <c r="K1271" i="14"/>
  <c r="K1272" i="14"/>
  <c r="K1273" i="14"/>
  <c r="K1274" i="14"/>
  <c r="K1275" i="14"/>
  <c r="K1276" i="14"/>
  <c r="K1277" i="14"/>
  <c r="K1278" i="14"/>
  <c r="K1279" i="14"/>
  <c r="K1280" i="14"/>
  <c r="K1281" i="14"/>
  <c r="K1282" i="14"/>
  <c r="K1283" i="14"/>
  <c r="K1284" i="14"/>
  <c r="K1285" i="14"/>
  <c r="K1286" i="14"/>
  <c r="K1287" i="14"/>
  <c r="K1288" i="14"/>
  <c r="K1289" i="14"/>
  <c r="K1290" i="14"/>
  <c r="K1291" i="14"/>
  <c r="K1292" i="14"/>
  <c r="K1293" i="14"/>
  <c r="K1294" i="14"/>
  <c r="K1295" i="14"/>
  <c r="K1296" i="14"/>
  <c r="K1297" i="14"/>
  <c r="K1298" i="14"/>
  <c r="K1299" i="14"/>
  <c r="K1300" i="14"/>
  <c r="K1301" i="14"/>
  <c r="K1302" i="14"/>
  <c r="K1303" i="14"/>
  <c r="K1304" i="14"/>
  <c r="K1305" i="14"/>
  <c r="K1306" i="14"/>
  <c r="K1307" i="14"/>
  <c r="K1308" i="14"/>
  <c r="K1309" i="14"/>
  <c r="K1310" i="14"/>
  <c r="K1311" i="14"/>
  <c r="K1312" i="14"/>
  <c r="K1314" i="14"/>
  <c r="K1315" i="14"/>
  <c r="K1316" i="14"/>
  <c r="K1317" i="14"/>
  <c r="K1318" i="14"/>
  <c r="K1319" i="14"/>
  <c r="K1320" i="14"/>
  <c r="K1321" i="14"/>
  <c r="K1322" i="14"/>
  <c r="K1323" i="14"/>
  <c r="K1324" i="14"/>
  <c r="K1325" i="14"/>
  <c r="K1326" i="14"/>
  <c r="K1327" i="14"/>
  <c r="K1328" i="14"/>
  <c r="K1329" i="14"/>
  <c r="K1330" i="14"/>
  <c r="K1331" i="14"/>
  <c r="K1332" i="14"/>
  <c r="K1333" i="14"/>
  <c r="K1334" i="14"/>
  <c r="K1335" i="14"/>
  <c r="K1336" i="14"/>
  <c r="K1337" i="14"/>
  <c r="K1338" i="14"/>
  <c r="K1339" i="14"/>
  <c r="K1340" i="14"/>
  <c r="K1341" i="14"/>
  <c r="K1342" i="14"/>
  <c r="K1343" i="14"/>
  <c r="K1344" i="14"/>
  <c r="K1345" i="14"/>
  <c r="K1346" i="14"/>
  <c r="K1347" i="14"/>
  <c r="K1348" i="14"/>
  <c r="K1349" i="14"/>
  <c r="K1350" i="14"/>
  <c r="K1351" i="14"/>
  <c r="K1352" i="14"/>
  <c r="K1353" i="14"/>
  <c r="K1354" i="14"/>
  <c r="K1355" i="14"/>
  <c r="K1356" i="14"/>
  <c r="K1357" i="14"/>
  <c r="K1358" i="14"/>
  <c r="K1359" i="14"/>
  <c r="K1361" i="14"/>
  <c r="K1362" i="14"/>
  <c r="K1363" i="14"/>
  <c r="K1364" i="14"/>
  <c r="K1365" i="14"/>
  <c r="K1366" i="14"/>
  <c r="K1367" i="14"/>
  <c r="K1368" i="14"/>
  <c r="K1369" i="14"/>
  <c r="K1370" i="14"/>
  <c r="K1371" i="14"/>
  <c r="K1372" i="14"/>
  <c r="K1373" i="14"/>
  <c r="K1374" i="14"/>
  <c r="K1375" i="14"/>
  <c r="K1376" i="14"/>
  <c r="K1377" i="14"/>
  <c r="K1378" i="14"/>
  <c r="K1379" i="14"/>
  <c r="K1380" i="14"/>
  <c r="K1381" i="14"/>
  <c r="K1382" i="14"/>
  <c r="K1383" i="14"/>
  <c r="K1384" i="14"/>
  <c r="K1385" i="14"/>
  <c r="K1386" i="14"/>
  <c r="K1387" i="14"/>
  <c r="K1388" i="14"/>
  <c r="K1389" i="14"/>
  <c r="K1390" i="14"/>
  <c r="K1391" i="14"/>
  <c r="K1392" i="14"/>
  <c r="K1393" i="14"/>
  <c r="K1394" i="14"/>
  <c r="K1396" i="14"/>
  <c r="K1397" i="14"/>
  <c r="K1398" i="14"/>
  <c r="K1399" i="14"/>
  <c r="K1400" i="14"/>
  <c r="K1401" i="14"/>
  <c r="K1402" i="14"/>
  <c r="K1403" i="14"/>
  <c r="K1404" i="14"/>
  <c r="K1405" i="14"/>
  <c r="K1406" i="14"/>
  <c r="K1407" i="14"/>
  <c r="K1408" i="14"/>
  <c r="K1409" i="14"/>
  <c r="K1410" i="14"/>
  <c r="K1411" i="14"/>
  <c r="K1412" i="14"/>
  <c r="K1413" i="14"/>
  <c r="K1414" i="14"/>
  <c r="K1415" i="14"/>
  <c r="K1416" i="14"/>
  <c r="K1417" i="14"/>
  <c r="K1418" i="14"/>
  <c r="K1419" i="14"/>
  <c r="K1420" i="14"/>
  <c r="K1421" i="14"/>
  <c r="K1422" i="14"/>
  <c r="K1423" i="14"/>
  <c r="K1424" i="14"/>
  <c r="K1425" i="14"/>
  <c r="K1426" i="14"/>
  <c r="K1427" i="14"/>
  <c r="K1428" i="14"/>
  <c r="K1429" i="14"/>
  <c r="K1430" i="14"/>
  <c r="K1431" i="14"/>
  <c r="K1432" i="14"/>
  <c r="K1433" i="14"/>
  <c r="K1434" i="14"/>
  <c r="K1435" i="14"/>
  <c r="K1436" i="14"/>
  <c r="K1437" i="14"/>
  <c r="K1438" i="14"/>
  <c r="K1439" i="14"/>
  <c r="K1440" i="14"/>
  <c r="K1441" i="14"/>
  <c r="K1442" i="14"/>
  <c r="K1443" i="14"/>
  <c r="K1444" i="14"/>
  <c r="K1445" i="14"/>
  <c r="K1446" i="14"/>
  <c r="K1447" i="14"/>
  <c r="K1448" i="14"/>
  <c r="K1449" i="14"/>
  <c r="K1450" i="14"/>
  <c r="K1451" i="14"/>
  <c r="K1452" i="14"/>
  <c r="K1453" i="14"/>
  <c r="K1454" i="14"/>
  <c r="K1455" i="14"/>
  <c r="K1456" i="14"/>
  <c r="K1457" i="14"/>
  <c r="K1458" i="14"/>
  <c r="K1459" i="14"/>
  <c r="K1460" i="14"/>
  <c r="K1461" i="14"/>
  <c r="K1462" i="14"/>
  <c r="K1463" i="14"/>
  <c r="K1464" i="14"/>
  <c r="K1465" i="14"/>
  <c r="K1466" i="14"/>
  <c r="K1467" i="14"/>
  <c r="K1468" i="14"/>
  <c r="K1469" i="14"/>
  <c r="K1470" i="14"/>
  <c r="K1471" i="14"/>
  <c r="K1472" i="14"/>
  <c r="K1473" i="14"/>
  <c r="K1474" i="14"/>
  <c r="K1475" i="14"/>
  <c r="K1476" i="14"/>
  <c r="K1477" i="14"/>
  <c r="K1478" i="14"/>
  <c r="K1479" i="14"/>
  <c r="K1480" i="14"/>
  <c r="K1481" i="14"/>
  <c r="K1482" i="14"/>
  <c r="K1483" i="14"/>
  <c r="K1484" i="14"/>
  <c r="K1485" i="14"/>
  <c r="K1486" i="14"/>
  <c r="K1487" i="14"/>
  <c r="K1488" i="14"/>
  <c r="K1489" i="14"/>
  <c r="K1490" i="14"/>
  <c r="K1491" i="14"/>
  <c r="K1492" i="14"/>
  <c r="K1493" i="14"/>
  <c r="K1494" i="14"/>
  <c r="K1495" i="14"/>
  <c r="K1496" i="14"/>
  <c r="K1497" i="14"/>
  <c r="K1498" i="14"/>
  <c r="K1499" i="14"/>
  <c r="K1500" i="14"/>
  <c r="K1501" i="14"/>
  <c r="K1502" i="14"/>
  <c r="K1503" i="14"/>
  <c r="K1504" i="14"/>
  <c r="K1505" i="14"/>
  <c r="K1506" i="14"/>
  <c r="K1507" i="14"/>
  <c r="K1508" i="14"/>
  <c r="K1509" i="14"/>
  <c r="K1510" i="14"/>
  <c r="K1511" i="14"/>
  <c r="K1512" i="14"/>
  <c r="K1513" i="14"/>
  <c r="K1514" i="14"/>
  <c r="K1515" i="14"/>
  <c r="K1516" i="14"/>
  <c r="K1517" i="14"/>
  <c r="K1518" i="14"/>
  <c r="K1519" i="14"/>
  <c r="K1520" i="14"/>
  <c r="K1521" i="14"/>
  <c r="K1522" i="14"/>
  <c r="K1523" i="14"/>
  <c r="K1524" i="14"/>
  <c r="K1525" i="14"/>
  <c r="K1526" i="14"/>
  <c r="K1527" i="14"/>
  <c r="K1528" i="14"/>
  <c r="K1529" i="14"/>
  <c r="K1530" i="14"/>
  <c r="K1531" i="14"/>
  <c r="K1532" i="14"/>
  <c r="K1533" i="14"/>
  <c r="K1534" i="14"/>
  <c r="K1535" i="14"/>
  <c r="K1536" i="14"/>
  <c r="K1537" i="14"/>
  <c r="K1538" i="14"/>
  <c r="K1539" i="14"/>
  <c r="K1541" i="14"/>
  <c r="K1542" i="14"/>
  <c r="K1543" i="14"/>
  <c r="K1544" i="14"/>
  <c r="K1545" i="14"/>
  <c r="K1546" i="14"/>
  <c r="K1547" i="14"/>
  <c r="K1548" i="14"/>
  <c r="K1549" i="14"/>
  <c r="K1550" i="14"/>
  <c r="K1551" i="14"/>
  <c r="K1552" i="14"/>
  <c r="K1553" i="14"/>
  <c r="K1554" i="14"/>
  <c r="K1555" i="14"/>
  <c r="K1556" i="14"/>
  <c r="K1557" i="14"/>
  <c r="K1558" i="14"/>
  <c r="K1559" i="14"/>
  <c r="K1560" i="14"/>
  <c r="K1561" i="14"/>
  <c r="K1562" i="14"/>
  <c r="K1563" i="14"/>
  <c r="K1564" i="14"/>
  <c r="K1565" i="14"/>
  <c r="K1566" i="14"/>
  <c r="K1567" i="14"/>
  <c r="K1568" i="14"/>
  <c r="K1569" i="14"/>
  <c r="K1570" i="14"/>
  <c r="K1571" i="14"/>
  <c r="K1572" i="14"/>
  <c r="K1573" i="14"/>
  <c r="K1574" i="14"/>
  <c r="K1575" i="14"/>
  <c r="K1576" i="14"/>
  <c r="K1577" i="14"/>
  <c r="K1578" i="14"/>
  <c r="K1579" i="14"/>
  <c r="K1580" i="14"/>
  <c r="K1581" i="14"/>
  <c r="K1582" i="14"/>
  <c r="K1583" i="14"/>
  <c r="K1584" i="14"/>
  <c r="K1585" i="14"/>
  <c r="K1586" i="14"/>
  <c r="K1587" i="14"/>
  <c r="K1588" i="14"/>
  <c r="K1589" i="14"/>
  <c r="K1590" i="14"/>
  <c r="K1591" i="14"/>
  <c r="K1592" i="14"/>
  <c r="K1593" i="14"/>
  <c r="K1594" i="14"/>
  <c r="K1595" i="14"/>
  <c r="K1596" i="14"/>
  <c r="K1597" i="14"/>
  <c r="K1598" i="14"/>
  <c r="K1599" i="14"/>
  <c r="K1600" i="14"/>
  <c r="K1601" i="14"/>
  <c r="K1602" i="14"/>
  <c r="K1603" i="14"/>
  <c r="K1604" i="14"/>
  <c r="K1605" i="14"/>
  <c r="K1606" i="14"/>
  <c r="K1607" i="14"/>
  <c r="K1608" i="14"/>
  <c r="K1609" i="14"/>
  <c r="K1610" i="14"/>
  <c r="K1611" i="14"/>
  <c r="K1612" i="14"/>
  <c r="K1613" i="14"/>
  <c r="K1614" i="14"/>
  <c r="K1615" i="14"/>
  <c r="K1616" i="14"/>
  <c r="K1617" i="14"/>
  <c r="K1618" i="14"/>
  <c r="K1619" i="14"/>
  <c r="K1620" i="14"/>
  <c r="K1621" i="14"/>
  <c r="K1622" i="14"/>
  <c r="K1623" i="14"/>
  <c r="K1624" i="14"/>
  <c r="K1625" i="14"/>
  <c r="K1626" i="14"/>
  <c r="K1627" i="14"/>
  <c r="K1628" i="14"/>
  <c r="K1629" i="14"/>
  <c r="K1630" i="14"/>
  <c r="K1631" i="14"/>
  <c r="K1632" i="14"/>
  <c r="K1633" i="14"/>
  <c r="K1634" i="14"/>
  <c r="K1635" i="14"/>
  <c r="K1636" i="14"/>
  <c r="K1637" i="14"/>
  <c r="K1638" i="14"/>
  <c r="K1639" i="14"/>
  <c r="K1640" i="14"/>
  <c r="K1641" i="14"/>
  <c r="K1642" i="14"/>
  <c r="K1643" i="14"/>
  <c r="K1644" i="14"/>
  <c r="K1645" i="14"/>
  <c r="K1646" i="14"/>
  <c r="K1647" i="14"/>
  <c r="K1648" i="14"/>
  <c r="K1649" i="14"/>
  <c r="K1650" i="14"/>
  <c r="K1651" i="14"/>
  <c r="K1652" i="14"/>
  <c r="K1653" i="14"/>
  <c r="K1654" i="14"/>
  <c r="K1657" i="14"/>
  <c r="K1658" i="14"/>
  <c r="K1659" i="14"/>
  <c r="K1660" i="14"/>
  <c r="K1661" i="14"/>
  <c r="K1662" i="14"/>
  <c r="K1663" i="14"/>
  <c r="K1664" i="14"/>
  <c r="K1665" i="14"/>
  <c r="K1666" i="14"/>
  <c r="K1667" i="14"/>
  <c r="K1668" i="14"/>
  <c r="K2" i="14"/>
  <c r="I1656" i="14"/>
  <c r="K1656" i="14" s="1"/>
  <c r="F1656" i="14"/>
  <c r="G1656" i="14" s="1"/>
  <c r="D1656" i="14"/>
  <c r="I1655" i="14"/>
  <c r="K1655" i="14" s="1"/>
  <c r="F1655" i="14"/>
  <c r="G1655" i="14" s="1"/>
  <c r="D1655" i="14"/>
  <c r="I1654" i="14"/>
  <c r="F1653" i="14"/>
  <c r="G1653" i="14" s="1"/>
  <c r="D1653" i="14"/>
  <c r="J1544" i="14"/>
  <c r="I1540" i="14"/>
  <c r="K1540" i="14" s="1"/>
  <c r="D1511" i="14"/>
  <c r="D1510" i="14"/>
  <c r="F1503" i="14"/>
  <c r="G1503" i="14" s="1"/>
  <c r="D1503" i="14"/>
  <c r="F1502" i="14"/>
  <c r="G1502" i="14" s="1"/>
  <c r="D1502" i="14"/>
  <c r="F1498" i="14"/>
  <c r="G1498" i="14" s="1"/>
  <c r="D1498" i="14"/>
  <c r="F1474" i="14"/>
  <c r="G1474" i="14" s="1"/>
  <c r="D1474" i="14"/>
  <c r="J1464" i="14"/>
  <c r="D1457" i="14"/>
  <c r="D1456" i="14"/>
  <c r="D1455" i="14"/>
  <c r="D1454" i="14"/>
  <c r="D1417" i="14"/>
  <c r="D1416" i="14"/>
  <c r="D1415" i="14"/>
  <c r="D1414" i="14"/>
  <c r="D1413" i="14"/>
  <c r="D1412" i="14"/>
  <c r="D1411" i="14"/>
  <c r="D1410" i="14"/>
  <c r="D1409" i="14"/>
  <c r="D1408" i="14"/>
  <c r="D1407" i="14"/>
  <c r="D1406" i="14"/>
  <c r="D1405" i="14"/>
  <c r="D1404" i="14"/>
  <c r="G241" i="2"/>
  <c r="G240" i="2"/>
  <c r="G239" i="2"/>
  <c r="G238" i="2"/>
  <c r="G237" i="2"/>
  <c r="H1395" i="14"/>
  <c r="K1395" i="14" s="1"/>
  <c r="I2098" i="1"/>
  <c r="H2098" i="1"/>
  <c r="G236" i="2"/>
  <c r="G235" i="2"/>
  <c r="H2044" i="1"/>
  <c r="I2044" i="1"/>
  <c r="H2045" i="1"/>
  <c r="I2045" i="1"/>
  <c r="H2046" i="1"/>
  <c r="I2046" i="1"/>
  <c r="H2047" i="1"/>
  <c r="J2047" i="1" s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J2054" i="1" s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J2061" i="1" s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J2069" i="1" s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J2077" i="1" s="1"/>
  <c r="I2077" i="1"/>
  <c r="H2078" i="1"/>
  <c r="J2078" i="1" s="1"/>
  <c r="I2078" i="1"/>
  <c r="H2079" i="1"/>
  <c r="J2079" i="1" s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J2087" i="1" s="1"/>
  <c r="I2087" i="1"/>
  <c r="H2088" i="1"/>
  <c r="I2088" i="1"/>
  <c r="H2089" i="1"/>
  <c r="I2089" i="1"/>
  <c r="H2090" i="1"/>
  <c r="I2090" i="1"/>
  <c r="H2091" i="1"/>
  <c r="I2091" i="1"/>
  <c r="H2092" i="1"/>
  <c r="J2092" i="1" s="1"/>
  <c r="I2092" i="1"/>
  <c r="H2093" i="1"/>
  <c r="I2093" i="1"/>
  <c r="H2094" i="1"/>
  <c r="J2094" i="1" s="1"/>
  <c r="I2094" i="1"/>
  <c r="H2095" i="1"/>
  <c r="I2095" i="1"/>
  <c r="H2096" i="1"/>
  <c r="I2096" i="1"/>
  <c r="H2097" i="1"/>
  <c r="I2097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J2108" i="1" s="1"/>
  <c r="I2108" i="1"/>
  <c r="H2109" i="1"/>
  <c r="I2109" i="1"/>
  <c r="H2110" i="1"/>
  <c r="I2110" i="1"/>
  <c r="H2111" i="1"/>
  <c r="J2111" i="1" s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J2117" i="1" s="1"/>
  <c r="I2117" i="1"/>
  <c r="H2118" i="1"/>
  <c r="J2118" i="1" s="1"/>
  <c r="I2118" i="1"/>
  <c r="H2119" i="1"/>
  <c r="I2119" i="1"/>
  <c r="H2120" i="1"/>
  <c r="I2120" i="1"/>
  <c r="H2121" i="1"/>
  <c r="I2121" i="1"/>
  <c r="H2122" i="1"/>
  <c r="J2122" i="1" s="1"/>
  <c r="I2122" i="1"/>
  <c r="H2123" i="1"/>
  <c r="I2123" i="1"/>
  <c r="H2124" i="1"/>
  <c r="I2124" i="1"/>
  <c r="H2125" i="1"/>
  <c r="J2125" i="1" s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J2133" i="1" s="1"/>
  <c r="I2133" i="1"/>
  <c r="H2134" i="1"/>
  <c r="I2134" i="1"/>
  <c r="H2135" i="1"/>
  <c r="I2135" i="1"/>
  <c r="H2136" i="1"/>
  <c r="I2136" i="1"/>
  <c r="H2137" i="1"/>
  <c r="J2137" i="1" s="1"/>
  <c r="I2137" i="1"/>
  <c r="H2138" i="1"/>
  <c r="I2138" i="1"/>
  <c r="H2139" i="1"/>
  <c r="I2139" i="1"/>
  <c r="H2140" i="1"/>
  <c r="I2140" i="1"/>
  <c r="H2141" i="1"/>
  <c r="J2141" i="1" s="1"/>
  <c r="I2141" i="1"/>
  <c r="H2142" i="1"/>
  <c r="I2142" i="1"/>
  <c r="H2143" i="1"/>
  <c r="I2143" i="1"/>
  <c r="H2144" i="1"/>
  <c r="I2144" i="1"/>
  <c r="H2145" i="1"/>
  <c r="J2145" i="1" s="1"/>
  <c r="I2145" i="1"/>
  <c r="H2146" i="1"/>
  <c r="I2146" i="1"/>
  <c r="H2147" i="1"/>
  <c r="I2147" i="1"/>
  <c r="H2148" i="1"/>
  <c r="I2148" i="1"/>
  <c r="H2149" i="1"/>
  <c r="J2149" i="1" s="1"/>
  <c r="I2149" i="1"/>
  <c r="H2150" i="1"/>
  <c r="I2150" i="1"/>
  <c r="H2151" i="1"/>
  <c r="I2151" i="1"/>
  <c r="H2152" i="1"/>
  <c r="I2152" i="1"/>
  <c r="H2153" i="1"/>
  <c r="J2153" i="1" s="1"/>
  <c r="I2153" i="1"/>
  <c r="H2154" i="1"/>
  <c r="I2154" i="1"/>
  <c r="H2155" i="1"/>
  <c r="I2155" i="1"/>
  <c r="H2156" i="1"/>
  <c r="I2156" i="1"/>
  <c r="H2157" i="1"/>
  <c r="J2157" i="1" s="1"/>
  <c r="I2157" i="1"/>
  <c r="H2158" i="1"/>
  <c r="I2158" i="1"/>
  <c r="H2159" i="1"/>
  <c r="I2159" i="1"/>
  <c r="H2160" i="1"/>
  <c r="I2160" i="1"/>
  <c r="H2161" i="1"/>
  <c r="J2161" i="1" s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J2173" i="1" s="1"/>
  <c r="I2173" i="1"/>
  <c r="H2174" i="1"/>
  <c r="I2174" i="1"/>
  <c r="H2175" i="1"/>
  <c r="I2175" i="1"/>
  <c r="H2176" i="1"/>
  <c r="I2176" i="1"/>
  <c r="H2177" i="1"/>
  <c r="J2177" i="1" s="1"/>
  <c r="I2177" i="1"/>
  <c r="H2178" i="1"/>
  <c r="I2178" i="1"/>
  <c r="H2179" i="1"/>
  <c r="I2179" i="1"/>
  <c r="H2180" i="1"/>
  <c r="J2180" i="1" s="1"/>
  <c r="I2180" i="1"/>
  <c r="H2181" i="1"/>
  <c r="J2181" i="1" s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J2189" i="1" s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J2195" i="1" s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J2247" i="1" s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J2273" i="1" s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J2297" i="1" s="1"/>
  <c r="I2297" i="1"/>
  <c r="H2298" i="1"/>
  <c r="I2298" i="1"/>
  <c r="H2299" i="1"/>
  <c r="I2299" i="1"/>
  <c r="H2300" i="1"/>
  <c r="I2300" i="1"/>
  <c r="H2301" i="1"/>
  <c r="I2301" i="1"/>
  <c r="D1378" i="14"/>
  <c r="D1364" i="14"/>
  <c r="F1364" i="14"/>
  <c r="G1364" i="14" s="1"/>
  <c r="D1365" i="14"/>
  <c r="F1365" i="14"/>
  <c r="G1365" i="14" s="1"/>
  <c r="D1366" i="14"/>
  <c r="F1366" i="14"/>
  <c r="G1366" i="14" s="1"/>
  <c r="D1367" i="14"/>
  <c r="F1367" i="14"/>
  <c r="G1367" i="14" s="1"/>
  <c r="D1368" i="14"/>
  <c r="F1368" i="14"/>
  <c r="G1368" i="14" s="1"/>
  <c r="D1369" i="14"/>
  <c r="F1369" i="14"/>
  <c r="G1369" i="14" s="1"/>
  <c r="D1370" i="14"/>
  <c r="F1370" i="14"/>
  <c r="G1370" i="14" s="1"/>
  <c r="D1371" i="14"/>
  <c r="F1371" i="14"/>
  <c r="G1371" i="14" s="1"/>
  <c r="D1372" i="14"/>
  <c r="F1372" i="14"/>
  <c r="G1372" i="14" s="1"/>
  <c r="D1373" i="14"/>
  <c r="F1373" i="14"/>
  <c r="G1373" i="14" s="1"/>
  <c r="D1374" i="14"/>
  <c r="F1374" i="14"/>
  <c r="G1374" i="14" s="1"/>
  <c r="D1375" i="14"/>
  <c r="F1375" i="14"/>
  <c r="G1375" i="14" s="1"/>
  <c r="D1376" i="14"/>
  <c r="F1376" i="14"/>
  <c r="G1376" i="14" s="1"/>
  <c r="D1377" i="14"/>
  <c r="F1377" i="14"/>
  <c r="G1377" i="14" s="1"/>
  <c r="F1378" i="14"/>
  <c r="G1378" i="14" s="1"/>
  <c r="D1379" i="14"/>
  <c r="F1379" i="14"/>
  <c r="G1379" i="14" s="1"/>
  <c r="D1380" i="14"/>
  <c r="F1380" i="14"/>
  <c r="G1380" i="14" s="1"/>
  <c r="D1381" i="14"/>
  <c r="F1381" i="14"/>
  <c r="G1381" i="14" s="1"/>
  <c r="D1382" i="14"/>
  <c r="F1382" i="14"/>
  <c r="G1382" i="14" s="1"/>
  <c r="D1383" i="14"/>
  <c r="F1383" i="14"/>
  <c r="G1383" i="14" s="1"/>
  <c r="D1384" i="14"/>
  <c r="F1384" i="14"/>
  <c r="G1384" i="14" s="1"/>
  <c r="D1385" i="14"/>
  <c r="F1385" i="14"/>
  <c r="G1385" i="14" s="1"/>
  <c r="D1386" i="14"/>
  <c r="F1386" i="14"/>
  <c r="G1386" i="14" s="1"/>
  <c r="D1387" i="14"/>
  <c r="F1387" i="14"/>
  <c r="G1387" i="14" s="1"/>
  <c r="D1388" i="14"/>
  <c r="F1388" i="14"/>
  <c r="G1388" i="14" s="1"/>
  <c r="D1389" i="14"/>
  <c r="F1389" i="14"/>
  <c r="G1389" i="14" s="1"/>
  <c r="D1390" i="14"/>
  <c r="F1390" i="14"/>
  <c r="G1390" i="14" s="1"/>
  <c r="D1391" i="14"/>
  <c r="F1391" i="14"/>
  <c r="G1391" i="14" s="1"/>
  <c r="D1392" i="14"/>
  <c r="F1392" i="14"/>
  <c r="G1392" i="14" s="1"/>
  <c r="D1393" i="14"/>
  <c r="F1393" i="14"/>
  <c r="G1393" i="14" s="1"/>
  <c r="D1394" i="14"/>
  <c r="F1394" i="14"/>
  <c r="G1394" i="14" s="1"/>
  <c r="D1395" i="14"/>
  <c r="F1395" i="14"/>
  <c r="G1395" i="14" s="1"/>
  <c r="D1396" i="14"/>
  <c r="F1396" i="14"/>
  <c r="G1396" i="14" s="1"/>
  <c r="D1397" i="14"/>
  <c r="F1397" i="14"/>
  <c r="G1397" i="14" s="1"/>
  <c r="D1398" i="14"/>
  <c r="F1398" i="14"/>
  <c r="G1398" i="14" s="1"/>
  <c r="D1399" i="14"/>
  <c r="F1399" i="14"/>
  <c r="G1399" i="14" s="1"/>
  <c r="D1400" i="14"/>
  <c r="F1400" i="14"/>
  <c r="G1400" i="14" s="1"/>
  <c r="D1401" i="14"/>
  <c r="F1401" i="14"/>
  <c r="G1401" i="14" s="1"/>
  <c r="D1402" i="14"/>
  <c r="F1402" i="14"/>
  <c r="G1402" i="14" s="1"/>
  <c r="D1403" i="14"/>
  <c r="F1403" i="14"/>
  <c r="G1403" i="14" s="1"/>
  <c r="F1404" i="14"/>
  <c r="G1404" i="14" s="1"/>
  <c r="F1405" i="14"/>
  <c r="G1405" i="14" s="1"/>
  <c r="F1406" i="14"/>
  <c r="G1406" i="14" s="1"/>
  <c r="F1407" i="14"/>
  <c r="G1407" i="14" s="1"/>
  <c r="F1408" i="14"/>
  <c r="G1408" i="14" s="1"/>
  <c r="F1409" i="14"/>
  <c r="G1409" i="14" s="1"/>
  <c r="F1410" i="14"/>
  <c r="G1410" i="14" s="1"/>
  <c r="F1411" i="14"/>
  <c r="G1411" i="14" s="1"/>
  <c r="F1412" i="14"/>
  <c r="G1412" i="14" s="1"/>
  <c r="F1413" i="14"/>
  <c r="G1413" i="14" s="1"/>
  <c r="F1414" i="14"/>
  <c r="G1414" i="14" s="1"/>
  <c r="F1415" i="14"/>
  <c r="G1415" i="14" s="1"/>
  <c r="F1416" i="14"/>
  <c r="G1416" i="14" s="1"/>
  <c r="F1417" i="14"/>
  <c r="G1417" i="14" s="1"/>
  <c r="D1418" i="14"/>
  <c r="F1418" i="14"/>
  <c r="G1418" i="14" s="1"/>
  <c r="D1419" i="14"/>
  <c r="F1419" i="14"/>
  <c r="G1419" i="14" s="1"/>
  <c r="D1420" i="14"/>
  <c r="F1420" i="14"/>
  <c r="G1420" i="14" s="1"/>
  <c r="D1421" i="14"/>
  <c r="F1421" i="14"/>
  <c r="G1421" i="14" s="1"/>
  <c r="D1422" i="14"/>
  <c r="F1422" i="14"/>
  <c r="G1422" i="14" s="1"/>
  <c r="D1423" i="14"/>
  <c r="F1423" i="14"/>
  <c r="G1423" i="14" s="1"/>
  <c r="D1424" i="14"/>
  <c r="F1424" i="14"/>
  <c r="G1424" i="14" s="1"/>
  <c r="D1425" i="14"/>
  <c r="F1425" i="14"/>
  <c r="G1425" i="14" s="1"/>
  <c r="D1426" i="14"/>
  <c r="F1426" i="14"/>
  <c r="G1426" i="14" s="1"/>
  <c r="D1427" i="14"/>
  <c r="F1427" i="14"/>
  <c r="G1427" i="14" s="1"/>
  <c r="D1428" i="14"/>
  <c r="F1428" i="14"/>
  <c r="G1428" i="14" s="1"/>
  <c r="D1429" i="14"/>
  <c r="F1429" i="14"/>
  <c r="G1429" i="14" s="1"/>
  <c r="D1430" i="14"/>
  <c r="F1430" i="14"/>
  <c r="G1430" i="14" s="1"/>
  <c r="D1431" i="14"/>
  <c r="F1431" i="14"/>
  <c r="G1431" i="14" s="1"/>
  <c r="D1432" i="14"/>
  <c r="F1432" i="14"/>
  <c r="G1432" i="14" s="1"/>
  <c r="D1433" i="14"/>
  <c r="F1433" i="14"/>
  <c r="G1433" i="14" s="1"/>
  <c r="D1434" i="14"/>
  <c r="F1434" i="14"/>
  <c r="G1434" i="14" s="1"/>
  <c r="D1435" i="14"/>
  <c r="F1435" i="14"/>
  <c r="G1435" i="14" s="1"/>
  <c r="D1436" i="14"/>
  <c r="F1436" i="14"/>
  <c r="G1436" i="14" s="1"/>
  <c r="D1437" i="14"/>
  <c r="F1437" i="14"/>
  <c r="G1437" i="14" s="1"/>
  <c r="D1438" i="14"/>
  <c r="F1438" i="14"/>
  <c r="G1438" i="14" s="1"/>
  <c r="D1439" i="14"/>
  <c r="F1439" i="14"/>
  <c r="G1439" i="14" s="1"/>
  <c r="D1440" i="14"/>
  <c r="F1440" i="14"/>
  <c r="G1440" i="14" s="1"/>
  <c r="D1441" i="14"/>
  <c r="F1441" i="14"/>
  <c r="G1441" i="14" s="1"/>
  <c r="D1442" i="14"/>
  <c r="F1442" i="14"/>
  <c r="G1442" i="14" s="1"/>
  <c r="D1443" i="14"/>
  <c r="F1443" i="14"/>
  <c r="G1443" i="14" s="1"/>
  <c r="D1444" i="14"/>
  <c r="F1444" i="14"/>
  <c r="G1444" i="14" s="1"/>
  <c r="D1445" i="14"/>
  <c r="F1445" i="14"/>
  <c r="G1445" i="14" s="1"/>
  <c r="D1446" i="14"/>
  <c r="F1446" i="14"/>
  <c r="G1446" i="14" s="1"/>
  <c r="D1447" i="14"/>
  <c r="F1447" i="14"/>
  <c r="G1447" i="14" s="1"/>
  <c r="D1448" i="14"/>
  <c r="F1448" i="14"/>
  <c r="G1448" i="14" s="1"/>
  <c r="D1449" i="14"/>
  <c r="F1449" i="14"/>
  <c r="G1449" i="14" s="1"/>
  <c r="D1450" i="14"/>
  <c r="F1450" i="14"/>
  <c r="G1450" i="14" s="1"/>
  <c r="D1451" i="14"/>
  <c r="F1451" i="14"/>
  <c r="G1451" i="14" s="1"/>
  <c r="D1452" i="14"/>
  <c r="F1452" i="14"/>
  <c r="G1452" i="14" s="1"/>
  <c r="D1453" i="14"/>
  <c r="F1453" i="14"/>
  <c r="G1453" i="14" s="1"/>
  <c r="F1454" i="14"/>
  <c r="G1454" i="14" s="1"/>
  <c r="F1455" i="14"/>
  <c r="G1455" i="14" s="1"/>
  <c r="F1456" i="14"/>
  <c r="G1456" i="14" s="1"/>
  <c r="F1457" i="14"/>
  <c r="G1457" i="14" s="1"/>
  <c r="D1458" i="14"/>
  <c r="F1458" i="14"/>
  <c r="G1458" i="14" s="1"/>
  <c r="D1459" i="14"/>
  <c r="F1459" i="14"/>
  <c r="G1459" i="14" s="1"/>
  <c r="D1460" i="14"/>
  <c r="F1460" i="14"/>
  <c r="G1460" i="14" s="1"/>
  <c r="D1461" i="14"/>
  <c r="F1461" i="14"/>
  <c r="G1461" i="14" s="1"/>
  <c r="D1462" i="14"/>
  <c r="F1462" i="14"/>
  <c r="G1462" i="14" s="1"/>
  <c r="D1463" i="14"/>
  <c r="F1463" i="14"/>
  <c r="G1463" i="14" s="1"/>
  <c r="D1464" i="14"/>
  <c r="F1464" i="14"/>
  <c r="G1464" i="14" s="1"/>
  <c r="D1465" i="14"/>
  <c r="F1465" i="14"/>
  <c r="G1465" i="14" s="1"/>
  <c r="D1466" i="14"/>
  <c r="F1466" i="14"/>
  <c r="G1466" i="14" s="1"/>
  <c r="D1467" i="14"/>
  <c r="F1467" i="14"/>
  <c r="G1467" i="14" s="1"/>
  <c r="D1468" i="14"/>
  <c r="F1468" i="14"/>
  <c r="G1468" i="14" s="1"/>
  <c r="D1469" i="14"/>
  <c r="F1469" i="14"/>
  <c r="G1469" i="14" s="1"/>
  <c r="D1470" i="14"/>
  <c r="F1470" i="14"/>
  <c r="G1470" i="14" s="1"/>
  <c r="D1471" i="14"/>
  <c r="F1471" i="14"/>
  <c r="G1471" i="14" s="1"/>
  <c r="D1472" i="14"/>
  <c r="F1472" i="14"/>
  <c r="G1472" i="14" s="1"/>
  <c r="D1473" i="14"/>
  <c r="F1473" i="14"/>
  <c r="G1473" i="14" s="1"/>
  <c r="D1475" i="14"/>
  <c r="F1475" i="14"/>
  <c r="G1475" i="14" s="1"/>
  <c r="D1476" i="14"/>
  <c r="F1476" i="14"/>
  <c r="G1476" i="14" s="1"/>
  <c r="D1477" i="14"/>
  <c r="F1477" i="14"/>
  <c r="G1477" i="14" s="1"/>
  <c r="D1478" i="14"/>
  <c r="F1478" i="14"/>
  <c r="G1478" i="14" s="1"/>
  <c r="D1479" i="14"/>
  <c r="F1479" i="14"/>
  <c r="G1479" i="14" s="1"/>
  <c r="D1480" i="14"/>
  <c r="F1480" i="14"/>
  <c r="G1480" i="14" s="1"/>
  <c r="D1481" i="14"/>
  <c r="F1481" i="14"/>
  <c r="G1481" i="14" s="1"/>
  <c r="D1482" i="14"/>
  <c r="F1482" i="14"/>
  <c r="G1482" i="14" s="1"/>
  <c r="D1483" i="14"/>
  <c r="F1483" i="14"/>
  <c r="G1483" i="14" s="1"/>
  <c r="D1484" i="14"/>
  <c r="F1484" i="14"/>
  <c r="G1484" i="14" s="1"/>
  <c r="D1485" i="14"/>
  <c r="F1485" i="14"/>
  <c r="G1485" i="14" s="1"/>
  <c r="D1486" i="14"/>
  <c r="F1486" i="14"/>
  <c r="G1486" i="14" s="1"/>
  <c r="D1487" i="14"/>
  <c r="F1487" i="14"/>
  <c r="G1487" i="14" s="1"/>
  <c r="D1488" i="14"/>
  <c r="F1488" i="14"/>
  <c r="G1488" i="14" s="1"/>
  <c r="D1489" i="14"/>
  <c r="F1489" i="14"/>
  <c r="G1489" i="14" s="1"/>
  <c r="D1490" i="14"/>
  <c r="F1490" i="14"/>
  <c r="G1490" i="14" s="1"/>
  <c r="D1491" i="14"/>
  <c r="F1491" i="14"/>
  <c r="G1491" i="14" s="1"/>
  <c r="D1492" i="14"/>
  <c r="F1492" i="14"/>
  <c r="G1492" i="14" s="1"/>
  <c r="D1493" i="14"/>
  <c r="F1493" i="14"/>
  <c r="G1493" i="14" s="1"/>
  <c r="D1494" i="14"/>
  <c r="F1494" i="14"/>
  <c r="G1494" i="14" s="1"/>
  <c r="D1495" i="14"/>
  <c r="F1495" i="14"/>
  <c r="G1495" i="14" s="1"/>
  <c r="D1496" i="14"/>
  <c r="F1496" i="14"/>
  <c r="G1496" i="14" s="1"/>
  <c r="D1497" i="14"/>
  <c r="F1497" i="14"/>
  <c r="G1497" i="14" s="1"/>
  <c r="D1499" i="14"/>
  <c r="F1499" i="14"/>
  <c r="G1499" i="14" s="1"/>
  <c r="D1500" i="14"/>
  <c r="F1500" i="14"/>
  <c r="G1500" i="14" s="1"/>
  <c r="D1501" i="14"/>
  <c r="F1501" i="14"/>
  <c r="G1501" i="14" s="1"/>
  <c r="D1504" i="14"/>
  <c r="F1504" i="14"/>
  <c r="G1504" i="14" s="1"/>
  <c r="D1505" i="14"/>
  <c r="F1505" i="14"/>
  <c r="G1505" i="14" s="1"/>
  <c r="D1506" i="14"/>
  <c r="F1506" i="14"/>
  <c r="G1506" i="14" s="1"/>
  <c r="D1507" i="14"/>
  <c r="F1507" i="14"/>
  <c r="G1507" i="14" s="1"/>
  <c r="D1508" i="14"/>
  <c r="F1508" i="14"/>
  <c r="G1508" i="14" s="1"/>
  <c r="D1509" i="14"/>
  <c r="F1509" i="14"/>
  <c r="G1509" i="14" s="1"/>
  <c r="F1510" i="14"/>
  <c r="G1510" i="14" s="1"/>
  <c r="F1511" i="14"/>
  <c r="G1511" i="14" s="1"/>
  <c r="D1512" i="14"/>
  <c r="F1512" i="14"/>
  <c r="G1512" i="14" s="1"/>
  <c r="D1513" i="14"/>
  <c r="F1513" i="14"/>
  <c r="G1513" i="14" s="1"/>
  <c r="D1514" i="14"/>
  <c r="F1514" i="14"/>
  <c r="G1514" i="14" s="1"/>
  <c r="D1515" i="14"/>
  <c r="F1515" i="14"/>
  <c r="G1515" i="14" s="1"/>
  <c r="D1516" i="14"/>
  <c r="F1516" i="14"/>
  <c r="G1516" i="14" s="1"/>
  <c r="D1517" i="14"/>
  <c r="F1517" i="14"/>
  <c r="G1517" i="14" s="1"/>
  <c r="D1518" i="14"/>
  <c r="F1518" i="14"/>
  <c r="G1518" i="14" s="1"/>
  <c r="D1519" i="14"/>
  <c r="F1519" i="14"/>
  <c r="G1519" i="14" s="1"/>
  <c r="D1520" i="14"/>
  <c r="F1520" i="14"/>
  <c r="G1520" i="14" s="1"/>
  <c r="D1521" i="14"/>
  <c r="F1521" i="14"/>
  <c r="G1521" i="14" s="1"/>
  <c r="D1522" i="14"/>
  <c r="F1522" i="14"/>
  <c r="G1522" i="14" s="1"/>
  <c r="D1523" i="14"/>
  <c r="F1523" i="14"/>
  <c r="G1523" i="14" s="1"/>
  <c r="D1524" i="14"/>
  <c r="F1524" i="14"/>
  <c r="G1524" i="14" s="1"/>
  <c r="D1525" i="14"/>
  <c r="F1525" i="14"/>
  <c r="G1525" i="14" s="1"/>
  <c r="D1526" i="14"/>
  <c r="F1526" i="14"/>
  <c r="G1526" i="14" s="1"/>
  <c r="D1527" i="14"/>
  <c r="F1527" i="14"/>
  <c r="G1527" i="14" s="1"/>
  <c r="D1528" i="14"/>
  <c r="F1528" i="14"/>
  <c r="G1528" i="14" s="1"/>
  <c r="D1529" i="14"/>
  <c r="F1529" i="14"/>
  <c r="G1529" i="14" s="1"/>
  <c r="D1530" i="14"/>
  <c r="F1530" i="14"/>
  <c r="G1530" i="14" s="1"/>
  <c r="D1531" i="14"/>
  <c r="F1531" i="14"/>
  <c r="G1531" i="14" s="1"/>
  <c r="D1532" i="14"/>
  <c r="F1532" i="14"/>
  <c r="G1532" i="14" s="1"/>
  <c r="D1533" i="14"/>
  <c r="F1533" i="14"/>
  <c r="G1533" i="14" s="1"/>
  <c r="D1534" i="14"/>
  <c r="F1534" i="14"/>
  <c r="G1534" i="14" s="1"/>
  <c r="D1535" i="14"/>
  <c r="F1535" i="14"/>
  <c r="G1535" i="14" s="1"/>
  <c r="D1536" i="14"/>
  <c r="F1536" i="14"/>
  <c r="G1536" i="14" s="1"/>
  <c r="D1537" i="14"/>
  <c r="F1537" i="14"/>
  <c r="G1537" i="14" s="1"/>
  <c r="D1538" i="14"/>
  <c r="F1538" i="14"/>
  <c r="G1538" i="14" s="1"/>
  <c r="D1539" i="14"/>
  <c r="F1539" i="14"/>
  <c r="G1539" i="14" s="1"/>
  <c r="D1540" i="14"/>
  <c r="F1540" i="14"/>
  <c r="G1540" i="14" s="1"/>
  <c r="D1541" i="14"/>
  <c r="F1541" i="14"/>
  <c r="G1541" i="14" s="1"/>
  <c r="D1542" i="14"/>
  <c r="F1542" i="14"/>
  <c r="G1542" i="14" s="1"/>
  <c r="D1543" i="14"/>
  <c r="F1543" i="14"/>
  <c r="G1543" i="14" s="1"/>
  <c r="D1544" i="14"/>
  <c r="F1544" i="14"/>
  <c r="G1544" i="14" s="1"/>
  <c r="D1545" i="14"/>
  <c r="F1545" i="14"/>
  <c r="G1545" i="14" s="1"/>
  <c r="D1546" i="14"/>
  <c r="F1546" i="14"/>
  <c r="G1546" i="14" s="1"/>
  <c r="D1547" i="14"/>
  <c r="F1547" i="14"/>
  <c r="G1547" i="14" s="1"/>
  <c r="D1548" i="14"/>
  <c r="F1548" i="14"/>
  <c r="G1548" i="14" s="1"/>
  <c r="D1549" i="14"/>
  <c r="F1549" i="14"/>
  <c r="G1549" i="14" s="1"/>
  <c r="D1550" i="14"/>
  <c r="F1550" i="14"/>
  <c r="G1550" i="14" s="1"/>
  <c r="D1551" i="14"/>
  <c r="F1551" i="14"/>
  <c r="G1551" i="14" s="1"/>
  <c r="D1552" i="14"/>
  <c r="F1552" i="14"/>
  <c r="G1552" i="14" s="1"/>
  <c r="D1553" i="14"/>
  <c r="F1553" i="14"/>
  <c r="G1553" i="14" s="1"/>
  <c r="D1554" i="14"/>
  <c r="F1554" i="14"/>
  <c r="G1554" i="14" s="1"/>
  <c r="D1555" i="14"/>
  <c r="F1555" i="14"/>
  <c r="G1555" i="14" s="1"/>
  <c r="D1556" i="14"/>
  <c r="F1556" i="14"/>
  <c r="G1556" i="14" s="1"/>
  <c r="D1557" i="14"/>
  <c r="F1557" i="14"/>
  <c r="G1557" i="14" s="1"/>
  <c r="D1558" i="14"/>
  <c r="F1558" i="14"/>
  <c r="G1558" i="14" s="1"/>
  <c r="D1559" i="14"/>
  <c r="F1559" i="14"/>
  <c r="G1559" i="14" s="1"/>
  <c r="D1560" i="14"/>
  <c r="F1560" i="14"/>
  <c r="G1560" i="14" s="1"/>
  <c r="D1561" i="14"/>
  <c r="F1561" i="14"/>
  <c r="G1561" i="14" s="1"/>
  <c r="D1562" i="14"/>
  <c r="F1562" i="14"/>
  <c r="G1562" i="14" s="1"/>
  <c r="D1563" i="14"/>
  <c r="F1563" i="14"/>
  <c r="G1563" i="14" s="1"/>
  <c r="D1564" i="14"/>
  <c r="F1564" i="14"/>
  <c r="G1564" i="14" s="1"/>
  <c r="D1565" i="14"/>
  <c r="F1565" i="14"/>
  <c r="G1565" i="14" s="1"/>
  <c r="D1566" i="14"/>
  <c r="F1566" i="14"/>
  <c r="G1566" i="14" s="1"/>
  <c r="D1567" i="14"/>
  <c r="F1567" i="14"/>
  <c r="G1567" i="14" s="1"/>
  <c r="D1568" i="14"/>
  <c r="F1568" i="14"/>
  <c r="G1568" i="14" s="1"/>
  <c r="D1569" i="14"/>
  <c r="F1569" i="14"/>
  <c r="G1569" i="14" s="1"/>
  <c r="D1570" i="14"/>
  <c r="F1570" i="14"/>
  <c r="G1570" i="14" s="1"/>
  <c r="D1571" i="14"/>
  <c r="F1571" i="14"/>
  <c r="G1571" i="14" s="1"/>
  <c r="D1572" i="14"/>
  <c r="F1572" i="14"/>
  <c r="G1572" i="14" s="1"/>
  <c r="D1573" i="14"/>
  <c r="F1573" i="14"/>
  <c r="G1573" i="14" s="1"/>
  <c r="D1574" i="14"/>
  <c r="F1574" i="14"/>
  <c r="G1574" i="14" s="1"/>
  <c r="D1575" i="14"/>
  <c r="F1575" i="14"/>
  <c r="G1575" i="14" s="1"/>
  <c r="D1576" i="14"/>
  <c r="F1576" i="14"/>
  <c r="G1576" i="14" s="1"/>
  <c r="D1577" i="14"/>
  <c r="F1577" i="14"/>
  <c r="G1577" i="14" s="1"/>
  <c r="D1578" i="14"/>
  <c r="F1578" i="14"/>
  <c r="G1578" i="14" s="1"/>
  <c r="D1579" i="14"/>
  <c r="F1579" i="14"/>
  <c r="G1579" i="14" s="1"/>
  <c r="D1580" i="14"/>
  <c r="F1580" i="14"/>
  <c r="G1580" i="14" s="1"/>
  <c r="D1581" i="14"/>
  <c r="F1581" i="14"/>
  <c r="G1581" i="14" s="1"/>
  <c r="D1582" i="14"/>
  <c r="F1582" i="14"/>
  <c r="G1582" i="14" s="1"/>
  <c r="D1583" i="14"/>
  <c r="F1583" i="14"/>
  <c r="G1583" i="14" s="1"/>
  <c r="D1584" i="14"/>
  <c r="F1584" i="14"/>
  <c r="G1584" i="14" s="1"/>
  <c r="D1585" i="14"/>
  <c r="F1585" i="14"/>
  <c r="G1585" i="14" s="1"/>
  <c r="D1586" i="14"/>
  <c r="F1586" i="14"/>
  <c r="G1586" i="14" s="1"/>
  <c r="D1587" i="14"/>
  <c r="F1587" i="14"/>
  <c r="G1587" i="14" s="1"/>
  <c r="D1588" i="14"/>
  <c r="F1588" i="14"/>
  <c r="G1588" i="14" s="1"/>
  <c r="D1589" i="14"/>
  <c r="F1589" i="14"/>
  <c r="G1589" i="14" s="1"/>
  <c r="D1590" i="14"/>
  <c r="F1590" i="14"/>
  <c r="G1590" i="14" s="1"/>
  <c r="D1591" i="14"/>
  <c r="F1591" i="14"/>
  <c r="G1591" i="14" s="1"/>
  <c r="D1592" i="14"/>
  <c r="F1592" i="14"/>
  <c r="G1592" i="14" s="1"/>
  <c r="D1593" i="14"/>
  <c r="F1593" i="14"/>
  <c r="G1593" i="14" s="1"/>
  <c r="D1594" i="14"/>
  <c r="F1594" i="14"/>
  <c r="G1594" i="14" s="1"/>
  <c r="D1595" i="14"/>
  <c r="F1595" i="14"/>
  <c r="G1595" i="14" s="1"/>
  <c r="D1596" i="14"/>
  <c r="F1596" i="14"/>
  <c r="G1596" i="14" s="1"/>
  <c r="D1597" i="14"/>
  <c r="F1597" i="14"/>
  <c r="G1597" i="14" s="1"/>
  <c r="D1598" i="14"/>
  <c r="F1598" i="14"/>
  <c r="G1598" i="14" s="1"/>
  <c r="D1599" i="14"/>
  <c r="F1599" i="14"/>
  <c r="G1599" i="14" s="1"/>
  <c r="D1600" i="14"/>
  <c r="F1600" i="14"/>
  <c r="G1600" i="14" s="1"/>
  <c r="D1601" i="14"/>
  <c r="F1601" i="14"/>
  <c r="G1601" i="14" s="1"/>
  <c r="D1602" i="14"/>
  <c r="F1602" i="14"/>
  <c r="G1602" i="14" s="1"/>
  <c r="D1603" i="14"/>
  <c r="F1603" i="14"/>
  <c r="G1603" i="14" s="1"/>
  <c r="D1604" i="14"/>
  <c r="F1604" i="14"/>
  <c r="G1604" i="14" s="1"/>
  <c r="D1605" i="14"/>
  <c r="F1605" i="14"/>
  <c r="G1605" i="14" s="1"/>
  <c r="D1606" i="14"/>
  <c r="F1606" i="14"/>
  <c r="G1606" i="14" s="1"/>
  <c r="D1607" i="14"/>
  <c r="F1607" i="14"/>
  <c r="G1607" i="14" s="1"/>
  <c r="D1608" i="14"/>
  <c r="F1608" i="14"/>
  <c r="G1608" i="14" s="1"/>
  <c r="D1609" i="14"/>
  <c r="F1609" i="14"/>
  <c r="G1609" i="14" s="1"/>
  <c r="D1610" i="14"/>
  <c r="F1610" i="14"/>
  <c r="G1610" i="14" s="1"/>
  <c r="D1611" i="14"/>
  <c r="F1611" i="14"/>
  <c r="G1611" i="14" s="1"/>
  <c r="D1612" i="14"/>
  <c r="F1612" i="14"/>
  <c r="G1612" i="14" s="1"/>
  <c r="D1613" i="14"/>
  <c r="F1613" i="14"/>
  <c r="G1613" i="14" s="1"/>
  <c r="D1614" i="14"/>
  <c r="F1614" i="14"/>
  <c r="G1614" i="14" s="1"/>
  <c r="D1615" i="14"/>
  <c r="F1615" i="14"/>
  <c r="G1615" i="14" s="1"/>
  <c r="D1616" i="14"/>
  <c r="F1616" i="14"/>
  <c r="G1616" i="14" s="1"/>
  <c r="D1617" i="14"/>
  <c r="F1617" i="14"/>
  <c r="G1617" i="14" s="1"/>
  <c r="D1618" i="14"/>
  <c r="F1618" i="14"/>
  <c r="G1618" i="14" s="1"/>
  <c r="D1619" i="14"/>
  <c r="F1619" i="14"/>
  <c r="G1619" i="14" s="1"/>
  <c r="D1620" i="14"/>
  <c r="F1620" i="14"/>
  <c r="G1620" i="14" s="1"/>
  <c r="D1621" i="14"/>
  <c r="F1621" i="14"/>
  <c r="G1621" i="14" s="1"/>
  <c r="D1622" i="14"/>
  <c r="F1622" i="14"/>
  <c r="G1622" i="14" s="1"/>
  <c r="D1623" i="14"/>
  <c r="F1623" i="14"/>
  <c r="G1623" i="14" s="1"/>
  <c r="D1624" i="14"/>
  <c r="F1624" i="14"/>
  <c r="G1624" i="14" s="1"/>
  <c r="D1625" i="14"/>
  <c r="F1625" i="14"/>
  <c r="G1625" i="14" s="1"/>
  <c r="D1626" i="14"/>
  <c r="F1626" i="14"/>
  <c r="G1626" i="14" s="1"/>
  <c r="D1627" i="14"/>
  <c r="F1627" i="14"/>
  <c r="G1627" i="14" s="1"/>
  <c r="D1628" i="14"/>
  <c r="F1628" i="14"/>
  <c r="G1628" i="14" s="1"/>
  <c r="D1629" i="14"/>
  <c r="F1629" i="14"/>
  <c r="G1629" i="14" s="1"/>
  <c r="D1630" i="14"/>
  <c r="F1630" i="14"/>
  <c r="G1630" i="14" s="1"/>
  <c r="D1631" i="14"/>
  <c r="F1631" i="14"/>
  <c r="G1631" i="14" s="1"/>
  <c r="D1632" i="14"/>
  <c r="F1632" i="14"/>
  <c r="G1632" i="14" s="1"/>
  <c r="D1633" i="14"/>
  <c r="F1633" i="14"/>
  <c r="G1633" i="14" s="1"/>
  <c r="D1634" i="14"/>
  <c r="F1634" i="14"/>
  <c r="G1634" i="14" s="1"/>
  <c r="D1635" i="14"/>
  <c r="F1635" i="14"/>
  <c r="G1635" i="14" s="1"/>
  <c r="D1636" i="14"/>
  <c r="F1636" i="14"/>
  <c r="G1636" i="14" s="1"/>
  <c r="D1637" i="14"/>
  <c r="F1637" i="14"/>
  <c r="G1637" i="14" s="1"/>
  <c r="D1638" i="14"/>
  <c r="F1638" i="14"/>
  <c r="G1638" i="14" s="1"/>
  <c r="D1639" i="14"/>
  <c r="F1639" i="14"/>
  <c r="G1639" i="14" s="1"/>
  <c r="D1640" i="14"/>
  <c r="F1640" i="14"/>
  <c r="G1640" i="14" s="1"/>
  <c r="D1641" i="14"/>
  <c r="F1641" i="14"/>
  <c r="G1641" i="14" s="1"/>
  <c r="D1642" i="14"/>
  <c r="F1642" i="14"/>
  <c r="G1642" i="14" s="1"/>
  <c r="D1643" i="14"/>
  <c r="F1643" i="14"/>
  <c r="G1643" i="14" s="1"/>
  <c r="D1644" i="14"/>
  <c r="F1644" i="14"/>
  <c r="G1644" i="14" s="1"/>
  <c r="D1645" i="14"/>
  <c r="F1645" i="14"/>
  <c r="G1645" i="14" s="1"/>
  <c r="D1646" i="14"/>
  <c r="F1646" i="14"/>
  <c r="G1646" i="14" s="1"/>
  <c r="D1647" i="14"/>
  <c r="F1647" i="14"/>
  <c r="G1647" i="14" s="1"/>
  <c r="D1648" i="14"/>
  <c r="F1648" i="14"/>
  <c r="G1648" i="14" s="1"/>
  <c r="D1649" i="14"/>
  <c r="F1649" i="14"/>
  <c r="G1649" i="14" s="1"/>
  <c r="D1650" i="14"/>
  <c r="F1650" i="14"/>
  <c r="G1650" i="14" s="1"/>
  <c r="D1651" i="14"/>
  <c r="F1651" i="14"/>
  <c r="G1651" i="14" s="1"/>
  <c r="D1652" i="14"/>
  <c r="F1652" i="14"/>
  <c r="G1652" i="14" s="1"/>
  <c r="D1654" i="14"/>
  <c r="F1654" i="14"/>
  <c r="G1654" i="14" s="1"/>
  <c r="D1657" i="14"/>
  <c r="F1657" i="14"/>
  <c r="G1657" i="14" s="1"/>
  <c r="D1658" i="14"/>
  <c r="F1658" i="14"/>
  <c r="G1658" i="14" s="1"/>
  <c r="D1659" i="14"/>
  <c r="F1659" i="14"/>
  <c r="G1659" i="14" s="1"/>
  <c r="D1660" i="14"/>
  <c r="F1660" i="14"/>
  <c r="G1660" i="14" s="1"/>
  <c r="D1661" i="14"/>
  <c r="F1661" i="14"/>
  <c r="G1661" i="14" s="1"/>
  <c r="D1662" i="14"/>
  <c r="F1662" i="14"/>
  <c r="G1662" i="14" s="1"/>
  <c r="D1663" i="14"/>
  <c r="F1663" i="14"/>
  <c r="G1663" i="14" s="1"/>
  <c r="D1664" i="14"/>
  <c r="F1664" i="14"/>
  <c r="G1664" i="14" s="1"/>
  <c r="D1665" i="14"/>
  <c r="F1665" i="14"/>
  <c r="G1665" i="14" s="1"/>
  <c r="D1666" i="14"/>
  <c r="F1666" i="14"/>
  <c r="G1666" i="14" s="1"/>
  <c r="D1667" i="14"/>
  <c r="F1667" i="14"/>
  <c r="G1667" i="14" s="1"/>
  <c r="D1668" i="14"/>
  <c r="F1668" i="14"/>
  <c r="G1668" i="14" s="1"/>
  <c r="H1360" i="14"/>
  <c r="K1360" i="14" s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H2024" i="1"/>
  <c r="J2024" i="1" s="1"/>
  <c r="H2025" i="1"/>
  <c r="H2026" i="1"/>
  <c r="H2027" i="1"/>
  <c r="H2028" i="1"/>
  <c r="H2029" i="1"/>
  <c r="H2030" i="1"/>
  <c r="H2031" i="1"/>
  <c r="J2031" i="1" s="1"/>
  <c r="H2032" i="1"/>
  <c r="J2032" i="1" s="1"/>
  <c r="H2033" i="1"/>
  <c r="J2033" i="1" s="1"/>
  <c r="H2034" i="1"/>
  <c r="H2035" i="1"/>
  <c r="J2035" i="1" s="1"/>
  <c r="H2036" i="1"/>
  <c r="H2037" i="1"/>
  <c r="J2037" i="1" s="1"/>
  <c r="H2038" i="1"/>
  <c r="J2038" i="1" s="1"/>
  <c r="H2039" i="1"/>
  <c r="J2039" i="1" s="1"/>
  <c r="H2040" i="1"/>
  <c r="J2040" i="1" s="1"/>
  <c r="H2041" i="1"/>
  <c r="J2041" i="1" s="1"/>
  <c r="H2042" i="1"/>
  <c r="H2043" i="1"/>
  <c r="J2043" i="1" s="1"/>
  <c r="I2028" i="1"/>
  <c r="I2027" i="1"/>
  <c r="I2026" i="1"/>
  <c r="G234" i="2"/>
  <c r="I2025" i="1"/>
  <c r="I2024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H2011" i="1"/>
  <c r="J2011" i="1" s="1"/>
  <c r="H2012" i="1"/>
  <c r="H2013" i="1"/>
  <c r="J2013" i="1" s="1"/>
  <c r="H2014" i="1"/>
  <c r="H2015" i="1"/>
  <c r="J2015" i="1" s="1"/>
  <c r="H2016" i="1"/>
  <c r="H2017" i="1"/>
  <c r="H2018" i="1"/>
  <c r="H2019" i="1"/>
  <c r="H2020" i="1"/>
  <c r="H2021" i="1"/>
  <c r="J2021" i="1" s="1"/>
  <c r="H2022" i="1"/>
  <c r="H2023" i="1"/>
  <c r="I2011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H1997" i="1"/>
  <c r="J1997" i="1" s="1"/>
  <c r="H1998" i="1"/>
  <c r="I1998" i="1"/>
  <c r="I1997" i="1"/>
  <c r="G233" i="2"/>
  <c r="G232" i="2"/>
  <c r="I1991" i="1"/>
  <c r="H1991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2" i="1"/>
  <c r="H1993" i="1"/>
  <c r="H1994" i="1"/>
  <c r="H1995" i="1"/>
  <c r="H1996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19" i="1"/>
  <c r="H1920" i="1"/>
  <c r="H1921" i="1"/>
  <c r="H1922" i="1"/>
  <c r="H1923" i="1"/>
  <c r="H1924" i="1"/>
  <c r="H1925" i="1"/>
  <c r="H1926" i="1"/>
  <c r="H1927" i="1"/>
  <c r="H1928" i="1"/>
  <c r="H1900" i="1"/>
  <c r="H1901" i="1"/>
  <c r="H1902" i="1"/>
  <c r="H1903" i="1"/>
  <c r="H1904" i="1"/>
  <c r="J1904" i="1" s="1"/>
  <c r="H1905" i="1"/>
  <c r="H1906" i="1"/>
  <c r="H1907" i="1"/>
  <c r="H1908" i="1"/>
  <c r="H1909" i="1"/>
  <c r="H1910" i="1"/>
  <c r="H1911" i="1"/>
  <c r="H1912" i="1"/>
  <c r="H1913" i="1"/>
  <c r="H1914" i="1"/>
  <c r="J1914" i="1" s="1"/>
  <c r="H1915" i="1"/>
  <c r="H1916" i="1"/>
  <c r="H1917" i="1"/>
  <c r="H1918" i="1"/>
  <c r="H1503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J1400" i="1" s="1"/>
  <c r="H1401" i="1"/>
  <c r="H1402" i="1"/>
  <c r="H1403" i="1"/>
  <c r="H1404" i="1"/>
  <c r="H1405" i="1"/>
  <c r="H1406" i="1"/>
  <c r="J1406" i="1" s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J1424" i="1" s="1"/>
  <c r="H1425" i="1"/>
  <c r="H1426" i="1"/>
  <c r="H1427" i="1"/>
  <c r="H1428" i="1"/>
  <c r="H1429" i="1"/>
  <c r="H1430" i="1"/>
  <c r="H1431" i="1"/>
  <c r="H1432" i="1"/>
  <c r="J1432" i="1" s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J1463" i="1" s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J1480" i="1" s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J1553" i="1" s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J1585" i="1" s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J1713" i="1" s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J1729" i="1" s="1"/>
  <c r="H1730" i="1"/>
  <c r="H1731" i="1"/>
  <c r="H1732" i="1"/>
  <c r="H1733" i="1"/>
  <c r="H1734" i="1"/>
  <c r="H1735" i="1"/>
  <c r="H1736" i="1"/>
  <c r="H1737" i="1"/>
  <c r="J1737" i="1" s="1"/>
  <c r="H1738" i="1"/>
  <c r="H1739" i="1"/>
  <c r="H1740" i="1"/>
  <c r="H1741" i="1"/>
  <c r="H1742" i="1"/>
  <c r="H1743" i="1"/>
  <c r="H1744" i="1"/>
  <c r="H1745" i="1"/>
  <c r="J1745" i="1" s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J1833" i="1" s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J1859" i="1" s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I1914" i="1"/>
  <c r="G231" i="2"/>
  <c r="G230" i="2"/>
  <c r="G229" i="2"/>
  <c r="G228" i="2"/>
  <c r="I1856" i="1"/>
  <c r="G227" i="2"/>
  <c r="G226" i="2"/>
  <c r="G225" i="2"/>
  <c r="G224" i="2"/>
  <c r="G223" i="2"/>
  <c r="G222" i="2"/>
  <c r="G221" i="2"/>
  <c r="G220" i="2"/>
  <c r="G219" i="2"/>
  <c r="I1572" i="1"/>
  <c r="G218" i="2"/>
  <c r="G217" i="2"/>
  <c r="G216" i="2"/>
  <c r="G215" i="2"/>
  <c r="G214" i="2"/>
  <c r="G213" i="2"/>
  <c r="G212" i="2"/>
  <c r="G211" i="2"/>
  <c r="G210" i="2"/>
  <c r="G209" i="2"/>
  <c r="G208" i="2"/>
  <c r="I149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7" i="1"/>
  <c r="I1858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J1982" i="1" s="1"/>
  <c r="I1983" i="1"/>
  <c r="I1984" i="1"/>
  <c r="I1985" i="1"/>
  <c r="I1986" i="1"/>
  <c r="I1987" i="1"/>
  <c r="I1988" i="1"/>
  <c r="I1989" i="1"/>
  <c r="I1990" i="1"/>
  <c r="I1992" i="1"/>
  <c r="I1993" i="1"/>
  <c r="I1994" i="1"/>
  <c r="I1995" i="1"/>
  <c r="I1996" i="1"/>
  <c r="D1346" i="14"/>
  <c r="D1347" i="14"/>
  <c r="D1348" i="14"/>
  <c r="D1349" i="14"/>
  <c r="D1333" i="14"/>
  <c r="I1313" i="14"/>
  <c r="K1313" i="14" s="1"/>
  <c r="D1312" i="14"/>
  <c r="D1290" i="14"/>
  <c r="D1289" i="14"/>
  <c r="D1269" i="14"/>
  <c r="H1268" i="14"/>
  <c r="K1268" i="14" s="1"/>
  <c r="F1261" i="14"/>
  <c r="G1261" i="14" s="1"/>
  <c r="D1261" i="14"/>
  <c r="F1260" i="14"/>
  <c r="G1260" i="14" s="1"/>
  <c r="D1260" i="14"/>
  <c r="F1259" i="14"/>
  <c r="G1259" i="14" s="1"/>
  <c r="D1259" i="14"/>
  <c r="F1258" i="14"/>
  <c r="G1258" i="14" s="1"/>
  <c r="D1258" i="14"/>
  <c r="F1257" i="14"/>
  <c r="G1257" i="14" s="1"/>
  <c r="D1257" i="14"/>
  <c r="F1256" i="14"/>
  <c r="G1256" i="14" s="1"/>
  <c r="D1256" i="14"/>
  <c r="F1255" i="14"/>
  <c r="G1255" i="14" s="1"/>
  <c r="D1255" i="14"/>
  <c r="F1254" i="14"/>
  <c r="G1254" i="14" s="1"/>
  <c r="D1254" i="14"/>
  <c r="F1253" i="14"/>
  <c r="G1253" i="14" s="1"/>
  <c r="D1253" i="14"/>
  <c r="F1252" i="14"/>
  <c r="G1252" i="14" s="1"/>
  <c r="D1252" i="14"/>
  <c r="F1251" i="14"/>
  <c r="G1251" i="14" s="1"/>
  <c r="D1251" i="14"/>
  <c r="F1250" i="14"/>
  <c r="G1250" i="14" s="1"/>
  <c r="D1250" i="14"/>
  <c r="F1249" i="14"/>
  <c r="G1249" i="14" s="1"/>
  <c r="D1249" i="14"/>
  <c r="F1248" i="14"/>
  <c r="G1248" i="14" s="1"/>
  <c r="D1248" i="14"/>
  <c r="F1247" i="14"/>
  <c r="G1247" i="14" s="1"/>
  <c r="D1247" i="14"/>
  <c r="F1246" i="14"/>
  <c r="G1246" i="14" s="1"/>
  <c r="D1246" i="14"/>
  <c r="I1224" i="14"/>
  <c r="K1224" i="14" s="1"/>
  <c r="J1203" i="14"/>
  <c r="I1152" i="14"/>
  <c r="K1152" i="14" s="1"/>
  <c r="H1139" i="14"/>
  <c r="K1139" i="14" s="1"/>
  <c r="I1118" i="14"/>
  <c r="I1109" i="14"/>
  <c r="K1109" i="14" s="1"/>
  <c r="H1101" i="14"/>
  <c r="F1100" i="14"/>
  <c r="G1100" i="14" s="1"/>
  <c r="F1101" i="14"/>
  <c r="G1101" i="14" s="1"/>
  <c r="F1102" i="14"/>
  <c r="G1102" i="14" s="1"/>
  <c r="F1103" i="14"/>
  <c r="G1103" i="14" s="1"/>
  <c r="F1104" i="14"/>
  <c r="G1104" i="14" s="1"/>
  <c r="F1105" i="14"/>
  <c r="G1105" i="14" s="1"/>
  <c r="F1106" i="14"/>
  <c r="G1106" i="14" s="1"/>
  <c r="F1107" i="14"/>
  <c r="G1107" i="14" s="1"/>
  <c r="F1108" i="14"/>
  <c r="G1108" i="14" s="1"/>
  <c r="F1109" i="14"/>
  <c r="G1109" i="14" s="1"/>
  <c r="F1110" i="14"/>
  <c r="G1110" i="14" s="1"/>
  <c r="F1111" i="14"/>
  <c r="G1111" i="14" s="1"/>
  <c r="F1112" i="14"/>
  <c r="G1112" i="14" s="1"/>
  <c r="F1113" i="14"/>
  <c r="G1113" i="14" s="1"/>
  <c r="F1114" i="14"/>
  <c r="G1114" i="14" s="1"/>
  <c r="F1115" i="14"/>
  <c r="G1115" i="14" s="1"/>
  <c r="F1116" i="14"/>
  <c r="G1116" i="14" s="1"/>
  <c r="F1117" i="14"/>
  <c r="G1117" i="14" s="1"/>
  <c r="F1118" i="14"/>
  <c r="G1118" i="14" s="1"/>
  <c r="F1119" i="14"/>
  <c r="G1119" i="14" s="1"/>
  <c r="F1120" i="14"/>
  <c r="G1120" i="14" s="1"/>
  <c r="F1121" i="14"/>
  <c r="G1121" i="14" s="1"/>
  <c r="F1122" i="14"/>
  <c r="G1122" i="14" s="1"/>
  <c r="F1123" i="14"/>
  <c r="G1123" i="14" s="1"/>
  <c r="F1124" i="14"/>
  <c r="G1124" i="14" s="1"/>
  <c r="F1125" i="14"/>
  <c r="G1125" i="14" s="1"/>
  <c r="F1126" i="14"/>
  <c r="G1126" i="14" s="1"/>
  <c r="F1127" i="14"/>
  <c r="G1127" i="14" s="1"/>
  <c r="F1128" i="14"/>
  <c r="G1128" i="14" s="1"/>
  <c r="F1129" i="14"/>
  <c r="G1129" i="14" s="1"/>
  <c r="F1130" i="14"/>
  <c r="G1130" i="14" s="1"/>
  <c r="F1131" i="14"/>
  <c r="G1131" i="14" s="1"/>
  <c r="F1132" i="14"/>
  <c r="G1132" i="14" s="1"/>
  <c r="F1133" i="14"/>
  <c r="G1133" i="14" s="1"/>
  <c r="F1134" i="14"/>
  <c r="G1134" i="14" s="1"/>
  <c r="F1135" i="14"/>
  <c r="G1135" i="14" s="1"/>
  <c r="F1136" i="14"/>
  <c r="G1136" i="14" s="1"/>
  <c r="F1137" i="14"/>
  <c r="G1137" i="14" s="1"/>
  <c r="F1138" i="14"/>
  <c r="G1138" i="14" s="1"/>
  <c r="F1139" i="14"/>
  <c r="G1139" i="14" s="1"/>
  <c r="F1140" i="14"/>
  <c r="G1140" i="14" s="1"/>
  <c r="F1141" i="14"/>
  <c r="G1141" i="14" s="1"/>
  <c r="F1142" i="14"/>
  <c r="G1142" i="14" s="1"/>
  <c r="F1143" i="14"/>
  <c r="G1143" i="14" s="1"/>
  <c r="F1144" i="14"/>
  <c r="G1144" i="14" s="1"/>
  <c r="F1145" i="14"/>
  <c r="G1145" i="14" s="1"/>
  <c r="F1146" i="14"/>
  <c r="G1146" i="14" s="1"/>
  <c r="F1147" i="14"/>
  <c r="G1147" i="14" s="1"/>
  <c r="F1148" i="14"/>
  <c r="G1148" i="14" s="1"/>
  <c r="F1149" i="14"/>
  <c r="G1149" i="14" s="1"/>
  <c r="F1150" i="14"/>
  <c r="G1150" i="14" s="1"/>
  <c r="F1151" i="14"/>
  <c r="G1151" i="14" s="1"/>
  <c r="F1152" i="14"/>
  <c r="G1152" i="14" s="1"/>
  <c r="F1153" i="14"/>
  <c r="G1153" i="14" s="1"/>
  <c r="F1154" i="14"/>
  <c r="G1154" i="14" s="1"/>
  <c r="F1155" i="14"/>
  <c r="G1155" i="14" s="1"/>
  <c r="F1156" i="14"/>
  <c r="G1156" i="14" s="1"/>
  <c r="F1157" i="14"/>
  <c r="G1157" i="14" s="1"/>
  <c r="F1158" i="14"/>
  <c r="G1158" i="14" s="1"/>
  <c r="F1159" i="14"/>
  <c r="G1159" i="14" s="1"/>
  <c r="F1160" i="14"/>
  <c r="G1160" i="14" s="1"/>
  <c r="F1161" i="14"/>
  <c r="G1161" i="14" s="1"/>
  <c r="F1162" i="14"/>
  <c r="G1162" i="14" s="1"/>
  <c r="F1163" i="14"/>
  <c r="G1163" i="14" s="1"/>
  <c r="F1164" i="14"/>
  <c r="G1164" i="14" s="1"/>
  <c r="F1165" i="14"/>
  <c r="G1165" i="14" s="1"/>
  <c r="F1166" i="14"/>
  <c r="G1166" i="14" s="1"/>
  <c r="F1167" i="14"/>
  <c r="G1167" i="14" s="1"/>
  <c r="F1168" i="14"/>
  <c r="G1168" i="14" s="1"/>
  <c r="F1169" i="14"/>
  <c r="G1169" i="14" s="1"/>
  <c r="F1170" i="14"/>
  <c r="G1170" i="14" s="1"/>
  <c r="F1171" i="14"/>
  <c r="G1171" i="14" s="1"/>
  <c r="F1172" i="14"/>
  <c r="G1172" i="14" s="1"/>
  <c r="F1173" i="14"/>
  <c r="G1173" i="14" s="1"/>
  <c r="F1174" i="14"/>
  <c r="G1174" i="14" s="1"/>
  <c r="F1175" i="14"/>
  <c r="G1175" i="14" s="1"/>
  <c r="F1176" i="14"/>
  <c r="G1176" i="14" s="1"/>
  <c r="F1177" i="14"/>
  <c r="G1177" i="14" s="1"/>
  <c r="F1178" i="14"/>
  <c r="G1178" i="14" s="1"/>
  <c r="F1179" i="14"/>
  <c r="G1179" i="14" s="1"/>
  <c r="F1180" i="14"/>
  <c r="G1180" i="14" s="1"/>
  <c r="F1181" i="14"/>
  <c r="G1181" i="14" s="1"/>
  <c r="F1182" i="14"/>
  <c r="G1182" i="14" s="1"/>
  <c r="F1183" i="14"/>
  <c r="G1183" i="14" s="1"/>
  <c r="F1184" i="14"/>
  <c r="G1184" i="14" s="1"/>
  <c r="F1185" i="14"/>
  <c r="G1185" i="14" s="1"/>
  <c r="F1186" i="14"/>
  <c r="G1186" i="14" s="1"/>
  <c r="F1187" i="14"/>
  <c r="G1187" i="14" s="1"/>
  <c r="F1188" i="14"/>
  <c r="G1188" i="14" s="1"/>
  <c r="F1189" i="14"/>
  <c r="G1189" i="14" s="1"/>
  <c r="F1190" i="14"/>
  <c r="G1190" i="14" s="1"/>
  <c r="F1191" i="14"/>
  <c r="G1191" i="14" s="1"/>
  <c r="F1192" i="14"/>
  <c r="G1192" i="14" s="1"/>
  <c r="F1193" i="14"/>
  <c r="G1193" i="14" s="1"/>
  <c r="F1194" i="14"/>
  <c r="G1194" i="14" s="1"/>
  <c r="F1195" i="14"/>
  <c r="G1195" i="14" s="1"/>
  <c r="F1196" i="14"/>
  <c r="G1196" i="14" s="1"/>
  <c r="F1197" i="14"/>
  <c r="G1197" i="14" s="1"/>
  <c r="F1198" i="14"/>
  <c r="G1198" i="14" s="1"/>
  <c r="F1199" i="14"/>
  <c r="G1199" i="14" s="1"/>
  <c r="F1200" i="14"/>
  <c r="G1200" i="14" s="1"/>
  <c r="F1201" i="14"/>
  <c r="G1201" i="14" s="1"/>
  <c r="F1202" i="14"/>
  <c r="G1202" i="14" s="1"/>
  <c r="F1203" i="14"/>
  <c r="G1203" i="14" s="1"/>
  <c r="F1204" i="14"/>
  <c r="G1204" i="14" s="1"/>
  <c r="F1205" i="14"/>
  <c r="G1205" i="14" s="1"/>
  <c r="F1206" i="14"/>
  <c r="G1206" i="14" s="1"/>
  <c r="F1207" i="14"/>
  <c r="G1207" i="14" s="1"/>
  <c r="F1208" i="14"/>
  <c r="G1208" i="14" s="1"/>
  <c r="F1209" i="14"/>
  <c r="G1209" i="14" s="1"/>
  <c r="F1210" i="14"/>
  <c r="G1210" i="14" s="1"/>
  <c r="F1211" i="14"/>
  <c r="G1211" i="14" s="1"/>
  <c r="F1212" i="14"/>
  <c r="G1212" i="14" s="1"/>
  <c r="F1213" i="14"/>
  <c r="G1213" i="14" s="1"/>
  <c r="F1214" i="14"/>
  <c r="G1214" i="14" s="1"/>
  <c r="F1215" i="14"/>
  <c r="G1215" i="14" s="1"/>
  <c r="F1216" i="14"/>
  <c r="G1216" i="14" s="1"/>
  <c r="F1217" i="14"/>
  <c r="G1217" i="14" s="1"/>
  <c r="F1218" i="14"/>
  <c r="G1218" i="14" s="1"/>
  <c r="F1219" i="14"/>
  <c r="G1219" i="14" s="1"/>
  <c r="F1220" i="14"/>
  <c r="G1220" i="14" s="1"/>
  <c r="F1221" i="14"/>
  <c r="G1221" i="14" s="1"/>
  <c r="F1222" i="14"/>
  <c r="G1222" i="14" s="1"/>
  <c r="F1223" i="14"/>
  <c r="G1223" i="14" s="1"/>
  <c r="F1224" i="14"/>
  <c r="G1224" i="14" s="1"/>
  <c r="F1225" i="14"/>
  <c r="G1225" i="14" s="1"/>
  <c r="F1226" i="14"/>
  <c r="G1226" i="14" s="1"/>
  <c r="F1227" i="14"/>
  <c r="G1227" i="14" s="1"/>
  <c r="F1228" i="14"/>
  <c r="G1228" i="14" s="1"/>
  <c r="F1229" i="14"/>
  <c r="G1229" i="14" s="1"/>
  <c r="F1230" i="14"/>
  <c r="G1230" i="14" s="1"/>
  <c r="F1231" i="14"/>
  <c r="G1231" i="14" s="1"/>
  <c r="F1232" i="14"/>
  <c r="G1232" i="14" s="1"/>
  <c r="F1233" i="14"/>
  <c r="G1233" i="14" s="1"/>
  <c r="F1234" i="14"/>
  <c r="G1234" i="14" s="1"/>
  <c r="F1235" i="14"/>
  <c r="G1235" i="14" s="1"/>
  <c r="F1236" i="14"/>
  <c r="G1236" i="14" s="1"/>
  <c r="F1237" i="14"/>
  <c r="G1237" i="14" s="1"/>
  <c r="F1238" i="14"/>
  <c r="G1238" i="14" s="1"/>
  <c r="F1239" i="14"/>
  <c r="G1239" i="14" s="1"/>
  <c r="F1240" i="14"/>
  <c r="G1240" i="14" s="1"/>
  <c r="F1241" i="14"/>
  <c r="G1241" i="14" s="1"/>
  <c r="F1242" i="14"/>
  <c r="G1242" i="14" s="1"/>
  <c r="F1243" i="14"/>
  <c r="G1243" i="14" s="1"/>
  <c r="F1244" i="14"/>
  <c r="G1244" i="14" s="1"/>
  <c r="F1245" i="14"/>
  <c r="G1245" i="14" s="1"/>
  <c r="F1262" i="14"/>
  <c r="G1262" i="14" s="1"/>
  <c r="F1263" i="14"/>
  <c r="G1263" i="14" s="1"/>
  <c r="F1264" i="14"/>
  <c r="G1264" i="14" s="1"/>
  <c r="F1265" i="14"/>
  <c r="G1265" i="14" s="1"/>
  <c r="F1266" i="14"/>
  <c r="G1266" i="14" s="1"/>
  <c r="F1267" i="14"/>
  <c r="G1267" i="14" s="1"/>
  <c r="F1268" i="14"/>
  <c r="G1268" i="14" s="1"/>
  <c r="F1269" i="14"/>
  <c r="G1269" i="14" s="1"/>
  <c r="F1270" i="14"/>
  <c r="G1270" i="14" s="1"/>
  <c r="F1271" i="14"/>
  <c r="G1271" i="14" s="1"/>
  <c r="F1272" i="14"/>
  <c r="G1272" i="14" s="1"/>
  <c r="F1273" i="14"/>
  <c r="G1273" i="14" s="1"/>
  <c r="F1274" i="14"/>
  <c r="G1274" i="14" s="1"/>
  <c r="F1275" i="14"/>
  <c r="G1275" i="14" s="1"/>
  <c r="F1276" i="14"/>
  <c r="G1276" i="14" s="1"/>
  <c r="F1277" i="14"/>
  <c r="G1277" i="14" s="1"/>
  <c r="F1278" i="14"/>
  <c r="G1278" i="14" s="1"/>
  <c r="F1279" i="14"/>
  <c r="G1279" i="14" s="1"/>
  <c r="F1280" i="14"/>
  <c r="G1280" i="14" s="1"/>
  <c r="F1281" i="14"/>
  <c r="G1281" i="14" s="1"/>
  <c r="F1282" i="14"/>
  <c r="G1282" i="14" s="1"/>
  <c r="F1283" i="14"/>
  <c r="G1283" i="14" s="1"/>
  <c r="F1284" i="14"/>
  <c r="G1284" i="14" s="1"/>
  <c r="F1285" i="14"/>
  <c r="G1285" i="14" s="1"/>
  <c r="F1286" i="14"/>
  <c r="G1286" i="14" s="1"/>
  <c r="F1287" i="14"/>
  <c r="G1287" i="14" s="1"/>
  <c r="F1288" i="14"/>
  <c r="G1288" i="14" s="1"/>
  <c r="F1289" i="14"/>
  <c r="G1289" i="14" s="1"/>
  <c r="F1290" i="14"/>
  <c r="G1290" i="14" s="1"/>
  <c r="F1291" i="14"/>
  <c r="G1291" i="14" s="1"/>
  <c r="F1292" i="14"/>
  <c r="G1292" i="14" s="1"/>
  <c r="F1293" i="14"/>
  <c r="G1293" i="14" s="1"/>
  <c r="F1294" i="14"/>
  <c r="G1294" i="14" s="1"/>
  <c r="F1295" i="14"/>
  <c r="G1295" i="14" s="1"/>
  <c r="F1296" i="14"/>
  <c r="G1296" i="14" s="1"/>
  <c r="F1297" i="14"/>
  <c r="G1297" i="14" s="1"/>
  <c r="F1298" i="14"/>
  <c r="G1298" i="14" s="1"/>
  <c r="F1299" i="14"/>
  <c r="G1299" i="14" s="1"/>
  <c r="F1300" i="14"/>
  <c r="G1300" i="14" s="1"/>
  <c r="F1301" i="14"/>
  <c r="G1301" i="14" s="1"/>
  <c r="F1302" i="14"/>
  <c r="G1302" i="14" s="1"/>
  <c r="F1303" i="14"/>
  <c r="G1303" i="14" s="1"/>
  <c r="F1304" i="14"/>
  <c r="G1304" i="14" s="1"/>
  <c r="F1305" i="14"/>
  <c r="G1305" i="14" s="1"/>
  <c r="F1306" i="14"/>
  <c r="G1306" i="14" s="1"/>
  <c r="F1307" i="14"/>
  <c r="G1307" i="14" s="1"/>
  <c r="F1308" i="14"/>
  <c r="G1308" i="14" s="1"/>
  <c r="F1309" i="14"/>
  <c r="G1309" i="14" s="1"/>
  <c r="F1310" i="14"/>
  <c r="G1310" i="14" s="1"/>
  <c r="F1311" i="14"/>
  <c r="G1311" i="14" s="1"/>
  <c r="F1312" i="14"/>
  <c r="G1312" i="14" s="1"/>
  <c r="F1313" i="14"/>
  <c r="G1313" i="14" s="1"/>
  <c r="F1314" i="14"/>
  <c r="G1314" i="14" s="1"/>
  <c r="F1315" i="14"/>
  <c r="G1315" i="14" s="1"/>
  <c r="F1316" i="14"/>
  <c r="G1316" i="14" s="1"/>
  <c r="F1317" i="14"/>
  <c r="G1317" i="14" s="1"/>
  <c r="F1318" i="14"/>
  <c r="G1318" i="14" s="1"/>
  <c r="F1319" i="14"/>
  <c r="G1319" i="14" s="1"/>
  <c r="F1320" i="14"/>
  <c r="G1320" i="14" s="1"/>
  <c r="F1321" i="14"/>
  <c r="G1321" i="14" s="1"/>
  <c r="F1322" i="14"/>
  <c r="G1322" i="14" s="1"/>
  <c r="F1323" i="14"/>
  <c r="G1323" i="14" s="1"/>
  <c r="F1324" i="14"/>
  <c r="G1324" i="14" s="1"/>
  <c r="F1325" i="14"/>
  <c r="G1325" i="14" s="1"/>
  <c r="F1326" i="14"/>
  <c r="G1326" i="14" s="1"/>
  <c r="F1327" i="14"/>
  <c r="G1327" i="14" s="1"/>
  <c r="F1328" i="14"/>
  <c r="G1328" i="14" s="1"/>
  <c r="F1329" i="14"/>
  <c r="G1329" i="14" s="1"/>
  <c r="F1331" i="14"/>
  <c r="G1331" i="14" s="1"/>
  <c r="F1332" i="14"/>
  <c r="G1332" i="14" s="1"/>
  <c r="F1333" i="14"/>
  <c r="G1333" i="14" s="1"/>
  <c r="F1334" i="14"/>
  <c r="G1334" i="14" s="1"/>
  <c r="F1335" i="14"/>
  <c r="G1335" i="14" s="1"/>
  <c r="F1336" i="14"/>
  <c r="G1336" i="14" s="1"/>
  <c r="F1337" i="14"/>
  <c r="G1337" i="14" s="1"/>
  <c r="F1338" i="14"/>
  <c r="G1338" i="14" s="1"/>
  <c r="F1339" i="14"/>
  <c r="G1339" i="14" s="1"/>
  <c r="F1340" i="14"/>
  <c r="G1340" i="14" s="1"/>
  <c r="F1341" i="14"/>
  <c r="G1341" i="14" s="1"/>
  <c r="F1342" i="14"/>
  <c r="G1342" i="14" s="1"/>
  <c r="F1343" i="14"/>
  <c r="G1343" i="14" s="1"/>
  <c r="F1344" i="14"/>
  <c r="G1344" i="14" s="1"/>
  <c r="F1345" i="14"/>
  <c r="G1345" i="14" s="1"/>
  <c r="F1346" i="14"/>
  <c r="G1346" i="14" s="1"/>
  <c r="F1347" i="14"/>
  <c r="G1347" i="14" s="1"/>
  <c r="F1348" i="14"/>
  <c r="G1348" i="14" s="1"/>
  <c r="F1349" i="14"/>
  <c r="G1349" i="14" s="1"/>
  <c r="F1350" i="14"/>
  <c r="G1350" i="14" s="1"/>
  <c r="F1351" i="14"/>
  <c r="G1351" i="14" s="1"/>
  <c r="F1352" i="14"/>
  <c r="G1352" i="14" s="1"/>
  <c r="F1353" i="14"/>
  <c r="G1353" i="14" s="1"/>
  <c r="F1354" i="14"/>
  <c r="G1354" i="14" s="1"/>
  <c r="F1355" i="14"/>
  <c r="G1355" i="14" s="1"/>
  <c r="F1356" i="14"/>
  <c r="G1356" i="14" s="1"/>
  <c r="F1357" i="14"/>
  <c r="G1357" i="14" s="1"/>
  <c r="F1358" i="14"/>
  <c r="G1358" i="14" s="1"/>
  <c r="F1359" i="14"/>
  <c r="G1359" i="14" s="1"/>
  <c r="F1360" i="14"/>
  <c r="G1360" i="14" s="1"/>
  <c r="F1361" i="14"/>
  <c r="G1361" i="14" s="1"/>
  <c r="F1362" i="14"/>
  <c r="G1362" i="14" s="1"/>
  <c r="F1363" i="14"/>
  <c r="G1363" i="14" s="1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62" i="14"/>
  <c r="D1263" i="14"/>
  <c r="D1264" i="14"/>
  <c r="D1265" i="14"/>
  <c r="D1266" i="14"/>
  <c r="D1267" i="14"/>
  <c r="D1268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F1093" i="14"/>
  <c r="G1093" i="14" s="1"/>
  <c r="F1094" i="14"/>
  <c r="G1094" i="14" s="1"/>
  <c r="F1095" i="14"/>
  <c r="G1095" i="14" s="1"/>
  <c r="F1096" i="14"/>
  <c r="G1096" i="14" s="1"/>
  <c r="F1097" i="14"/>
  <c r="G1097" i="14" s="1"/>
  <c r="F1098" i="14"/>
  <c r="G1098" i="14" s="1"/>
  <c r="F1099" i="14"/>
  <c r="G1099" i="14" s="1"/>
  <c r="D1094" i="14"/>
  <c r="D1095" i="14"/>
  <c r="D1096" i="14"/>
  <c r="D1097" i="14"/>
  <c r="D1098" i="14"/>
  <c r="D1099" i="14"/>
  <c r="D1093" i="14"/>
  <c r="D1090" i="14"/>
  <c r="D1091" i="14"/>
  <c r="D1092" i="14"/>
  <c r="F1090" i="14"/>
  <c r="G1090" i="14" s="1"/>
  <c r="F1091" i="14"/>
  <c r="G1091" i="14" s="1"/>
  <c r="F1092" i="14"/>
  <c r="G1092" i="14" s="1"/>
  <c r="F1089" i="14"/>
  <c r="G1089" i="14" s="1"/>
  <c r="D1089" i="14"/>
  <c r="F1076" i="14"/>
  <c r="G1076" i="14" s="1"/>
  <c r="F1077" i="14"/>
  <c r="G1077" i="14" s="1"/>
  <c r="F1078" i="14"/>
  <c r="G1078" i="14" s="1"/>
  <c r="F1079" i="14"/>
  <c r="G1079" i="14" s="1"/>
  <c r="F1080" i="14"/>
  <c r="G1080" i="14" s="1"/>
  <c r="F1081" i="14"/>
  <c r="G1081" i="14" s="1"/>
  <c r="F1082" i="14"/>
  <c r="G1082" i="14" s="1"/>
  <c r="F1083" i="14"/>
  <c r="G1083" i="14" s="1"/>
  <c r="F1084" i="14"/>
  <c r="G1084" i="14" s="1"/>
  <c r="F1085" i="14"/>
  <c r="G1085" i="14" s="1"/>
  <c r="F1086" i="14"/>
  <c r="G1086" i="14" s="1"/>
  <c r="F1087" i="14"/>
  <c r="G1087" i="14" s="1"/>
  <c r="F1088" i="14"/>
  <c r="G1088" i="14" s="1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38" i="14"/>
  <c r="D1037" i="14"/>
  <c r="D1036" i="14"/>
  <c r="D1027" i="14"/>
  <c r="D1026" i="14"/>
  <c r="D1019" i="14"/>
  <c r="D1007" i="14"/>
  <c r="D1005" i="14"/>
  <c r="D996" i="14"/>
  <c r="D995" i="14"/>
  <c r="D994" i="14"/>
  <c r="D993" i="14"/>
  <c r="D992" i="14"/>
  <c r="D991" i="14"/>
  <c r="D990" i="14"/>
  <c r="D989" i="14"/>
  <c r="D986" i="14"/>
  <c r="I979" i="14"/>
  <c r="D974" i="14"/>
  <c r="D973" i="14"/>
  <c r="D972" i="14"/>
  <c r="D971" i="14"/>
  <c r="D970" i="14"/>
  <c r="D969" i="14"/>
  <c r="D968" i="14"/>
  <c r="D966" i="14"/>
  <c r="D965" i="14"/>
  <c r="D964" i="14"/>
  <c r="D963" i="14"/>
  <c r="D962" i="14"/>
  <c r="D946" i="14"/>
  <c r="D945" i="14"/>
  <c r="I930" i="14"/>
  <c r="K930" i="14" s="1"/>
  <c r="F927" i="14"/>
  <c r="G927" i="14" s="1"/>
  <c r="I913" i="14"/>
  <c r="D920" i="14"/>
  <c r="D919" i="14"/>
  <c r="D918" i="14"/>
  <c r="D917" i="14"/>
  <c r="D916" i="14"/>
  <c r="D915" i="14"/>
  <c r="D914" i="14"/>
  <c r="D913" i="14"/>
  <c r="D921" i="14"/>
  <c r="D912" i="14"/>
  <c r="D911" i="14"/>
  <c r="D910" i="14"/>
  <c r="D909" i="14"/>
  <c r="D908" i="14"/>
  <c r="D907" i="14"/>
  <c r="J902" i="14"/>
  <c r="J899" i="14"/>
  <c r="K899" i="14" s="1"/>
  <c r="D899" i="14"/>
  <c r="D898" i="14"/>
  <c r="D897" i="14"/>
  <c r="D896" i="14"/>
  <c r="D895" i="14"/>
  <c r="D894" i="14"/>
  <c r="D893" i="14"/>
  <c r="D855" i="14"/>
  <c r="I797" i="14"/>
  <c r="K797" i="14" s="1"/>
  <c r="F791" i="14"/>
  <c r="G791" i="14" s="1"/>
  <c r="F769" i="14"/>
  <c r="G769" i="14" s="1"/>
  <c r="D750" i="14"/>
  <c r="D749" i="14"/>
  <c r="D748" i="14"/>
  <c r="D747" i="14"/>
  <c r="D742" i="14"/>
  <c r="D741" i="14"/>
  <c r="D740" i="14"/>
  <c r="D739" i="14"/>
  <c r="D738" i="14"/>
  <c r="D737" i="14"/>
  <c r="D735" i="14"/>
  <c r="D734" i="14"/>
  <c r="D733" i="14"/>
  <c r="D732" i="14"/>
  <c r="D731" i="14"/>
  <c r="J729" i="14"/>
  <c r="K729" i="14" s="1"/>
  <c r="J724" i="14"/>
  <c r="K724" i="14" s="1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3" i="14"/>
  <c r="D674" i="14"/>
  <c r="F627" i="14"/>
  <c r="G627" i="14" s="1"/>
  <c r="D627" i="14"/>
  <c r="F626" i="14"/>
  <c r="G626" i="14" s="1"/>
  <c r="D626" i="14"/>
  <c r="D608" i="14"/>
  <c r="D607" i="14"/>
  <c r="H579" i="14"/>
  <c r="K579" i="14" s="1"/>
  <c r="F536" i="14"/>
  <c r="G536" i="14" s="1"/>
  <c r="F537" i="14"/>
  <c r="G537" i="14" s="1"/>
  <c r="F538" i="14"/>
  <c r="G538" i="14" s="1"/>
  <c r="F539" i="14"/>
  <c r="G539" i="14" s="1"/>
  <c r="F540" i="14"/>
  <c r="G540" i="14" s="1"/>
  <c r="F541" i="14"/>
  <c r="G541" i="14" s="1"/>
  <c r="F542" i="14"/>
  <c r="G542" i="14" s="1"/>
  <c r="F543" i="14"/>
  <c r="G543" i="14" s="1"/>
  <c r="F544" i="14"/>
  <c r="G544" i="14" s="1"/>
  <c r="F545" i="14"/>
  <c r="G545" i="14" s="1"/>
  <c r="F546" i="14"/>
  <c r="G546" i="14" s="1"/>
  <c r="F547" i="14"/>
  <c r="G547" i="14" s="1"/>
  <c r="F548" i="14"/>
  <c r="G548" i="14" s="1"/>
  <c r="F549" i="14"/>
  <c r="G549" i="14" s="1"/>
  <c r="F550" i="14"/>
  <c r="G550" i="14" s="1"/>
  <c r="F551" i="14"/>
  <c r="G551" i="14" s="1"/>
  <c r="F552" i="14"/>
  <c r="G552" i="14" s="1"/>
  <c r="F553" i="14"/>
  <c r="G553" i="14" s="1"/>
  <c r="F554" i="14"/>
  <c r="G554" i="14" s="1"/>
  <c r="F555" i="14"/>
  <c r="G555" i="14" s="1"/>
  <c r="F556" i="14"/>
  <c r="G556" i="14" s="1"/>
  <c r="F557" i="14"/>
  <c r="G557" i="14" s="1"/>
  <c r="F558" i="14"/>
  <c r="G558" i="14" s="1"/>
  <c r="F559" i="14"/>
  <c r="G559" i="14" s="1"/>
  <c r="F560" i="14"/>
  <c r="G560" i="14" s="1"/>
  <c r="F561" i="14"/>
  <c r="G561" i="14" s="1"/>
  <c r="F562" i="14"/>
  <c r="G562" i="14" s="1"/>
  <c r="F563" i="14"/>
  <c r="G563" i="14" s="1"/>
  <c r="F564" i="14"/>
  <c r="G564" i="14" s="1"/>
  <c r="F565" i="14"/>
  <c r="G565" i="14" s="1"/>
  <c r="F566" i="14"/>
  <c r="G566" i="14" s="1"/>
  <c r="F567" i="14"/>
  <c r="G567" i="14" s="1"/>
  <c r="F568" i="14"/>
  <c r="G568" i="14" s="1"/>
  <c r="F569" i="14"/>
  <c r="G569" i="14" s="1"/>
  <c r="F570" i="14"/>
  <c r="G570" i="14" s="1"/>
  <c r="F571" i="14"/>
  <c r="G571" i="14" s="1"/>
  <c r="F572" i="14"/>
  <c r="G572" i="14" s="1"/>
  <c r="F573" i="14"/>
  <c r="G573" i="14" s="1"/>
  <c r="F574" i="14"/>
  <c r="G574" i="14" s="1"/>
  <c r="F575" i="14"/>
  <c r="G575" i="14" s="1"/>
  <c r="F576" i="14"/>
  <c r="G576" i="14" s="1"/>
  <c r="F577" i="14"/>
  <c r="G577" i="14" s="1"/>
  <c r="F578" i="14"/>
  <c r="G578" i="14" s="1"/>
  <c r="F579" i="14"/>
  <c r="G579" i="14" s="1"/>
  <c r="F580" i="14"/>
  <c r="G580" i="14" s="1"/>
  <c r="F581" i="14"/>
  <c r="G581" i="14" s="1"/>
  <c r="F582" i="14"/>
  <c r="G582" i="14" s="1"/>
  <c r="F583" i="14"/>
  <c r="G583" i="14" s="1"/>
  <c r="F584" i="14"/>
  <c r="G584" i="14" s="1"/>
  <c r="F585" i="14"/>
  <c r="G585" i="14" s="1"/>
  <c r="F586" i="14"/>
  <c r="G586" i="14" s="1"/>
  <c r="F587" i="14"/>
  <c r="G587" i="14" s="1"/>
  <c r="F588" i="14"/>
  <c r="G588" i="14" s="1"/>
  <c r="F589" i="14"/>
  <c r="G589" i="14" s="1"/>
  <c r="F590" i="14"/>
  <c r="G590" i="14" s="1"/>
  <c r="F591" i="14"/>
  <c r="G591" i="14" s="1"/>
  <c r="F592" i="14"/>
  <c r="G592" i="14" s="1"/>
  <c r="F593" i="14"/>
  <c r="G593" i="14" s="1"/>
  <c r="F594" i="14"/>
  <c r="G594" i="14" s="1"/>
  <c r="F595" i="14"/>
  <c r="G595" i="14" s="1"/>
  <c r="F596" i="14"/>
  <c r="G596" i="14" s="1"/>
  <c r="F597" i="14"/>
  <c r="G597" i="14" s="1"/>
  <c r="F598" i="14"/>
  <c r="G598" i="14" s="1"/>
  <c r="F599" i="14"/>
  <c r="G599" i="14" s="1"/>
  <c r="F600" i="14"/>
  <c r="G600" i="14" s="1"/>
  <c r="F601" i="14"/>
  <c r="G601" i="14" s="1"/>
  <c r="F602" i="14"/>
  <c r="G602" i="14" s="1"/>
  <c r="F603" i="14"/>
  <c r="G603" i="14" s="1"/>
  <c r="F604" i="14"/>
  <c r="G604" i="14" s="1"/>
  <c r="F605" i="14"/>
  <c r="G605" i="14" s="1"/>
  <c r="F606" i="14"/>
  <c r="G606" i="14" s="1"/>
  <c r="F607" i="14"/>
  <c r="G607" i="14" s="1"/>
  <c r="F608" i="14"/>
  <c r="G608" i="14" s="1"/>
  <c r="F609" i="14"/>
  <c r="G609" i="14" s="1"/>
  <c r="F610" i="14"/>
  <c r="G610" i="14" s="1"/>
  <c r="F611" i="14"/>
  <c r="G611" i="14" s="1"/>
  <c r="F612" i="14"/>
  <c r="G612" i="14" s="1"/>
  <c r="F613" i="14"/>
  <c r="G613" i="14" s="1"/>
  <c r="F614" i="14"/>
  <c r="G614" i="14" s="1"/>
  <c r="F615" i="14"/>
  <c r="G615" i="14" s="1"/>
  <c r="F616" i="14"/>
  <c r="G616" i="14" s="1"/>
  <c r="F617" i="14"/>
  <c r="G617" i="14" s="1"/>
  <c r="F618" i="14"/>
  <c r="G618" i="14" s="1"/>
  <c r="F619" i="14"/>
  <c r="G619" i="14" s="1"/>
  <c r="F620" i="14"/>
  <c r="G620" i="14" s="1"/>
  <c r="F621" i="14"/>
  <c r="G621" i="14" s="1"/>
  <c r="F622" i="14"/>
  <c r="G622" i="14" s="1"/>
  <c r="F623" i="14"/>
  <c r="G623" i="14" s="1"/>
  <c r="F624" i="14"/>
  <c r="G624" i="14" s="1"/>
  <c r="F625" i="14"/>
  <c r="G625" i="14" s="1"/>
  <c r="F628" i="14"/>
  <c r="G628" i="14" s="1"/>
  <c r="F629" i="14"/>
  <c r="G629" i="14" s="1"/>
  <c r="F630" i="14"/>
  <c r="G630" i="14" s="1"/>
  <c r="F631" i="14"/>
  <c r="G631" i="14" s="1"/>
  <c r="F632" i="14"/>
  <c r="G632" i="14" s="1"/>
  <c r="F633" i="14"/>
  <c r="G633" i="14" s="1"/>
  <c r="F634" i="14"/>
  <c r="G634" i="14" s="1"/>
  <c r="F635" i="14"/>
  <c r="G635" i="14" s="1"/>
  <c r="F636" i="14"/>
  <c r="G636" i="14" s="1"/>
  <c r="F637" i="14"/>
  <c r="G637" i="14" s="1"/>
  <c r="F638" i="14"/>
  <c r="G638" i="14" s="1"/>
  <c r="F639" i="14"/>
  <c r="G639" i="14" s="1"/>
  <c r="F640" i="14"/>
  <c r="G640" i="14" s="1"/>
  <c r="F641" i="14"/>
  <c r="G641" i="14" s="1"/>
  <c r="F642" i="14"/>
  <c r="G642" i="14" s="1"/>
  <c r="F643" i="14"/>
  <c r="G643" i="14" s="1"/>
  <c r="F644" i="14"/>
  <c r="G644" i="14" s="1"/>
  <c r="F645" i="14"/>
  <c r="G645" i="14" s="1"/>
  <c r="F646" i="14"/>
  <c r="G646" i="14" s="1"/>
  <c r="F647" i="14"/>
  <c r="G647" i="14" s="1"/>
  <c r="F648" i="14"/>
  <c r="G648" i="14" s="1"/>
  <c r="F649" i="14"/>
  <c r="G649" i="14" s="1"/>
  <c r="F650" i="14"/>
  <c r="G650" i="14" s="1"/>
  <c r="F651" i="14"/>
  <c r="G651" i="14" s="1"/>
  <c r="F652" i="14"/>
  <c r="G652" i="14" s="1"/>
  <c r="F653" i="14"/>
  <c r="G653" i="14" s="1"/>
  <c r="F654" i="14"/>
  <c r="G654" i="14" s="1"/>
  <c r="F655" i="14"/>
  <c r="G655" i="14" s="1"/>
  <c r="F656" i="14"/>
  <c r="G656" i="14" s="1"/>
  <c r="F657" i="14"/>
  <c r="G657" i="14" s="1"/>
  <c r="F658" i="14"/>
  <c r="G658" i="14" s="1"/>
  <c r="F659" i="14"/>
  <c r="G659" i="14" s="1"/>
  <c r="F660" i="14"/>
  <c r="G660" i="14" s="1"/>
  <c r="F661" i="14"/>
  <c r="G661" i="14" s="1"/>
  <c r="F662" i="14"/>
  <c r="G662" i="14" s="1"/>
  <c r="F663" i="14"/>
  <c r="G663" i="14" s="1"/>
  <c r="F664" i="14"/>
  <c r="G664" i="14" s="1"/>
  <c r="F665" i="14"/>
  <c r="G665" i="14" s="1"/>
  <c r="F666" i="14"/>
  <c r="G666" i="14" s="1"/>
  <c r="F667" i="14"/>
  <c r="G667" i="14" s="1"/>
  <c r="F668" i="14"/>
  <c r="G668" i="14" s="1"/>
  <c r="F669" i="14"/>
  <c r="G669" i="14" s="1"/>
  <c r="F670" i="14"/>
  <c r="G670" i="14" s="1"/>
  <c r="F671" i="14"/>
  <c r="G671" i="14" s="1"/>
  <c r="F672" i="14"/>
  <c r="G672" i="14" s="1"/>
  <c r="F673" i="14"/>
  <c r="G673" i="14" s="1"/>
  <c r="F674" i="14"/>
  <c r="G674" i="14" s="1"/>
  <c r="F675" i="14"/>
  <c r="G675" i="14" s="1"/>
  <c r="F676" i="14"/>
  <c r="G676" i="14" s="1"/>
  <c r="F677" i="14"/>
  <c r="G677" i="14" s="1"/>
  <c r="F678" i="14"/>
  <c r="G678" i="14" s="1"/>
  <c r="F679" i="14"/>
  <c r="G679" i="14" s="1"/>
  <c r="F680" i="14"/>
  <c r="G680" i="14" s="1"/>
  <c r="F681" i="14"/>
  <c r="G681" i="14" s="1"/>
  <c r="F682" i="14"/>
  <c r="G682" i="14" s="1"/>
  <c r="F683" i="14"/>
  <c r="G683" i="14" s="1"/>
  <c r="F684" i="14"/>
  <c r="G684" i="14" s="1"/>
  <c r="F685" i="14"/>
  <c r="G685" i="14" s="1"/>
  <c r="F686" i="14"/>
  <c r="G686" i="14" s="1"/>
  <c r="F687" i="14"/>
  <c r="G687" i="14" s="1"/>
  <c r="F688" i="14"/>
  <c r="G688" i="14" s="1"/>
  <c r="F689" i="14"/>
  <c r="G689" i="14" s="1"/>
  <c r="F690" i="14"/>
  <c r="G690" i="14" s="1"/>
  <c r="F691" i="14"/>
  <c r="G691" i="14" s="1"/>
  <c r="F692" i="14"/>
  <c r="G692" i="14" s="1"/>
  <c r="F693" i="14"/>
  <c r="G693" i="14" s="1"/>
  <c r="F694" i="14"/>
  <c r="G694" i="14" s="1"/>
  <c r="F695" i="14"/>
  <c r="G695" i="14" s="1"/>
  <c r="F696" i="14"/>
  <c r="G696" i="14" s="1"/>
  <c r="F697" i="14"/>
  <c r="G697" i="14" s="1"/>
  <c r="F698" i="14"/>
  <c r="G698" i="14" s="1"/>
  <c r="F699" i="14"/>
  <c r="G699" i="14" s="1"/>
  <c r="F700" i="14"/>
  <c r="G700" i="14" s="1"/>
  <c r="F701" i="14"/>
  <c r="G701" i="14" s="1"/>
  <c r="F702" i="14"/>
  <c r="G702" i="14" s="1"/>
  <c r="F703" i="14"/>
  <c r="G703" i="14" s="1"/>
  <c r="F704" i="14"/>
  <c r="G704" i="14" s="1"/>
  <c r="F705" i="14"/>
  <c r="G705" i="14" s="1"/>
  <c r="F706" i="14"/>
  <c r="G706" i="14" s="1"/>
  <c r="F707" i="14"/>
  <c r="G707" i="14" s="1"/>
  <c r="F708" i="14"/>
  <c r="G708" i="14" s="1"/>
  <c r="F709" i="14"/>
  <c r="G709" i="14" s="1"/>
  <c r="F710" i="14"/>
  <c r="G710" i="14" s="1"/>
  <c r="F711" i="14"/>
  <c r="G711" i="14" s="1"/>
  <c r="F712" i="14"/>
  <c r="G712" i="14" s="1"/>
  <c r="F713" i="14"/>
  <c r="G713" i="14" s="1"/>
  <c r="F714" i="14"/>
  <c r="G714" i="14" s="1"/>
  <c r="F715" i="14"/>
  <c r="G715" i="14" s="1"/>
  <c r="F716" i="14"/>
  <c r="G716" i="14" s="1"/>
  <c r="F717" i="14"/>
  <c r="G717" i="14" s="1"/>
  <c r="F718" i="14"/>
  <c r="G718" i="14" s="1"/>
  <c r="F719" i="14"/>
  <c r="G719" i="14" s="1"/>
  <c r="F720" i="14"/>
  <c r="G720" i="14" s="1"/>
  <c r="F721" i="14"/>
  <c r="G721" i="14" s="1"/>
  <c r="F722" i="14"/>
  <c r="G722" i="14" s="1"/>
  <c r="F723" i="14"/>
  <c r="G723" i="14" s="1"/>
  <c r="F724" i="14"/>
  <c r="G724" i="14" s="1"/>
  <c r="F725" i="14"/>
  <c r="G725" i="14" s="1"/>
  <c r="F726" i="14"/>
  <c r="G726" i="14" s="1"/>
  <c r="F727" i="14"/>
  <c r="G727" i="14" s="1"/>
  <c r="F728" i="14"/>
  <c r="G728" i="14" s="1"/>
  <c r="F729" i="14"/>
  <c r="G729" i="14" s="1"/>
  <c r="F730" i="14"/>
  <c r="G730" i="14" s="1"/>
  <c r="F731" i="14"/>
  <c r="G731" i="14" s="1"/>
  <c r="F732" i="14"/>
  <c r="G732" i="14" s="1"/>
  <c r="F733" i="14"/>
  <c r="G733" i="14" s="1"/>
  <c r="F734" i="14"/>
  <c r="G734" i="14" s="1"/>
  <c r="F735" i="14"/>
  <c r="G735" i="14" s="1"/>
  <c r="F736" i="14"/>
  <c r="G736" i="14" s="1"/>
  <c r="F737" i="14"/>
  <c r="G737" i="14" s="1"/>
  <c r="F738" i="14"/>
  <c r="G738" i="14" s="1"/>
  <c r="F739" i="14"/>
  <c r="G739" i="14" s="1"/>
  <c r="F740" i="14"/>
  <c r="G740" i="14" s="1"/>
  <c r="F741" i="14"/>
  <c r="G741" i="14" s="1"/>
  <c r="F742" i="14"/>
  <c r="G742" i="14" s="1"/>
  <c r="F743" i="14"/>
  <c r="G743" i="14" s="1"/>
  <c r="F744" i="14"/>
  <c r="G744" i="14" s="1"/>
  <c r="F745" i="14"/>
  <c r="G745" i="14" s="1"/>
  <c r="F746" i="14"/>
  <c r="G746" i="14" s="1"/>
  <c r="F747" i="14"/>
  <c r="G747" i="14" s="1"/>
  <c r="F748" i="14"/>
  <c r="G748" i="14" s="1"/>
  <c r="F749" i="14"/>
  <c r="G749" i="14" s="1"/>
  <c r="F750" i="14"/>
  <c r="G750" i="14" s="1"/>
  <c r="F751" i="14"/>
  <c r="G751" i="14" s="1"/>
  <c r="F752" i="14"/>
  <c r="G752" i="14" s="1"/>
  <c r="F753" i="14"/>
  <c r="G753" i="14" s="1"/>
  <c r="F754" i="14"/>
  <c r="G754" i="14" s="1"/>
  <c r="F755" i="14"/>
  <c r="G755" i="14" s="1"/>
  <c r="F756" i="14"/>
  <c r="G756" i="14" s="1"/>
  <c r="F757" i="14"/>
  <c r="G757" i="14" s="1"/>
  <c r="F758" i="14"/>
  <c r="G758" i="14" s="1"/>
  <c r="F759" i="14"/>
  <c r="G759" i="14" s="1"/>
  <c r="F760" i="14"/>
  <c r="G760" i="14" s="1"/>
  <c r="F761" i="14"/>
  <c r="G761" i="14" s="1"/>
  <c r="F762" i="14"/>
  <c r="G762" i="14" s="1"/>
  <c r="F763" i="14"/>
  <c r="G763" i="14" s="1"/>
  <c r="F764" i="14"/>
  <c r="G764" i="14" s="1"/>
  <c r="F765" i="14"/>
  <c r="G765" i="14" s="1"/>
  <c r="F766" i="14"/>
  <c r="G766" i="14" s="1"/>
  <c r="F767" i="14"/>
  <c r="G767" i="14" s="1"/>
  <c r="F768" i="14"/>
  <c r="G768" i="14" s="1"/>
  <c r="F770" i="14"/>
  <c r="G770" i="14" s="1"/>
  <c r="F771" i="14"/>
  <c r="G771" i="14" s="1"/>
  <c r="F772" i="14"/>
  <c r="G772" i="14" s="1"/>
  <c r="F773" i="14"/>
  <c r="G773" i="14" s="1"/>
  <c r="F774" i="14"/>
  <c r="G774" i="14" s="1"/>
  <c r="F775" i="14"/>
  <c r="G775" i="14" s="1"/>
  <c r="F776" i="14"/>
  <c r="G776" i="14" s="1"/>
  <c r="F777" i="14"/>
  <c r="G777" i="14" s="1"/>
  <c r="F778" i="14"/>
  <c r="G778" i="14" s="1"/>
  <c r="F779" i="14"/>
  <c r="G779" i="14" s="1"/>
  <c r="F780" i="14"/>
  <c r="G780" i="14" s="1"/>
  <c r="F781" i="14"/>
  <c r="G781" i="14" s="1"/>
  <c r="F782" i="14"/>
  <c r="G782" i="14" s="1"/>
  <c r="F783" i="14"/>
  <c r="G783" i="14" s="1"/>
  <c r="F784" i="14"/>
  <c r="G784" i="14" s="1"/>
  <c r="F785" i="14"/>
  <c r="G785" i="14" s="1"/>
  <c r="F786" i="14"/>
  <c r="G786" i="14" s="1"/>
  <c r="F787" i="14"/>
  <c r="G787" i="14" s="1"/>
  <c r="F788" i="14"/>
  <c r="G788" i="14" s="1"/>
  <c r="F789" i="14"/>
  <c r="G789" i="14" s="1"/>
  <c r="F790" i="14"/>
  <c r="G790" i="14" s="1"/>
  <c r="F792" i="14"/>
  <c r="G792" i="14" s="1"/>
  <c r="F793" i="14"/>
  <c r="G793" i="14" s="1"/>
  <c r="F794" i="14"/>
  <c r="G794" i="14" s="1"/>
  <c r="F795" i="14"/>
  <c r="G795" i="14" s="1"/>
  <c r="F796" i="14"/>
  <c r="G796" i="14" s="1"/>
  <c r="F797" i="14"/>
  <c r="G797" i="14" s="1"/>
  <c r="F798" i="14"/>
  <c r="G798" i="14" s="1"/>
  <c r="F799" i="14"/>
  <c r="G799" i="14" s="1"/>
  <c r="F800" i="14"/>
  <c r="G800" i="14" s="1"/>
  <c r="F801" i="14"/>
  <c r="G801" i="14" s="1"/>
  <c r="F802" i="14"/>
  <c r="G802" i="14" s="1"/>
  <c r="F803" i="14"/>
  <c r="G803" i="14" s="1"/>
  <c r="F804" i="14"/>
  <c r="G804" i="14" s="1"/>
  <c r="F805" i="14"/>
  <c r="G805" i="14" s="1"/>
  <c r="F806" i="14"/>
  <c r="G806" i="14" s="1"/>
  <c r="F807" i="14"/>
  <c r="G807" i="14" s="1"/>
  <c r="F808" i="14"/>
  <c r="G808" i="14" s="1"/>
  <c r="F809" i="14"/>
  <c r="G809" i="14" s="1"/>
  <c r="F810" i="14"/>
  <c r="G810" i="14" s="1"/>
  <c r="F811" i="14"/>
  <c r="G811" i="14" s="1"/>
  <c r="F812" i="14"/>
  <c r="G812" i="14" s="1"/>
  <c r="F813" i="14"/>
  <c r="G813" i="14" s="1"/>
  <c r="F814" i="14"/>
  <c r="G814" i="14" s="1"/>
  <c r="F815" i="14"/>
  <c r="G815" i="14" s="1"/>
  <c r="F816" i="14"/>
  <c r="G816" i="14" s="1"/>
  <c r="F817" i="14"/>
  <c r="G817" i="14" s="1"/>
  <c r="F818" i="14"/>
  <c r="G818" i="14" s="1"/>
  <c r="F819" i="14"/>
  <c r="G819" i="14" s="1"/>
  <c r="F820" i="14"/>
  <c r="G820" i="14" s="1"/>
  <c r="F821" i="14"/>
  <c r="G821" i="14" s="1"/>
  <c r="F822" i="14"/>
  <c r="G822" i="14" s="1"/>
  <c r="F823" i="14"/>
  <c r="G823" i="14" s="1"/>
  <c r="F824" i="14"/>
  <c r="G824" i="14" s="1"/>
  <c r="F825" i="14"/>
  <c r="G825" i="14" s="1"/>
  <c r="F826" i="14"/>
  <c r="G826" i="14" s="1"/>
  <c r="F827" i="14"/>
  <c r="G827" i="14" s="1"/>
  <c r="F828" i="14"/>
  <c r="G828" i="14" s="1"/>
  <c r="F829" i="14"/>
  <c r="G829" i="14" s="1"/>
  <c r="F830" i="14"/>
  <c r="G830" i="14" s="1"/>
  <c r="F831" i="14"/>
  <c r="G831" i="14" s="1"/>
  <c r="F832" i="14"/>
  <c r="G832" i="14" s="1"/>
  <c r="F833" i="14"/>
  <c r="G833" i="14" s="1"/>
  <c r="F834" i="14"/>
  <c r="G834" i="14" s="1"/>
  <c r="F835" i="14"/>
  <c r="G835" i="14" s="1"/>
  <c r="F836" i="14"/>
  <c r="G836" i="14" s="1"/>
  <c r="F837" i="14"/>
  <c r="G837" i="14" s="1"/>
  <c r="F838" i="14"/>
  <c r="G838" i="14" s="1"/>
  <c r="F839" i="14"/>
  <c r="G839" i="14" s="1"/>
  <c r="F840" i="14"/>
  <c r="G840" i="14" s="1"/>
  <c r="F841" i="14"/>
  <c r="G841" i="14" s="1"/>
  <c r="F842" i="14"/>
  <c r="G842" i="14" s="1"/>
  <c r="F843" i="14"/>
  <c r="G843" i="14" s="1"/>
  <c r="F844" i="14"/>
  <c r="G844" i="14" s="1"/>
  <c r="F845" i="14"/>
  <c r="G845" i="14" s="1"/>
  <c r="F846" i="14"/>
  <c r="G846" i="14" s="1"/>
  <c r="F847" i="14"/>
  <c r="G847" i="14" s="1"/>
  <c r="F848" i="14"/>
  <c r="G848" i="14" s="1"/>
  <c r="F849" i="14"/>
  <c r="G849" i="14" s="1"/>
  <c r="F850" i="14"/>
  <c r="G850" i="14" s="1"/>
  <c r="F851" i="14"/>
  <c r="G851" i="14" s="1"/>
  <c r="F852" i="14"/>
  <c r="G852" i="14" s="1"/>
  <c r="F853" i="14"/>
  <c r="G853" i="14" s="1"/>
  <c r="F854" i="14"/>
  <c r="G854" i="14" s="1"/>
  <c r="F855" i="14"/>
  <c r="G855" i="14" s="1"/>
  <c r="F856" i="14"/>
  <c r="G856" i="14" s="1"/>
  <c r="F857" i="14"/>
  <c r="G857" i="14" s="1"/>
  <c r="F858" i="14"/>
  <c r="G858" i="14" s="1"/>
  <c r="F859" i="14"/>
  <c r="G859" i="14" s="1"/>
  <c r="F860" i="14"/>
  <c r="G860" i="14" s="1"/>
  <c r="F861" i="14"/>
  <c r="G861" i="14" s="1"/>
  <c r="F862" i="14"/>
  <c r="G862" i="14" s="1"/>
  <c r="F863" i="14"/>
  <c r="G863" i="14" s="1"/>
  <c r="F864" i="14"/>
  <c r="G864" i="14" s="1"/>
  <c r="F865" i="14"/>
  <c r="G865" i="14" s="1"/>
  <c r="F866" i="14"/>
  <c r="G866" i="14" s="1"/>
  <c r="F867" i="14"/>
  <c r="G867" i="14" s="1"/>
  <c r="F868" i="14"/>
  <c r="G868" i="14" s="1"/>
  <c r="F869" i="14"/>
  <c r="G869" i="14" s="1"/>
  <c r="F870" i="14"/>
  <c r="G870" i="14" s="1"/>
  <c r="F871" i="14"/>
  <c r="G871" i="14" s="1"/>
  <c r="F872" i="14"/>
  <c r="G872" i="14" s="1"/>
  <c r="F873" i="14"/>
  <c r="G873" i="14" s="1"/>
  <c r="F874" i="14"/>
  <c r="G874" i="14" s="1"/>
  <c r="F875" i="14"/>
  <c r="G875" i="14" s="1"/>
  <c r="F876" i="14"/>
  <c r="G876" i="14" s="1"/>
  <c r="F877" i="14"/>
  <c r="G877" i="14" s="1"/>
  <c r="F878" i="14"/>
  <c r="G878" i="14" s="1"/>
  <c r="F879" i="14"/>
  <c r="G879" i="14" s="1"/>
  <c r="F880" i="14"/>
  <c r="G880" i="14" s="1"/>
  <c r="F881" i="14"/>
  <c r="G881" i="14" s="1"/>
  <c r="F882" i="14"/>
  <c r="G882" i="14" s="1"/>
  <c r="F883" i="14"/>
  <c r="G883" i="14" s="1"/>
  <c r="F884" i="14"/>
  <c r="G884" i="14" s="1"/>
  <c r="F885" i="14"/>
  <c r="G885" i="14" s="1"/>
  <c r="F886" i="14"/>
  <c r="G886" i="14" s="1"/>
  <c r="F887" i="14"/>
  <c r="G887" i="14" s="1"/>
  <c r="F888" i="14"/>
  <c r="G888" i="14" s="1"/>
  <c r="F889" i="14"/>
  <c r="G889" i="14" s="1"/>
  <c r="F890" i="14"/>
  <c r="G890" i="14" s="1"/>
  <c r="F891" i="14"/>
  <c r="G891" i="14" s="1"/>
  <c r="F892" i="14"/>
  <c r="G892" i="14" s="1"/>
  <c r="F893" i="14"/>
  <c r="G893" i="14" s="1"/>
  <c r="F894" i="14"/>
  <c r="G894" i="14" s="1"/>
  <c r="F895" i="14"/>
  <c r="G895" i="14" s="1"/>
  <c r="F896" i="14"/>
  <c r="G896" i="14" s="1"/>
  <c r="F897" i="14"/>
  <c r="G897" i="14" s="1"/>
  <c r="F898" i="14"/>
  <c r="G898" i="14" s="1"/>
  <c r="F899" i="14"/>
  <c r="G899" i="14" s="1"/>
  <c r="F900" i="14"/>
  <c r="G900" i="14" s="1"/>
  <c r="F901" i="14"/>
  <c r="G901" i="14" s="1"/>
  <c r="F902" i="14"/>
  <c r="G902" i="14" s="1"/>
  <c r="F903" i="14"/>
  <c r="G903" i="14" s="1"/>
  <c r="F904" i="14"/>
  <c r="G904" i="14" s="1"/>
  <c r="F905" i="14"/>
  <c r="G905" i="14" s="1"/>
  <c r="F906" i="14"/>
  <c r="G906" i="14" s="1"/>
  <c r="F907" i="14"/>
  <c r="G907" i="14" s="1"/>
  <c r="F908" i="14"/>
  <c r="G908" i="14" s="1"/>
  <c r="F909" i="14"/>
  <c r="G909" i="14" s="1"/>
  <c r="F910" i="14"/>
  <c r="G910" i="14" s="1"/>
  <c r="F911" i="14"/>
  <c r="G911" i="14" s="1"/>
  <c r="F912" i="14"/>
  <c r="G912" i="14" s="1"/>
  <c r="F913" i="14"/>
  <c r="G913" i="14" s="1"/>
  <c r="F914" i="14"/>
  <c r="G914" i="14" s="1"/>
  <c r="F915" i="14"/>
  <c r="G915" i="14" s="1"/>
  <c r="F916" i="14"/>
  <c r="G916" i="14" s="1"/>
  <c r="F917" i="14"/>
  <c r="G917" i="14" s="1"/>
  <c r="F918" i="14"/>
  <c r="G918" i="14" s="1"/>
  <c r="F919" i="14"/>
  <c r="G919" i="14" s="1"/>
  <c r="F920" i="14"/>
  <c r="G920" i="14" s="1"/>
  <c r="F921" i="14"/>
  <c r="G921" i="14" s="1"/>
  <c r="F922" i="14"/>
  <c r="G922" i="14" s="1"/>
  <c r="F923" i="14"/>
  <c r="G923" i="14" s="1"/>
  <c r="F924" i="14"/>
  <c r="G924" i="14" s="1"/>
  <c r="F925" i="14"/>
  <c r="G925" i="14" s="1"/>
  <c r="F926" i="14"/>
  <c r="G926" i="14" s="1"/>
  <c r="F928" i="14"/>
  <c r="G928" i="14" s="1"/>
  <c r="F929" i="14"/>
  <c r="G929" i="14" s="1"/>
  <c r="F930" i="14"/>
  <c r="G930" i="14" s="1"/>
  <c r="F931" i="14"/>
  <c r="G931" i="14" s="1"/>
  <c r="F932" i="14"/>
  <c r="G932" i="14" s="1"/>
  <c r="F933" i="14"/>
  <c r="G933" i="14" s="1"/>
  <c r="F934" i="14"/>
  <c r="G934" i="14" s="1"/>
  <c r="F935" i="14"/>
  <c r="G935" i="14" s="1"/>
  <c r="F936" i="14"/>
  <c r="G936" i="14" s="1"/>
  <c r="F937" i="14"/>
  <c r="G937" i="14" s="1"/>
  <c r="F938" i="14"/>
  <c r="G938" i="14" s="1"/>
  <c r="F939" i="14"/>
  <c r="G939" i="14" s="1"/>
  <c r="F940" i="14"/>
  <c r="G940" i="14" s="1"/>
  <c r="F941" i="14"/>
  <c r="G941" i="14" s="1"/>
  <c r="F942" i="14"/>
  <c r="G942" i="14" s="1"/>
  <c r="F943" i="14"/>
  <c r="G943" i="14" s="1"/>
  <c r="F944" i="14"/>
  <c r="G944" i="14" s="1"/>
  <c r="F945" i="14"/>
  <c r="G945" i="14" s="1"/>
  <c r="F946" i="14"/>
  <c r="G946" i="14" s="1"/>
  <c r="F947" i="14"/>
  <c r="G947" i="14" s="1"/>
  <c r="F948" i="14"/>
  <c r="G948" i="14" s="1"/>
  <c r="F949" i="14"/>
  <c r="G949" i="14" s="1"/>
  <c r="F950" i="14"/>
  <c r="G950" i="14" s="1"/>
  <c r="F951" i="14"/>
  <c r="G951" i="14" s="1"/>
  <c r="F952" i="14"/>
  <c r="G952" i="14" s="1"/>
  <c r="F953" i="14"/>
  <c r="G953" i="14" s="1"/>
  <c r="F954" i="14"/>
  <c r="G954" i="14" s="1"/>
  <c r="F955" i="14"/>
  <c r="G955" i="14" s="1"/>
  <c r="F956" i="14"/>
  <c r="G956" i="14" s="1"/>
  <c r="F957" i="14"/>
  <c r="G957" i="14" s="1"/>
  <c r="F958" i="14"/>
  <c r="G958" i="14" s="1"/>
  <c r="F959" i="14"/>
  <c r="G959" i="14" s="1"/>
  <c r="F960" i="14"/>
  <c r="G960" i="14" s="1"/>
  <c r="F961" i="14"/>
  <c r="G961" i="14" s="1"/>
  <c r="F962" i="14"/>
  <c r="G962" i="14" s="1"/>
  <c r="F963" i="14"/>
  <c r="G963" i="14" s="1"/>
  <c r="F964" i="14"/>
  <c r="G964" i="14" s="1"/>
  <c r="F965" i="14"/>
  <c r="G965" i="14" s="1"/>
  <c r="F966" i="14"/>
  <c r="G966" i="14" s="1"/>
  <c r="F967" i="14"/>
  <c r="G967" i="14" s="1"/>
  <c r="F968" i="14"/>
  <c r="G968" i="14" s="1"/>
  <c r="F969" i="14"/>
  <c r="G969" i="14" s="1"/>
  <c r="F970" i="14"/>
  <c r="G970" i="14" s="1"/>
  <c r="F971" i="14"/>
  <c r="G971" i="14" s="1"/>
  <c r="F972" i="14"/>
  <c r="G972" i="14" s="1"/>
  <c r="F973" i="14"/>
  <c r="G973" i="14" s="1"/>
  <c r="F974" i="14"/>
  <c r="G974" i="14" s="1"/>
  <c r="F975" i="14"/>
  <c r="G975" i="14" s="1"/>
  <c r="F976" i="14"/>
  <c r="G976" i="14" s="1"/>
  <c r="F977" i="14"/>
  <c r="G977" i="14" s="1"/>
  <c r="F978" i="14"/>
  <c r="G978" i="14" s="1"/>
  <c r="F979" i="14"/>
  <c r="G979" i="14" s="1"/>
  <c r="F980" i="14"/>
  <c r="G980" i="14" s="1"/>
  <c r="F981" i="14"/>
  <c r="G981" i="14" s="1"/>
  <c r="F982" i="14"/>
  <c r="G982" i="14" s="1"/>
  <c r="F983" i="14"/>
  <c r="G983" i="14" s="1"/>
  <c r="F984" i="14"/>
  <c r="G984" i="14" s="1"/>
  <c r="F985" i="14"/>
  <c r="G985" i="14" s="1"/>
  <c r="F986" i="14"/>
  <c r="G986" i="14" s="1"/>
  <c r="F987" i="14"/>
  <c r="G987" i="14" s="1"/>
  <c r="F988" i="14"/>
  <c r="G988" i="14" s="1"/>
  <c r="F989" i="14"/>
  <c r="G989" i="14" s="1"/>
  <c r="F990" i="14"/>
  <c r="G990" i="14" s="1"/>
  <c r="F991" i="14"/>
  <c r="G991" i="14" s="1"/>
  <c r="F992" i="14"/>
  <c r="G992" i="14" s="1"/>
  <c r="F993" i="14"/>
  <c r="G993" i="14" s="1"/>
  <c r="F994" i="14"/>
  <c r="G994" i="14" s="1"/>
  <c r="F995" i="14"/>
  <c r="G995" i="14" s="1"/>
  <c r="F996" i="14"/>
  <c r="G996" i="14" s="1"/>
  <c r="F997" i="14"/>
  <c r="G997" i="14" s="1"/>
  <c r="F998" i="14"/>
  <c r="G998" i="14" s="1"/>
  <c r="F999" i="14"/>
  <c r="G999" i="14" s="1"/>
  <c r="F1000" i="14"/>
  <c r="G1000" i="14" s="1"/>
  <c r="F1001" i="14"/>
  <c r="G1001" i="14" s="1"/>
  <c r="F1002" i="14"/>
  <c r="G1002" i="14" s="1"/>
  <c r="F1003" i="14"/>
  <c r="G1003" i="14" s="1"/>
  <c r="F1004" i="14"/>
  <c r="G1004" i="14" s="1"/>
  <c r="F1005" i="14"/>
  <c r="G1005" i="14" s="1"/>
  <c r="F1006" i="14"/>
  <c r="G1006" i="14" s="1"/>
  <c r="F1007" i="14"/>
  <c r="G1007" i="14" s="1"/>
  <c r="F1008" i="14"/>
  <c r="G1008" i="14" s="1"/>
  <c r="F1009" i="14"/>
  <c r="G1009" i="14" s="1"/>
  <c r="F1010" i="14"/>
  <c r="G1010" i="14" s="1"/>
  <c r="F1011" i="14"/>
  <c r="G1011" i="14" s="1"/>
  <c r="F1012" i="14"/>
  <c r="G1012" i="14" s="1"/>
  <c r="F1013" i="14"/>
  <c r="G1013" i="14" s="1"/>
  <c r="F1014" i="14"/>
  <c r="G1014" i="14" s="1"/>
  <c r="F1015" i="14"/>
  <c r="G1015" i="14" s="1"/>
  <c r="F1016" i="14"/>
  <c r="G1016" i="14" s="1"/>
  <c r="F1017" i="14"/>
  <c r="G1017" i="14" s="1"/>
  <c r="F1018" i="14"/>
  <c r="G1018" i="14" s="1"/>
  <c r="F1019" i="14"/>
  <c r="G1019" i="14" s="1"/>
  <c r="F1020" i="14"/>
  <c r="G1020" i="14" s="1"/>
  <c r="F1021" i="14"/>
  <c r="G1021" i="14" s="1"/>
  <c r="F1022" i="14"/>
  <c r="G1022" i="14" s="1"/>
  <c r="F1023" i="14"/>
  <c r="G1023" i="14" s="1"/>
  <c r="F1024" i="14"/>
  <c r="G1024" i="14" s="1"/>
  <c r="F1025" i="14"/>
  <c r="G1025" i="14" s="1"/>
  <c r="F1026" i="14"/>
  <c r="G1026" i="14" s="1"/>
  <c r="F1027" i="14"/>
  <c r="G1027" i="14" s="1"/>
  <c r="F1028" i="14"/>
  <c r="G1028" i="14" s="1"/>
  <c r="F1029" i="14"/>
  <c r="G1029" i="14" s="1"/>
  <c r="F1030" i="14"/>
  <c r="G1030" i="14" s="1"/>
  <c r="F1031" i="14"/>
  <c r="G1031" i="14" s="1"/>
  <c r="F1032" i="14"/>
  <c r="G1032" i="14" s="1"/>
  <c r="F1033" i="14"/>
  <c r="G1033" i="14" s="1"/>
  <c r="F1034" i="14"/>
  <c r="G1034" i="14" s="1"/>
  <c r="F1035" i="14"/>
  <c r="G1035" i="14" s="1"/>
  <c r="F1036" i="14"/>
  <c r="G1036" i="14" s="1"/>
  <c r="F1037" i="14"/>
  <c r="G1037" i="14" s="1"/>
  <c r="F1038" i="14"/>
  <c r="G1038" i="14" s="1"/>
  <c r="F1039" i="14"/>
  <c r="G1039" i="14" s="1"/>
  <c r="F1040" i="14"/>
  <c r="G1040" i="14" s="1"/>
  <c r="F1041" i="14"/>
  <c r="G1041" i="14" s="1"/>
  <c r="F1042" i="14"/>
  <c r="G1042" i="14" s="1"/>
  <c r="F1043" i="14"/>
  <c r="G1043" i="14" s="1"/>
  <c r="F1044" i="14"/>
  <c r="G1044" i="14" s="1"/>
  <c r="F1045" i="14"/>
  <c r="G1045" i="14" s="1"/>
  <c r="F1046" i="14"/>
  <c r="G1046" i="14" s="1"/>
  <c r="F1047" i="14"/>
  <c r="G1047" i="14" s="1"/>
  <c r="F1048" i="14"/>
  <c r="G1048" i="14" s="1"/>
  <c r="F1049" i="14"/>
  <c r="G1049" i="14" s="1"/>
  <c r="F1050" i="14"/>
  <c r="G1050" i="14" s="1"/>
  <c r="F1051" i="14"/>
  <c r="G1051" i="14" s="1"/>
  <c r="F1052" i="14"/>
  <c r="G1052" i="14" s="1"/>
  <c r="F1053" i="14"/>
  <c r="G1053" i="14" s="1"/>
  <c r="F1054" i="14"/>
  <c r="G1054" i="14" s="1"/>
  <c r="F1055" i="14"/>
  <c r="G1055" i="14" s="1"/>
  <c r="F1056" i="14"/>
  <c r="G1056" i="14" s="1"/>
  <c r="F1057" i="14"/>
  <c r="G1057" i="14" s="1"/>
  <c r="F1058" i="14"/>
  <c r="G1058" i="14" s="1"/>
  <c r="F1059" i="14"/>
  <c r="G1059" i="14" s="1"/>
  <c r="F1060" i="14"/>
  <c r="G1060" i="14" s="1"/>
  <c r="F1061" i="14"/>
  <c r="G1061" i="14" s="1"/>
  <c r="F1062" i="14"/>
  <c r="G1062" i="14" s="1"/>
  <c r="F1063" i="14"/>
  <c r="G1063" i="14" s="1"/>
  <c r="F1064" i="14"/>
  <c r="G1064" i="14" s="1"/>
  <c r="F1065" i="14"/>
  <c r="G1065" i="14" s="1"/>
  <c r="F1066" i="14"/>
  <c r="G1066" i="14" s="1"/>
  <c r="F1067" i="14"/>
  <c r="G1067" i="14" s="1"/>
  <c r="F1068" i="14"/>
  <c r="G1068" i="14" s="1"/>
  <c r="F1069" i="14"/>
  <c r="G1069" i="14" s="1"/>
  <c r="F1070" i="14"/>
  <c r="G1070" i="14" s="1"/>
  <c r="F1071" i="14"/>
  <c r="G1071" i="14" s="1"/>
  <c r="F1072" i="14"/>
  <c r="G1072" i="14" s="1"/>
  <c r="F1073" i="14"/>
  <c r="G1073" i="14" s="1"/>
  <c r="F1074" i="14"/>
  <c r="G1074" i="14" s="1"/>
  <c r="F1075" i="14"/>
  <c r="G1075" i="14" s="1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6" i="14"/>
  <c r="D743" i="14"/>
  <c r="D744" i="14"/>
  <c r="D745" i="14"/>
  <c r="D746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900" i="14"/>
  <c r="D901" i="14"/>
  <c r="D902" i="14"/>
  <c r="D903" i="14"/>
  <c r="D904" i="14"/>
  <c r="D905" i="14"/>
  <c r="D906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7" i="14"/>
  <c r="D975" i="14"/>
  <c r="D976" i="14"/>
  <c r="D977" i="14"/>
  <c r="D978" i="14"/>
  <c r="D979" i="14"/>
  <c r="D980" i="14"/>
  <c r="D981" i="14"/>
  <c r="D982" i="14"/>
  <c r="D983" i="14"/>
  <c r="D984" i="14"/>
  <c r="D985" i="14"/>
  <c r="D987" i="14"/>
  <c r="D988" i="14"/>
  <c r="D997" i="14"/>
  <c r="D998" i="14"/>
  <c r="D999" i="14"/>
  <c r="D1000" i="14"/>
  <c r="D1001" i="14"/>
  <c r="D1002" i="14"/>
  <c r="D1003" i="14"/>
  <c r="D1004" i="14"/>
  <c r="D1006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20" i="14"/>
  <c r="D1021" i="14"/>
  <c r="D1022" i="14"/>
  <c r="D1023" i="14"/>
  <c r="D1024" i="14"/>
  <c r="D1025" i="14"/>
  <c r="D1028" i="14"/>
  <c r="D1029" i="14"/>
  <c r="D1030" i="14"/>
  <c r="D1031" i="14"/>
  <c r="D1032" i="14"/>
  <c r="D1033" i="14"/>
  <c r="D1034" i="14"/>
  <c r="D1035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541" i="14"/>
  <c r="D542" i="14"/>
  <c r="D543" i="14"/>
  <c r="D544" i="14"/>
  <c r="D545" i="14"/>
  <c r="D536" i="14"/>
  <c r="D537" i="14"/>
  <c r="D538" i="14"/>
  <c r="D539" i="14"/>
  <c r="D540" i="14"/>
  <c r="D504" i="14"/>
  <c r="D503" i="14"/>
  <c r="F458" i="14"/>
  <c r="G458" i="14" s="1"/>
  <c r="F450" i="14"/>
  <c r="G450" i="14" s="1"/>
  <c r="J423" i="14"/>
  <c r="K423" i="14" s="1"/>
  <c r="I415" i="14"/>
  <c r="K415" i="14" s="1"/>
  <c r="I413" i="14"/>
  <c r="K413" i="14" s="1"/>
  <c r="I411" i="14"/>
  <c r="K411" i="1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2" i="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2" i="14"/>
  <c r="H371" i="14"/>
  <c r="K371" i="14" s="1"/>
  <c r="F215" i="14"/>
  <c r="G215" i="14" s="1"/>
  <c r="F216" i="14"/>
  <c r="G216" i="14" s="1"/>
  <c r="F217" i="14"/>
  <c r="G217" i="14" s="1"/>
  <c r="F218" i="14"/>
  <c r="G218" i="14" s="1"/>
  <c r="F219" i="14"/>
  <c r="G219" i="14" s="1"/>
  <c r="F220" i="14"/>
  <c r="G220" i="14" s="1"/>
  <c r="F221" i="14"/>
  <c r="G221" i="14" s="1"/>
  <c r="F222" i="14"/>
  <c r="G222" i="14" s="1"/>
  <c r="F223" i="14"/>
  <c r="G223" i="14" s="1"/>
  <c r="F224" i="14"/>
  <c r="G224" i="14" s="1"/>
  <c r="F225" i="14"/>
  <c r="G225" i="14" s="1"/>
  <c r="F226" i="14"/>
  <c r="G226" i="14" s="1"/>
  <c r="F227" i="14"/>
  <c r="G227" i="14" s="1"/>
  <c r="F228" i="14"/>
  <c r="G228" i="14" s="1"/>
  <c r="F229" i="14"/>
  <c r="G229" i="14" s="1"/>
  <c r="F230" i="14"/>
  <c r="G230" i="14" s="1"/>
  <c r="F231" i="14"/>
  <c r="G231" i="14" s="1"/>
  <c r="F232" i="14"/>
  <c r="G232" i="14" s="1"/>
  <c r="F233" i="14"/>
  <c r="G233" i="14" s="1"/>
  <c r="F234" i="14"/>
  <c r="G234" i="14" s="1"/>
  <c r="F235" i="14"/>
  <c r="G235" i="14" s="1"/>
  <c r="F236" i="14"/>
  <c r="G236" i="14" s="1"/>
  <c r="F237" i="14"/>
  <c r="G237" i="14" s="1"/>
  <c r="F238" i="14"/>
  <c r="G238" i="14" s="1"/>
  <c r="F239" i="14"/>
  <c r="G239" i="14" s="1"/>
  <c r="F240" i="14"/>
  <c r="G240" i="14" s="1"/>
  <c r="F241" i="14"/>
  <c r="G241" i="14" s="1"/>
  <c r="F242" i="14"/>
  <c r="G242" i="14" s="1"/>
  <c r="F243" i="14"/>
  <c r="G243" i="14" s="1"/>
  <c r="F244" i="14"/>
  <c r="G244" i="14" s="1"/>
  <c r="F245" i="14"/>
  <c r="G245" i="14" s="1"/>
  <c r="F246" i="14"/>
  <c r="G246" i="14" s="1"/>
  <c r="F247" i="14"/>
  <c r="G247" i="14" s="1"/>
  <c r="F248" i="14"/>
  <c r="G248" i="14" s="1"/>
  <c r="F249" i="14"/>
  <c r="G249" i="14" s="1"/>
  <c r="F250" i="14"/>
  <c r="G250" i="14" s="1"/>
  <c r="F251" i="14"/>
  <c r="G251" i="14" s="1"/>
  <c r="F252" i="14"/>
  <c r="G252" i="14" s="1"/>
  <c r="F253" i="14"/>
  <c r="G253" i="14" s="1"/>
  <c r="F254" i="14"/>
  <c r="G254" i="14" s="1"/>
  <c r="F255" i="14"/>
  <c r="G255" i="14" s="1"/>
  <c r="F256" i="14"/>
  <c r="G256" i="14" s="1"/>
  <c r="F257" i="14"/>
  <c r="G257" i="14" s="1"/>
  <c r="F258" i="14"/>
  <c r="G258" i="14" s="1"/>
  <c r="F259" i="14"/>
  <c r="G259" i="14" s="1"/>
  <c r="F260" i="14"/>
  <c r="G260" i="14" s="1"/>
  <c r="F261" i="14"/>
  <c r="G261" i="14" s="1"/>
  <c r="F262" i="14"/>
  <c r="G262" i="14" s="1"/>
  <c r="F263" i="14"/>
  <c r="G263" i="14" s="1"/>
  <c r="F264" i="14"/>
  <c r="G264" i="14" s="1"/>
  <c r="F265" i="14"/>
  <c r="G265" i="14" s="1"/>
  <c r="F266" i="14"/>
  <c r="G266" i="14" s="1"/>
  <c r="F267" i="14"/>
  <c r="G267" i="14" s="1"/>
  <c r="F268" i="14"/>
  <c r="G268" i="14" s="1"/>
  <c r="F269" i="14"/>
  <c r="G269" i="14" s="1"/>
  <c r="F270" i="14"/>
  <c r="G270" i="14" s="1"/>
  <c r="F271" i="14"/>
  <c r="G271" i="14" s="1"/>
  <c r="F272" i="14"/>
  <c r="G272" i="14" s="1"/>
  <c r="F273" i="14"/>
  <c r="G273" i="14" s="1"/>
  <c r="F274" i="14"/>
  <c r="G274" i="14" s="1"/>
  <c r="F275" i="14"/>
  <c r="G275" i="14" s="1"/>
  <c r="F276" i="14"/>
  <c r="G276" i="14" s="1"/>
  <c r="F277" i="14"/>
  <c r="G277" i="14" s="1"/>
  <c r="F278" i="14"/>
  <c r="G278" i="14" s="1"/>
  <c r="F279" i="14"/>
  <c r="G279" i="14" s="1"/>
  <c r="F280" i="14"/>
  <c r="G280" i="14" s="1"/>
  <c r="F281" i="14"/>
  <c r="G281" i="14" s="1"/>
  <c r="F282" i="14"/>
  <c r="G282" i="14" s="1"/>
  <c r="F283" i="14"/>
  <c r="G283" i="14" s="1"/>
  <c r="F284" i="14"/>
  <c r="G284" i="14" s="1"/>
  <c r="F285" i="14"/>
  <c r="G285" i="14" s="1"/>
  <c r="F286" i="14"/>
  <c r="G286" i="14" s="1"/>
  <c r="F287" i="14"/>
  <c r="G287" i="14" s="1"/>
  <c r="F288" i="14"/>
  <c r="G288" i="14" s="1"/>
  <c r="F289" i="14"/>
  <c r="G289" i="14" s="1"/>
  <c r="F290" i="14"/>
  <c r="G290" i="14" s="1"/>
  <c r="F291" i="14"/>
  <c r="G291" i="14" s="1"/>
  <c r="F292" i="14"/>
  <c r="G292" i="14" s="1"/>
  <c r="F293" i="14"/>
  <c r="G293" i="14" s="1"/>
  <c r="F294" i="14"/>
  <c r="G294" i="14" s="1"/>
  <c r="F295" i="14"/>
  <c r="G295" i="14" s="1"/>
  <c r="F296" i="14"/>
  <c r="G296" i="14" s="1"/>
  <c r="F297" i="14"/>
  <c r="G297" i="14" s="1"/>
  <c r="F298" i="14"/>
  <c r="G298" i="14" s="1"/>
  <c r="F299" i="14"/>
  <c r="G299" i="14" s="1"/>
  <c r="F300" i="14"/>
  <c r="G300" i="14" s="1"/>
  <c r="F301" i="14"/>
  <c r="G301" i="14" s="1"/>
  <c r="F302" i="14"/>
  <c r="G302" i="14" s="1"/>
  <c r="F303" i="14"/>
  <c r="G303" i="14" s="1"/>
  <c r="F304" i="14"/>
  <c r="G304" i="14" s="1"/>
  <c r="F305" i="14"/>
  <c r="G305" i="14" s="1"/>
  <c r="F306" i="14"/>
  <c r="G306" i="14" s="1"/>
  <c r="F307" i="14"/>
  <c r="G307" i="14" s="1"/>
  <c r="F308" i="14"/>
  <c r="G308" i="14" s="1"/>
  <c r="F309" i="14"/>
  <c r="G309" i="14" s="1"/>
  <c r="F310" i="14"/>
  <c r="G310" i="14" s="1"/>
  <c r="F311" i="14"/>
  <c r="G311" i="14" s="1"/>
  <c r="F312" i="14"/>
  <c r="G312" i="14" s="1"/>
  <c r="F313" i="14"/>
  <c r="G313" i="14" s="1"/>
  <c r="F314" i="14"/>
  <c r="G314" i="14" s="1"/>
  <c r="F315" i="14"/>
  <c r="G315" i="14" s="1"/>
  <c r="F316" i="14"/>
  <c r="G316" i="14" s="1"/>
  <c r="F317" i="14"/>
  <c r="G317" i="14" s="1"/>
  <c r="F318" i="14"/>
  <c r="G318" i="14" s="1"/>
  <c r="F319" i="14"/>
  <c r="G319" i="14" s="1"/>
  <c r="F320" i="14"/>
  <c r="G320" i="14" s="1"/>
  <c r="F321" i="14"/>
  <c r="G321" i="14" s="1"/>
  <c r="F322" i="14"/>
  <c r="G322" i="14" s="1"/>
  <c r="F323" i="14"/>
  <c r="G323" i="14" s="1"/>
  <c r="F324" i="14"/>
  <c r="G324" i="14" s="1"/>
  <c r="F325" i="14"/>
  <c r="G325" i="14" s="1"/>
  <c r="F326" i="14"/>
  <c r="G326" i="14" s="1"/>
  <c r="F327" i="14"/>
  <c r="G327" i="14" s="1"/>
  <c r="F328" i="14"/>
  <c r="G328" i="14" s="1"/>
  <c r="F329" i="14"/>
  <c r="G329" i="14" s="1"/>
  <c r="F330" i="14"/>
  <c r="G330" i="14" s="1"/>
  <c r="F331" i="14"/>
  <c r="G331" i="14" s="1"/>
  <c r="F332" i="14"/>
  <c r="G332" i="14" s="1"/>
  <c r="F333" i="14"/>
  <c r="G333" i="14" s="1"/>
  <c r="F334" i="14"/>
  <c r="G334" i="14" s="1"/>
  <c r="F335" i="14"/>
  <c r="G335" i="14" s="1"/>
  <c r="F336" i="14"/>
  <c r="G336" i="14" s="1"/>
  <c r="F337" i="14"/>
  <c r="G337" i="14" s="1"/>
  <c r="F338" i="14"/>
  <c r="G338" i="14" s="1"/>
  <c r="F339" i="14"/>
  <c r="G339" i="14" s="1"/>
  <c r="F340" i="14"/>
  <c r="G340" i="14" s="1"/>
  <c r="F341" i="14"/>
  <c r="G341" i="14" s="1"/>
  <c r="F342" i="14"/>
  <c r="G342" i="14" s="1"/>
  <c r="F343" i="14"/>
  <c r="G343" i="14" s="1"/>
  <c r="F344" i="14"/>
  <c r="G344" i="14" s="1"/>
  <c r="F345" i="14"/>
  <c r="G345" i="14" s="1"/>
  <c r="F346" i="14"/>
  <c r="G346" i="14" s="1"/>
  <c r="F347" i="14"/>
  <c r="G347" i="14" s="1"/>
  <c r="F348" i="14"/>
  <c r="G348" i="14" s="1"/>
  <c r="F349" i="14"/>
  <c r="G349" i="14" s="1"/>
  <c r="F350" i="14"/>
  <c r="G350" i="14" s="1"/>
  <c r="F351" i="14"/>
  <c r="G351" i="14" s="1"/>
  <c r="F352" i="14"/>
  <c r="G352" i="14" s="1"/>
  <c r="F353" i="14"/>
  <c r="G353" i="14" s="1"/>
  <c r="F354" i="14"/>
  <c r="G354" i="14" s="1"/>
  <c r="F355" i="14"/>
  <c r="G355" i="14" s="1"/>
  <c r="F356" i="14"/>
  <c r="G356" i="14" s="1"/>
  <c r="F357" i="14"/>
  <c r="G357" i="14" s="1"/>
  <c r="F358" i="14"/>
  <c r="G358" i="14" s="1"/>
  <c r="F359" i="14"/>
  <c r="G359" i="14" s="1"/>
  <c r="F360" i="14"/>
  <c r="G360" i="14" s="1"/>
  <c r="F361" i="14"/>
  <c r="G361" i="14" s="1"/>
  <c r="F362" i="14"/>
  <c r="G362" i="14" s="1"/>
  <c r="F363" i="14"/>
  <c r="G363" i="14" s="1"/>
  <c r="F364" i="14"/>
  <c r="G364" i="14" s="1"/>
  <c r="F365" i="14"/>
  <c r="G365" i="14" s="1"/>
  <c r="F366" i="14"/>
  <c r="G366" i="14" s="1"/>
  <c r="F367" i="14"/>
  <c r="G367" i="14" s="1"/>
  <c r="F368" i="14"/>
  <c r="G368" i="14" s="1"/>
  <c r="F369" i="14"/>
  <c r="G369" i="14" s="1"/>
  <c r="F370" i="14"/>
  <c r="G370" i="14" s="1"/>
  <c r="F371" i="14"/>
  <c r="G371" i="14" s="1"/>
  <c r="F372" i="14"/>
  <c r="G372" i="14" s="1"/>
  <c r="F373" i="14"/>
  <c r="G373" i="14" s="1"/>
  <c r="F374" i="14"/>
  <c r="G374" i="14" s="1"/>
  <c r="F375" i="14"/>
  <c r="G375" i="14" s="1"/>
  <c r="F376" i="14"/>
  <c r="G376" i="14" s="1"/>
  <c r="F377" i="14"/>
  <c r="G377" i="14" s="1"/>
  <c r="F378" i="14"/>
  <c r="G378" i="14" s="1"/>
  <c r="F379" i="14"/>
  <c r="G379" i="14" s="1"/>
  <c r="F380" i="14"/>
  <c r="G380" i="14" s="1"/>
  <c r="F381" i="14"/>
  <c r="G381" i="14" s="1"/>
  <c r="F382" i="14"/>
  <c r="G382" i="14" s="1"/>
  <c r="F383" i="14"/>
  <c r="G383" i="14" s="1"/>
  <c r="F384" i="14"/>
  <c r="G384" i="14" s="1"/>
  <c r="F385" i="14"/>
  <c r="G385" i="14" s="1"/>
  <c r="F386" i="14"/>
  <c r="G386" i="14" s="1"/>
  <c r="F387" i="14"/>
  <c r="G387" i="14" s="1"/>
  <c r="F388" i="14"/>
  <c r="G388" i="14" s="1"/>
  <c r="F389" i="14"/>
  <c r="G389" i="14" s="1"/>
  <c r="F390" i="14"/>
  <c r="G390" i="14" s="1"/>
  <c r="F391" i="14"/>
  <c r="G391" i="14" s="1"/>
  <c r="F392" i="14"/>
  <c r="G392" i="14" s="1"/>
  <c r="F393" i="14"/>
  <c r="G393" i="14" s="1"/>
  <c r="F394" i="14"/>
  <c r="G394" i="14" s="1"/>
  <c r="F395" i="14"/>
  <c r="G395" i="14" s="1"/>
  <c r="F396" i="14"/>
  <c r="G396" i="14" s="1"/>
  <c r="F397" i="14"/>
  <c r="G397" i="14" s="1"/>
  <c r="F398" i="14"/>
  <c r="G398" i="14" s="1"/>
  <c r="F399" i="14"/>
  <c r="G399" i="14" s="1"/>
  <c r="F400" i="14"/>
  <c r="G400" i="14" s="1"/>
  <c r="F401" i="14"/>
  <c r="G401" i="14" s="1"/>
  <c r="F402" i="14"/>
  <c r="G402" i="14" s="1"/>
  <c r="F403" i="14"/>
  <c r="G403" i="14" s="1"/>
  <c r="F404" i="14"/>
  <c r="G404" i="14" s="1"/>
  <c r="F405" i="14"/>
  <c r="G405" i="14" s="1"/>
  <c r="F406" i="14"/>
  <c r="G406" i="14" s="1"/>
  <c r="F407" i="14"/>
  <c r="G407" i="14" s="1"/>
  <c r="F408" i="14"/>
  <c r="G408" i="14" s="1"/>
  <c r="F409" i="14"/>
  <c r="G409" i="14" s="1"/>
  <c r="F410" i="14"/>
  <c r="G410" i="14" s="1"/>
  <c r="F411" i="14"/>
  <c r="G411" i="14" s="1"/>
  <c r="F412" i="14"/>
  <c r="G412" i="14" s="1"/>
  <c r="F413" i="14"/>
  <c r="G413" i="14" s="1"/>
  <c r="F414" i="14"/>
  <c r="G414" i="14" s="1"/>
  <c r="F415" i="14"/>
  <c r="G415" i="14" s="1"/>
  <c r="F416" i="14"/>
  <c r="G416" i="14" s="1"/>
  <c r="F417" i="14"/>
  <c r="G417" i="14" s="1"/>
  <c r="F418" i="14"/>
  <c r="G418" i="14" s="1"/>
  <c r="F419" i="14"/>
  <c r="G419" i="14" s="1"/>
  <c r="F420" i="14"/>
  <c r="G420" i="14" s="1"/>
  <c r="F421" i="14"/>
  <c r="G421" i="14" s="1"/>
  <c r="F422" i="14"/>
  <c r="G422" i="14" s="1"/>
  <c r="F423" i="14"/>
  <c r="G423" i="14" s="1"/>
  <c r="F424" i="14"/>
  <c r="G424" i="14" s="1"/>
  <c r="F425" i="14"/>
  <c r="G425" i="14" s="1"/>
  <c r="F426" i="14"/>
  <c r="G426" i="14" s="1"/>
  <c r="F427" i="14"/>
  <c r="G427" i="14" s="1"/>
  <c r="F428" i="14"/>
  <c r="G428" i="14" s="1"/>
  <c r="F429" i="14"/>
  <c r="G429" i="14" s="1"/>
  <c r="F430" i="14"/>
  <c r="G430" i="14" s="1"/>
  <c r="F431" i="14"/>
  <c r="G431" i="14" s="1"/>
  <c r="F432" i="14"/>
  <c r="G432" i="14" s="1"/>
  <c r="F433" i="14"/>
  <c r="G433" i="14" s="1"/>
  <c r="F434" i="14"/>
  <c r="G434" i="14" s="1"/>
  <c r="F435" i="14"/>
  <c r="G435" i="14" s="1"/>
  <c r="F436" i="14"/>
  <c r="G436" i="14" s="1"/>
  <c r="F437" i="14"/>
  <c r="G437" i="14" s="1"/>
  <c r="F438" i="14"/>
  <c r="G438" i="14" s="1"/>
  <c r="F439" i="14"/>
  <c r="G439" i="14" s="1"/>
  <c r="F440" i="14"/>
  <c r="G440" i="14" s="1"/>
  <c r="F441" i="14"/>
  <c r="G441" i="14" s="1"/>
  <c r="F442" i="14"/>
  <c r="G442" i="14" s="1"/>
  <c r="F443" i="14"/>
  <c r="G443" i="14" s="1"/>
  <c r="F444" i="14"/>
  <c r="G444" i="14" s="1"/>
  <c r="F445" i="14"/>
  <c r="G445" i="14" s="1"/>
  <c r="F446" i="14"/>
  <c r="G446" i="14" s="1"/>
  <c r="F447" i="14"/>
  <c r="G447" i="14" s="1"/>
  <c r="F448" i="14"/>
  <c r="G448" i="14" s="1"/>
  <c r="F449" i="14"/>
  <c r="G449" i="14" s="1"/>
  <c r="F451" i="14"/>
  <c r="G451" i="14" s="1"/>
  <c r="F452" i="14"/>
  <c r="G452" i="14" s="1"/>
  <c r="F453" i="14"/>
  <c r="G453" i="14" s="1"/>
  <c r="F454" i="14"/>
  <c r="G454" i="14" s="1"/>
  <c r="F455" i="14"/>
  <c r="G455" i="14" s="1"/>
  <c r="F456" i="14"/>
  <c r="G456" i="14" s="1"/>
  <c r="F457" i="14"/>
  <c r="G457" i="14" s="1"/>
  <c r="F459" i="14"/>
  <c r="G459" i="14" s="1"/>
  <c r="F460" i="14"/>
  <c r="G460" i="14" s="1"/>
  <c r="F461" i="14"/>
  <c r="G461" i="14" s="1"/>
  <c r="F462" i="14"/>
  <c r="G462" i="14" s="1"/>
  <c r="F463" i="14"/>
  <c r="G463" i="14" s="1"/>
  <c r="F464" i="14"/>
  <c r="G464" i="14" s="1"/>
  <c r="F465" i="14"/>
  <c r="G465" i="14" s="1"/>
  <c r="F466" i="14"/>
  <c r="G466" i="14" s="1"/>
  <c r="F467" i="14"/>
  <c r="G467" i="14" s="1"/>
  <c r="F468" i="14"/>
  <c r="G468" i="14" s="1"/>
  <c r="F469" i="14"/>
  <c r="G469" i="14" s="1"/>
  <c r="F470" i="14"/>
  <c r="G470" i="14" s="1"/>
  <c r="F471" i="14"/>
  <c r="G471" i="14" s="1"/>
  <c r="F472" i="14"/>
  <c r="G472" i="14" s="1"/>
  <c r="F473" i="14"/>
  <c r="G473" i="14" s="1"/>
  <c r="F474" i="14"/>
  <c r="G474" i="14" s="1"/>
  <c r="F475" i="14"/>
  <c r="G475" i="14" s="1"/>
  <c r="F476" i="14"/>
  <c r="G476" i="14" s="1"/>
  <c r="F477" i="14"/>
  <c r="G477" i="14" s="1"/>
  <c r="F478" i="14"/>
  <c r="G478" i="14" s="1"/>
  <c r="F479" i="14"/>
  <c r="G479" i="14" s="1"/>
  <c r="F480" i="14"/>
  <c r="G480" i="14" s="1"/>
  <c r="F481" i="14"/>
  <c r="G481" i="14" s="1"/>
  <c r="F482" i="14"/>
  <c r="G482" i="14" s="1"/>
  <c r="F483" i="14"/>
  <c r="G483" i="14" s="1"/>
  <c r="F484" i="14"/>
  <c r="G484" i="14" s="1"/>
  <c r="F485" i="14"/>
  <c r="G485" i="14" s="1"/>
  <c r="F486" i="14"/>
  <c r="G486" i="14" s="1"/>
  <c r="F487" i="14"/>
  <c r="G487" i="14" s="1"/>
  <c r="F488" i="14"/>
  <c r="G488" i="14" s="1"/>
  <c r="F489" i="14"/>
  <c r="G489" i="14" s="1"/>
  <c r="F490" i="14"/>
  <c r="G490" i="14" s="1"/>
  <c r="F491" i="14"/>
  <c r="G491" i="14" s="1"/>
  <c r="F492" i="14"/>
  <c r="G492" i="14" s="1"/>
  <c r="F493" i="14"/>
  <c r="G493" i="14" s="1"/>
  <c r="F494" i="14"/>
  <c r="G494" i="14" s="1"/>
  <c r="F495" i="14"/>
  <c r="G495" i="14" s="1"/>
  <c r="F496" i="14"/>
  <c r="G496" i="14" s="1"/>
  <c r="F497" i="14"/>
  <c r="G497" i="14" s="1"/>
  <c r="F498" i="14"/>
  <c r="G498" i="14" s="1"/>
  <c r="F499" i="14"/>
  <c r="G499" i="14" s="1"/>
  <c r="F500" i="14"/>
  <c r="G500" i="14" s="1"/>
  <c r="F501" i="14"/>
  <c r="G501" i="14" s="1"/>
  <c r="F502" i="14"/>
  <c r="G502" i="14" s="1"/>
  <c r="F503" i="14"/>
  <c r="G503" i="14" s="1"/>
  <c r="F504" i="14"/>
  <c r="G504" i="14" s="1"/>
  <c r="F505" i="14"/>
  <c r="G505" i="14" s="1"/>
  <c r="F506" i="14"/>
  <c r="G506" i="14" s="1"/>
  <c r="F507" i="14"/>
  <c r="G507" i="14" s="1"/>
  <c r="F508" i="14"/>
  <c r="G508" i="14" s="1"/>
  <c r="F509" i="14"/>
  <c r="G509" i="14" s="1"/>
  <c r="F510" i="14"/>
  <c r="G510" i="14" s="1"/>
  <c r="F511" i="14"/>
  <c r="G511" i="14" s="1"/>
  <c r="F512" i="14"/>
  <c r="G512" i="14" s="1"/>
  <c r="F513" i="14"/>
  <c r="G513" i="14" s="1"/>
  <c r="F514" i="14"/>
  <c r="G514" i="14" s="1"/>
  <c r="F515" i="14"/>
  <c r="G515" i="14" s="1"/>
  <c r="F516" i="14"/>
  <c r="G516" i="14" s="1"/>
  <c r="F517" i="14"/>
  <c r="G517" i="14" s="1"/>
  <c r="F518" i="14"/>
  <c r="G518" i="14" s="1"/>
  <c r="F519" i="14"/>
  <c r="G519" i="14" s="1"/>
  <c r="F520" i="14"/>
  <c r="G520" i="14" s="1"/>
  <c r="F521" i="14"/>
  <c r="G521" i="14" s="1"/>
  <c r="F522" i="14"/>
  <c r="G522" i="14" s="1"/>
  <c r="F523" i="14"/>
  <c r="G523" i="14" s="1"/>
  <c r="F524" i="14"/>
  <c r="G524" i="14" s="1"/>
  <c r="F525" i="14"/>
  <c r="G525" i="14" s="1"/>
  <c r="F526" i="14"/>
  <c r="G526" i="14" s="1"/>
  <c r="F527" i="14"/>
  <c r="G527" i="14" s="1"/>
  <c r="F528" i="14"/>
  <c r="G528" i="14" s="1"/>
  <c r="F529" i="14"/>
  <c r="G529" i="14" s="1"/>
  <c r="F530" i="14"/>
  <c r="G530" i="14" s="1"/>
  <c r="F531" i="14"/>
  <c r="G531" i="14" s="1"/>
  <c r="F532" i="14"/>
  <c r="G532" i="14" s="1"/>
  <c r="F533" i="14"/>
  <c r="G533" i="14" s="1"/>
  <c r="F534" i="14"/>
  <c r="G534" i="14" s="1"/>
  <c r="F535" i="14"/>
  <c r="G535" i="14" s="1"/>
  <c r="J6" i="15"/>
  <c r="B2" i="15"/>
  <c r="F2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B3" i="15"/>
  <c r="C4" i="15"/>
  <c r="C5" i="15"/>
  <c r="C6" i="15"/>
  <c r="B6" i="15" s="1"/>
  <c r="C7" i="15"/>
  <c r="B7" i="15" s="1"/>
  <c r="C8" i="15"/>
  <c r="B8" i="15" s="1"/>
  <c r="C9" i="15"/>
  <c r="B9" i="15" s="1"/>
  <c r="C10" i="15"/>
  <c r="B10" i="15" s="1"/>
  <c r="C11" i="15"/>
  <c r="B11" i="15" s="1"/>
  <c r="C12" i="15"/>
  <c r="C13" i="15"/>
  <c r="C14" i="15"/>
  <c r="B14" i="15" s="1"/>
  <c r="C3" i="15"/>
  <c r="C2" i="15"/>
  <c r="B4" i="15"/>
  <c r="B5" i="15"/>
  <c r="B12" i="15"/>
  <c r="J3" i="15"/>
  <c r="I93" i="14"/>
  <c r="K93" i="14" s="1"/>
  <c r="F188" i="14"/>
  <c r="G188" i="14" s="1"/>
  <c r="F189" i="14"/>
  <c r="G189" i="14" s="1"/>
  <c r="F190" i="14"/>
  <c r="G190" i="14" s="1"/>
  <c r="F191" i="14"/>
  <c r="G191" i="14" s="1"/>
  <c r="F192" i="14"/>
  <c r="G192" i="14" s="1"/>
  <c r="F193" i="14"/>
  <c r="G193" i="14" s="1"/>
  <c r="F194" i="14"/>
  <c r="G194" i="14" s="1"/>
  <c r="F195" i="14"/>
  <c r="G195" i="14" s="1"/>
  <c r="F196" i="14"/>
  <c r="G196" i="14" s="1"/>
  <c r="F197" i="14"/>
  <c r="G197" i="14" s="1"/>
  <c r="F198" i="14"/>
  <c r="G198" i="14" s="1"/>
  <c r="F199" i="14"/>
  <c r="G199" i="14" s="1"/>
  <c r="F200" i="14"/>
  <c r="G200" i="14" s="1"/>
  <c r="F201" i="14"/>
  <c r="G201" i="14" s="1"/>
  <c r="F202" i="14"/>
  <c r="G202" i="14" s="1"/>
  <c r="F203" i="14"/>
  <c r="G203" i="14" s="1"/>
  <c r="F204" i="14"/>
  <c r="G204" i="14" s="1"/>
  <c r="F205" i="14"/>
  <c r="G205" i="14" s="1"/>
  <c r="F206" i="14"/>
  <c r="G206" i="14" s="1"/>
  <c r="F207" i="14"/>
  <c r="G207" i="14" s="1"/>
  <c r="F208" i="14"/>
  <c r="G208" i="14" s="1"/>
  <c r="F209" i="14"/>
  <c r="G209" i="14" s="1"/>
  <c r="F210" i="14"/>
  <c r="G210" i="14" s="1"/>
  <c r="F211" i="14"/>
  <c r="G211" i="14" s="1"/>
  <c r="F212" i="14"/>
  <c r="G212" i="14" s="1"/>
  <c r="F213" i="14"/>
  <c r="G213" i="14" s="1"/>
  <c r="F214" i="14"/>
  <c r="G214" i="14" s="1"/>
  <c r="H139" i="14"/>
  <c r="K139" i="14" s="1"/>
  <c r="F103" i="14"/>
  <c r="G103" i="14" s="1"/>
  <c r="I84" i="14"/>
  <c r="K84" i="14" s="1"/>
  <c r="F76" i="14"/>
  <c r="G76" i="14" s="1"/>
  <c r="I65" i="14"/>
  <c r="K65" i="14" s="1"/>
  <c r="I64" i="14"/>
  <c r="K64" i="14" s="1"/>
  <c r="I62" i="14"/>
  <c r="K62" i="14" s="1"/>
  <c r="F36" i="14"/>
  <c r="G36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7" i="14"/>
  <c r="G37" i="14" s="1"/>
  <c r="F38" i="14"/>
  <c r="G38" i="14" s="1"/>
  <c r="F39" i="14"/>
  <c r="G39" i="14" s="1"/>
  <c r="F40" i="14"/>
  <c r="G40" i="14" s="1"/>
  <c r="F41" i="14"/>
  <c r="G41" i="14" s="1"/>
  <c r="F42" i="14"/>
  <c r="G42" i="14" s="1"/>
  <c r="F43" i="14"/>
  <c r="G43" i="14" s="1"/>
  <c r="F44" i="14"/>
  <c r="G44" i="14" s="1"/>
  <c r="F45" i="14"/>
  <c r="G45" i="14" s="1"/>
  <c r="F46" i="14"/>
  <c r="G46" i="14" s="1"/>
  <c r="F47" i="14"/>
  <c r="G47" i="14" s="1"/>
  <c r="F48" i="14"/>
  <c r="G48" i="14" s="1"/>
  <c r="F49" i="14"/>
  <c r="G49" i="14" s="1"/>
  <c r="F50" i="14"/>
  <c r="G50" i="14" s="1"/>
  <c r="F51" i="14"/>
  <c r="G51" i="14" s="1"/>
  <c r="F52" i="14"/>
  <c r="G52" i="14" s="1"/>
  <c r="F53" i="14"/>
  <c r="G53" i="14" s="1"/>
  <c r="F54" i="14"/>
  <c r="G54" i="14" s="1"/>
  <c r="F55" i="14"/>
  <c r="G55" i="14" s="1"/>
  <c r="F56" i="14"/>
  <c r="G56" i="14" s="1"/>
  <c r="F57" i="14"/>
  <c r="G57" i="14" s="1"/>
  <c r="F58" i="14"/>
  <c r="G58" i="14" s="1"/>
  <c r="F59" i="14"/>
  <c r="G59" i="14" s="1"/>
  <c r="F60" i="14"/>
  <c r="G60" i="14" s="1"/>
  <c r="F61" i="14"/>
  <c r="G61" i="14" s="1"/>
  <c r="F62" i="14"/>
  <c r="G62" i="14" s="1"/>
  <c r="F63" i="14"/>
  <c r="G63" i="14" s="1"/>
  <c r="F64" i="14"/>
  <c r="G64" i="14" s="1"/>
  <c r="F65" i="14"/>
  <c r="G65" i="14" s="1"/>
  <c r="F66" i="14"/>
  <c r="G66" i="14" s="1"/>
  <c r="F67" i="14"/>
  <c r="G67" i="14" s="1"/>
  <c r="F68" i="14"/>
  <c r="G68" i="14" s="1"/>
  <c r="F69" i="14"/>
  <c r="G69" i="14" s="1"/>
  <c r="F70" i="14"/>
  <c r="G70" i="14" s="1"/>
  <c r="F71" i="14"/>
  <c r="G71" i="14" s="1"/>
  <c r="F72" i="14"/>
  <c r="G72" i="14" s="1"/>
  <c r="F73" i="14"/>
  <c r="G73" i="14" s="1"/>
  <c r="F74" i="14"/>
  <c r="G74" i="14" s="1"/>
  <c r="F75" i="14"/>
  <c r="G75" i="14" s="1"/>
  <c r="F77" i="14"/>
  <c r="G77" i="14" s="1"/>
  <c r="F78" i="14"/>
  <c r="G78" i="14" s="1"/>
  <c r="F79" i="14"/>
  <c r="G79" i="14" s="1"/>
  <c r="F80" i="14"/>
  <c r="G80" i="14" s="1"/>
  <c r="F81" i="14"/>
  <c r="G81" i="14" s="1"/>
  <c r="F82" i="14"/>
  <c r="G82" i="14" s="1"/>
  <c r="F83" i="14"/>
  <c r="G83" i="14" s="1"/>
  <c r="F84" i="14"/>
  <c r="G84" i="14" s="1"/>
  <c r="F85" i="14"/>
  <c r="G85" i="14" s="1"/>
  <c r="F86" i="14"/>
  <c r="G86" i="14" s="1"/>
  <c r="F87" i="14"/>
  <c r="G87" i="14" s="1"/>
  <c r="F88" i="14"/>
  <c r="G88" i="14" s="1"/>
  <c r="F89" i="14"/>
  <c r="G89" i="14" s="1"/>
  <c r="F90" i="14"/>
  <c r="G90" i="14" s="1"/>
  <c r="F91" i="14"/>
  <c r="G91" i="14" s="1"/>
  <c r="F92" i="14"/>
  <c r="G92" i="14" s="1"/>
  <c r="F93" i="14"/>
  <c r="G93" i="14" s="1"/>
  <c r="F94" i="14"/>
  <c r="G94" i="14" s="1"/>
  <c r="F95" i="14"/>
  <c r="G95" i="14" s="1"/>
  <c r="F96" i="14"/>
  <c r="G96" i="14" s="1"/>
  <c r="F97" i="14"/>
  <c r="G97" i="14" s="1"/>
  <c r="F98" i="14"/>
  <c r="G98" i="14" s="1"/>
  <c r="F99" i="14"/>
  <c r="G99" i="14" s="1"/>
  <c r="F100" i="14"/>
  <c r="G100" i="14" s="1"/>
  <c r="F101" i="14"/>
  <c r="G101" i="14" s="1"/>
  <c r="F102" i="14"/>
  <c r="G102" i="14" s="1"/>
  <c r="F104" i="14"/>
  <c r="G104" i="14" s="1"/>
  <c r="F105" i="14"/>
  <c r="G105" i="14" s="1"/>
  <c r="F106" i="14"/>
  <c r="G106" i="14" s="1"/>
  <c r="F107" i="14"/>
  <c r="G107" i="14" s="1"/>
  <c r="F108" i="14"/>
  <c r="G108" i="14" s="1"/>
  <c r="F109" i="14"/>
  <c r="G109" i="14" s="1"/>
  <c r="F110" i="14"/>
  <c r="G110" i="14" s="1"/>
  <c r="F111" i="14"/>
  <c r="G111" i="14" s="1"/>
  <c r="F112" i="14"/>
  <c r="G112" i="14" s="1"/>
  <c r="F113" i="14"/>
  <c r="G113" i="14" s="1"/>
  <c r="F114" i="14"/>
  <c r="G114" i="14" s="1"/>
  <c r="F115" i="14"/>
  <c r="G115" i="14" s="1"/>
  <c r="F116" i="14"/>
  <c r="G116" i="14" s="1"/>
  <c r="F117" i="14"/>
  <c r="G117" i="14" s="1"/>
  <c r="F118" i="14"/>
  <c r="G118" i="14" s="1"/>
  <c r="F119" i="14"/>
  <c r="G119" i="14" s="1"/>
  <c r="F120" i="14"/>
  <c r="G120" i="14" s="1"/>
  <c r="F121" i="14"/>
  <c r="G121" i="14" s="1"/>
  <c r="F122" i="14"/>
  <c r="G122" i="14" s="1"/>
  <c r="F123" i="14"/>
  <c r="G123" i="14" s="1"/>
  <c r="F124" i="14"/>
  <c r="G124" i="14" s="1"/>
  <c r="F125" i="14"/>
  <c r="G125" i="14" s="1"/>
  <c r="F126" i="14"/>
  <c r="G126" i="14" s="1"/>
  <c r="F127" i="14"/>
  <c r="G127" i="14" s="1"/>
  <c r="F128" i="14"/>
  <c r="G128" i="14" s="1"/>
  <c r="F129" i="14"/>
  <c r="G129" i="14" s="1"/>
  <c r="F130" i="14"/>
  <c r="G130" i="14" s="1"/>
  <c r="F131" i="14"/>
  <c r="G131" i="14" s="1"/>
  <c r="F132" i="14"/>
  <c r="G132" i="14" s="1"/>
  <c r="F133" i="14"/>
  <c r="G133" i="14" s="1"/>
  <c r="F134" i="14"/>
  <c r="G134" i="14" s="1"/>
  <c r="F135" i="14"/>
  <c r="G135" i="14" s="1"/>
  <c r="F136" i="14"/>
  <c r="G136" i="14" s="1"/>
  <c r="F137" i="14"/>
  <c r="G137" i="14" s="1"/>
  <c r="F138" i="14"/>
  <c r="G138" i="14" s="1"/>
  <c r="F139" i="14"/>
  <c r="G139" i="14" s="1"/>
  <c r="F140" i="14"/>
  <c r="G140" i="14" s="1"/>
  <c r="F141" i="14"/>
  <c r="G141" i="14" s="1"/>
  <c r="F142" i="14"/>
  <c r="G142" i="14" s="1"/>
  <c r="F143" i="14"/>
  <c r="G143" i="14" s="1"/>
  <c r="F144" i="14"/>
  <c r="G144" i="14" s="1"/>
  <c r="F145" i="14"/>
  <c r="G145" i="14" s="1"/>
  <c r="F146" i="14"/>
  <c r="G146" i="14" s="1"/>
  <c r="F147" i="14"/>
  <c r="G147" i="14" s="1"/>
  <c r="F148" i="14"/>
  <c r="G148" i="14" s="1"/>
  <c r="F149" i="14"/>
  <c r="G149" i="14" s="1"/>
  <c r="F150" i="14"/>
  <c r="G150" i="14" s="1"/>
  <c r="F151" i="14"/>
  <c r="G151" i="14" s="1"/>
  <c r="F152" i="14"/>
  <c r="G152" i="14" s="1"/>
  <c r="F153" i="14"/>
  <c r="G153" i="14" s="1"/>
  <c r="F154" i="14"/>
  <c r="G154" i="14" s="1"/>
  <c r="F155" i="14"/>
  <c r="G155" i="14" s="1"/>
  <c r="F156" i="14"/>
  <c r="G156" i="14" s="1"/>
  <c r="F157" i="14"/>
  <c r="G157" i="14" s="1"/>
  <c r="F158" i="14"/>
  <c r="G158" i="14" s="1"/>
  <c r="F159" i="14"/>
  <c r="G159" i="14" s="1"/>
  <c r="F160" i="14"/>
  <c r="G160" i="14" s="1"/>
  <c r="F161" i="14"/>
  <c r="G161" i="14" s="1"/>
  <c r="F162" i="14"/>
  <c r="G162" i="14" s="1"/>
  <c r="F163" i="14"/>
  <c r="G163" i="14" s="1"/>
  <c r="F164" i="14"/>
  <c r="G164" i="14" s="1"/>
  <c r="F165" i="14"/>
  <c r="G165" i="14" s="1"/>
  <c r="F166" i="14"/>
  <c r="G166" i="14" s="1"/>
  <c r="F167" i="14"/>
  <c r="G167" i="14" s="1"/>
  <c r="F168" i="14"/>
  <c r="G168" i="14" s="1"/>
  <c r="F169" i="14"/>
  <c r="G169" i="14" s="1"/>
  <c r="F170" i="14"/>
  <c r="G170" i="14" s="1"/>
  <c r="F171" i="14"/>
  <c r="G171" i="14" s="1"/>
  <c r="F172" i="14"/>
  <c r="G172" i="14" s="1"/>
  <c r="F173" i="14"/>
  <c r="G173" i="14" s="1"/>
  <c r="F174" i="14"/>
  <c r="G174" i="14" s="1"/>
  <c r="F175" i="14"/>
  <c r="G175" i="14" s="1"/>
  <c r="F176" i="14"/>
  <c r="G176" i="14" s="1"/>
  <c r="F177" i="14"/>
  <c r="G177" i="14" s="1"/>
  <c r="F178" i="14"/>
  <c r="G178" i="14" s="1"/>
  <c r="F179" i="14"/>
  <c r="G179" i="14" s="1"/>
  <c r="F180" i="14"/>
  <c r="G180" i="14" s="1"/>
  <c r="F181" i="14"/>
  <c r="G181" i="14" s="1"/>
  <c r="F182" i="14"/>
  <c r="G182" i="14" s="1"/>
  <c r="F183" i="14"/>
  <c r="G183" i="14" s="1"/>
  <c r="F184" i="14"/>
  <c r="G184" i="14" s="1"/>
  <c r="F185" i="14"/>
  <c r="G185" i="14" s="1"/>
  <c r="F186" i="14"/>
  <c r="G186" i="14" s="1"/>
  <c r="F187" i="14"/>
  <c r="G187" i="14" s="1"/>
  <c r="H16" i="14"/>
  <c r="F4" i="14"/>
  <c r="G4" i="14" s="1"/>
  <c r="F5" i="14"/>
  <c r="G5" i="14" s="1"/>
  <c r="F6" i="14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F21" i="14"/>
  <c r="G21" i="14" s="1"/>
  <c r="F22" i="14"/>
  <c r="G22" i="14" s="1"/>
  <c r="F3" i="14"/>
  <c r="G3" i="14" s="1"/>
  <c r="A3" i="14"/>
  <c r="F2" i="14"/>
  <c r="G2" i="14" s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J1227" i="1" s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G207" i="2"/>
  <c r="G206" i="2"/>
  <c r="G205" i="2"/>
  <c r="G204" i="2"/>
  <c r="G203" i="2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J1401" i="1"/>
  <c r="G202" i="2"/>
  <c r="G201" i="2"/>
  <c r="I1443" i="1"/>
  <c r="G200" i="2"/>
  <c r="G199" i="2"/>
  <c r="I1395" i="1"/>
  <c r="I1396" i="1"/>
  <c r="I1397" i="1"/>
  <c r="I1398" i="1"/>
  <c r="I1399" i="1"/>
  <c r="I1400" i="1"/>
  <c r="I1401" i="1"/>
  <c r="I1402" i="1"/>
  <c r="J1402" i="1" s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4" i="1"/>
  <c r="I1445" i="1"/>
  <c r="I1446" i="1"/>
  <c r="I1447" i="1"/>
  <c r="I1448" i="1"/>
  <c r="I1449" i="1"/>
  <c r="I1450" i="1"/>
  <c r="I1451" i="1"/>
  <c r="I1452" i="1"/>
  <c r="I1453" i="1"/>
  <c r="J1453" i="1" s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394" i="1"/>
  <c r="I1383" i="1"/>
  <c r="G197" i="2"/>
  <c r="G198" i="2"/>
  <c r="G196" i="2"/>
  <c r="G195" i="2"/>
  <c r="G194" i="2"/>
  <c r="G193" i="2"/>
  <c r="G192" i="2"/>
  <c r="G191" i="2"/>
  <c r="G190" i="2"/>
  <c r="G189" i="2"/>
  <c r="G188" i="2"/>
  <c r="G187" i="2"/>
  <c r="I1372" i="1"/>
  <c r="G186" i="2"/>
  <c r="G185" i="2"/>
  <c r="G184" i="2"/>
  <c r="G183" i="2"/>
  <c r="G182" i="2"/>
  <c r="G181" i="2"/>
  <c r="G180" i="2"/>
  <c r="G179" i="2"/>
  <c r="I1354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3" i="1"/>
  <c r="I1374" i="1"/>
  <c r="I1375" i="1"/>
  <c r="I1376" i="1"/>
  <c r="I1377" i="1"/>
  <c r="I1378" i="1"/>
  <c r="I1379" i="1"/>
  <c r="I1380" i="1"/>
  <c r="I1381" i="1"/>
  <c r="I1382" i="1"/>
  <c r="I1384" i="1"/>
  <c r="I1385" i="1"/>
  <c r="I1386" i="1"/>
  <c r="I1387" i="1"/>
  <c r="I1388" i="1"/>
  <c r="I1389" i="1"/>
  <c r="I1390" i="1"/>
  <c r="I1391" i="1"/>
  <c r="I1392" i="1"/>
  <c r="I1393" i="1"/>
  <c r="I1337" i="1"/>
  <c r="I1338" i="1"/>
  <c r="I1339" i="1"/>
  <c r="I1324" i="1"/>
  <c r="I1318" i="1"/>
  <c r="I1317" i="1"/>
  <c r="I1316" i="1"/>
  <c r="I1315" i="1"/>
  <c r="G178" i="2"/>
  <c r="G176" i="2"/>
  <c r="G177" i="2"/>
  <c r="I1254" i="1"/>
  <c r="G175" i="2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9" i="1"/>
  <c r="I1320" i="1"/>
  <c r="I1321" i="1"/>
  <c r="I1322" i="1"/>
  <c r="I1323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161" i="1"/>
  <c r="I1162" i="1"/>
  <c r="I1163" i="1"/>
  <c r="I1164" i="1"/>
  <c r="I1159" i="1"/>
  <c r="G174" i="2"/>
  <c r="G173" i="2"/>
  <c r="G172" i="2"/>
  <c r="G171" i="2"/>
  <c r="G170" i="2"/>
  <c r="G169" i="2"/>
  <c r="G168" i="2"/>
  <c r="G167" i="2"/>
  <c r="G166" i="2"/>
  <c r="I1054" i="1"/>
  <c r="G165" i="2"/>
  <c r="G164" i="2"/>
  <c r="G163" i="2"/>
  <c r="H869" i="1"/>
  <c r="I869" i="1"/>
  <c r="G162" i="2"/>
  <c r="G161" i="2"/>
  <c r="G160" i="2"/>
  <c r="G159" i="2"/>
  <c r="G158" i="2"/>
  <c r="G157" i="2"/>
  <c r="G156" i="2"/>
  <c r="G155" i="2"/>
  <c r="G154" i="2"/>
  <c r="G153" i="2"/>
  <c r="G152" i="2"/>
  <c r="I882" i="1"/>
  <c r="G151" i="2"/>
  <c r="G150" i="2"/>
  <c r="G149" i="2"/>
  <c r="G148" i="2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60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I815" i="1"/>
  <c r="H815" i="1"/>
  <c r="G143" i="2"/>
  <c r="G142" i="2"/>
  <c r="I781" i="1"/>
  <c r="H781" i="1"/>
  <c r="I771" i="1"/>
  <c r="H771" i="1"/>
  <c r="I768" i="1"/>
  <c r="H768" i="1"/>
  <c r="I767" i="1"/>
  <c r="H767" i="1"/>
  <c r="I766" i="1"/>
  <c r="H766" i="1"/>
  <c r="I696" i="1"/>
  <c r="H696" i="1"/>
  <c r="I695" i="1"/>
  <c r="H695" i="1"/>
  <c r="I693" i="1"/>
  <c r="H693" i="1"/>
  <c r="J693" i="1" s="1"/>
  <c r="I690" i="1"/>
  <c r="H690" i="1"/>
  <c r="I687" i="1"/>
  <c r="H687" i="1"/>
  <c r="I686" i="1"/>
  <c r="H686" i="1"/>
  <c r="G109" i="2"/>
  <c r="G58" i="2"/>
  <c r="G53" i="2"/>
  <c r="G54" i="2"/>
  <c r="G55" i="2"/>
  <c r="G56" i="2"/>
  <c r="G57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4" i="2"/>
  <c r="G145" i="2"/>
  <c r="G146" i="2"/>
  <c r="G147" i="2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8" i="1"/>
  <c r="I688" i="1"/>
  <c r="H689" i="1"/>
  <c r="I689" i="1"/>
  <c r="H691" i="1"/>
  <c r="I691" i="1"/>
  <c r="H692" i="1"/>
  <c r="I692" i="1"/>
  <c r="H694" i="1"/>
  <c r="I694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9" i="1"/>
  <c r="I769" i="1"/>
  <c r="H770" i="1"/>
  <c r="I770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K802" i="4"/>
  <c r="F802" i="4"/>
  <c r="G802" i="4" s="1"/>
  <c r="K801" i="4"/>
  <c r="K803" i="4"/>
  <c r="F715" i="4"/>
  <c r="G715" i="4" s="1"/>
  <c r="K688" i="4"/>
  <c r="F688" i="4"/>
  <c r="G688" i="4" s="1"/>
  <c r="K653" i="4"/>
  <c r="F653" i="4"/>
  <c r="G653" i="4" s="1"/>
  <c r="F713" i="4"/>
  <c r="G713" i="4" s="1"/>
  <c r="K713" i="4"/>
  <c r="F714" i="4"/>
  <c r="G714" i="4" s="1"/>
  <c r="K714" i="4"/>
  <c r="K715" i="4"/>
  <c r="F716" i="4"/>
  <c r="G716" i="4" s="1"/>
  <c r="K716" i="4"/>
  <c r="F717" i="4"/>
  <c r="G717" i="4" s="1"/>
  <c r="K717" i="4"/>
  <c r="F718" i="4"/>
  <c r="G718" i="4" s="1"/>
  <c r="K718" i="4"/>
  <c r="F703" i="4"/>
  <c r="G703" i="4" s="1"/>
  <c r="K703" i="4"/>
  <c r="F704" i="4"/>
  <c r="G704" i="4" s="1"/>
  <c r="K704" i="4"/>
  <c r="F705" i="4"/>
  <c r="G705" i="4" s="1"/>
  <c r="K705" i="4"/>
  <c r="F706" i="4"/>
  <c r="G706" i="4" s="1"/>
  <c r="K706" i="4"/>
  <c r="F707" i="4"/>
  <c r="G707" i="4" s="1"/>
  <c r="K707" i="4"/>
  <c r="K660" i="4"/>
  <c r="F660" i="4"/>
  <c r="G660" i="4" s="1"/>
  <c r="F633" i="4"/>
  <c r="G633" i="4" s="1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4" i="4"/>
  <c r="K655" i="4"/>
  <c r="K656" i="4"/>
  <c r="K657" i="4"/>
  <c r="K658" i="4"/>
  <c r="K659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8" i="4"/>
  <c r="K709" i="4"/>
  <c r="K710" i="4"/>
  <c r="K711" i="4"/>
  <c r="K712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4" i="4"/>
  <c r="K805" i="4"/>
  <c r="K806" i="4"/>
  <c r="K807" i="4"/>
  <c r="K808" i="4"/>
  <c r="K809" i="4"/>
  <c r="F625" i="4"/>
  <c r="G625" i="4" s="1"/>
  <c r="F626" i="4"/>
  <c r="G626" i="4" s="1"/>
  <c r="F627" i="4"/>
  <c r="G627" i="4" s="1"/>
  <c r="F628" i="4"/>
  <c r="G628" i="4" s="1"/>
  <c r="F629" i="4"/>
  <c r="G629" i="4" s="1"/>
  <c r="F630" i="4"/>
  <c r="G630" i="4" s="1"/>
  <c r="F631" i="4"/>
  <c r="G631" i="4" s="1"/>
  <c r="F632" i="4"/>
  <c r="G632" i="4" s="1"/>
  <c r="F634" i="4"/>
  <c r="G634" i="4" s="1"/>
  <c r="F635" i="4"/>
  <c r="G635" i="4" s="1"/>
  <c r="F636" i="4"/>
  <c r="G636" i="4" s="1"/>
  <c r="F637" i="4"/>
  <c r="G637" i="4" s="1"/>
  <c r="F638" i="4"/>
  <c r="G638" i="4" s="1"/>
  <c r="F639" i="4"/>
  <c r="G639" i="4" s="1"/>
  <c r="F640" i="4"/>
  <c r="G640" i="4" s="1"/>
  <c r="F641" i="4"/>
  <c r="G641" i="4" s="1"/>
  <c r="F642" i="4"/>
  <c r="G642" i="4" s="1"/>
  <c r="F643" i="4"/>
  <c r="G643" i="4" s="1"/>
  <c r="F644" i="4"/>
  <c r="G644" i="4" s="1"/>
  <c r="F645" i="4"/>
  <c r="G645" i="4" s="1"/>
  <c r="F646" i="4"/>
  <c r="G646" i="4" s="1"/>
  <c r="F647" i="4"/>
  <c r="G647" i="4" s="1"/>
  <c r="F648" i="4"/>
  <c r="G648" i="4" s="1"/>
  <c r="F649" i="4"/>
  <c r="G649" i="4" s="1"/>
  <c r="F650" i="4"/>
  <c r="G650" i="4" s="1"/>
  <c r="F651" i="4"/>
  <c r="G651" i="4" s="1"/>
  <c r="F652" i="4"/>
  <c r="G652" i="4" s="1"/>
  <c r="F654" i="4"/>
  <c r="G654" i="4" s="1"/>
  <c r="F655" i="4"/>
  <c r="G655" i="4" s="1"/>
  <c r="F656" i="4"/>
  <c r="G656" i="4" s="1"/>
  <c r="F657" i="4"/>
  <c r="G657" i="4" s="1"/>
  <c r="F658" i="4"/>
  <c r="G658" i="4" s="1"/>
  <c r="F659" i="4"/>
  <c r="G659" i="4" s="1"/>
  <c r="F661" i="4"/>
  <c r="G661" i="4" s="1"/>
  <c r="F662" i="4"/>
  <c r="G662" i="4" s="1"/>
  <c r="F663" i="4"/>
  <c r="G663" i="4" s="1"/>
  <c r="F664" i="4"/>
  <c r="G664" i="4" s="1"/>
  <c r="F665" i="4"/>
  <c r="G665" i="4" s="1"/>
  <c r="F666" i="4"/>
  <c r="G666" i="4" s="1"/>
  <c r="F667" i="4"/>
  <c r="G667" i="4" s="1"/>
  <c r="F668" i="4"/>
  <c r="G668" i="4" s="1"/>
  <c r="F669" i="4"/>
  <c r="G669" i="4" s="1"/>
  <c r="F670" i="4"/>
  <c r="G670" i="4" s="1"/>
  <c r="F671" i="4"/>
  <c r="G671" i="4" s="1"/>
  <c r="F672" i="4"/>
  <c r="G672" i="4" s="1"/>
  <c r="F673" i="4"/>
  <c r="G673" i="4" s="1"/>
  <c r="F674" i="4"/>
  <c r="G674" i="4" s="1"/>
  <c r="F675" i="4"/>
  <c r="G675" i="4" s="1"/>
  <c r="F676" i="4"/>
  <c r="G676" i="4" s="1"/>
  <c r="F677" i="4"/>
  <c r="G677" i="4" s="1"/>
  <c r="F678" i="4"/>
  <c r="G678" i="4" s="1"/>
  <c r="F679" i="4"/>
  <c r="G679" i="4" s="1"/>
  <c r="F680" i="4"/>
  <c r="G680" i="4" s="1"/>
  <c r="F681" i="4"/>
  <c r="G681" i="4" s="1"/>
  <c r="F682" i="4"/>
  <c r="G682" i="4" s="1"/>
  <c r="F683" i="4"/>
  <c r="G683" i="4" s="1"/>
  <c r="F684" i="4"/>
  <c r="G684" i="4" s="1"/>
  <c r="F685" i="4"/>
  <c r="G685" i="4" s="1"/>
  <c r="F686" i="4"/>
  <c r="G686" i="4" s="1"/>
  <c r="F687" i="4"/>
  <c r="G687" i="4" s="1"/>
  <c r="F689" i="4"/>
  <c r="G689" i="4" s="1"/>
  <c r="F690" i="4"/>
  <c r="G690" i="4" s="1"/>
  <c r="F691" i="4"/>
  <c r="G691" i="4" s="1"/>
  <c r="F692" i="4"/>
  <c r="G692" i="4" s="1"/>
  <c r="F693" i="4"/>
  <c r="G693" i="4" s="1"/>
  <c r="F694" i="4"/>
  <c r="G694" i="4" s="1"/>
  <c r="F695" i="4"/>
  <c r="G695" i="4" s="1"/>
  <c r="F696" i="4"/>
  <c r="G696" i="4" s="1"/>
  <c r="F697" i="4"/>
  <c r="G697" i="4" s="1"/>
  <c r="F698" i="4"/>
  <c r="G698" i="4" s="1"/>
  <c r="F699" i="4"/>
  <c r="G699" i="4" s="1"/>
  <c r="F700" i="4"/>
  <c r="G700" i="4" s="1"/>
  <c r="F701" i="4"/>
  <c r="G701" i="4" s="1"/>
  <c r="F702" i="4"/>
  <c r="G702" i="4" s="1"/>
  <c r="F708" i="4"/>
  <c r="G708" i="4" s="1"/>
  <c r="F709" i="4"/>
  <c r="G709" i="4" s="1"/>
  <c r="F710" i="4"/>
  <c r="G710" i="4" s="1"/>
  <c r="F711" i="4"/>
  <c r="G711" i="4" s="1"/>
  <c r="F712" i="4"/>
  <c r="G712" i="4" s="1"/>
  <c r="F719" i="4"/>
  <c r="G719" i="4" s="1"/>
  <c r="F720" i="4"/>
  <c r="G720" i="4" s="1"/>
  <c r="F721" i="4"/>
  <c r="G721" i="4" s="1"/>
  <c r="F722" i="4"/>
  <c r="G722" i="4" s="1"/>
  <c r="F723" i="4"/>
  <c r="G723" i="4" s="1"/>
  <c r="F724" i="4"/>
  <c r="G724" i="4" s="1"/>
  <c r="F725" i="4"/>
  <c r="G725" i="4" s="1"/>
  <c r="F726" i="4"/>
  <c r="G726" i="4" s="1"/>
  <c r="F727" i="4"/>
  <c r="G727" i="4" s="1"/>
  <c r="F728" i="4"/>
  <c r="G728" i="4" s="1"/>
  <c r="F729" i="4"/>
  <c r="G729" i="4" s="1"/>
  <c r="F730" i="4"/>
  <c r="G730" i="4" s="1"/>
  <c r="F731" i="4"/>
  <c r="G731" i="4" s="1"/>
  <c r="F732" i="4"/>
  <c r="G732" i="4" s="1"/>
  <c r="F733" i="4"/>
  <c r="G733" i="4" s="1"/>
  <c r="F734" i="4"/>
  <c r="G734" i="4" s="1"/>
  <c r="F735" i="4"/>
  <c r="G735" i="4" s="1"/>
  <c r="F736" i="4"/>
  <c r="G736" i="4" s="1"/>
  <c r="F737" i="4"/>
  <c r="G737" i="4" s="1"/>
  <c r="F738" i="4"/>
  <c r="G738" i="4" s="1"/>
  <c r="F739" i="4"/>
  <c r="G739" i="4" s="1"/>
  <c r="F740" i="4"/>
  <c r="G740" i="4" s="1"/>
  <c r="F741" i="4"/>
  <c r="G741" i="4" s="1"/>
  <c r="F742" i="4"/>
  <c r="G742" i="4" s="1"/>
  <c r="F743" i="4"/>
  <c r="G743" i="4" s="1"/>
  <c r="F744" i="4"/>
  <c r="G744" i="4" s="1"/>
  <c r="F745" i="4"/>
  <c r="G745" i="4" s="1"/>
  <c r="F746" i="4"/>
  <c r="G746" i="4" s="1"/>
  <c r="F747" i="4"/>
  <c r="G747" i="4" s="1"/>
  <c r="F748" i="4"/>
  <c r="G748" i="4" s="1"/>
  <c r="F749" i="4"/>
  <c r="G749" i="4" s="1"/>
  <c r="F750" i="4"/>
  <c r="G750" i="4" s="1"/>
  <c r="F751" i="4"/>
  <c r="G751" i="4" s="1"/>
  <c r="F752" i="4"/>
  <c r="G752" i="4" s="1"/>
  <c r="F753" i="4"/>
  <c r="G753" i="4" s="1"/>
  <c r="F754" i="4"/>
  <c r="G754" i="4" s="1"/>
  <c r="F755" i="4"/>
  <c r="G755" i="4" s="1"/>
  <c r="F756" i="4"/>
  <c r="G756" i="4" s="1"/>
  <c r="F757" i="4"/>
  <c r="G757" i="4" s="1"/>
  <c r="F758" i="4"/>
  <c r="G758" i="4" s="1"/>
  <c r="F759" i="4"/>
  <c r="G759" i="4" s="1"/>
  <c r="F760" i="4"/>
  <c r="G760" i="4" s="1"/>
  <c r="F761" i="4"/>
  <c r="G761" i="4" s="1"/>
  <c r="F762" i="4"/>
  <c r="G762" i="4" s="1"/>
  <c r="F763" i="4"/>
  <c r="G763" i="4" s="1"/>
  <c r="F764" i="4"/>
  <c r="G764" i="4" s="1"/>
  <c r="F765" i="4"/>
  <c r="G765" i="4" s="1"/>
  <c r="F766" i="4"/>
  <c r="G766" i="4" s="1"/>
  <c r="F767" i="4"/>
  <c r="G767" i="4" s="1"/>
  <c r="F768" i="4"/>
  <c r="G768" i="4" s="1"/>
  <c r="F769" i="4"/>
  <c r="G769" i="4" s="1"/>
  <c r="F770" i="4"/>
  <c r="G770" i="4" s="1"/>
  <c r="F771" i="4"/>
  <c r="G771" i="4" s="1"/>
  <c r="F772" i="4"/>
  <c r="G772" i="4" s="1"/>
  <c r="F773" i="4"/>
  <c r="G773" i="4" s="1"/>
  <c r="F774" i="4"/>
  <c r="G774" i="4" s="1"/>
  <c r="F775" i="4"/>
  <c r="G775" i="4" s="1"/>
  <c r="F776" i="4"/>
  <c r="G776" i="4" s="1"/>
  <c r="F777" i="4"/>
  <c r="G777" i="4" s="1"/>
  <c r="F778" i="4"/>
  <c r="G778" i="4" s="1"/>
  <c r="F779" i="4"/>
  <c r="G779" i="4" s="1"/>
  <c r="F780" i="4"/>
  <c r="G780" i="4" s="1"/>
  <c r="F781" i="4"/>
  <c r="G781" i="4" s="1"/>
  <c r="F782" i="4"/>
  <c r="G782" i="4" s="1"/>
  <c r="F783" i="4"/>
  <c r="G783" i="4" s="1"/>
  <c r="F784" i="4"/>
  <c r="G784" i="4" s="1"/>
  <c r="F785" i="4"/>
  <c r="G785" i="4" s="1"/>
  <c r="F786" i="4"/>
  <c r="G786" i="4" s="1"/>
  <c r="F787" i="4"/>
  <c r="G787" i="4" s="1"/>
  <c r="F788" i="4"/>
  <c r="G788" i="4" s="1"/>
  <c r="F789" i="4"/>
  <c r="G789" i="4" s="1"/>
  <c r="F790" i="4"/>
  <c r="G790" i="4" s="1"/>
  <c r="F791" i="4"/>
  <c r="G791" i="4" s="1"/>
  <c r="F792" i="4"/>
  <c r="G792" i="4" s="1"/>
  <c r="F793" i="4"/>
  <c r="G793" i="4" s="1"/>
  <c r="F794" i="4"/>
  <c r="G794" i="4" s="1"/>
  <c r="F795" i="4"/>
  <c r="G795" i="4" s="1"/>
  <c r="F796" i="4"/>
  <c r="G796" i="4" s="1"/>
  <c r="F797" i="4"/>
  <c r="G797" i="4" s="1"/>
  <c r="F798" i="4"/>
  <c r="G798" i="4" s="1"/>
  <c r="F799" i="4"/>
  <c r="G799" i="4" s="1"/>
  <c r="F800" i="4"/>
  <c r="G800" i="4" s="1"/>
  <c r="F801" i="4"/>
  <c r="G801" i="4" s="1"/>
  <c r="F803" i="4"/>
  <c r="G803" i="4" s="1"/>
  <c r="F804" i="4"/>
  <c r="G804" i="4" s="1"/>
  <c r="F805" i="4"/>
  <c r="G805" i="4" s="1"/>
  <c r="F806" i="4"/>
  <c r="G806" i="4" s="1"/>
  <c r="F807" i="4"/>
  <c r="G807" i="4" s="1"/>
  <c r="F808" i="4"/>
  <c r="G808" i="4" s="1"/>
  <c r="F809" i="4"/>
  <c r="G809" i="4" s="1"/>
  <c r="F621" i="4"/>
  <c r="G621" i="4" s="1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F602" i="4"/>
  <c r="G602" i="4" s="1"/>
  <c r="F603" i="4"/>
  <c r="G603" i="4" s="1"/>
  <c r="F604" i="4"/>
  <c r="G604" i="4" s="1"/>
  <c r="F605" i="4"/>
  <c r="G605" i="4" s="1"/>
  <c r="F606" i="4"/>
  <c r="G606" i="4" s="1"/>
  <c r="F607" i="4"/>
  <c r="G607" i="4" s="1"/>
  <c r="F608" i="4"/>
  <c r="G608" i="4" s="1"/>
  <c r="F609" i="4"/>
  <c r="G609" i="4" s="1"/>
  <c r="F610" i="4"/>
  <c r="G610" i="4" s="1"/>
  <c r="F611" i="4"/>
  <c r="G611" i="4" s="1"/>
  <c r="F612" i="4"/>
  <c r="G612" i="4" s="1"/>
  <c r="F613" i="4"/>
  <c r="G613" i="4" s="1"/>
  <c r="F614" i="4"/>
  <c r="G614" i="4" s="1"/>
  <c r="F615" i="4"/>
  <c r="G615" i="4" s="1"/>
  <c r="F616" i="4"/>
  <c r="G616" i="4" s="1"/>
  <c r="F617" i="4"/>
  <c r="G617" i="4" s="1"/>
  <c r="F618" i="4"/>
  <c r="G618" i="4" s="1"/>
  <c r="F619" i="4"/>
  <c r="G619" i="4" s="1"/>
  <c r="F620" i="4"/>
  <c r="G620" i="4" s="1"/>
  <c r="F622" i="4"/>
  <c r="G622" i="4" s="1"/>
  <c r="F623" i="4"/>
  <c r="G623" i="4" s="1"/>
  <c r="F624" i="4"/>
  <c r="G624" i="4" s="1"/>
  <c r="G52" i="2"/>
  <c r="G51" i="2"/>
  <c r="G50" i="2"/>
  <c r="K537" i="4"/>
  <c r="F537" i="4"/>
  <c r="G537" i="4" s="1"/>
  <c r="G49" i="2"/>
  <c r="G48" i="2"/>
  <c r="G47" i="2"/>
  <c r="G46" i="2"/>
  <c r="G45" i="2"/>
  <c r="G44" i="2"/>
  <c r="G40" i="2"/>
  <c r="G41" i="2"/>
  <c r="G42" i="2"/>
  <c r="G43" i="2"/>
  <c r="G36" i="2"/>
  <c r="G37" i="2"/>
  <c r="G38" i="2"/>
  <c r="G39" i="2"/>
  <c r="G35" i="2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G34" i="2"/>
  <c r="G33" i="2"/>
  <c r="G32" i="2"/>
  <c r="G31" i="2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K600" i="4"/>
  <c r="K601" i="4"/>
  <c r="F600" i="4"/>
  <c r="G600" i="4" s="1"/>
  <c r="F601" i="4"/>
  <c r="G601" i="4" s="1"/>
  <c r="I599" i="4"/>
  <c r="K597" i="4"/>
  <c r="K598" i="4"/>
  <c r="K599" i="4"/>
  <c r="F596" i="4"/>
  <c r="G596" i="4" s="1"/>
  <c r="F597" i="4"/>
  <c r="G597" i="4" s="1"/>
  <c r="F598" i="4"/>
  <c r="G598" i="4" s="1"/>
  <c r="F599" i="4"/>
  <c r="G599" i="4" s="1"/>
  <c r="K596" i="4"/>
  <c r="K588" i="4"/>
  <c r="K589" i="4"/>
  <c r="K590" i="4"/>
  <c r="K591" i="4"/>
  <c r="K592" i="4"/>
  <c r="K593" i="4"/>
  <c r="K594" i="4"/>
  <c r="K595" i="4"/>
  <c r="F588" i="4"/>
  <c r="G588" i="4" s="1"/>
  <c r="F589" i="4"/>
  <c r="G589" i="4" s="1"/>
  <c r="F590" i="4"/>
  <c r="G590" i="4" s="1"/>
  <c r="F591" i="4"/>
  <c r="G591" i="4" s="1"/>
  <c r="F592" i="4"/>
  <c r="G592" i="4" s="1"/>
  <c r="F593" i="4"/>
  <c r="G593" i="4" s="1"/>
  <c r="F594" i="4"/>
  <c r="G594" i="4" s="1"/>
  <c r="F595" i="4"/>
  <c r="G595" i="4" s="1"/>
  <c r="K586" i="4"/>
  <c r="F586" i="4"/>
  <c r="G586" i="4" s="1"/>
  <c r="K581" i="4"/>
  <c r="K582" i="4"/>
  <c r="K583" i="4"/>
  <c r="K584" i="4"/>
  <c r="K585" i="4"/>
  <c r="K587" i="4"/>
  <c r="F581" i="4"/>
  <c r="G581" i="4" s="1"/>
  <c r="F582" i="4"/>
  <c r="G582" i="4" s="1"/>
  <c r="F583" i="4"/>
  <c r="G583" i="4" s="1"/>
  <c r="F584" i="4"/>
  <c r="G584" i="4" s="1"/>
  <c r="F585" i="4"/>
  <c r="G585" i="4" s="1"/>
  <c r="F587" i="4"/>
  <c r="G587" i="4" s="1"/>
  <c r="H571" i="4"/>
  <c r="K514" i="4"/>
  <c r="F514" i="4"/>
  <c r="G514" i="4" s="1"/>
  <c r="F515" i="4"/>
  <c r="G515" i="4" s="1"/>
  <c r="K515" i="4"/>
  <c r="F516" i="4"/>
  <c r="G516" i="4" s="1"/>
  <c r="K516" i="4"/>
  <c r="F517" i="4"/>
  <c r="G517" i="4" s="1"/>
  <c r="K517" i="4"/>
  <c r="F518" i="4"/>
  <c r="G518" i="4" s="1"/>
  <c r="K518" i="4"/>
  <c r="F519" i="4"/>
  <c r="G519" i="4" s="1"/>
  <c r="K519" i="4"/>
  <c r="F520" i="4"/>
  <c r="G520" i="4" s="1"/>
  <c r="K520" i="4"/>
  <c r="F521" i="4"/>
  <c r="G521" i="4" s="1"/>
  <c r="K521" i="4"/>
  <c r="F522" i="4"/>
  <c r="G522" i="4" s="1"/>
  <c r="K522" i="4"/>
  <c r="F523" i="4"/>
  <c r="G523" i="4" s="1"/>
  <c r="K523" i="4"/>
  <c r="F524" i="4"/>
  <c r="G524" i="4" s="1"/>
  <c r="K524" i="4"/>
  <c r="F525" i="4"/>
  <c r="G525" i="4" s="1"/>
  <c r="K525" i="4"/>
  <c r="F526" i="4"/>
  <c r="G526" i="4" s="1"/>
  <c r="K526" i="4"/>
  <c r="F527" i="4"/>
  <c r="G527" i="4" s="1"/>
  <c r="K527" i="4"/>
  <c r="F528" i="4"/>
  <c r="G528" i="4" s="1"/>
  <c r="K528" i="4"/>
  <c r="F529" i="4"/>
  <c r="G529" i="4" s="1"/>
  <c r="K529" i="4"/>
  <c r="F530" i="4"/>
  <c r="G530" i="4" s="1"/>
  <c r="K530" i="4"/>
  <c r="H501" i="4"/>
  <c r="K501" i="4" s="1"/>
  <c r="F493" i="4"/>
  <c r="G493" i="4" s="1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F488" i="4"/>
  <c r="G488" i="4" s="1"/>
  <c r="F489" i="4"/>
  <c r="G489" i="4" s="1"/>
  <c r="F490" i="4"/>
  <c r="G490" i="4" s="1"/>
  <c r="F491" i="4"/>
  <c r="G491" i="4" s="1"/>
  <c r="F492" i="4"/>
  <c r="G492" i="4" s="1"/>
  <c r="F494" i="4"/>
  <c r="G494" i="4" s="1"/>
  <c r="F495" i="4"/>
  <c r="G495" i="4" s="1"/>
  <c r="F496" i="4"/>
  <c r="G496" i="4" s="1"/>
  <c r="F497" i="4"/>
  <c r="G497" i="4" s="1"/>
  <c r="F498" i="4"/>
  <c r="G498" i="4" s="1"/>
  <c r="F499" i="4"/>
  <c r="G499" i="4" s="1"/>
  <c r="F500" i="4"/>
  <c r="G500" i="4" s="1"/>
  <c r="F501" i="4"/>
  <c r="G501" i="4" s="1"/>
  <c r="F502" i="4"/>
  <c r="G502" i="4" s="1"/>
  <c r="F503" i="4"/>
  <c r="G503" i="4" s="1"/>
  <c r="F504" i="4"/>
  <c r="G504" i="4" s="1"/>
  <c r="F505" i="4"/>
  <c r="G505" i="4" s="1"/>
  <c r="F506" i="4"/>
  <c r="G506" i="4" s="1"/>
  <c r="F507" i="4"/>
  <c r="G507" i="4" s="1"/>
  <c r="F508" i="4"/>
  <c r="G508" i="4" s="1"/>
  <c r="F509" i="4"/>
  <c r="G509" i="4" s="1"/>
  <c r="F510" i="4"/>
  <c r="G510" i="4" s="1"/>
  <c r="F511" i="4"/>
  <c r="G511" i="4" s="1"/>
  <c r="F512" i="4"/>
  <c r="G512" i="4" s="1"/>
  <c r="F513" i="4"/>
  <c r="G513" i="4" s="1"/>
  <c r="K532" i="4"/>
  <c r="F532" i="4"/>
  <c r="G532" i="4" s="1"/>
  <c r="H541" i="4"/>
  <c r="K437" i="4"/>
  <c r="K436" i="4"/>
  <c r="F436" i="4"/>
  <c r="G436" i="4" s="1"/>
  <c r="F437" i="4"/>
  <c r="G437" i="4" s="1"/>
  <c r="J2375" i="1" l="1"/>
  <c r="J2368" i="1"/>
  <c r="J2345" i="1"/>
  <c r="J1280" i="1"/>
  <c r="J1272" i="1"/>
  <c r="J1256" i="1"/>
  <c r="J1248" i="1"/>
  <c r="J2374" i="1"/>
  <c r="J2344" i="1"/>
  <c r="J1943" i="1"/>
  <c r="J1264" i="1"/>
  <c r="J2036" i="1"/>
  <c r="J2028" i="1"/>
  <c r="J1240" i="1"/>
  <c r="J1232" i="1"/>
  <c r="J1224" i="1"/>
  <c r="J1403" i="1"/>
  <c r="J1231" i="1"/>
  <c r="J1159" i="1"/>
  <c r="J2042" i="1"/>
  <c r="J2034" i="1"/>
  <c r="J2026" i="1"/>
  <c r="J2030" i="1"/>
  <c r="J2373" i="1"/>
  <c r="J2370" i="1"/>
  <c r="J2350" i="1"/>
  <c r="J1792" i="1"/>
  <c r="J1776" i="1"/>
  <c r="J1528" i="1"/>
  <c r="J1439" i="1"/>
  <c r="J1399" i="1"/>
  <c r="J2020" i="1"/>
  <c r="J2012" i="1"/>
  <c r="J2376" i="1"/>
  <c r="J2369" i="1"/>
  <c r="J2349" i="1"/>
  <c r="J2346" i="1"/>
  <c r="A6" i="17"/>
  <c r="A7" i="17" s="1"/>
  <c r="A2190" i="14"/>
  <c r="A2191" i="14" s="1"/>
  <c r="A1902" i="14"/>
  <c r="A1903" i="14" s="1"/>
  <c r="J2562" i="1"/>
  <c r="J2555" i="1"/>
  <c r="J2541" i="1"/>
  <c r="J2514" i="1"/>
  <c r="J2498" i="1"/>
  <c r="J2493" i="1"/>
  <c r="J2565" i="1"/>
  <c r="J2564" i="1"/>
  <c r="J2561" i="1"/>
  <c r="J2560" i="1"/>
  <c r="J2559" i="1"/>
  <c r="J2558" i="1"/>
  <c r="J2557" i="1"/>
  <c r="J2556" i="1"/>
  <c r="J2554" i="1"/>
  <c r="J2552" i="1"/>
  <c r="J2551" i="1"/>
  <c r="J2550" i="1"/>
  <c r="J2549" i="1"/>
  <c r="J2548" i="1"/>
  <c r="J2546" i="1"/>
  <c r="J2545" i="1"/>
  <c r="J2544" i="1"/>
  <c r="J2543" i="1"/>
  <c r="J2542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3" i="1"/>
  <c r="J2521" i="1"/>
  <c r="J2520" i="1"/>
  <c r="J2518" i="1"/>
  <c r="J2517" i="1"/>
  <c r="J2516" i="1"/>
  <c r="J2515" i="1"/>
  <c r="J2513" i="1"/>
  <c r="J2512" i="1"/>
  <c r="J2510" i="1"/>
  <c r="J2509" i="1"/>
  <c r="J2508" i="1"/>
  <c r="J2506" i="1"/>
  <c r="J2505" i="1"/>
  <c r="J2504" i="1"/>
  <c r="J2501" i="1"/>
  <c r="J2500" i="1"/>
  <c r="J2499" i="1"/>
  <c r="J2497" i="1"/>
  <c r="J2496" i="1"/>
  <c r="J2494" i="1"/>
  <c r="J2492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3" i="1"/>
  <c r="J2472" i="1"/>
  <c r="J2471" i="1"/>
  <c r="J2470" i="1"/>
  <c r="J2469" i="1"/>
  <c r="J2468" i="1"/>
  <c r="J2466" i="1"/>
  <c r="J2465" i="1"/>
  <c r="J2464" i="1"/>
  <c r="J2463" i="1"/>
  <c r="J2462" i="1"/>
  <c r="J2461" i="1"/>
  <c r="J2460" i="1"/>
  <c r="J2459" i="1"/>
  <c r="J2457" i="1"/>
  <c r="J2458" i="1"/>
  <c r="J2454" i="1"/>
  <c r="J2453" i="1"/>
  <c r="J2452" i="1"/>
  <c r="J2450" i="1"/>
  <c r="J2449" i="1"/>
  <c r="J2448" i="1"/>
  <c r="J2447" i="1"/>
  <c r="J2446" i="1"/>
  <c r="J2445" i="1"/>
  <c r="J2444" i="1"/>
  <c r="J2443" i="1"/>
  <c r="J2442" i="1"/>
  <c r="J2440" i="1"/>
  <c r="J2419" i="1"/>
  <c r="J2439" i="1"/>
  <c r="J2438" i="1"/>
  <c r="J2437" i="1"/>
  <c r="J2436" i="1"/>
  <c r="J2435" i="1"/>
  <c r="J2433" i="1"/>
  <c r="J2432" i="1"/>
  <c r="J2430" i="1"/>
  <c r="J2429" i="1"/>
  <c r="J2428" i="1"/>
  <c r="J2425" i="1"/>
  <c r="J2423" i="1"/>
  <c r="J2422" i="1"/>
  <c r="J2421" i="1"/>
  <c r="J2418" i="1"/>
  <c r="J2417" i="1"/>
  <c r="J2411" i="1"/>
  <c r="J2402" i="1"/>
  <c r="J2403" i="1"/>
  <c r="J2415" i="1"/>
  <c r="J2414" i="1"/>
  <c r="J2413" i="1"/>
  <c r="J2410" i="1"/>
  <c r="J2409" i="1"/>
  <c r="J2407" i="1"/>
  <c r="J2406" i="1"/>
  <c r="J2405" i="1"/>
  <c r="J2404" i="1"/>
  <c r="J2401" i="1"/>
  <c r="J2399" i="1"/>
  <c r="J2398" i="1"/>
  <c r="J2397" i="1"/>
  <c r="J2394" i="1"/>
  <c r="J2393" i="1"/>
  <c r="J2392" i="1"/>
  <c r="J2391" i="1"/>
  <c r="J2390" i="1"/>
  <c r="J2389" i="1"/>
  <c r="J2387" i="1"/>
  <c r="J2386" i="1"/>
  <c r="J2385" i="1"/>
  <c r="J2384" i="1"/>
  <c r="J2383" i="1"/>
  <c r="J2382" i="1"/>
  <c r="J2381" i="1"/>
  <c r="J2380" i="1"/>
  <c r="J2379" i="1"/>
  <c r="J2378" i="1"/>
  <c r="J2377" i="1"/>
  <c r="J2337" i="1"/>
  <c r="J2329" i="1"/>
  <c r="J2328" i="1"/>
  <c r="J2313" i="1"/>
  <c r="J2320" i="1"/>
  <c r="J2312" i="1"/>
  <c r="J2321" i="1"/>
  <c r="J2305" i="1"/>
  <c r="J2301" i="1"/>
  <c r="J2299" i="1"/>
  <c r="J2291" i="1"/>
  <c r="J2279" i="1"/>
  <c r="J2269" i="1"/>
  <c r="J2268" i="1"/>
  <c r="J2261" i="1"/>
  <c r="J2260" i="1"/>
  <c r="J1409" i="1"/>
  <c r="J1404" i="1"/>
  <c r="J2249" i="1"/>
  <c r="J2246" i="1"/>
  <c r="J2245" i="1"/>
  <c r="J2241" i="1"/>
  <c r="J2239" i="1"/>
  <c r="J2238" i="1"/>
  <c r="J2235" i="1"/>
  <c r="J2234" i="1"/>
  <c r="A1878" i="14"/>
  <c r="A1799" i="14"/>
  <c r="A1800" i="14" s="1"/>
  <c r="A1801" i="14" s="1"/>
  <c r="A4" i="14"/>
  <c r="A5" i="14" s="1"/>
  <c r="J2232" i="1"/>
  <c r="J2267" i="1"/>
  <c r="J2270" i="1"/>
  <c r="J2266" i="1"/>
  <c r="J2293" i="1"/>
  <c r="J2288" i="1"/>
  <c r="J2237" i="1"/>
  <c r="J2233" i="1"/>
  <c r="J2236" i="1"/>
  <c r="J2290" i="1"/>
  <c r="J2278" i="1"/>
  <c r="J2259" i="1"/>
  <c r="J2298" i="1"/>
  <c r="J2271" i="1"/>
  <c r="J2296" i="1"/>
  <c r="J2289" i="1"/>
  <c r="J2281" i="1"/>
  <c r="J2277" i="1"/>
  <c r="J2265" i="1"/>
  <c r="J2258" i="1"/>
  <c r="J2264" i="1"/>
  <c r="J2257" i="1"/>
  <c r="J2256" i="1"/>
  <c r="J2229" i="1"/>
  <c r="J2228" i="1"/>
  <c r="J2227" i="1"/>
  <c r="J2226" i="1"/>
  <c r="J2225" i="1"/>
  <c r="J2224" i="1"/>
  <c r="J2217" i="1"/>
  <c r="J2215" i="1"/>
  <c r="J2214" i="1"/>
  <c r="J2213" i="1"/>
  <c r="J2206" i="1"/>
  <c r="J2205" i="1"/>
  <c r="J2201" i="1"/>
  <c r="J2199" i="1"/>
  <c r="J2198" i="1"/>
  <c r="J2197" i="1"/>
  <c r="J2196" i="1"/>
  <c r="J2016" i="1"/>
  <c r="J2025" i="1"/>
  <c r="J2295" i="1"/>
  <c r="J2280" i="1"/>
  <c r="J2262" i="1"/>
  <c r="J2255" i="1"/>
  <c r="J2251" i="1"/>
  <c r="J2244" i="1"/>
  <c r="J2240" i="1"/>
  <c r="J2222" i="1"/>
  <c r="J2218" i="1"/>
  <c r="J2211" i="1"/>
  <c r="J2207" i="1"/>
  <c r="J2204" i="1"/>
  <c r="J2200" i="1"/>
  <c r="J2022" i="1"/>
  <c r="J2014" i="1"/>
  <c r="J2294" i="1"/>
  <c r="J2287" i="1"/>
  <c r="J2283" i="1"/>
  <c r="J2272" i="1"/>
  <c r="J2254" i="1"/>
  <c r="J2250" i="1"/>
  <c r="J2243" i="1"/>
  <c r="J2221" i="1"/>
  <c r="J2210" i="1"/>
  <c r="J2203" i="1"/>
  <c r="J1382" i="1"/>
  <c r="J1374" i="1"/>
  <c r="J1830" i="1"/>
  <c r="J1814" i="1"/>
  <c r="J1798" i="1"/>
  <c r="J1316" i="1"/>
  <c r="J1276" i="1"/>
  <c r="J1268" i="1"/>
  <c r="J1260" i="1"/>
  <c r="J1252" i="1"/>
  <c r="J1757" i="1"/>
  <c r="J1749" i="1"/>
  <c r="J1741" i="1"/>
  <c r="J1733" i="1"/>
  <c r="J1717" i="1"/>
  <c r="J1709" i="1"/>
  <c r="J1701" i="1"/>
  <c r="J1661" i="1"/>
  <c r="J1629" i="1"/>
  <c r="J1589" i="1"/>
  <c r="J1549" i="1"/>
  <c r="J1509" i="1"/>
  <c r="J1476" i="1"/>
  <c r="J1444" i="1"/>
  <c r="J1428" i="1"/>
  <c r="J1420" i="1"/>
  <c r="J1412" i="1"/>
  <c r="J1396" i="1"/>
  <c r="J1998" i="1"/>
  <c r="J2029" i="1"/>
  <c r="J2286" i="1"/>
  <c r="J2282" i="1"/>
  <c r="J2275" i="1"/>
  <c r="J2253" i="1"/>
  <c r="J2242" i="1"/>
  <c r="J2231" i="1"/>
  <c r="J2220" i="1"/>
  <c r="J2216" i="1"/>
  <c r="J2209" i="1"/>
  <c r="J2202" i="1"/>
  <c r="J1318" i="1"/>
  <c r="J1161" i="1"/>
  <c r="J1317" i="1"/>
  <c r="J1838" i="1"/>
  <c r="J1822" i="1"/>
  <c r="J1790" i="1"/>
  <c r="J1796" i="1"/>
  <c r="J1788" i="1"/>
  <c r="J1572" i="1"/>
  <c r="J1524" i="1"/>
  <c r="J1443" i="1"/>
  <c r="J1435" i="1"/>
  <c r="J1378" i="1"/>
  <c r="J1054" i="1"/>
  <c r="J870" i="1"/>
  <c r="J1787" i="1"/>
  <c r="J1771" i="1"/>
  <c r="J1731" i="1"/>
  <c r="J1715" i="1"/>
  <c r="J1675" i="1"/>
  <c r="J1667" i="1"/>
  <c r="J1635" i="1"/>
  <c r="J1619" i="1"/>
  <c r="J1611" i="1"/>
  <c r="J1587" i="1"/>
  <c r="J1579" i="1"/>
  <c r="J1571" i="1"/>
  <c r="J1442" i="1"/>
  <c r="J1434" i="1"/>
  <c r="J1426" i="1"/>
  <c r="J1418" i="1"/>
  <c r="J1410" i="1"/>
  <c r="J1394" i="1"/>
  <c r="J1990" i="1"/>
  <c r="J869" i="1"/>
  <c r="J1337" i="1"/>
  <c r="J1244" i="1"/>
  <c r="J1236" i="1"/>
  <c r="J1228" i="1"/>
  <c r="J1196" i="1"/>
  <c r="J1818" i="1"/>
  <c r="J1778" i="1"/>
  <c r="J1706" i="1"/>
  <c r="J1642" i="1"/>
  <c r="J1578" i="1"/>
  <c r="J2018" i="1"/>
  <c r="J2027" i="1"/>
  <c r="J2285" i="1"/>
  <c r="J2274" i="1"/>
  <c r="J2263" i="1"/>
  <c r="J2252" i="1"/>
  <c r="J2248" i="1"/>
  <c r="J2230" i="1"/>
  <c r="J2223" i="1"/>
  <c r="J2219" i="1"/>
  <c r="J2212" i="1"/>
  <c r="J2194" i="1"/>
  <c r="J2193" i="1"/>
  <c r="J2191" i="1"/>
  <c r="J2190" i="1"/>
  <c r="J2188" i="1"/>
  <c r="J2187" i="1"/>
  <c r="J2186" i="1"/>
  <c r="J2185" i="1"/>
  <c r="J2184" i="1"/>
  <c r="J2183" i="1"/>
  <c r="J2182" i="1"/>
  <c r="J2179" i="1"/>
  <c r="J2178" i="1"/>
  <c r="J2175" i="1"/>
  <c r="J2174" i="1"/>
  <c r="J2172" i="1"/>
  <c r="J2171" i="1"/>
  <c r="J2170" i="1"/>
  <c r="J2169" i="1"/>
  <c r="J2168" i="1"/>
  <c r="J2167" i="1"/>
  <c r="J2166" i="1"/>
  <c r="J2165" i="1"/>
  <c r="J2164" i="1"/>
  <c r="J2163" i="1"/>
  <c r="J2162" i="1"/>
  <c r="J2159" i="1"/>
  <c r="J2158" i="1"/>
  <c r="J2156" i="1"/>
  <c r="J2155" i="1"/>
  <c r="J2154" i="1"/>
  <c r="J2152" i="1"/>
  <c r="J2151" i="1"/>
  <c r="J2150" i="1"/>
  <c r="J2148" i="1"/>
  <c r="J2147" i="1"/>
  <c r="J2146" i="1"/>
  <c r="J2143" i="1"/>
  <c r="J2142" i="1"/>
  <c r="J2140" i="1"/>
  <c r="J2139" i="1"/>
  <c r="J2138" i="1"/>
  <c r="J2136" i="1"/>
  <c r="J2128" i="1"/>
  <c r="J2134" i="1"/>
  <c r="J2135" i="1"/>
  <c r="J2132" i="1"/>
  <c r="J2131" i="1"/>
  <c r="J2130" i="1"/>
  <c r="J2129" i="1"/>
  <c r="J2127" i="1"/>
  <c r="J2121" i="1"/>
  <c r="J2120" i="1"/>
  <c r="J2113" i="1"/>
  <c r="J2126" i="1"/>
  <c r="J2124" i="1"/>
  <c r="J2123" i="1"/>
  <c r="J2119" i="1"/>
  <c r="J2116" i="1"/>
  <c r="J2114" i="1"/>
  <c r="J2112" i="1"/>
  <c r="J2115" i="1"/>
  <c r="J2110" i="1"/>
  <c r="J2109" i="1"/>
  <c r="J2107" i="1"/>
  <c r="J2106" i="1"/>
  <c r="J2019" i="1"/>
  <c r="J2284" i="1"/>
  <c r="J2176" i="1"/>
  <c r="J2017" i="1"/>
  <c r="J2276" i="1"/>
  <c r="J2192" i="1"/>
  <c r="J2023" i="1"/>
  <c r="J2300" i="1"/>
  <c r="J2208" i="1"/>
  <c r="J2144" i="1"/>
  <c r="J2292" i="1"/>
  <c r="J2160" i="1"/>
  <c r="J2105" i="1"/>
  <c r="J2104" i="1"/>
  <c r="J2103" i="1"/>
  <c r="J2102" i="1"/>
  <c r="J2101" i="1"/>
  <c r="J2097" i="1"/>
  <c r="J2098" i="1"/>
  <c r="J2086" i="1"/>
  <c r="J2100" i="1"/>
  <c r="J2099" i="1"/>
  <c r="J2096" i="1"/>
  <c r="J2095" i="1"/>
  <c r="J2093" i="1"/>
  <c r="J2091" i="1"/>
  <c r="J2090" i="1"/>
  <c r="J2089" i="1"/>
  <c r="J2088" i="1"/>
  <c r="J2085" i="1"/>
  <c r="J2084" i="1"/>
  <c r="J2083" i="1"/>
  <c r="J2082" i="1"/>
  <c r="J2072" i="1"/>
  <c r="J2081" i="1"/>
  <c r="J2080" i="1"/>
  <c r="J2076" i="1"/>
  <c r="J2075" i="1"/>
  <c r="J2074" i="1"/>
  <c r="J2073" i="1"/>
  <c r="J2071" i="1"/>
  <c r="J2063" i="1"/>
  <c r="J2070" i="1"/>
  <c r="J2068" i="1"/>
  <c r="J2067" i="1"/>
  <c r="J2066" i="1"/>
  <c r="J2065" i="1"/>
  <c r="J2064" i="1"/>
  <c r="J2062" i="1"/>
  <c r="J2060" i="1"/>
  <c r="J2059" i="1"/>
  <c r="J2057" i="1"/>
  <c r="J2058" i="1"/>
  <c r="J2046" i="1"/>
  <c r="J2056" i="1"/>
  <c r="J2055" i="1"/>
  <c r="J2053" i="1"/>
  <c r="J2052" i="1"/>
  <c r="J2051" i="1"/>
  <c r="J2050" i="1"/>
  <c r="J2049" i="1"/>
  <c r="J2048" i="1"/>
  <c r="J2045" i="1"/>
  <c r="J2044" i="1"/>
  <c r="J2010" i="1"/>
  <c r="J2009" i="1"/>
  <c r="J2008" i="1"/>
  <c r="J2007" i="1"/>
  <c r="J1999" i="1"/>
  <c r="J2005" i="1"/>
  <c r="J2006" i="1"/>
  <c r="J2004" i="1"/>
  <c r="J2003" i="1"/>
  <c r="J2002" i="1"/>
  <c r="J2001" i="1"/>
  <c r="J2000" i="1"/>
  <c r="J1996" i="1"/>
  <c r="J1995" i="1"/>
  <c r="J1988" i="1"/>
  <c r="J1994" i="1"/>
  <c r="J1991" i="1"/>
  <c r="J1986" i="1"/>
  <c r="J1984" i="1"/>
  <c r="J1975" i="1"/>
  <c r="J1974" i="1"/>
  <c r="J1971" i="1"/>
  <c r="J1970" i="1"/>
  <c r="J1968" i="1"/>
  <c r="J1964" i="1"/>
  <c r="J1962" i="1"/>
  <c r="J1959" i="1"/>
  <c r="J1958" i="1"/>
  <c r="J1954" i="1"/>
  <c r="J1950" i="1"/>
  <c r="J1942" i="1"/>
  <c r="J1939" i="1"/>
  <c r="J1938" i="1"/>
  <c r="J1937" i="1"/>
  <c r="J1936" i="1"/>
  <c r="J1934" i="1"/>
  <c r="J1932" i="1"/>
  <c r="J1930" i="1"/>
  <c r="J1926" i="1"/>
  <c r="J1922" i="1"/>
  <c r="J1918" i="1"/>
  <c r="J1911" i="1"/>
  <c r="J1910" i="1"/>
  <c r="J1907" i="1"/>
  <c r="J1906" i="1"/>
  <c r="J1903" i="1"/>
  <c r="J1900" i="1"/>
  <c r="J1899" i="1"/>
  <c r="J1898" i="1"/>
  <c r="J1896" i="1"/>
  <c r="J1894" i="1"/>
  <c r="J1892" i="1"/>
  <c r="J1891" i="1"/>
  <c r="J1887" i="1"/>
  <c r="J1886" i="1"/>
  <c r="J1882" i="1"/>
  <c r="J1880" i="1"/>
  <c r="J1878" i="1"/>
  <c r="J1875" i="1"/>
  <c r="J1874" i="1"/>
  <c r="J1870" i="1"/>
  <c r="J1867" i="1"/>
  <c r="J1866" i="1"/>
  <c r="J1863" i="1"/>
  <c r="J1862" i="1"/>
  <c r="J1860" i="1"/>
  <c r="J1858" i="1"/>
  <c r="J1857" i="1"/>
  <c r="J1856" i="1"/>
  <c r="J1854" i="1"/>
  <c r="J1851" i="1"/>
  <c r="J1850" i="1"/>
  <c r="J1849" i="1"/>
  <c r="J1846" i="1"/>
  <c r="J1843" i="1"/>
  <c r="J1842" i="1"/>
  <c r="J1840" i="1"/>
  <c r="J1836" i="1"/>
  <c r="J1835" i="1"/>
  <c r="J1834" i="1"/>
  <c r="J1832" i="1"/>
  <c r="J1828" i="1"/>
  <c r="J1827" i="1"/>
  <c r="J1823" i="1"/>
  <c r="J1816" i="1"/>
  <c r="J1527" i="1"/>
  <c r="J1523" i="1"/>
  <c r="J1486" i="1"/>
  <c r="J1811" i="1"/>
  <c r="J1810" i="1"/>
  <c r="J1806" i="1"/>
  <c r="J1803" i="1"/>
  <c r="J1802" i="1"/>
  <c r="J1799" i="1"/>
  <c r="J1797" i="1"/>
  <c r="J1795" i="1"/>
  <c r="J1793" i="1"/>
  <c r="J1789" i="1"/>
  <c r="J1786" i="1"/>
  <c r="J1785" i="1"/>
  <c r="J1773" i="1"/>
  <c r="J1769" i="1"/>
  <c r="J1766" i="1"/>
  <c r="J1765" i="1"/>
  <c r="J1763" i="1"/>
  <c r="J1755" i="1"/>
  <c r="J1752" i="1"/>
  <c r="J1748" i="1"/>
  <c r="J1747" i="1"/>
  <c r="J1744" i="1"/>
  <c r="J1740" i="1"/>
  <c r="J1739" i="1"/>
  <c r="J1738" i="1"/>
  <c r="J1730" i="1"/>
  <c r="J1722" i="1"/>
  <c r="J1720" i="1"/>
  <c r="J1716" i="1"/>
  <c r="J1707" i="1"/>
  <c r="J1704" i="1"/>
  <c r="J1699" i="1"/>
  <c r="J1693" i="1"/>
  <c r="J1688" i="1"/>
  <c r="J1685" i="1"/>
  <c r="J1684" i="1"/>
  <c r="J1683" i="1"/>
  <c r="J1681" i="1"/>
  <c r="J1677" i="1"/>
  <c r="J1674" i="1"/>
  <c r="J1669" i="1"/>
  <c r="J1666" i="1"/>
  <c r="J1656" i="1"/>
  <c r="J1654" i="1"/>
  <c r="J1653" i="1"/>
  <c r="J1652" i="1"/>
  <c r="J1651" i="1"/>
  <c r="J1649" i="1"/>
  <c r="J1645" i="1"/>
  <c r="J1643" i="1"/>
  <c r="J1641" i="1"/>
  <c r="J1640" i="1"/>
  <c r="J1639" i="1"/>
  <c r="J1637" i="1"/>
  <c r="J1630" i="1"/>
  <c r="J1861" i="1"/>
  <c r="J1671" i="1"/>
  <c r="J1694" i="1"/>
  <c r="J1966" i="1"/>
  <c r="J1743" i="1"/>
  <c r="J1969" i="1"/>
  <c r="J1965" i="1"/>
  <c r="J1805" i="1"/>
  <c r="J1750" i="1"/>
  <c r="J1742" i="1"/>
  <c r="J1711" i="1"/>
  <c r="J1710" i="1"/>
  <c r="J1885" i="1"/>
  <c r="J1624" i="1"/>
  <c r="J1626" i="1"/>
  <c r="J1621" i="1"/>
  <c r="J1620" i="1"/>
  <c r="J1617" i="1"/>
  <c r="J1613" i="1"/>
  <c r="J1953" i="1"/>
  <c r="J1949" i="1"/>
  <c r="J1945" i="1"/>
  <c r="J1837" i="1"/>
  <c r="J1655" i="1"/>
  <c r="J1893" i="1"/>
  <c r="J1933" i="1"/>
  <c r="J1902" i="1"/>
  <c r="J1869" i="1"/>
  <c r="J1821" i="1"/>
  <c r="J1735" i="1"/>
  <c r="J1719" i="1"/>
  <c r="J1678" i="1"/>
  <c r="J1973" i="1"/>
  <c r="J1909" i="1"/>
  <c r="J1905" i="1"/>
  <c r="J1901" i="1"/>
  <c r="J1703" i="1"/>
  <c r="J1647" i="1"/>
  <c r="J1774" i="1"/>
  <c r="J1725" i="1"/>
  <c r="J1687" i="1"/>
  <c r="J1646" i="1"/>
  <c r="J1623" i="1"/>
  <c r="J1941" i="1"/>
  <c r="J1829" i="1"/>
  <c r="J1781" i="1"/>
  <c r="J1758" i="1"/>
  <c r="J1686" i="1"/>
  <c r="J1679" i="1"/>
  <c r="J1614" i="1"/>
  <c r="J1610" i="1"/>
  <c r="J1598" i="1"/>
  <c r="J1590" i="1"/>
  <c r="J1607" i="1"/>
  <c r="J1605" i="1"/>
  <c r="J1603" i="1"/>
  <c r="J1597" i="1"/>
  <c r="J1592" i="1"/>
  <c r="J1591" i="1"/>
  <c r="J1588" i="1"/>
  <c r="J1581" i="1"/>
  <c r="J1583" i="1"/>
  <c r="J1582" i="1"/>
  <c r="J1577" i="1"/>
  <c r="J1575" i="1"/>
  <c r="J1573" i="1"/>
  <c r="J1565" i="1"/>
  <c r="J1563" i="1"/>
  <c r="J1566" i="1"/>
  <c r="J1558" i="1"/>
  <c r="J1560" i="1"/>
  <c r="J1557" i="1"/>
  <c r="J1556" i="1"/>
  <c r="J1555" i="1"/>
  <c r="J1552" i="1"/>
  <c r="J1551" i="1"/>
  <c r="J1550" i="1"/>
  <c r="J1548" i="1"/>
  <c r="J1547" i="1"/>
  <c r="J1546" i="1"/>
  <c r="J1543" i="1"/>
  <c r="J1541" i="1"/>
  <c r="J1539" i="1"/>
  <c r="J1534" i="1"/>
  <c r="J1533" i="1"/>
  <c r="J1526" i="1"/>
  <c r="J1520" i="1"/>
  <c r="J1516" i="1"/>
  <c r="J1515" i="1"/>
  <c r="J1519" i="1"/>
  <c r="J1518" i="1"/>
  <c r="J1513" i="1"/>
  <c r="J1511" i="1"/>
  <c r="J1507" i="1"/>
  <c r="J1510" i="1"/>
  <c r="J1505" i="1"/>
  <c r="J1501" i="1"/>
  <c r="J1503" i="1"/>
  <c r="J1502" i="1"/>
  <c r="J1499" i="1"/>
  <c r="J1498" i="1"/>
  <c r="J1494" i="1"/>
  <c r="J1493" i="1"/>
  <c r="J1491" i="1"/>
  <c r="J1495" i="1"/>
  <c r="J1483" i="1"/>
  <c r="J1479" i="1"/>
  <c r="J1478" i="1"/>
  <c r="J1477" i="1"/>
  <c r="J1946" i="1"/>
  <c r="J1924" i="1"/>
  <c r="J1819" i="1"/>
  <c r="J1754" i="1"/>
  <c r="J1482" i="1"/>
  <c r="J1883" i="1"/>
  <c r="J1815" i="1"/>
  <c r="J1761" i="1"/>
  <c r="J1698" i="1"/>
  <c r="J1512" i="1"/>
  <c r="J1978" i="1"/>
  <c r="J1890" i="1"/>
  <c r="J1872" i="1"/>
  <c r="J1779" i="1"/>
  <c r="J1627" i="1"/>
  <c r="J1612" i="1"/>
  <c r="J1538" i="1"/>
  <c r="J1985" i="1"/>
  <c r="J1981" i="1"/>
  <c r="J1977" i="1"/>
  <c r="J1963" i="1"/>
  <c r="J1956" i="1"/>
  <c r="J1952" i="1"/>
  <c r="J1889" i="1"/>
  <c r="J1839" i="1"/>
  <c r="J1825" i="1"/>
  <c r="J1782" i="1"/>
  <c r="J1726" i="1"/>
  <c r="J1723" i="1"/>
  <c r="J1712" i="1"/>
  <c r="J1708" i="1"/>
  <c r="J1697" i="1"/>
  <c r="J1634" i="1"/>
  <c r="J1622" i="1"/>
  <c r="J1615" i="1"/>
  <c r="J1608" i="1"/>
  <c r="J1559" i="1"/>
  <c r="J1545" i="1"/>
  <c r="J1935" i="1"/>
  <c r="J1852" i="1"/>
  <c r="J1791" i="1"/>
  <c r="J1736" i="1"/>
  <c r="J1658" i="1"/>
  <c r="J1595" i="1"/>
  <c r="J1584" i="1"/>
  <c r="J1931" i="1"/>
  <c r="J1812" i="1"/>
  <c r="J1691" i="1"/>
  <c r="J1676" i="1"/>
  <c r="J1490" i="1"/>
  <c r="J1927" i="1"/>
  <c r="J1826" i="1"/>
  <c r="J1772" i="1"/>
  <c r="J1672" i="1"/>
  <c r="J1531" i="1"/>
  <c r="J1508" i="1"/>
  <c r="J1960" i="1"/>
  <c r="J1775" i="1"/>
  <c r="J1690" i="1"/>
  <c r="J1500" i="1"/>
  <c r="J1718" i="1"/>
  <c r="J1928" i="1"/>
  <c r="J1809" i="1"/>
  <c r="J1762" i="1"/>
  <c r="J1673" i="1"/>
  <c r="J1580" i="1"/>
  <c r="J1920" i="1"/>
  <c r="J1873" i="1"/>
  <c r="J1855" i="1"/>
  <c r="J1680" i="1"/>
  <c r="J1665" i="1"/>
  <c r="J1602" i="1"/>
  <c r="J1876" i="1"/>
  <c r="J1808" i="1"/>
  <c r="J1609" i="1"/>
  <c r="J1497" i="1"/>
  <c r="J1967" i="1"/>
  <c r="J1879" i="1"/>
  <c r="J1768" i="1"/>
  <c r="J1705" i="1"/>
  <c r="J1616" i="1"/>
  <c r="J1504" i="1"/>
  <c r="J1992" i="1"/>
  <c r="J1921" i="1"/>
  <c r="J1917" i="1"/>
  <c r="J1913" i="1"/>
  <c r="J1845" i="1"/>
  <c r="J1751" i="1"/>
  <c r="J1662" i="1"/>
  <c r="J1659" i="1"/>
  <c r="J1648" i="1"/>
  <c r="J1644" i="1"/>
  <c r="J1633" i="1"/>
  <c r="J1570" i="1"/>
  <c r="J1594" i="1"/>
  <c r="J1576" i="1"/>
  <c r="J1562" i="1"/>
  <c r="J1544" i="1"/>
  <c r="J1530" i="1"/>
  <c r="J1489" i="1"/>
  <c r="J1987" i="1"/>
  <c r="J1916" i="1"/>
  <c r="J1865" i="1"/>
  <c r="J1831" i="1"/>
  <c r="J1784" i="1"/>
  <c r="J1767" i="1"/>
  <c r="J1732" i="1"/>
  <c r="J1636" i="1"/>
  <c r="J1492" i="1"/>
  <c r="J1983" i="1"/>
  <c r="J1951" i="1"/>
  <c r="J1919" i="1"/>
  <c r="J1912" i="1"/>
  <c r="J1888" i="1"/>
  <c r="J1871" i="1"/>
  <c r="J1844" i="1"/>
  <c r="J1841" i="1"/>
  <c r="J1824" i="1"/>
  <c r="J1807" i="1"/>
  <c r="J1794" i="1"/>
  <c r="J1777" i="1"/>
  <c r="J1760" i="1"/>
  <c r="J1753" i="1"/>
  <c r="J1746" i="1"/>
  <c r="J1728" i="1"/>
  <c r="J1721" i="1"/>
  <c r="J1714" i="1"/>
  <c r="J1696" i="1"/>
  <c r="J1689" i="1"/>
  <c r="J1682" i="1"/>
  <c r="J1664" i="1"/>
  <c r="J1657" i="1"/>
  <c r="J1650" i="1"/>
  <c r="J1632" i="1"/>
  <c r="J1625" i="1"/>
  <c r="J1618" i="1"/>
  <c r="J1600" i="1"/>
  <c r="J1593" i="1"/>
  <c r="J1586" i="1"/>
  <c r="J1568" i="1"/>
  <c r="J1561" i="1"/>
  <c r="J1554" i="1"/>
  <c r="J1536" i="1"/>
  <c r="J1529" i="1"/>
  <c r="J1525" i="1"/>
  <c r="J1514" i="1"/>
  <c r="J1488" i="1"/>
  <c r="J1484" i="1"/>
  <c r="J1601" i="1"/>
  <c r="J1569" i="1"/>
  <c r="J1537" i="1"/>
  <c r="J1496" i="1"/>
  <c r="J1485" i="1"/>
  <c r="J1980" i="1"/>
  <c r="J1948" i="1"/>
  <c r="J1895" i="1"/>
  <c r="J1868" i="1"/>
  <c r="J1801" i="1"/>
  <c r="J1764" i="1"/>
  <c r="J1700" i="1"/>
  <c r="J1668" i="1"/>
  <c r="J1604" i="1"/>
  <c r="J1540" i="1"/>
  <c r="J1522" i="1"/>
  <c r="J1481" i="1"/>
  <c r="J1976" i="1"/>
  <c r="J1944" i="1"/>
  <c r="J1993" i="1"/>
  <c r="J1979" i="1"/>
  <c r="J1972" i="1"/>
  <c r="J1961" i="1"/>
  <c r="J1947" i="1"/>
  <c r="J1940" i="1"/>
  <c r="J1929" i="1"/>
  <c r="J1915" i="1"/>
  <c r="J1908" i="1"/>
  <c r="J1884" i="1"/>
  <c r="J1881" i="1"/>
  <c r="J1877" i="1"/>
  <c r="J1864" i="1"/>
  <c r="J1847" i="1"/>
  <c r="J1820" i="1"/>
  <c r="J1817" i="1"/>
  <c r="J1813" i="1"/>
  <c r="J1800" i="1"/>
  <c r="J1783" i="1"/>
  <c r="J1780" i="1"/>
  <c r="J1770" i="1"/>
  <c r="J1759" i="1"/>
  <c r="J1756" i="1"/>
  <c r="J1734" i="1"/>
  <c r="J1727" i="1"/>
  <c r="J1724" i="1"/>
  <c r="J1702" i="1"/>
  <c r="J1695" i="1"/>
  <c r="J1692" i="1"/>
  <c r="J1670" i="1"/>
  <c r="J1663" i="1"/>
  <c r="J1660" i="1"/>
  <c r="J1638" i="1"/>
  <c r="J1631" i="1"/>
  <c r="J1628" i="1"/>
  <c r="J1606" i="1"/>
  <c r="J1599" i="1"/>
  <c r="J1596" i="1"/>
  <c r="J1574" i="1"/>
  <c r="J1567" i="1"/>
  <c r="J1564" i="1"/>
  <c r="J1542" i="1"/>
  <c r="J1535" i="1"/>
  <c r="J1532" i="1"/>
  <c r="J1521" i="1"/>
  <c r="J1517" i="1"/>
  <c r="J1506" i="1"/>
  <c r="J1487" i="1"/>
  <c r="J1955" i="1"/>
  <c r="J1923" i="1"/>
  <c r="J1848" i="1"/>
  <c r="J1804" i="1"/>
  <c r="J1989" i="1"/>
  <c r="J1957" i="1"/>
  <c r="J1925" i="1"/>
  <c r="J1897" i="1"/>
  <c r="J1853" i="1"/>
  <c r="J1475" i="1"/>
  <c r="J1474" i="1"/>
  <c r="J1473" i="1"/>
  <c r="J976" i="1"/>
  <c r="J968" i="1"/>
  <c r="J971" i="1"/>
  <c r="J1472" i="1"/>
  <c r="J1471" i="1"/>
  <c r="J1470" i="1"/>
  <c r="J1469" i="1"/>
  <c r="J1468" i="1"/>
  <c r="J1467" i="1"/>
  <c r="J1466" i="1"/>
  <c r="J1465" i="1"/>
  <c r="J1464" i="1"/>
  <c r="J1462" i="1"/>
  <c r="J1461" i="1"/>
  <c r="J1460" i="1"/>
  <c r="J1459" i="1"/>
  <c r="J1458" i="1"/>
  <c r="J1457" i="1"/>
  <c r="J1456" i="1"/>
  <c r="J1455" i="1"/>
  <c r="J1454" i="1"/>
  <c r="J1452" i="1"/>
  <c r="J1451" i="1"/>
  <c r="J1450" i="1"/>
  <c r="J1449" i="1"/>
  <c r="J1448" i="1"/>
  <c r="J1447" i="1"/>
  <c r="J1446" i="1"/>
  <c r="J1445" i="1"/>
  <c r="J1441" i="1"/>
  <c r="J1440" i="1"/>
  <c r="J1438" i="1"/>
  <c r="J1437" i="1"/>
  <c r="J1436" i="1"/>
  <c r="J1433" i="1"/>
  <c r="J1431" i="1"/>
  <c r="J1430" i="1"/>
  <c r="J1429" i="1"/>
  <c r="J1427" i="1"/>
  <c r="J1425" i="1"/>
  <c r="J1422" i="1"/>
  <c r="J1423" i="1"/>
  <c r="J1421" i="1"/>
  <c r="J1419" i="1"/>
  <c r="J1417" i="1"/>
  <c r="J1416" i="1"/>
  <c r="J1415" i="1"/>
  <c r="J1414" i="1"/>
  <c r="J1413" i="1"/>
  <c r="J1411" i="1"/>
  <c r="J1408" i="1"/>
  <c r="J1407" i="1"/>
  <c r="J1405" i="1"/>
  <c r="J1398" i="1"/>
  <c r="J1397" i="1"/>
  <c r="J1395" i="1"/>
  <c r="J823" i="1"/>
  <c r="J749" i="1"/>
  <c r="J1011" i="1"/>
  <c r="J995" i="1"/>
  <c r="J1164" i="1"/>
  <c r="J1303" i="1"/>
  <c r="J1287" i="1"/>
  <c r="J1283" i="1"/>
  <c r="J1163" i="1"/>
  <c r="J1315" i="1"/>
  <c r="J1067" i="1"/>
  <c r="J1162" i="1"/>
  <c r="J1393" i="1"/>
  <c r="J1392" i="1"/>
  <c r="J1390" i="1"/>
  <c r="J1389" i="1"/>
  <c r="J1388" i="1"/>
  <c r="J1386" i="1"/>
  <c r="J1385" i="1"/>
  <c r="J1384" i="1"/>
  <c r="J1383" i="1"/>
  <c r="J1381" i="1"/>
  <c r="J1380" i="1"/>
  <c r="J1377" i="1"/>
  <c r="J1376" i="1"/>
  <c r="J1387" i="1"/>
  <c r="J1379" i="1"/>
  <c r="J1363" i="1"/>
  <c r="J1359" i="1"/>
  <c r="J1391" i="1"/>
  <c r="J1375" i="1"/>
  <c r="J1373" i="1"/>
  <c r="J1372" i="1"/>
  <c r="J1371" i="1"/>
  <c r="J1370" i="1"/>
  <c r="J1369" i="1"/>
  <c r="J1368" i="1"/>
  <c r="J1367" i="1"/>
  <c r="J1366" i="1"/>
  <c r="J1364" i="1"/>
  <c r="J1365" i="1"/>
  <c r="J1362" i="1"/>
  <c r="J1361" i="1"/>
  <c r="J1360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6" i="1"/>
  <c r="J1335" i="1"/>
  <c r="J1333" i="1"/>
  <c r="J1332" i="1"/>
  <c r="J1331" i="1"/>
  <c r="J1330" i="1"/>
  <c r="J1329" i="1"/>
  <c r="J1328" i="1"/>
  <c r="J1327" i="1"/>
  <c r="J1325" i="1"/>
  <c r="J1324" i="1"/>
  <c r="J1323" i="1"/>
  <c r="J1322" i="1"/>
  <c r="J1321" i="1"/>
  <c r="J1320" i="1"/>
  <c r="J1319" i="1"/>
  <c r="J1314" i="1"/>
  <c r="J1313" i="1"/>
  <c r="J1312" i="1"/>
  <c r="J1311" i="1"/>
  <c r="J1309" i="1"/>
  <c r="J1308" i="1"/>
  <c r="J1307" i="1"/>
  <c r="J1306" i="1"/>
  <c r="J1305" i="1"/>
  <c r="J1304" i="1"/>
  <c r="J1301" i="1"/>
  <c r="J1300" i="1"/>
  <c r="J1299" i="1"/>
  <c r="J1298" i="1"/>
  <c r="J1297" i="1"/>
  <c r="J1296" i="1"/>
  <c r="J1295" i="1"/>
  <c r="J1293" i="1"/>
  <c r="J1292" i="1"/>
  <c r="J1291" i="1"/>
  <c r="J1290" i="1"/>
  <c r="J1289" i="1"/>
  <c r="J1288" i="1"/>
  <c r="J1285" i="1"/>
  <c r="J1284" i="1"/>
  <c r="J1282" i="1"/>
  <c r="J1281" i="1"/>
  <c r="J1279" i="1"/>
  <c r="J1277" i="1"/>
  <c r="J1275" i="1"/>
  <c r="J1274" i="1"/>
  <c r="J1273" i="1"/>
  <c r="J1271" i="1"/>
  <c r="J1269" i="1"/>
  <c r="J1267" i="1"/>
  <c r="J1266" i="1"/>
  <c r="J1265" i="1"/>
  <c r="J1263" i="1"/>
  <c r="J1261" i="1"/>
  <c r="J1259" i="1"/>
  <c r="J1258" i="1"/>
  <c r="J1257" i="1"/>
  <c r="J1255" i="1"/>
  <c r="J1176" i="1"/>
  <c r="J1253" i="1"/>
  <c r="J1251" i="1"/>
  <c r="J1250" i="1"/>
  <c r="J1249" i="1"/>
  <c r="J1247" i="1"/>
  <c r="J1326" i="1"/>
  <c r="J1245" i="1"/>
  <c r="J1243" i="1"/>
  <c r="J1242" i="1"/>
  <c r="J1241" i="1"/>
  <c r="J1239" i="1"/>
  <c r="J1237" i="1"/>
  <c r="J1235" i="1"/>
  <c r="J1234" i="1"/>
  <c r="J1233" i="1"/>
  <c r="J1229" i="1"/>
  <c r="J1226" i="1"/>
  <c r="J1225" i="1"/>
  <c r="J1230" i="1"/>
  <c r="J1310" i="1"/>
  <c r="J1223" i="1"/>
  <c r="J1221" i="1"/>
  <c r="J1220" i="1"/>
  <c r="J1219" i="1"/>
  <c r="J1218" i="1"/>
  <c r="J1217" i="1"/>
  <c r="J1216" i="1"/>
  <c r="J1215" i="1"/>
  <c r="J1294" i="1"/>
  <c r="J1214" i="1"/>
  <c r="J1213" i="1"/>
  <c r="J1212" i="1"/>
  <c r="J1211" i="1"/>
  <c r="J1210" i="1"/>
  <c r="J1209" i="1"/>
  <c r="J1208" i="1"/>
  <c r="J1207" i="1"/>
  <c r="J1205" i="1"/>
  <c r="J1204" i="1"/>
  <c r="J1203" i="1"/>
  <c r="J1202" i="1"/>
  <c r="J1201" i="1"/>
  <c r="J1200" i="1"/>
  <c r="J1199" i="1"/>
  <c r="J1197" i="1"/>
  <c r="J1278" i="1"/>
  <c r="J1195" i="1"/>
  <c r="J1194" i="1"/>
  <c r="J1193" i="1"/>
  <c r="J1192" i="1"/>
  <c r="J1191" i="1"/>
  <c r="J1334" i="1"/>
  <c r="J1198" i="1"/>
  <c r="J1222" i="1"/>
  <c r="J1286" i="1"/>
  <c r="J1238" i="1"/>
  <c r="J1302" i="1"/>
  <c r="J1190" i="1"/>
  <c r="J1206" i="1"/>
  <c r="J1189" i="1"/>
  <c r="J1188" i="1"/>
  <c r="J1187" i="1"/>
  <c r="J1270" i="1"/>
  <c r="J1186" i="1"/>
  <c r="J1185" i="1"/>
  <c r="J1183" i="1"/>
  <c r="J1184" i="1"/>
  <c r="J1182" i="1"/>
  <c r="J1262" i="1"/>
  <c r="J1181" i="1"/>
  <c r="J1180" i="1"/>
  <c r="J1179" i="1"/>
  <c r="J1178" i="1"/>
  <c r="J1254" i="1"/>
  <c r="J1177" i="1"/>
  <c r="J1175" i="1"/>
  <c r="J1174" i="1"/>
  <c r="J1173" i="1"/>
  <c r="J1172" i="1"/>
  <c r="J1171" i="1"/>
  <c r="J1170" i="1"/>
  <c r="J1169" i="1"/>
  <c r="J1168" i="1"/>
  <c r="J1246" i="1"/>
  <c r="J1167" i="1"/>
  <c r="J1166" i="1"/>
  <c r="J1165" i="1"/>
  <c r="J1155" i="1"/>
  <c r="J1147" i="1"/>
  <c r="J1141" i="1"/>
  <c r="J1135" i="1"/>
  <c r="J1131" i="1"/>
  <c r="J1123" i="1"/>
  <c r="J1099" i="1"/>
  <c r="J1091" i="1"/>
  <c r="J1083" i="1"/>
  <c r="J1075" i="1"/>
  <c r="J1151" i="1"/>
  <c r="J1064" i="1"/>
  <c r="J1056" i="1"/>
  <c r="J1157" i="1"/>
  <c r="J1149" i="1"/>
  <c r="J1133" i="1"/>
  <c r="J1125" i="1"/>
  <c r="J1109" i="1"/>
  <c r="J1077" i="1"/>
  <c r="J1069" i="1"/>
  <c r="J1031" i="1"/>
  <c r="J1117" i="1"/>
  <c r="J1027" i="1"/>
  <c r="J1025" i="1"/>
  <c r="J1023" i="1"/>
  <c r="J1119" i="1"/>
  <c r="J1019" i="1"/>
  <c r="J1017" i="1"/>
  <c r="J1015" i="1"/>
  <c r="J1101" i="1"/>
  <c r="J1009" i="1"/>
  <c r="J1096" i="1"/>
  <c r="J1008" i="1"/>
  <c r="J1095" i="1"/>
  <c r="J1007" i="1"/>
  <c r="J1093" i="1"/>
  <c r="J1000" i="1"/>
  <c r="J999" i="1"/>
  <c r="J1087" i="1"/>
  <c r="J1085" i="1"/>
  <c r="J1079" i="1"/>
  <c r="J992" i="1"/>
  <c r="J939" i="1"/>
  <c r="J991" i="1"/>
  <c r="J987" i="1"/>
  <c r="J984" i="1"/>
  <c r="J983" i="1"/>
  <c r="J1072" i="1"/>
  <c r="J469" i="1"/>
  <c r="J1137" i="1"/>
  <c r="J1081" i="1"/>
  <c r="J1073" i="1"/>
  <c r="J1065" i="1"/>
  <c r="J631" i="1"/>
  <c r="J975" i="1"/>
  <c r="J695" i="1"/>
  <c r="J768" i="1"/>
  <c r="J815" i="1"/>
  <c r="J969" i="1"/>
  <c r="J1063" i="1"/>
  <c r="J967" i="1"/>
  <c r="J1048" i="1"/>
  <c r="J1047" i="1"/>
  <c r="J963" i="1"/>
  <c r="J962" i="1"/>
  <c r="J958" i="1"/>
  <c r="J926" i="1"/>
  <c r="J964" i="1"/>
  <c r="J956" i="1"/>
  <c r="J985" i="1"/>
  <c r="J977" i="1"/>
  <c r="J1110" i="1"/>
  <c r="J1022" i="1"/>
  <c r="J1006" i="1"/>
  <c r="J990" i="1"/>
  <c r="J974" i="1"/>
  <c r="J937" i="1"/>
  <c r="J540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60" i="1"/>
  <c r="J936" i="1"/>
  <c r="J928" i="1"/>
  <c r="J836" i="1"/>
  <c r="J832" i="1"/>
  <c r="J1059" i="1"/>
  <c r="J1051" i="1"/>
  <c r="J1035" i="1"/>
  <c r="J1003" i="1"/>
  <c r="J902" i="1"/>
  <c r="J886" i="1"/>
  <c r="J799" i="1"/>
  <c r="J718" i="1"/>
  <c r="J714" i="1"/>
  <c r="J648" i="1"/>
  <c r="J1112" i="1"/>
  <c r="J1104" i="1"/>
  <c r="J1040" i="1"/>
  <c r="J1033" i="1"/>
  <c r="J807" i="1"/>
  <c r="J791" i="1"/>
  <c r="J783" i="1"/>
  <c r="J690" i="1"/>
  <c r="J938" i="1"/>
  <c r="J1143" i="1"/>
  <c r="J961" i="1"/>
  <c r="J955" i="1"/>
  <c r="J954" i="1"/>
  <c r="J952" i="1"/>
  <c r="J950" i="1"/>
  <c r="J948" i="1"/>
  <c r="J947" i="1"/>
  <c r="J946" i="1"/>
  <c r="J945" i="1"/>
  <c r="J944" i="1"/>
  <c r="J942" i="1"/>
  <c r="J934" i="1"/>
  <c r="J930" i="1"/>
  <c r="J931" i="1"/>
  <c r="J929" i="1"/>
  <c r="J924" i="1"/>
  <c r="J1154" i="1"/>
  <c r="J1146" i="1"/>
  <c r="J1014" i="1"/>
  <c r="J923" i="1"/>
  <c r="J922" i="1"/>
  <c r="J920" i="1"/>
  <c r="J918" i="1"/>
  <c r="J916" i="1"/>
  <c r="J915" i="1"/>
  <c r="J979" i="1"/>
  <c r="J1139" i="1"/>
  <c r="J1115" i="1"/>
  <c r="J1032" i="1"/>
  <c r="J940" i="1"/>
  <c r="J1097" i="1"/>
  <c r="J932" i="1"/>
  <c r="J1121" i="1"/>
  <c r="J1089" i="1"/>
  <c r="J1136" i="1"/>
  <c r="J1128" i="1"/>
  <c r="J1120" i="1"/>
  <c r="J1016" i="1"/>
  <c r="J1043" i="1"/>
  <c r="J1001" i="1"/>
  <c r="J1049" i="1"/>
  <c r="J993" i="1"/>
  <c r="J1041" i="1"/>
  <c r="J914" i="1"/>
  <c r="J913" i="1"/>
  <c r="J912" i="1"/>
  <c r="J910" i="1"/>
  <c r="J908" i="1"/>
  <c r="J907" i="1"/>
  <c r="J906" i="1"/>
  <c r="J905" i="1"/>
  <c r="J904" i="1"/>
  <c r="J898" i="1"/>
  <c r="J756" i="1"/>
  <c r="J835" i="1"/>
  <c r="J831" i="1"/>
  <c r="J847" i="1"/>
  <c r="J843" i="1"/>
  <c r="J839" i="1"/>
  <c r="J484" i="1"/>
  <c r="J1107" i="1"/>
  <c r="J829" i="1"/>
  <c r="J808" i="1"/>
  <c r="J775" i="1"/>
  <c r="J759" i="1"/>
  <c r="J743" i="1"/>
  <c r="J735" i="1"/>
  <c r="J727" i="1"/>
  <c r="J719" i="1"/>
  <c r="J703" i="1"/>
  <c r="J767" i="1"/>
  <c r="J838" i="1"/>
  <c r="J834" i="1"/>
  <c r="J830" i="1"/>
  <c r="J885" i="1"/>
  <c r="J476" i="1"/>
  <c r="J686" i="1"/>
  <c r="J1153" i="1"/>
  <c r="J1145" i="1"/>
  <c r="J1129" i="1"/>
  <c r="J1113" i="1"/>
  <c r="J1105" i="1"/>
  <c r="J1057" i="1"/>
  <c r="J884" i="1"/>
  <c r="J596" i="1"/>
  <c r="J837" i="1"/>
  <c r="J833" i="1"/>
  <c r="J1160" i="1"/>
  <c r="J1152" i="1"/>
  <c r="J1144" i="1"/>
  <c r="J1088" i="1"/>
  <c r="J1080" i="1"/>
  <c r="J1024" i="1"/>
  <c r="J1127" i="1"/>
  <c r="J1111" i="1"/>
  <c r="J1103" i="1"/>
  <c r="J1071" i="1"/>
  <c r="J1055" i="1"/>
  <c r="J1039" i="1"/>
  <c r="J696" i="1"/>
  <c r="J1158" i="1"/>
  <c r="J1150" i="1"/>
  <c r="J1142" i="1"/>
  <c r="J1134" i="1"/>
  <c r="J1126" i="1"/>
  <c r="J1118" i="1"/>
  <c r="J1102" i="1"/>
  <c r="J1094" i="1"/>
  <c r="J1086" i="1"/>
  <c r="J1078" i="1"/>
  <c r="J1070" i="1"/>
  <c r="J1062" i="1"/>
  <c r="J1046" i="1"/>
  <c r="J1038" i="1"/>
  <c r="J1030" i="1"/>
  <c r="J998" i="1"/>
  <c r="J982" i="1"/>
  <c r="J966" i="1"/>
  <c r="J953" i="1"/>
  <c r="J921" i="1"/>
  <c r="J889" i="1"/>
  <c r="J900" i="1"/>
  <c r="J897" i="1"/>
  <c r="J896" i="1"/>
  <c r="J894" i="1"/>
  <c r="J893" i="1"/>
  <c r="J892" i="1"/>
  <c r="J890" i="1"/>
  <c r="J888" i="1"/>
  <c r="J881" i="1"/>
  <c r="J882" i="1"/>
  <c r="J880" i="1"/>
  <c r="J878" i="1"/>
  <c r="J877" i="1"/>
  <c r="J876" i="1"/>
  <c r="J874" i="1"/>
  <c r="J873" i="1"/>
  <c r="J872" i="1"/>
  <c r="J868" i="1"/>
  <c r="J867" i="1"/>
  <c r="J865" i="1"/>
  <c r="J864" i="1"/>
  <c r="J863" i="1"/>
  <c r="J862" i="1"/>
  <c r="J861" i="1"/>
  <c r="J860" i="1"/>
  <c r="J859" i="1"/>
  <c r="J857" i="1"/>
  <c r="J856" i="1"/>
  <c r="J855" i="1"/>
  <c r="J1106" i="1"/>
  <c r="J854" i="1"/>
  <c r="J853" i="1"/>
  <c r="J852" i="1"/>
  <c r="J851" i="1"/>
  <c r="J850" i="1"/>
  <c r="J849" i="1"/>
  <c r="J848" i="1"/>
  <c r="J899" i="1"/>
  <c r="J1156" i="1"/>
  <c r="J883" i="1"/>
  <c r="J871" i="1"/>
  <c r="J1148" i="1"/>
  <c r="J1138" i="1"/>
  <c r="J1124" i="1"/>
  <c r="J1108" i="1"/>
  <c r="J1140" i="1"/>
  <c r="J891" i="1"/>
  <c r="J1130" i="1"/>
  <c r="J1100" i="1"/>
  <c r="J1082" i="1"/>
  <c r="J1068" i="1"/>
  <c r="J1050" i="1"/>
  <c r="J1036" i="1"/>
  <c r="J1018" i="1"/>
  <c r="J1004" i="1"/>
  <c r="J986" i="1"/>
  <c r="J972" i="1"/>
  <c r="J951" i="1"/>
  <c r="J933" i="1"/>
  <c r="J919" i="1"/>
  <c r="J901" i="1"/>
  <c r="J887" i="1"/>
  <c r="J858" i="1"/>
  <c r="J1116" i="1"/>
  <c r="J1092" i="1"/>
  <c r="J1074" i="1"/>
  <c r="J1060" i="1"/>
  <c r="J1042" i="1"/>
  <c r="J1028" i="1"/>
  <c r="J1010" i="1"/>
  <c r="J996" i="1"/>
  <c r="J978" i="1"/>
  <c r="J957" i="1"/>
  <c r="J943" i="1"/>
  <c r="J925" i="1"/>
  <c r="J911" i="1"/>
  <c r="J879" i="1"/>
  <c r="J1122" i="1"/>
  <c r="J875" i="1"/>
  <c r="J1132" i="1"/>
  <c r="J1098" i="1"/>
  <c r="J1084" i="1"/>
  <c r="J1066" i="1"/>
  <c r="J1052" i="1"/>
  <c r="J1034" i="1"/>
  <c r="J1020" i="1"/>
  <c r="J1002" i="1"/>
  <c r="J988" i="1"/>
  <c r="J970" i="1"/>
  <c r="J949" i="1"/>
  <c r="J935" i="1"/>
  <c r="J917" i="1"/>
  <c r="J903" i="1"/>
  <c r="J866" i="1"/>
  <c r="J1114" i="1"/>
  <c r="J1090" i="1"/>
  <c r="J1076" i="1"/>
  <c r="J1058" i="1"/>
  <c r="J1044" i="1"/>
  <c r="J1026" i="1"/>
  <c r="J1012" i="1"/>
  <c r="J994" i="1"/>
  <c r="J980" i="1"/>
  <c r="J959" i="1"/>
  <c r="J941" i="1"/>
  <c r="J927" i="1"/>
  <c r="J909" i="1"/>
  <c r="J895" i="1"/>
  <c r="J845" i="1"/>
  <c r="J846" i="1"/>
  <c r="J844" i="1"/>
  <c r="J842" i="1"/>
  <c r="J841" i="1"/>
  <c r="J840" i="1"/>
  <c r="J828" i="1"/>
  <c r="J826" i="1"/>
  <c r="J824" i="1"/>
  <c r="J822" i="1"/>
  <c r="J821" i="1"/>
  <c r="J820" i="1"/>
  <c r="J818" i="1"/>
  <c r="J816" i="1"/>
  <c r="J814" i="1"/>
  <c r="J813" i="1"/>
  <c r="J812" i="1"/>
  <c r="J810" i="1"/>
  <c r="J806" i="1"/>
  <c r="J805" i="1"/>
  <c r="J804" i="1"/>
  <c r="J802" i="1"/>
  <c r="J800" i="1"/>
  <c r="J798" i="1"/>
  <c r="J797" i="1"/>
  <c r="J796" i="1"/>
  <c r="J794" i="1"/>
  <c r="J792" i="1"/>
  <c r="J790" i="1"/>
  <c r="J789" i="1"/>
  <c r="J788" i="1"/>
  <c r="J786" i="1"/>
  <c r="J784" i="1"/>
  <c r="J781" i="1"/>
  <c r="J782" i="1"/>
  <c r="J780" i="1"/>
  <c r="J778" i="1"/>
  <c r="J776" i="1"/>
  <c r="J774" i="1"/>
  <c r="J773" i="1"/>
  <c r="J772" i="1"/>
  <c r="J771" i="1"/>
  <c r="J770" i="1"/>
  <c r="J766" i="1"/>
  <c r="J765" i="1"/>
  <c r="J764" i="1"/>
  <c r="J762" i="1"/>
  <c r="J760" i="1"/>
  <c r="J758" i="1"/>
  <c r="J757" i="1"/>
  <c r="J754" i="1"/>
  <c r="J752" i="1"/>
  <c r="J751" i="1"/>
  <c r="J750" i="1"/>
  <c r="J748" i="1"/>
  <c r="J746" i="1"/>
  <c r="J744" i="1"/>
  <c r="J742" i="1"/>
  <c r="J741" i="1"/>
  <c r="J740" i="1"/>
  <c r="J738" i="1"/>
  <c r="J736" i="1"/>
  <c r="J734" i="1"/>
  <c r="J733" i="1"/>
  <c r="J732" i="1"/>
  <c r="J730" i="1"/>
  <c r="J728" i="1"/>
  <c r="J726" i="1"/>
  <c r="J725" i="1"/>
  <c r="J724" i="1"/>
  <c r="J722" i="1"/>
  <c r="J720" i="1"/>
  <c r="J717" i="1"/>
  <c r="J716" i="1"/>
  <c r="J712" i="1"/>
  <c r="J711" i="1"/>
  <c r="J710" i="1"/>
  <c r="J709" i="1"/>
  <c r="J708" i="1"/>
  <c r="J706" i="1"/>
  <c r="J704" i="1"/>
  <c r="J702" i="1"/>
  <c r="J701" i="1"/>
  <c r="J700" i="1"/>
  <c r="J698" i="1"/>
  <c r="J694" i="1"/>
  <c r="J692" i="1"/>
  <c r="J688" i="1"/>
  <c r="J687" i="1"/>
  <c r="J685" i="1"/>
  <c r="J684" i="1"/>
  <c r="J682" i="1"/>
  <c r="J680" i="1"/>
  <c r="J679" i="1"/>
  <c r="J678" i="1"/>
  <c r="J677" i="1"/>
  <c r="J676" i="1"/>
  <c r="J674" i="1"/>
  <c r="J672" i="1"/>
  <c r="J671" i="1"/>
  <c r="J670" i="1"/>
  <c r="J669" i="1"/>
  <c r="J668" i="1"/>
  <c r="J666" i="1"/>
  <c r="J664" i="1"/>
  <c r="J663" i="1"/>
  <c r="J662" i="1"/>
  <c r="J661" i="1"/>
  <c r="J660" i="1"/>
  <c r="J658" i="1"/>
  <c r="J656" i="1"/>
  <c r="J655" i="1"/>
  <c r="J654" i="1"/>
  <c r="J653" i="1"/>
  <c r="J652" i="1"/>
  <c r="J650" i="1"/>
  <c r="J647" i="1"/>
  <c r="J646" i="1"/>
  <c r="J645" i="1"/>
  <c r="J644" i="1"/>
  <c r="J642" i="1"/>
  <c r="J640" i="1"/>
  <c r="J639" i="1"/>
  <c r="J638" i="1"/>
  <c r="J637" i="1"/>
  <c r="J636" i="1"/>
  <c r="J634" i="1"/>
  <c r="J632" i="1"/>
  <c r="J630" i="1"/>
  <c r="J629" i="1"/>
  <c r="J628" i="1"/>
  <c r="J626" i="1"/>
  <c r="J624" i="1"/>
  <c r="J623" i="1"/>
  <c r="J622" i="1"/>
  <c r="J621" i="1"/>
  <c r="J620" i="1"/>
  <c r="J618" i="1"/>
  <c r="J616" i="1"/>
  <c r="J615" i="1"/>
  <c r="J614" i="1"/>
  <c r="J613" i="1"/>
  <c r="J612" i="1"/>
  <c r="J610" i="1"/>
  <c r="J608" i="1"/>
  <c r="J607" i="1"/>
  <c r="J606" i="1"/>
  <c r="J605" i="1"/>
  <c r="J604" i="1"/>
  <c r="J602" i="1"/>
  <c r="J600" i="1"/>
  <c r="J599" i="1"/>
  <c r="J598" i="1"/>
  <c r="J597" i="1"/>
  <c r="J594" i="1"/>
  <c r="J592" i="1"/>
  <c r="J591" i="1"/>
  <c r="J590" i="1"/>
  <c r="J589" i="1"/>
  <c r="J588" i="1"/>
  <c r="J586" i="1"/>
  <c r="J681" i="1"/>
  <c r="J641" i="1"/>
  <c r="J584" i="1"/>
  <c r="J583" i="1"/>
  <c r="J582" i="1"/>
  <c r="J581" i="1"/>
  <c r="J580" i="1"/>
  <c r="J578" i="1"/>
  <c r="J576" i="1"/>
  <c r="J575" i="1"/>
  <c r="J574" i="1"/>
  <c r="J573" i="1"/>
  <c r="J572" i="1"/>
  <c r="J571" i="1"/>
  <c r="J617" i="1"/>
  <c r="J609" i="1"/>
  <c r="J659" i="1"/>
  <c r="J723" i="1"/>
  <c r="J713" i="1"/>
  <c r="J819" i="1"/>
  <c r="J811" i="1"/>
  <c r="J603" i="1"/>
  <c r="J569" i="1"/>
  <c r="J568" i="1"/>
  <c r="J567" i="1"/>
  <c r="J566" i="1"/>
  <c r="J565" i="1"/>
  <c r="J564" i="1"/>
  <c r="J563" i="1"/>
  <c r="J561" i="1"/>
  <c r="J560" i="1"/>
  <c r="J559" i="1"/>
  <c r="J558" i="1"/>
  <c r="J557" i="1"/>
  <c r="J556" i="1"/>
  <c r="J555" i="1"/>
  <c r="J553" i="1"/>
  <c r="J552" i="1"/>
  <c r="J551" i="1"/>
  <c r="J673" i="1"/>
  <c r="J577" i="1"/>
  <c r="J793" i="1"/>
  <c r="J675" i="1"/>
  <c r="J667" i="1"/>
  <c r="J745" i="1"/>
  <c r="J827" i="1"/>
  <c r="J777" i="1"/>
  <c r="J707" i="1"/>
  <c r="J803" i="1"/>
  <c r="J787" i="1"/>
  <c r="J729" i="1"/>
  <c r="J825" i="1"/>
  <c r="J755" i="1"/>
  <c r="J691" i="1"/>
  <c r="J633" i="1"/>
  <c r="J611" i="1"/>
  <c r="J739" i="1"/>
  <c r="J651" i="1"/>
  <c r="J643" i="1"/>
  <c r="J625" i="1"/>
  <c r="J587" i="1"/>
  <c r="J579" i="1"/>
  <c r="J809" i="1"/>
  <c r="J761" i="1"/>
  <c r="J697" i="1"/>
  <c r="J550" i="1"/>
  <c r="J549" i="1"/>
  <c r="J548" i="1"/>
  <c r="J547" i="1"/>
  <c r="J545" i="1"/>
  <c r="J544" i="1"/>
  <c r="J543" i="1"/>
  <c r="J542" i="1"/>
  <c r="J541" i="1"/>
  <c r="J539" i="1"/>
  <c r="J657" i="1"/>
  <c r="J627" i="1"/>
  <c r="J593" i="1"/>
  <c r="J817" i="1"/>
  <c r="J801" i="1"/>
  <c r="J795" i="1"/>
  <c r="J785" i="1"/>
  <c r="J779" i="1"/>
  <c r="J769" i="1"/>
  <c r="J763" i="1"/>
  <c r="J753" i="1"/>
  <c r="J747" i="1"/>
  <c r="J737" i="1"/>
  <c r="J731" i="1"/>
  <c r="J721" i="1"/>
  <c r="J715" i="1"/>
  <c r="J705" i="1"/>
  <c r="J699" i="1"/>
  <c r="J689" i="1"/>
  <c r="J683" i="1"/>
  <c r="J649" i="1"/>
  <c r="J619" i="1"/>
  <c r="J585" i="1"/>
  <c r="J595" i="1"/>
  <c r="J665" i="1"/>
  <c r="J635" i="1"/>
  <c r="J601" i="1"/>
  <c r="J537" i="1"/>
  <c r="J536" i="1"/>
  <c r="J535" i="1"/>
  <c r="J534" i="1"/>
  <c r="J533" i="1"/>
  <c r="J531" i="1"/>
  <c r="J532" i="1"/>
  <c r="J529" i="1"/>
  <c r="J528" i="1"/>
  <c r="J527" i="1"/>
  <c r="J526" i="1"/>
  <c r="J525" i="1"/>
  <c r="J524" i="1"/>
  <c r="J523" i="1"/>
  <c r="J521" i="1"/>
  <c r="J520" i="1"/>
  <c r="J519" i="1"/>
  <c r="J518" i="1"/>
  <c r="J517" i="1"/>
  <c r="J554" i="1"/>
  <c r="J522" i="1"/>
  <c r="J546" i="1"/>
  <c r="J570" i="1"/>
  <c r="J538" i="1"/>
  <c r="J562" i="1"/>
  <c r="J530" i="1"/>
  <c r="J516" i="1"/>
  <c r="J515" i="1"/>
  <c r="J514" i="1"/>
  <c r="J513" i="1"/>
  <c r="J512" i="1"/>
  <c r="J510" i="1"/>
  <c r="J509" i="1"/>
  <c r="J508" i="1"/>
  <c r="J507" i="1"/>
  <c r="J506" i="1"/>
  <c r="J505" i="1"/>
  <c r="J502" i="1"/>
  <c r="J501" i="1"/>
  <c r="J500" i="1"/>
  <c r="J499" i="1"/>
  <c r="J498" i="1"/>
  <c r="J497" i="1"/>
  <c r="J494" i="1"/>
  <c r="J493" i="1"/>
  <c r="J492" i="1"/>
  <c r="J491" i="1"/>
  <c r="J490" i="1"/>
  <c r="J489" i="1"/>
  <c r="J486" i="1"/>
  <c r="J485" i="1"/>
  <c r="J483" i="1"/>
  <c r="J482" i="1"/>
  <c r="J481" i="1"/>
  <c r="J478" i="1"/>
  <c r="J479" i="1"/>
  <c r="J496" i="1"/>
  <c r="J480" i="1"/>
  <c r="J477" i="1"/>
  <c r="J475" i="1"/>
  <c r="J474" i="1"/>
  <c r="J473" i="1"/>
  <c r="J468" i="1"/>
  <c r="J467" i="1"/>
  <c r="J466" i="1"/>
  <c r="J465" i="1"/>
  <c r="J511" i="1"/>
  <c r="J504" i="1"/>
  <c r="J487" i="1"/>
  <c r="J470" i="1"/>
  <c r="J503" i="1"/>
  <c r="J472" i="1"/>
  <c r="J495" i="1"/>
  <c r="J488" i="1"/>
  <c r="J471" i="1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65" i="4"/>
  <c r="F365" i="4"/>
  <c r="G365" i="4" s="1"/>
  <c r="F366" i="4"/>
  <c r="G366" i="4" s="1"/>
  <c r="F367" i="4"/>
  <c r="G367" i="4" s="1"/>
  <c r="F368" i="4"/>
  <c r="G368" i="4" s="1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G378" i="4" s="1"/>
  <c r="F379" i="4"/>
  <c r="G379" i="4" s="1"/>
  <c r="F380" i="4"/>
  <c r="G380" i="4" s="1"/>
  <c r="F381" i="4"/>
  <c r="G381" i="4" s="1"/>
  <c r="F382" i="4"/>
  <c r="G382" i="4" s="1"/>
  <c r="F383" i="4"/>
  <c r="G383" i="4" s="1"/>
  <c r="K396" i="4"/>
  <c r="F396" i="4"/>
  <c r="G396" i="4" s="1"/>
  <c r="K405" i="4"/>
  <c r="I394" i="4"/>
  <c r="K394" i="4" s="1"/>
  <c r="K364" i="4"/>
  <c r="K389" i="4"/>
  <c r="K390" i="4"/>
  <c r="K391" i="4"/>
  <c r="K392" i="4"/>
  <c r="K393" i="4"/>
  <c r="K395" i="4"/>
  <c r="K397" i="4"/>
  <c r="K398" i="4"/>
  <c r="K399" i="4"/>
  <c r="K400" i="4"/>
  <c r="K401" i="4"/>
  <c r="K402" i="4"/>
  <c r="K403" i="4"/>
  <c r="K404" i="4"/>
  <c r="K406" i="4"/>
  <c r="K407" i="4"/>
  <c r="K384" i="4"/>
  <c r="K385" i="4"/>
  <c r="K386" i="4"/>
  <c r="K387" i="4"/>
  <c r="K388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31" i="4"/>
  <c r="K533" i="4"/>
  <c r="K534" i="4"/>
  <c r="K535" i="4"/>
  <c r="K536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F545" i="4"/>
  <c r="G545" i="4" s="1"/>
  <c r="F546" i="4"/>
  <c r="G546" i="4" s="1"/>
  <c r="F547" i="4"/>
  <c r="G547" i="4" s="1"/>
  <c r="F548" i="4"/>
  <c r="G548" i="4" s="1"/>
  <c r="F549" i="4"/>
  <c r="G549" i="4" s="1"/>
  <c r="F550" i="4"/>
  <c r="G550" i="4" s="1"/>
  <c r="F551" i="4"/>
  <c r="G551" i="4" s="1"/>
  <c r="F552" i="4"/>
  <c r="G552" i="4" s="1"/>
  <c r="F553" i="4"/>
  <c r="G553" i="4" s="1"/>
  <c r="F554" i="4"/>
  <c r="G554" i="4" s="1"/>
  <c r="F555" i="4"/>
  <c r="G555" i="4" s="1"/>
  <c r="F556" i="4"/>
  <c r="G556" i="4" s="1"/>
  <c r="F557" i="4"/>
  <c r="G557" i="4" s="1"/>
  <c r="F558" i="4"/>
  <c r="G558" i="4" s="1"/>
  <c r="F559" i="4"/>
  <c r="G559" i="4" s="1"/>
  <c r="F560" i="4"/>
  <c r="G560" i="4" s="1"/>
  <c r="F561" i="4"/>
  <c r="G561" i="4" s="1"/>
  <c r="F562" i="4"/>
  <c r="G562" i="4" s="1"/>
  <c r="F563" i="4"/>
  <c r="G563" i="4" s="1"/>
  <c r="F564" i="4"/>
  <c r="G564" i="4" s="1"/>
  <c r="F565" i="4"/>
  <c r="G565" i="4" s="1"/>
  <c r="F566" i="4"/>
  <c r="G566" i="4" s="1"/>
  <c r="F567" i="4"/>
  <c r="G567" i="4" s="1"/>
  <c r="F568" i="4"/>
  <c r="G568" i="4" s="1"/>
  <c r="F569" i="4"/>
  <c r="G569" i="4" s="1"/>
  <c r="F570" i="4"/>
  <c r="G570" i="4" s="1"/>
  <c r="F571" i="4"/>
  <c r="G571" i="4" s="1"/>
  <c r="F572" i="4"/>
  <c r="G572" i="4" s="1"/>
  <c r="F573" i="4"/>
  <c r="G573" i="4" s="1"/>
  <c r="F574" i="4"/>
  <c r="G574" i="4" s="1"/>
  <c r="F575" i="4"/>
  <c r="G575" i="4" s="1"/>
  <c r="F576" i="4"/>
  <c r="G576" i="4" s="1"/>
  <c r="F577" i="4"/>
  <c r="G577" i="4" s="1"/>
  <c r="F578" i="4"/>
  <c r="G578" i="4" s="1"/>
  <c r="F579" i="4"/>
  <c r="G579" i="4" s="1"/>
  <c r="F580" i="4"/>
  <c r="G580" i="4" s="1"/>
  <c r="F364" i="4"/>
  <c r="G364" i="4" s="1"/>
  <c r="F389" i="4"/>
  <c r="G389" i="4" s="1"/>
  <c r="F390" i="4"/>
  <c r="G390" i="4" s="1"/>
  <c r="F391" i="4"/>
  <c r="G391" i="4" s="1"/>
  <c r="F392" i="4"/>
  <c r="G392" i="4" s="1"/>
  <c r="F393" i="4"/>
  <c r="G393" i="4" s="1"/>
  <c r="F394" i="4"/>
  <c r="G394" i="4" s="1"/>
  <c r="F395" i="4"/>
  <c r="G395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G402" i="4" s="1"/>
  <c r="F403" i="4"/>
  <c r="G403" i="4" s="1"/>
  <c r="F404" i="4"/>
  <c r="G404" i="4" s="1"/>
  <c r="F405" i="4"/>
  <c r="G405" i="4" s="1"/>
  <c r="F406" i="4"/>
  <c r="G406" i="4" s="1"/>
  <c r="F407" i="4"/>
  <c r="G407" i="4" s="1"/>
  <c r="F384" i="4"/>
  <c r="G384" i="4" s="1"/>
  <c r="F385" i="4"/>
  <c r="G385" i="4" s="1"/>
  <c r="F386" i="4"/>
  <c r="G386" i="4" s="1"/>
  <c r="F387" i="4"/>
  <c r="G387" i="4" s="1"/>
  <c r="F388" i="4"/>
  <c r="G388" i="4" s="1"/>
  <c r="F408" i="4"/>
  <c r="G408" i="4" s="1"/>
  <c r="F409" i="4"/>
  <c r="G409" i="4" s="1"/>
  <c r="F410" i="4"/>
  <c r="G410" i="4" s="1"/>
  <c r="F411" i="4"/>
  <c r="G411" i="4" s="1"/>
  <c r="F412" i="4"/>
  <c r="G412" i="4" s="1"/>
  <c r="F413" i="4"/>
  <c r="G413" i="4" s="1"/>
  <c r="F414" i="4"/>
  <c r="G414" i="4" s="1"/>
  <c r="F415" i="4"/>
  <c r="G415" i="4" s="1"/>
  <c r="F416" i="4"/>
  <c r="G416" i="4" s="1"/>
  <c r="F417" i="4"/>
  <c r="G41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G426" i="4" s="1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F438" i="4"/>
  <c r="G438" i="4" s="1"/>
  <c r="F439" i="4"/>
  <c r="G439" i="4" s="1"/>
  <c r="F440" i="4"/>
  <c r="G440" i="4" s="1"/>
  <c r="F441" i="4"/>
  <c r="G441" i="4" s="1"/>
  <c r="F442" i="4"/>
  <c r="G442" i="4" s="1"/>
  <c r="F443" i="4"/>
  <c r="G443" i="4" s="1"/>
  <c r="F444" i="4"/>
  <c r="G444" i="4" s="1"/>
  <c r="F445" i="4"/>
  <c r="G445" i="4" s="1"/>
  <c r="F446" i="4"/>
  <c r="G446" i="4" s="1"/>
  <c r="F447" i="4"/>
  <c r="G447" i="4" s="1"/>
  <c r="F448" i="4"/>
  <c r="G448" i="4" s="1"/>
  <c r="F449" i="4"/>
  <c r="G449" i="4" s="1"/>
  <c r="F450" i="4"/>
  <c r="G450" i="4" s="1"/>
  <c r="F451" i="4"/>
  <c r="G451" i="4" s="1"/>
  <c r="F452" i="4"/>
  <c r="G452" i="4" s="1"/>
  <c r="F453" i="4"/>
  <c r="G453" i="4" s="1"/>
  <c r="F454" i="4"/>
  <c r="G454" i="4" s="1"/>
  <c r="F455" i="4"/>
  <c r="G455" i="4" s="1"/>
  <c r="F456" i="4"/>
  <c r="G456" i="4" s="1"/>
  <c r="F457" i="4"/>
  <c r="G457" i="4" s="1"/>
  <c r="F458" i="4"/>
  <c r="G458" i="4" s="1"/>
  <c r="F459" i="4"/>
  <c r="G459" i="4" s="1"/>
  <c r="F460" i="4"/>
  <c r="G460" i="4" s="1"/>
  <c r="F461" i="4"/>
  <c r="G461" i="4" s="1"/>
  <c r="F462" i="4"/>
  <c r="G462" i="4" s="1"/>
  <c r="F463" i="4"/>
  <c r="G463" i="4" s="1"/>
  <c r="F464" i="4"/>
  <c r="G464" i="4" s="1"/>
  <c r="F465" i="4"/>
  <c r="G465" i="4" s="1"/>
  <c r="F466" i="4"/>
  <c r="G466" i="4" s="1"/>
  <c r="F467" i="4"/>
  <c r="G467" i="4" s="1"/>
  <c r="F468" i="4"/>
  <c r="G468" i="4" s="1"/>
  <c r="F469" i="4"/>
  <c r="G469" i="4" s="1"/>
  <c r="F470" i="4"/>
  <c r="G470" i="4" s="1"/>
  <c r="F471" i="4"/>
  <c r="G471" i="4" s="1"/>
  <c r="F472" i="4"/>
  <c r="G472" i="4" s="1"/>
  <c r="F473" i="4"/>
  <c r="G473" i="4" s="1"/>
  <c r="F474" i="4"/>
  <c r="G474" i="4" s="1"/>
  <c r="F475" i="4"/>
  <c r="G475" i="4" s="1"/>
  <c r="F476" i="4"/>
  <c r="G476" i="4" s="1"/>
  <c r="F477" i="4"/>
  <c r="G477" i="4" s="1"/>
  <c r="F478" i="4"/>
  <c r="G478" i="4" s="1"/>
  <c r="F479" i="4"/>
  <c r="G479" i="4" s="1"/>
  <c r="F480" i="4"/>
  <c r="G480" i="4" s="1"/>
  <c r="F481" i="4"/>
  <c r="G481" i="4" s="1"/>
  <c r="F482" i="4"/>
  <c r="G482" i="4" s="1"/>
  <c r="F483" i="4"/>
  <c r="G483" i="4" s="1"/>
  <c r="F484" i="4"/>
  <c r="G484" i="4" s="1"/>
  <c r="F485" i="4"/>
  <c r="G485" i="4" s="1"/>
  <c r="F486" i="4"/>
  <c r="G486" i="4" s="1"/>
  <c r="F487" i="4"/>
  <c r="G487" i="4" s="1"/>
  <c r="F531" i="4"/>
  <c r="G531" i="4" s="1"/>
  <c r="F533" i="4"/>
  <c r="G533" i="4" s="1"/>
  <c r="F534" i="4"/>
  <c r="G534" i="4" s="1"/>
  <c r="F535" i="4"/>
  <c r="G535" i="4" s="1"/>
  <c r="F536" i="4"/>
  <c r="G536" i="4" s="1"/>
  <c r="F538" i="4"/>
  <c r="G538" i="4" s="1"/>
  <c r="F539" i="4"/>
  <c r="G539" i="4" s="1"/>
  <c r="F540" i="4"/>
  <c r="G540" i="4" s="1"/>
  <c r="F541" i="4"/>
  <c r="G541" i="4" s="1"/>
  <c r="F542" i="4"/>
  <c r="G542" i="4" s="1"/>
  <c r="F543" i="4"/>
  <c r="G543" i="4" s="1"/>
  <c r="F544" i="4"/>
  <c r="G544" i="4" s="1"/>
  <c r="K300" i="4"/>
  <c r="K299" i="4"/>
  <c r="F300" i="4"/>
  <c r="G300" i="4" s="1"/>
  <c r="F299" i="4"/>
  <c r="G299" i="4" s="1"/>
  <c r="F363" i="4"/>
  <c r="G363" i="4" s="1"/>
  <c r="K363" i="4"/>
  <c r="K360" i="4"/>
  <c r="K361" i="4"/>
  <c r="K362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301" i="4"/>
  <c r="K302" i="4"/>
  <c r="K303" i="4"/>
  <c r="K304" i="4"/>
  <c r="K305" i="4"/>
  <c r="K306" i="4"/>
  <c r="K307" i="4"/>
  <c r="K308" i="4"/>
  <c r="K309" i="4"/>
  <c r="K310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I359" i="4"/>
  <c r="K359" i="4" s="1"/>
  <c r="F359" i="4"/>
  <c r="G359" i="4" s="1"/>
  <c r="F360" i="4"/>
  <c r="G360" i="4" s="1"/>
  <c r="F361" i="4"/>
  <c r="G361" i="4" s="1"/>
  <c r="F362" i="4"/>
  <c r="G362" i="4" s="1"/>
  <c r="F323" i="4"/>
  <c r="G323" i="4" s="1"/>
  <c r="F348" i="4"/>
  <c r="G348" i="4" s="1"/>
  <c r="F329" i="4"/>
  <c r="G329" i="4" s="1"/>
  <c r="I311" i="4"/>
  <c r="K311" i="4" s="1"/>
  <c r="F325" i="4"/>
  <c r="G325" i="4" s="1"/>
  <c r="F311" i="4"/>
  <c r="G311" i="4" s="1"/>
  <c r="F312" i="4"/>
  <c r="G312" i="4" s="1"/>
  <c r="F313" i="4"/>
  <c r="G313" i="4" s="1"/>
  <c r="F314" i="4"/>
  <c r="G314" i="4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F321" i="4"/>
  <c r="G321" i="4" s="1"/>
  <c r="F322" i="4"/>
  <c r="G322" i="4" s="1"/>
  <c r="F324" i="4"/>
  <c r="G324" i="4" s="1"/>
  <c r="F326" i="4"/>
  <c r="G326" i="4" s="1"/>
  <c r="F327" i="4"/>
  <c r="G327" i="4" s="1"/>
  <c r="F328" i="4"/>
  <c r="G328" i="4" s="1"/>
  <c r="F330" i="4"/>
  <c r="G330" i="4" s="1"/>
  <c r="F331" i="4"/>
  <c r="G331" i="4" s="1"/>
  <c r="F332" i="4"/>
  <c r="G332" i="4" s="1"/>
  <c r="F333" i="4"/>
  <c r="G333" i="4" s="1"/>
  <c r="F334" i="4"/>
  <c r="G334" i="4" s="1"/>
  <c r="F335" i="4"/>
  <c r="G335" i="4" s="1"/>
  <c r="F336" i="4"/>
  <c r="G336" i="4" s="1"/>
  <c r="F337" i="4"/>
  <c r="G337" i="4" s="1"/>
  <c r="F338" i="4"/>
  <c r="G338" i="4" s="1"/>
  <c r="F339" i="4"/>
  <c r="G339" i="4" s="1"/>
  <c r="F340" i="4"/>
  <c r="G340" i="4" s="1"/>
  <c r="F341" i="4"/>
  <c r="G341" i="4" s="1"/>
  <c r="F342" i="4"/>
  <c r="G342" i="4" s="1"/>
  <c r="F343" i="4"/>
  <c r="G343" i="4" s="1"/>
  <c r="F344" i="4"/>
  <c r="G344" i="4" s="1"/>
  <c r="F345" i="4"/>
  <c r="G345" i="4" s="1"/>
  <c r="F346" i="4"/>
  <c r="G346" i="4" s="1"/>
  <c r="F347" i="4"/>
  <c r="G347" i="4" s="1"/>
  <c r="F349" i="4"/>
  <c r="G349" i="4" s="1"/>
  <c r="F350" i="4"/>
  <c r="G350" i="4" s="1"/>
  <c r="F351" i="4"/>
  <c r="G351" i="4" s="1"/>
  <c r="F352" i="4"/>
  <c r="G352" i="4" s="1"/>
  <c r="F353" i="4"/>
  <c r="G353" i="4" s="1"/>
  <c r="F354" i="4"/>
  <c r="G354" i="4" s="1"/>
  <c r="F355" i="4"/>
  <c r="G355" i="4" s="1"/>
  <c r="F356" i="4"/>
  <c r="G356" i="4" s="1"/>
  <c r="F357" i="4"/>
  <c r="G357" i="4" s="1"/>
  <c r="F358" i="4"/>
  <c r="G358" i="4" s="1"/>
  <c r="F296" i="4"/>
  <c r="G296" i="4" s="1"/>
  <c r="F304" i="4"/>
  <c r="G304" i="4" s="1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02" i="4"/>
  <c r="G302" i="4" s="1"/>
  <c r="F301" i="4"/>
  <c r="G301" i="4" s="1"/>
  <c r="F298" i="4"/>
  <c r="G298" i="4" s="1"/>
  <c r="F297" i="4"/>
  <c r="G297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303" i="4"/>
  <c r="G303" i="4" s="1"/>
  <c r="F279" i="4"/>
  <c r="G279" i="4" s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H438" i="1"/>
  <c r="H439" i="1"/>
  <c r="H440" i="1"/>
  <c r="H441" i="1"/>
  <c r="H442" i="1"/>
  <c r="G30" i="2"/>
  <c r="G29" i="2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16" i="1"/>
  <c r="H417" i="1"/>
  <c r="H418" i="1"/>
  <c r="I416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44" i="1"/>
  <c r="H445" i="1"/>
  <c r="H446" i="1"/>
  <c r="H447" i="1"/>
  <c r="G28" i="2"/>
  <c r="I405" i="1"/>
  <c r="I406" i="1"/>
  <c r="I407" i="1"/>
  <c r="I408" i="1"/>
  <c r="I409" i="1"/>
  <c r="I410" i="1"/>
  <c r="I411" i="1"/>
  <c r="I412" i="1"/>
  <c r="I413" i="1"/>
  <c r="I414" i="1"/>
  <c r="I415" i="1"/>
  <c r="H413" i="1"/>
  <c r="H414" i="1"/>
  <c r="H415" i="1"/>
  <c r="H443" i="1"/>
  <c r="I392" i="1"/>
  <c r="I393" i="1"/>
  <c r="I394" i="1"/>
  <c r="I395" i="1"/>
  <c r="I396" i="1"/>
  <c r="I398" i="1"/>
  <c r="I399" i="1"/>
  <c r="I400" i="1"/>
  <c r="I401" i="1"/>
  <c r="I402" i="1"/>
  <c r="I403" i="1"/>
  <c r="I404" i="1"/>
  <c r="G27" i="2"/>
  <c r="G26" i="2"/>
  <c r="G25" i="2"/>
  <c r="G24" i="2"/>
  <c r="G23" i="2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I391" i="1"/>
  <c r="I390" i="1"/>
  <c r="F218" i="4"/>
  <c r="G218" i="4" s="1"/>
  <c r="F219" i="4"/>
  <c r="G219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50" i="4"/>
  <c r="G250" i="4" s="1"/>
  <c r="F245" i="4"/>
  <c r="G245" i="4" s="1"/>
  <c r="F204" i="4"/>
  <c r="G204" i="4" s="1"/>
  <c r="F278" i="4"/>
  <c r="G278" i="4" s="1"/>
  <c r="F199" i="4"/>
  <c r="G199" i="4" s="1"/>
  <c r="I243" i="4"/>
  <c r="K243" i="4" s="1"/>
  <c r="F221" i="4"/>
  <c r="G221" i="4" s="1"/>
  <c r="F220" i="4"/>
  <c r="G220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200" i="4"/>
  <c r="G200" i="4" s="1"/>
  <c r="F201" i="4"/>
  <c r="G201" i="4" s="1"/>
  <c r="F202" i="4"/>
  <c r="G202" i="4" s="1"/>
  <c r="F203" i="4"/>
  <c r="G203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6" i="4"/>
  <c r="G246" i="4" s="1"/>
  <c r="F247" i="4"/>
  <c r="G247" i="4" s="1"/>
  <c r="F248" i="4"/>
  <c r="G248" i="4" s="1"/>
  <c r="F249" i="4"/>
  <c r="G249" i="4" s="1"/>
  <c r="F251" i="4"/>
  <c r="G251" i="4" s="1"/>
  <c r="F252" i="4"/>
  <c r="G252" i="4" s="1"/>
  <c r="F253" i="4"/>
  <c r="G253" i="4" s="1"/>
  <c r="F254" i="4"/>
  <c r="G254" i="4" s="1"/>
  <c r="F255" i="4"/>
  <c r="G255" i="4" s="1"/>
  <c r="F277" i="4"/>
  <c r="G277" i="4" s="1"/>
  <c r="F187" i="4"/>
  <c r="G187" i="4" s="1"/>
  <c r="F186" i="4"/>
  <c r="G18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48" i="4"/>
  <c r="G148" i="4" s="1"/>
  <c r="F149" i="4"/>
  <c r="G149" i="4" s="1"/>
  <c r="F150" i="4"/>
  <c r="G150" i="4" s="1"/>
  <c r="F151" i="4"/>
  <c r="G151" i="4" s="1"/>
  <c r="F152" i="4"/>
  <c r="G152" i="4" s="1"/>
  <c r="F120" i="4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G22" i="2"/>
  <c r="G21" i="2"/>
  <c r="A3" i="4"/>
  <c r="H389" i="1"/>
  <c r="I389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I365" i="1"/>
  <c r="H363" i="1"/>
  <c r="H364" i="1"/>
  <c r="H365" i="1"/>
  <c r="I364" i="1"/>
  <c r="I363" i="1"/>
  <c r="F90" i="4"/>
  <c r="G90" i="4" s="1"/>
  <c r="F119" i="4"/>
  <c r="G119" i="4" s="1"/>
  <c r="F115" i="4"/>
  <c r="G115" i="4" s="1"/>
  <c r="F109" i="4"/>
  <c r="G109" i="4" s="1"/>
  <c r="F95" i="4"/>
  <c r="G95" i="4" s="1"/>
  <c r="I93" i="4"/>
  <c r="K93" i="4" s="1"/>
  <c r="F94" i="4"/>
  <c r="G94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10" i="4"/>
  <c r="G110" i="4" s="1"/>
  <c r="F111" i="4"/>
  <c r="G111" i="4" s="1"/>
  <c r="F112" i="4"/>
  <c r="G112" i="4" s="1"/>
  <c r="F113" i="4"/>
  <c r="G113" i="4" s="1"/>
  <c r="F114" i="4"/>
  <c r="G114" i="4" s="1"/>
  <c r="F116" i="4"/>
  <c r="G116" i="4" s="1"/>
  <c r="F117" i="4"/>
  <c r="G117" i="4" s="1"/>
  <c r="F118" i="4"/>
  <c r="G118" i="4" s="1"/>
  <c r="F93" i="4"/>
  <c r="G93" i="4" s="1"/>
  <c r="F59" i="4"/>
  <c r="G59" i="4" s="1"/>
  <c r="F92" i="4"/>
  <c r="G92" i="4" s="1"/>
  <c r="F2" i="4"/>
  <c r="F91" i="4"/>
  <c r="G91" i="4" s="1"/>
  <c r="F69" i="4"/>
  <c r="G69" i="4" s="1"/>
  <c r="F68" i="4"/>
  <c r="G68" i="4" s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49" i="1"/>
  <c r="F89" i="4"/>
  <c r="G89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F4" i="2"/>
  <c r="G4" i="2" s="1"/>
  <c r="F3" i="2"/>
  <c r="G3" i="2" s="1"/>
  <c r="F2" i="2"/>
  <c r="G2" i="2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2" i="1"/>
  <c r="J2" i="1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5" i="2"/>
  <c r="F72" i="4"/>
  <c r="G72" i="4" s="1"/>
  <c r="F57" i="4"/>
  <c r="G57" i="4" s="1"/>
  <c r="F70" i="4"/>
  <c r="G70" i="4" s="1"/>
  <c r="F36" i="4"/>
  <c r="G36" i="4" s="1"/>
  <c r="F24" i="4"/>
  <c r="G24" i="4" s="1"/>
  <c r="F15" i="4"/>
  <c r="G15" i="4" s="1"/>
  <c r="F88" i="4"/>
  <c r="G88" i="4" s="1"/>
  <c r="F11" i="4"/>
  <c r="G11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76" i="4"/>
  <c r="G76" i="4" s="1"/>
  <c r="F77" i="4"/>
  <c r="G77" i="4" s="1"/>
  <c r="F78" i="4"/>
  <c r="G78" i="4" s="1"/>
  <c r="F79" i="4"/>
  <c r="G79" i="4" s="1"/>
  <c r="F73" i="4"/>
  <c r="G73" i="4" s="1"/>
  <c r="F74" i="4"/>
  <c r="G74" i="4" s="1"/>
  <c r="F75" i="4"/>
  <c r="G75" i="4" s="1"/>
  <c r="F71" i="4"/>
  <c r="G71" i="4" s="1"/>
  <c r="I67" i="4"/>
  <c r="K67" i="4" s="1"/>
  <c r="F64" i="4"/>
  <c r="G64" i="4" s="1"/>
  <c r="F65" i="4"/>
  <c r="G65" i="4" s="1"/>
  <c r="F66" i="4"/>
  <c r="G66" i="4" s="1"/>
  <c r="F67" i="4"/>
  <c r="G67" i="4" s="1"/>
  <c r="F63" i="4"/>
  <c r="G63" i="4" s="1"/>
  <c r="F53" i="4"/>
  <c r="G53" i="4" s="1"/>
  <c r="F54" i="4"/>
  <c r="G54" i="4" s="1"/>
  <c r="F55" i="4"/>
  <c r="G55" i="4" s="1"/>
  <c r="F56" i="4"/>
  <c r="G56" i="4" s="1"/>
  <c r="F58" i="4"/>
  <c r="G58" i="4" s="1"/>
  <c r="F50" i="4"/>
  <c r="G50" i="4" s="1"/>
  <c r="F51" i="4"/>
  <c r="G51" i="4" s="1"/>
  <c r="F52" i="4"/>
  <c r="G52" i="4" s="1"/>
  <c r="F60" i="4"/>
  <c r="G60" i="4" s="1"/>
  <c r="F61" i="4"/>
  <c r="G61" i="4" s="1"/>
  <c r="F62" i="4"/>
  <c r="G62" i="4" s="1"/>
  <c r="J38" i="4"/>
  <c r="K38" i="4" s="1"/>
  <c r="F45" i="4"/>
  <c r="G45" i="4" s="1"/>
  <c r="F43" i="4"/>
  <c r="G43" i="4" s="1"/>
  <c r="F39" i="4"/>
  <c r="G39" i="4" s="1"/>
  <c r="F40" i="4"/>
  <c r="G40" i="4" s="1"/>
  <c r="F41" i="4"/>
  <c r="G41" i="4" s="1"/>
  <c r="F42" i="4"/>
  <c r="G42" i="4" s="1"/>
  <c r="F44" i="4"/>
  <c r="G44" i="4" s="1"/>
  <c r="F10" i="4"/>
  <c r="G10" i="4" s="1"/>
  <c r="F12" i="4"/>
  <c r="G12" i="4" s="1"/>
  <c r="F13" i="4"/>
  <c r="G13" i="4" s="1"/>
  <c r="F14" i="4"/>
  <c r="G14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7" i="4"/>
  <c r="G37" i="4" s="1"/>
  <c r="F38" i="4"/>
  <c r="G38" i="4" s="1"/>
  <c r="F46" i="4"/>
  <c r="G46" i="4" s="1"/>
  <c r="F47" i="4"/>
  <c r="G47" i="4" s="1"/>
  <c r="F48" i="4"/>
  <c r="G48" i="4" s="1"/>
  <c r="F49" i="4"/>
  <c r="G49" i="4" s="1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C2" i="8"/>
  <c r="B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5" i="8"/>
  <c r="I2" i="8"/>
  <c r="E25" i="8"/>
  <c r="H24" i="8"/>
  <c r="I24" i="8" s="1"/>
  <c r="E24" i="8"/>
  <c r="H23" i="8"/>
  <c r="I23" i="8" s="1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I30" i="4"/>
  <c r="K30" i="4" s="1"/>
  <c r="H23" i="4"/>
  <c r="K23" i="4" s="1"/>
  <c r="H14" i="4"/>
  <c r="K14" i="4" s="1"/>
  <c r="H7" i="4"/>
  <c r="K7" i="4" s="1"/>
  <c r="F4" i="4"/>
  <c r="F5" i="4"/>
  <c r="F6" i="4"/>
  <c r="F7" i="4"/>
  <c r="F8" i="4"/>
  <c r="F9" i="4"/>
  <c r="G9" i="4" s="1"/>
  <c r="F3" i="4"/>
  <c r="K3" i="4"/>
  <c r="K4" i="4"/>
  <c r="K5" i="4"/>
  <c r="K6" i="4"/>
  <c r="A8" i="17" l="1"/>
  <c r="A9" i="17" s="1"/>
  <c r="A2192" i="14"/>
  <c r="A2193" i="14" s="1"/>
  <c r="A1904" i="14"/>
  <c r="A1905" i="14" s="1"/>
  <c r="A1879" i="14"/>
  <c r="A1880" i="14"/>
  <c r="A1881" i="14" s="1"/>
  <c r="A1802" i="14"/>
  <c r="A1803" i="14" s="1"/>
  <c r="A6" i="14"/>
  <c r="J395" i="1"/>
  <c r="J434" i="1"/>
  <c r="J399" i="1"/>
  <c r="J440" i="1"/>
  <c r="A73" i="2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J203" i="1"/>
  <c r="J187" i="1"/>
  <c r="J155" i="1"/>
  <c r="J209" i="1"/>
  <c r="J455" i="1"/>
  <c r="J451" i="1"/>
  <c r="J87" i="1"/>
  <c r="J55" i="1"/>
  <c r="J159" i="1"/>
  <c r="J151" i="1"/>
  <c r="J143" i="1"/>
  <c r="J439" i="1"/>
  <c r="A4" i="4"/>
  <c r="J145" i="1"/>
  <c r="J65" i="1"/>
  <c r="J147" i="1"/>
  <c r="J139" i="1"/>
  <c r="J83" i="1"/>
  <c r="J413" i="1"/>
  <c r="J73" i="1"/>
  <c r="J57" i="1"/>
  <c r="J80" i="1"/>
  <c r="J72" i="1"/>
  <c r="J438" i="1"/>
  <c r="J457" i="1"/>
  <c r="J453" i="1"/>
  <c r="J449" i="1"/>
  <c r="J364" i="1"/>
  <c r="J416" i="1"/>
  <c r="J237" i="1"/>
  <c r="J205" i="1"/>
  <c r="J393" i="1"/>
  <c r="J436" i="1"/>
  <c r="J442" i="1"/>
  <c r="J433" i="1"/>
  <c r="J441" i="1"/>
  <c r="J247" i="1"/>
  <c r="J263" i="1"/>
  <c r="J255" i="1"/>
  <c r="J239" i="1"/>
  <c r="J240" i="1"/>
  <c r="J152" i="1"/>
  <c r="J144" i="1"/>
  <c r="J437" i="1"/>
  <c r="J271" i="1"/>
  <c r="J444" i="1"/>
  <c r="J452" i="1"/>
  <c r="J447" i="1"/>
  <c r="J391" i="1"/>
  <c r="J259" i="1"/>
  <c r="J380" i="1"/>
  <c r="J398" i="1"/>
  <c r="J390" i="1"/>
  <c r="J219" i="1"/>
  <c r="J179" i="1"/>
  <c r="J75" i="1"/>
  <c r="J396" i="1"/>
  <c r="J227" i="1"/>
  <c r="J211" i="1"/>
  <c r="J171" i="1"/>
  <c r="J163" i="1"/>
  <c r="J67" i="1"/>
  <c r="J59" i="1"/>
  <c r="J51" i="1"/>
  <c r="J248" i="1"/>
  <c r="J233" i="1"/>
  <c r="J225" i="1"/>
  <c r="J217" i="1"/>
  <c r="J359" i="1"/>
  <c r="J223" i="1"/>
  <c r="J365" i="1"/>
  <c r="J394" i="1"/>
  <c r="J431" i="1"/>
  <c r="J317" i="1"/>
  <c r="J309" i="1"/>
  <c r="J301" i="1"/>
  <c r="J293" i="1"/>
  <c r="J285" i="1"/>
  <c r="J277" i="1"/>
  <c r="J261" i="1"/>
  <c r="J253" i="1"/>
  <c r="J245" i="1"/>
  <c r="J229" i="1"/>
  <c r="J221" i="1"/>
  <c r="J213" i="1"/>
  <c r="J189" i="1"/>
  <c r="J173" i="1"/>
  <c r="J157" i="1"/>
  <c r="J141" i="1"/>
  <c r="J125" i="1"/>
  <c r="J109" i="1"/>
  <c r="J101" i="1"/>
  <c r="J61" i="1"/>
  <c r="J53" i="1"/>
  <c r="J363" i="1"/>
  <c r="J415" i="1"/>
  <c r="J417" i="1"/>
  <c r="J76" i="1"/>
  <c r="J389" i="1"/>
  <c r="J392" i="1"/>
  <c r="J458" i="1"/>
  <c r="J454" i="1"/>
  <c r="J435" i="1"/>
  <c r="J432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4" i="1"/>
  <c r="J448" i="1"/>
  <c r="J462" i="1"/>
  <c r="J461" i="1"/>
  <c r="J450" i="1"/>
  <c r="J464" i="1"/>
  <c r="J460" i="1"/>
  <c r="J456" i="1"/>
  <c r="J463" i="1"/>
  <c r="J459" i="1"/>
  <c r="J446" i="1"/>
  <c r="J445" i="1"/>
  <c r="J181" i="1"/>
  <c r="J165" i="1"/>
  <c r="J443" i="1"/>
  <c r="J412" i="1"/>
  <c r="J407" i="1"/>
  <c r="J406" i="1"/>
  <c r="J311" i="1"/>
  <c r="J303" i="1"/>
  <c r="J287" i="1"/>
  <c r="J279" i="1"/>
  <c r="J410" i="1"/>
  <c r="J409" i="1"/>
  <c r="J401" i="1"/>
  <c r="J408" i="1"/>
  <c r="J400" i="1"/>
  <c r="J265" i="1"/>
  <c r="J249" i="1"/>
  <c r="J241" i="1"/>
  <c r="J195" i="1"/>
  <c r="J295" i="1"/>
  <c r="J411" i="1"/>
  <c r="J405" i="1"/>
  <c r="J404" i="1"/>
  <c r="J403" i="1"/>
  <c r="J402" i="1"/>
  <c r="J397" i="1"/>
  <c r="J370" i="1"/>
  <c r="J251" i="1"/>
  <c r="J274" i="1"/>
  <c r="J162" i="1"/>
  <c r="J146" i="1"/>
  <c r="J98" i="1"/>
  <c r="J90" i="1"/>
  <c r="J74" i="1"/>
  <c r="J369" i="1"/>
  <c r="J202" i="1"/>
  <c r="J186" i="1"/>
  <c r="J353" i="1"/>
  <c r="J313" i="1"/>
  <c r="J193" i="1"/>
  <c r="J153" i="1"/>
  <c r="J113" i="1"/>
  <c r="J299" i="1"/>
  <c r="J267" i="1"/>
  <c r="J243" i="1"/>
  <c r="J362" i="1"/>
  <c r="J131" i="1"/>
  <c r="J123" i="1"/>
  <c r="J115" i="1"/>
  <c r="J107" i="1"/>
  <c r="J99" i="1"/>
  <c r="J91" i="1"/>
  <c r="J135" i="1"/>
  <c r="J95" i="1"/>
  <c r="J238" i="1"/>
  <c r="J218" i="1"/>
  <c r="J210" i="1"/>
  <c r="J215" i="1"/>
  <c r="J231" i="1"/>
  <c r="J339" i="1"/>
  <c r="J323" i="1"/>
  <c r="J307" i="1"/>
  <c r="J291" i="1"/>
  <c r="J283" i="1"/>
  <c r="J122" i="1"/>
  <c r="J114" i="1"/>
  <c r="J388" i="1"/>
  <c r="J387" i="1"/>
  <c r="J386" i="1"/>
  <c r="J385" i="1"/>
  <c r="J384" i="1"/>
  <c r="J383" i="1"/>
  <c r="J382" i="1"/>
  <c r="J381" i="1"/>
  <c r="J379" i="1"/>
  <c r="J378" i="1"/>
  <c r="J377" i="1"/>
  <c r="J376" i="1"/>
  <c r="J375" i="1"/>
  <c r="J374" i="1"/>
  <c r="J373" i="1"/>
  <c r="J372" i="1"/>
  <c r="J371" i="1"/>
  <c r="J368" i="1"/>
  <c r="J367" i="1"/>
  <c r="J366" i="1"/>
  <c r="J138" i="1"/>
  <c r="J354" i="1"/>
  <c r="J306" i="1"/>
  <c r="J290" i="1"/>
  <c r="J200" i="1"/>
  <c r="J177" i="1"/>
  <c r="J208" i="1"/>
  <c r="J121" i="1"/>
  <c r="J338" i="1"/>
  <c r="J207" i="1"/>
  <c r="J178" i="1"/>
  <c r="J345" i="1"/>
  <c r="J329" i="1"/>
  <c r="J298" i="1"/>
  <c r="J282" i="1"/>
  <c r="J192" i="1"/>
  <c r="J185" i="1"/>
  <c r="J169" i="1"/>
  <c r="J154" i="1"/>
  <c r="J127" i="1"/>
  <c r="J119" i="1"/>
  <c r="J104" i="1"/>
  <c r="J320" i="1"/>
  <c r="J297" i="1"/>
  <c r="J199" i="1"/>
  <c r="J191" i="1"/>
  <c r="J184" i="1"/>
  <c r="J176" i="1"/>
  <c r="J168" i="1"/>
  <c r="J161" i="1"/>
  <c r="J111" i="1"/>
  <c r="J103" i="1"/>
  <c r="J96" i="1"/>
  <c r="J89" i="1"/>
  <c r="J82" i="1"/>
  <c r="J130" i="1"/>
  <c r="J194" i="1"/>
  <c r="J137" i="1"/>
  <c r="J129" i="1"/>
  <c r="J106" i="1"/>
  <c r="J361" i="1"/>
  <c r="J201" i="1"/>
  <c r="J170" i="1"/>
  <c r="J136" i="1"/>
  <c r="J120" i="1"/>
  <c r="J351" i="1"/>
  <c r="J343" i="1"/>
  <c r="J335" i="1"/>
  <c r="J327" i="1"/>
  <c r="J319" i="1"/>
  <c r="J280" i="1"/>
  <c r="J273" i="1"/>
  <c r="J258" i="1"/>
  <c r="J242" i="1"/>
  <c r="J183" i="1"/>
  <c r="J175" i="1"/>
  <c r="J167" i="1"/>
  <c r="J160" i="1"/>
  <c r="J88" i="1"/>
  <c r="J81" i="1"/>
  <c r="J66" i="1"/>
  <c r="J58" i="1"/>
  <c r="J50" i="1"/>
  <c r="J49" i="1"/>
  <c r="J355" i="1"/>
  <c r="J347" i="1"/>
  <c r="J315" i="1"/>
  <c r="J235" i="1"/>
  <c r="J341" i="1"/>
  <c r="J93" i="1"/>
  <c r="J349" i="1"/>
  <c r="J269" i="1"/>
  <c r="J337" i="1"/>
  <c r="J305" i="1"/>
  <c r="J281" i="1"/>
  <c r="J257" i="1"/>
  <c r="J333" i="1"/>
  <c r="J357" i="1"/>
  <c r="J325" i="1"/>
  <c r="J149" i="1"/>
  <c r="J60" i="1"/>
  <c r="J358" i="1"/>
  <c r="J350" i="1"/>
  <c r="J342" i="1"/>
  <c r="J334" i="1"/>
  <c r="J326" i="1"/>
  <c r="J318" i="1"/>
  <c r="J310" i="1"/>
  <c r="J302" i="1"/>
  <c r="J294" i="1"/>
  <c r="J286" i="1"/>
  <c r="J278" i="1"/>
  <c r="J262" i="1"/>
  <c r="J254" i="1"/>
  <c r="J246" i="1"/>
  <c r="J230" i="1"/>
  <c r="J222" i="1"/>
  <c r="J214" i="1"/>
  <c r="J206" i="1"/>
  <c r="J190" i="1"/>
  <c r="J182" i="1"/>
  <c r="J174" i="1"/>
  <c r="J166" i="1"/>
  <c r="J150" i="1"/>
  <c r="J142" i="1"/>
  <c r="J134" i="1"/>
  <c r="J78" i="1"/>
  <c r="J70" i="1"/>
  <c r="J54" i="1"/>
  <c r="J270" i="1"/>
  <c r="J198" i="1"/>
  <c r="J197" i="1"/>
  <c r="J133" i="1"/>
  <c r="J77" i="1"/>
  <c r="J331" i="1"/>
  <c r="J275" i="1"/>
  <c r="J346" i="1"/>
  <c r="J330" i="1"/>
  <c r="J322" i="1"/>
  <c r="J314" i="1"/>
  <c r="J266" i="1"/>
  <c r="J250" i="1"/>
  <c r="J234" i="1"/>
  <c r="J226" i="1"/>
  <c r="J321" i="1"/>
  <c r="J289" i="1"/>
  <c r="J68" i="1"/>
  <c r="J62" i="1"/>
  <c r="J52" i="1"/>
  <c r="J64" i="1"/>
  <c r="J56" i="1"/>
  <c r="J158" i="1"/>
  <c r="J63" i="1"/>
  <c r="J84" i="1"/>
  <c r="J117" i="1"/>
  <c r="J86" i="1"/>
  <c r="J105" i="1"/>
  <c r="J97" i="1"/>
  <c r="J69" i="1"/>
  <c r="J126" i="1"/>
  <c r="J118" i="1"/>
  <c r="J110" i="1"/>
  <c r="J102" i="1"/>
  <c r="J94" i="1"/>
  <c r="J79" i="1"/>
  <c r="J71" i="1"/>
  <c r="J312" i="1"/>
  <c r="J336" i="1"/>
  <c r="J264" i="1"/>
  <c r="J224" i="1"/>
  <c r="J352" i="1"/>
  <c r="J232" i="1"/>
  <c r="J304" i="1"/>
  <c r="J328" i="1"/>
  <c r="J256" i="1"/>
  <c r="J296" i="1"/>
  <c r="J360" i="1"/>
  <c r="J344" i="1"/>
  <c r="J288" i="1"/>
  <c r="J272" i="1"/>
  <c r="J216" i="1"/>
  <c r="J128" i="1"/>
  <c r="J112" i="1"/>
  <c r="J332" i="1"/>
  <c r="J300" i="1"/>
  <c r="J268" i="1"/>
  <c r="J236" i="1"/>
  <c r="J204" i="1"/>
  <c r="J172" i="1"/>
  <c r="J140" i="1"/>
  <c r="J108" i="1"/>
  <c r="J340" i="1"/>
  <c r="J212" i="1"/>
  <c r="J148" i="1"/>
  <c r="J116" i="1"/>
  <c r="J85" i="1"/>
  <c r="J180" i="1"/>
  <c r="J308" i="1"/>
  <c r="J276" i="1"/>
  <c r="J244" i="1"/>
  <c r="J284" i="1"/>
  <c r="J188" i="1"/>
  <c r="J124" i="1"/>
  <c r="J92" i="1"/>
  <c r="J348" i="1"/>
  <c r="J316" i="1"/>
  <c r="J252" i="1"/>
  <c r="J220" i="1"/>
  <c r="J156" i="1"/>
  <c r="J356" i="1"/>
  <c r="J324" i="1"/>
  <c r="J292" i="1"/>
  <c r="J260" i="1"/>
  <c r="J228" i="1"/>
  <c r="J196" i="1"/>
  <c r="J164" i="1"/>
  <c r="J132" i="1"/>
  <c r="J100" i="1"/>
  <c r="A10" i="17" l="1"/>
  <c r="A11" i="17" s="1"/>
  <c r="A2194" i="14"/>
  <c r="A2195" i="14" s="1"/>
  <c r="A1906" i="14"/>
  <c r="A1907" i="14" s="1"/>
  <c r="A1882" i="14"/>
  <c r="A1804" i="14"/>
  <c r="A8" i="14"/>
  <c r="A7" i="14"/>
  <c r="A5" i="4"/>
  <c r="A12" i="17" l="1"/>
  <c r="A2196" i="14"/>
  <c r="A2197" i="14" s="1"/>
  <c r="A1908" i="14"/>
  <c r="A1909" i="14" s="1"/>
  <c r="A1883" i="14"/>
  <c r="A1805" i="14"/>
  <c r="A9" i="14"/>
  <c r="A6" i="4"/>
  <c r="A13" i="17" l="1"/>
  <c r="A2198" i="14"/>
  <c r="A1910" i="14"/>
  <c r="A1911" i="14" s="1"/>
  <c r="A1912" i="14" s="1"/>
  <c r="A1884" i="14"/>
  <c r="A1885" i="14"/>
  <c r="A1806" i="14"/>
  <c r="A10" i="14"/>
  <c r="A7" i="4"/>
  <c r="A14" i="17" l="1"/>
  <c r="A15" i="17" s="1"/>
  <c r="A16" i="17" s="1"/>
  <c r="A17" i="17" s="1"/>
  <c r="A2199" i="14"/>
  <c r="A1913" i="14"/>
  <c r="A1914" i="14" s="1"/>
  <c r="A1886" i="14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807" i="14"/>
  <c r="A1808" i="14" s="1"/>
  <c r="A11" i="14"/>
  <c r="A8" i="4"/>
  <c r="A18" i="17" l="1"/>
  <c r="A19" i="17" s="1"/>
  <c r="A2200" i="14"/>
  <c r="A1915" i="14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809" i="14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2" i="14"/>
  <c r="A9" i="4"/>
  <c r="A20" i="17" l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2201" i="14"/>
  <c r="A1945" i="14"/>
  <c r="A1946" i="14" s="1"/>
  <c r="A1947" i="14" s="1"/>
  <c r="A1869" i="14"/>
  <c r="A1870" i="14" s="1"/>
  <c r="A1871" i="14" s="1"/>
  <c r="A13" i="14"/>
  <c r="A14" i="14"/>
  <c r="A10" i="4"/>
  <c r="A70" i="17" l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69" i="17"/>
  <c r="A2202" i="14"/>
  <c r="A1948" i="14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 s="1"/>
  <c r="A1974" i="14" s="1"/>
  <c r="A1975" i="14" s="1"/>
  <c r="A1976" i="14" s="1"/>
  <c r="A1977" i="14" s="1"/>
  <c r="A1978" i="14" s="1"/>
  <c r="A1979" i="14" s="1"/>
  <c r="A1980" i="14" s="1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  <c r="A2005" i="14" s="1"/>
  <c r="A2006" i="14" s="1"/>
  <c r="A2007" i="14" s="1"/>
  <c r="A2008" i="14" s="1"/>
  <c r="A2009" i="14" s="1"/>
  <c r="A2010" i="14" s="1"/>
  <c r="A2011" i="14" s="1"/>
  <c r="A2012" i="14" s="1"/>
  <c r="A2013" i="14" s="1"/>
  <c r="A2014" i="14" s="1"/>
  <c r="A2015" i="14" s="1"/>
  <c r="A2016" i="14" s="1"/>
  <c r="A2017" i="14" s="1"/>
  <c r="A2018" i="14" s="1"/>
  <c r="A2019" i="14" s="1"/>
  <c r="A2020" i="14" s="1"/>
  <c r="A2021" i="14" s="1"/>
  <c r="A2022" i="14" s="1"/>
  <c r="A2023" i="14" s="1"/>
  <c r="A2024" i="14" s="1"/>
  <c r="A2025" i="14" s="1"/>
  <c r="A2026" i="14" s="1"/>
  <c r="A2027" i="14" s="1"/>
  <c r="A2028" i="14" s="1"/>
  <c r="A2029" i="14" s="1"/>
  <c r="A2030" i="14" s="1"/>
  <c r="A2031" i="14" s="1"/>
  <c r="A2032" i="14" s="1"/>
  <c r="A2033" i="14" s="1"/>
  <c r="A2034" i="14" s="1"/>
  <c r="A2035" i="14" s="1"/>
  <c r="A2036" i="14" s="1"/>
  <c r="A2037" i="14" s="1"/>
  <c r="A2038" i="14" s="1"/>
  <c r="A2039" i="14" s="1"/>
  <c r="A2040" i="14" s="1"/>
  <c r="A2041" i="14" s="1"/>
  <c r="A2042" i="14" s="1"/>
  <c r="A2043" i="14" s="1"/>
  <c r="A2044" i="14" s="1"/>
  <c r="A2045" i="14" s="1"/>
  <c r="A2046" i="14" s="1"/>
  <c r="A2047" i="14" s="1"/>
  <c r="A2048" i="14" s="1"/>
  <c r="A2049" i="14" s="1"/>
  <c r="A2050" i="14" s="1"/>
  <c r="A2051" i="14" s="1"/>
  <c r="A2052" i="14" s="1"/>
  <c r="A2053" i="14" s="1"/>
  <c r="A2054" i="14" s="1"/>
  <c r="A2055" i="14" s="1"/>
  <c r="A2056" i="14" s="1"/>
  <c r="A2057" i="14" s="1"/>
  <c r="A2058" i="14" s="1"/>
  <c r="A2059" i="14" s="1"/>
  <c r="A2060" i="14" s="1"/>
  <c r="A2061" i="14" s="1"/>
  <c r="A2062" i="14" s="1"/>
  <c r="A2063" i="14" s="1"/>
  <c r="A2064" i="14" s="1"/>
  <c r="A2065" i="14" s="1"/>
  <c r="A2066" i="14" s="1"/>
  <c r="A2067" i="14" s="1"/>
  <c r="A2068" i="14" s="1"/>
  <c r="A2069" i="14" s="1"/>
  <c r="A2070" i="14" s="1"/>
  <c r="A2071" i="14" s="1"/>
  <c r="A2072" i="14" s="1"/>
  <c r="A2073" i="14" s="1"/>
  <c r="A2074" i="14" s="1"/>
  <c r="A2075" i="14" s="1"/>
  <c r="A2076" i="14" s="1"/>
  <c r="A2077" i="14" s="1"/>
  <c r="A2078" i="14" s="1"/>
  <c r="A2079" i="14" s="1"/>
  <c r="A2080" i="14" s="1"/>
  <c r="A2081" i="14" s="1"/>
  <c r="A2082" i="14" s="1"/>
  <c r="A2083" i="14" s="1"/>
  <c r="A2084" i="14" s="1"/>
  <c r="A2085" i="14" s="1"/>
  <c r="A2086" i="14" s="1"/>
  <c r="A2087" i="14" s="1"/>
  <c r="A2088" i="14" s="1"/>
  <c r="A2089" i="14" s="1"/>
  <c r="A2090" i="14" s="1"/>
  <c r="A2091" i="14" s="1"/>
  <c r="A2092" i="14" s="1"/>
  <c r="A2093" i="14" s="1"/>
  <c r="A2094" i="14" s="1"/>
  <c r="A2095" i="14" s="1"/>
  <c r="A2096" i="14" s="1"/>
  <c r="A2097" i="14" s="1"/>
  <c r="A2098" i="14" s="1"/>
  <c r="A2099" i="14" s="1"/>
  <c r="A2100" i="14" s="1"/>
  <c r="A2101" i="14" s="1"/>
  <c r="A2102" i="14" s="1"/>
  <c r="A2103" i="14" s="1"/>
  <c r="A2104" i="14" s="1"/>
  <c r="A2105" i="14" s="1"/>
  <c r="A2106" i="14" s="1"/>
  <c r="A2107" i="14" s="1"/>
  <c r="A2108" i="14" s="1"/>
  <c r="A2109" i="14" s="1"/>
  <c r="A2110" i="14" s="1"/>
  <c r="A2111" i="14" s="1"/>
  <c r="A2115" i="14" s="1"/>
  <c r="A2116" i="14" s="1"/>
  <c r="A2117" i="14" s="1"/>
  <c r="A2118" i="14" s="1"/>
  <c r="A2119" i="14" s="1"/>
  <c r="A2120" i="14" s="1"/>
  <c r="A2121" i="14" s="1"/>
  <c r="A2122" i="14" s="1"/>
  <c r="A2123" i="14" s="1"/>
  <c r="A2124" i="14" s="1"/>
  <c r="A2125" i="14" s="1"/>
  <c r="A2126" i="14" s="1"/>
  <c r="A2127" i="14" s="1"/>
  <c r="A2128" i="14" s="1"/>
  <c r="A2129" i="14" s="1"/>
  <c r="A2130" i="14" s="1"/>
  <c r="A2131" i="14" s="1"/>
  <c r="A2132" i="14" s="1"/>
  <c r="A2133" i="14" s="1"/>
  <c r="A2134" i="14" s="1"/>
  <c r="A2135" i="14" s="1"/>
  <c r="A2136" i="14" s="1"/>
  <c r="A2137" i="14" s="1"/>
  <c r="A2138" i="14" s="1"/>
  <c r="A2139" i="14" s="1"/>
  <c r="A2140" i="14" s="1"/>
  <c r="A2141" i="14" s="1"/>
  <c r="A2142" i="14" s="1"/>
  <c r="A2143" i="14" s="1"/>
  <c r="A2144" i="14" s="1"/>
  <c r="A2145" i="14" s="1"/>
  <c r="A2146" i="14" s="1"/>
  <c r="A2147" i="14" s="1"/>
  <c r="A2148" i="14" s="1"/>
  <c r="A2149" i="14" s="1"/>
  <c r="A2150" i="14" s="1"/>
  <c r="A2151" i="14" s="1"/>
  <c r="A2152" i="14" s="1"/>
  <c r="A2153" i="14" s="1"/>
  <c r="A2154" i="14" s="1"/>
  <c r="A2155" i="14" s="1"/>
  <c r="A2156" i="14" s="1"/>
  <c r="A2157" i="14" s="1"/>
  <c r="A2158" i="14" s="1"/>
  <c r="A2159" i="14" s="1"/>
  <c r="A2160" i="14" s="1"/>
  <c r="A2161" i="14" s="1"/>
  <c r="A2162" i="14" s="1"/>
  <c r="A2163" i="14" s="1"/>
  <c r="A2164" i="14" s="1"/>
  <c r="A2165" i="14" s="1"/>
  <c r="A2166" i="14" s="1"/>
  <c r="A2167" i="14" s="1"/>
  <c r="A2168" i="14" s="1"/>
  <c r="A2169" i="14" s="1"/>
  <c r="A2170" i="14" s="1"/>
  <c r="A2172" i="14" s="1"/>
  <c r="A2173" i="14" s="1"/>
  <c r="A2174" i="14" s="1"/>
  <c r="A2175" i="14" s="1"/>
  <c r="A2176" i="14" s="1"/>
  <c r="A1872" i="14"/>
  <c r="A1873" i="14" s="1"/>
  <c r="A15" i="14"/>
  <c r="A16" i="14"/>
  <c r="A11" i="4"/>
  <c r="A124" i="17" l="1"/>
  <c r="A125" i="17" s="1"/>
  <c r="A126" i="17" s="1"/>
  <c r="A2203" i="14"/>
  <c r="A2204" i="14" s="1"/>
  <c r="A2205" i="14" s="1"/>
  <c r="A2206" i="14" s="1"/>
  <c r="A2207" i="14" s="1"/>
  <c r="A2208" i="14" s="1"/>
  <c r="A2209" i="14" s="1"/>
  <c r="A2210" i="14" s="1"/>
  <c r="A2211" i="14" s="1"/>
  <c r="A2212" i="14" s="1"/>
  <c r="A2213" i="14" s="1"/>
  <c r="A2214" i="14" s="1"/>
  <c r="A2215" i="14" s="1"/>
  <c r="A2216" i="14" s="1"/>
  <c r="A2217" i="14" s="1"/>
  <c r="A2218" i="14" s="1"/>
  <c r="A2219" i="14" s="1"/>
  <c r="A2220" i="14" s="1"/>
  <c r="A2221" i="14" s="1"/>
  <c r="A2222" i="14" s="1"/>
  <c r="A2223" i="14" s="1"/>
  <c r="A2224" i="14" s="1"/>
  <c r="A2225" i="14" s="1"/>
  <c r="A2226" i="14" s="1"/>
  <c r="A2227" i="14" s="1"/>
  <c r="A2228" i="14" s="1"/>
  <c r="A2229" i="14" s="1"/>
  <c r="A2230" i="14" s="1"/>
  <c r="A2231" i="14" s="1"/>
  <c r="A2232" i="14" s="1"/>
  <c r="A2233" i="14" s="1"/>
  <c r="A2234" i="14" s="1"/>
  <c r="A2235" i="14" s="1"/>
  <c r="A2236" i="14" s="1"/>
  <c r="A2237" i="14" s="1"/>
  <c r="A2238" i="14" s="1"/>
  <c r="A2239" i="14" s="1"/>
  <c r="A2240" i="14" s="1"/>
  <c r="A2241" i="14" s="1"/>
  <c r="A2242" i="14" s="1"/>
  <c r="A2243" i="14" s="1"/>
  <c r="A2244" i="14" s="1"/>
  <c r="A2245" i="14" s="1"/>
  <c r="A2246" i="14" s="1"/>
  <c r="A2247" i="14" s="1"/>
  <c r="A2177" i="14"/>
  <c r="A2178" i="14" s="1"/>
  <c r="A2179" i="14" s="1"/>
  <c r="A2180" i="14" s="1"/>
  <c r="A2181" i="14" s="1"/>
  <c r="A2182" i="14" s="1"/>
  <c r="A2183" i="14" s="1"/>
  <c r="A2184" i="14" s="1"/>
  <c r="A2185" i="14" s="1"/>
  <c r="A1874" i="14"/>
  <c r="A1875" i="14" s="1"/>
  <c r="A17" i="14"/>
  <c r="A19" i="14" s="1"/>
  <c r="A18" i="14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12" i="4"/>
  <c r="A127" i="17" l="1"/>
  <c r="A128" i="17" s="1"/>
  <c r="A129" i="17"/>
  <c r="A2186" i="14"/>
  <c r="A2187" i="14" s="1"/>
  <c r="A31" i="14"/>
  <c r="A32" i="14" s="1"/>
  <c r="A13" i="4"/>
  <c r="A130" i="17" l="1"/>
  <c r="A33" i="14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4" i="4"/>
  <c r="A131" i="17" l="1"/>
  <c r="A132" i="17"/>
  <c r="A133" i="17" s="1"/>
  <c r="A1767" i="14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5" i="4"/>
  <c r="A134" i="17" l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A421" i="17" s="1"/>
  <c r="A422" i="17" s="1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A460" i="17" s="1"/>
  <c r="A461" i="17" s="1"/>
  <c r="A462" i="17" s="1"/>
  <c r="A463" i="17" s="1"/>
  <c r="A464" i="17" s="1"/>
  <c r="A465" i="17" s="1"/>
  <c r="A466" i="17" s="1"/>
  <c r="A467" i="17" s="1"/>
  <c r="A468" i="17" s="1"/>
  <c r="A469" i="17" s="1"/>
  <c r="A470" i="17" s="1"/>
  <c r="A471" i="17" s="1"/>
  <c r="A472" i="17" s="1"/>
  <c r="A473" i="17" s="1"/>
  <c r="A474" i="17" s="1"/>
  <c r="A475" i="17" s="1"/>
  <c r="A476" i="17" s="1"/>
  <c r="A477" i="17" s="1"/>
  <c r="A478" i="17" s="1"/>
  <c r="A479" i="17" s="1"/>
  <c r="A480" i="17" s="1"/>
  <c r="A481" i="17" s="1"/>
  <c r="A482" i="17" s="1"/>
  <c r="A483" i="17" s="1"/>
  <c r="A484" i="17" s="1"/>
  <c r="A485" i="17" s="1"/>
  <c r="A486" i="17" s="1"/>
  <c r="A487" i="17" s="1"/>
  <c r="A488" i="17" s="1"/>
  <c r="A489" i="17" s="1"/>
  <c r="A490" i="17" s="1"/>
  <c r="A491" i="17" s="1"/>
  <c r="A492" i="17" s="1"/>
  <c r="A493" i="17" s="1"/>
  <c r="A494" i="17" s="1"/>
  <c r="A495" i="17" s="1"/>
  <c r="A496" i="17" s="1"/>
  <c r="A497" i="17" s="1"/>
  <c r="A498" i="17" s="1"/>
  <c r="A499" i="17" s="1"/>
  <c r="A500" i="17" s="1"/>
  <c r="A501" i="17" s="1"/>
  <c r="A502" i="17" s="1"/>
  <c r="A503" i="17" s="1"/>
  <c r="A504" i="17" s="1"/>
  <c r="A505" i="17" s="1"/>
  <c r="A506" i="17" s="1"/>
  <c r="A507" i="17" s="1"/>
  <c r="A508" i="17" s="1"/>
  <c r="A509" i="17" s="1"/>
  <c r="A510" i="17" s="1"/>
  <c r="A511" i="17" s="1"/>
  <c r="A512" i="17" s="1"/>
  <c r="A513" i="17" s="1"/>
  <c r="A514" i="17" s="1"/>
  <c r="A515" i="17" s="1"/>
  <c r="A516" i="17" s="1"/>
  <c r="A517" i="17" s="1"/>
  <c r="A518" i="17" s="1"/>
  <c r="A519" i="17" s="1"/>
  <c r="A520" i="17" s="1"/>
  <c r="A521" i="17" s="1"/>
  <c r="A522" i="17" s="1"/>
  <c r="A523" i="17" s="1"/>
  <c r="A524" i="17" s="1"/>
  <c r="A525" i="17" s="1"/>
  <c r="A526" i="17" s="1"/>
  <c r="A527" i="17" s="1"/>
  <c r="A528" i="17" s="1"/>
  <c r="A529" i="17" s="1"/>
  <c r="A530" i="17" s="1"/>
  <c r="A531" i="17" s="1"/>
  <c r="A532" i="17" s="1"/>
  <c r="A533" i="17" s="1"/>
  <c r="A534" i="17" s="1"/>
  <c r="A535" i="17" s="1"/>
  <c r="A536" i="17" s="1"/>
  <c r="A537" i="17" s="1"/>
  <c r="A538" i="17" s="1"/>
  <c r="A539" i="17" s="1"/>
  <c r="A540" i="17" s="1"/>
  <c r="A541" i="17" s="1"/>
  <c r="A542" i="17" s="1"/>
  <c r="A543" i="17" s="1"/>
  <c r="A544" i="17" s="1"/>
  <c r="A545" i="17" s="1"/>
  <c r="A546" i="17" s="1"/>
  <c r="A547" i="17" s="1"/>
  <c r="A548" i="17" s="1"/>
  <c r="A549" i="17" s="1"/>
  <c r="A550" i="17" s="1"/>
  <c r="A551" i="17" s="1"/>
  <c r="A552" i="17" s="1"/>
  <c r="A553" i="17" s="1"/>
  <c r="A554" i="17" s="1"/>
  <c r="A555" i="17" s="1"/>
  <c r="A556" i="17" s="1"/>
  <c r="A557" i="17" s="1"/>
  <c r="A558" i="17" s="1"/>
  <c r="A559" i="17" s="1"/>
  <c r="A560" i="17" s="1"/>
  <c r="A561" i="17" s="1"/>
  <c r="A562" i="17" s="1"/>
  <c r="A563" i="17" s="1"/>
  <c r="A564" i="17" s="1"/>
  <c r="A565" i="17" s="1"/>
  <c r="A566" i="17" s="1"/>
  <c r="A567" i="17" s="1"/>
  <c r="A568" i="17" s="1"/>
  <c r="A569" i="17" s="1"/>
  <c r="A570" i="17" s="1"/>
  <c r="A571" i="17" s="1"/>
  <c r="A572" i="17" s="1"/>
  <c r="A573" i="17" s="1"/>
  <c r="A574" i="17" s="1"/>
  <c r="A575" i="17" s="1"/>
  <c r="A576" i="17" s="1"/>
  <c r="A577" i="17" s="1"/>
  <c r="A578" i="17" s="1"/>
  <c r="A579" i="17" s="1"/>
  <c r="A580" i="17" s="1"/>
  <c r="A581" i="17" s="1"/>
  <c r="A582" i="17" s="1"/>
  <c r="A583" i="17" s="1"/>
  <c r="A584" i="17" s="1"/>
  <c r="A585" i="17" s="1"/>
  <c r="A586" i="17" s="1"/>
  <c r="A587" i="17" s="1"/>
  <c r="A588" i="17" s="1"/>
  <c r="A589" i="17" s="1"/>
  <c r="A590" i="17" s="1"/>
  <c r="A591" i="17" s="1"/>
  <c r="A592" i="17" s="1"/>
  <c r="A593" i="17" s="1"/>
  <c r="A594" i="17" s="1"/>
  <c r="A595" i="17" s="1"/>
  <c r="A596" i="17" s="1"/>
  <c r="A597" i="17" s="1"/>
  <c r="A598" i="17" s="1"/>
  <c r="A599" i="17" s="1"/>
  <c r="A600" i="17" s="1"/>
  <c r="A601" i="17" s="1"/>
  <c r="A602" i="17" s="1"/>
  <c r="A603" i="17" s="1"/>
  <c r="A604" i="17" s="1"/>
  <c r="A605" i="17" s="1"/>
  <c r="A606" i="17" s="1"/>
  <c r="A607" i="17" s="1"/>
  <c r="A608" i="17" s="1"/>
  <c r="A609" i="17" s="1"/>
  <c r="A16" i="4"/>
  <c r="A17" i="4" l="1"/>
  <c r="A18" i="4" s="1"/>
  <c r="A19" i="4" s="1"/>
  <c r="A20" i="4" l="1"/>
  <c r="A21" i="4" l="1"/>
  <c r="A22" i="4" l="1"/>
  <c r="A23" i="4" l="1"/>
  <c r="A24" i="4" l="1"/>
  <c r="A25" i="4" l="1"/>
  <c r="A26" i="4" l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l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l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l="1"/>
  <c r="A201" i="4" s="1"/>
  <c r="A202" i="4" s="1"/>
  <c r="A203" i="4" s="1"/>
  <c r="A204" i="4" s="1"/>
  <c r="A205" i="4" s="1"/>
  <c r="A206" i="4" s="1"/>
  <c r="A207" i="4" s="1"/>
  <c r="A208" i="4" s="1"/>
  <c r="A209" i="4" s="1"/>
  <c r="A210" i="4" l="1"/>
  <c r="A211" i="4" s="1"/>
  <c r="A212" i="4" s="1"/>
  <c r="A213" i="4" s="1"/>
  <c r="A214" i="4" s="1"/>
  <c r="A215" i="4" s="1"/>
  <c r="A216" i="4" s="1"/>
  <c r="A217" i="4" s="1"/>
  <c r="A218" i="4" l="1"/>
  <c r="A219" i="4" s="1"/>
  <c r="A220" i="4" s="1"/>
  <c r="A221" i="4" s="1"/>
  <c r="A222" i="4" s="1"/>
  <c r="A223" i="4" l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l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l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l="1"/>
  <c r="A509" i="4" s="1"/>
  <c r="A510" i="4" s="1"/>
  <c r="A511" i="4" s="1"/>
  <c r="A512" i="4" s="1"/>
  <c r="A513" i="4" s="1"/>
  <c r="A514" i="4" l="1"/>
  <c r="A515" i="4" l="1"/>
  <c r="A516" i="4" s="1"/>
  <c r="A517" i="4" l="1"/>
  <c r="A518" i="4" l="1"/>
  <c r="A519" i="4" l="1"/>
  <c r="A520" i="4" l="1"/>
  <c r="A521" i="4" l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l="1"/>
  <c r="A654" i="4" s="1"/>
  <c r="A655" i="4" s="1"/>
  <c r="A656" i="4" l="1"/>
  <c r="A657" i="4" s="1"/>
  <c r="A658" i="4" s="1"/>
  <c r="A659" i="4" l="1"/>
  <c r="A660" i="4" l="1"/>
  <c r="A661" i="4" l="1"/>
  <c r="A662" i="4" s="1"/>
  <c r="A663" i="4" s="1"/>
  <c r="A664" i="4" l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l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</calcChain>
</file>

<file path=xl/sharedStrings.xml><?xml version="1.0" encoding="utf-8"?>
<sst xmlns="http://schemas.openxmlformats.org/spreadsheetml/2006/main" count="14685" uniqueCount="951">
  <si>
    <t>Fecha</t>
  </si>
  <si>
    <t>Nombre_Cliente</t>
  </si>
  <si>
    <t>Cantidad</t>
  </si>
  <si>
    <t>Ensalada</t>
  </si>
  <si>
    <t>Surtida</t>
  </si>
  <si>
    <t>Pollo</t>
  </si>
  <si>
    <t>Acompañamiento</t>
  </si>
  <si>
    <t>Papas Mayo</t>
  </si>
  <si>
    <t>Don Roberto</t>
  </si>
  <si>
    <t>Pechuga</t>
  </si>
  <si>
    <t>Principal</t>
  </si>
  <si>
    <t>Arroz Primavera</t>
  </si>
  <si>
    <t>Chilena</t>
  </si>
  <si>
    <t>Jorge</t>
  </si>
  <si>
    <t>Fideos</t>
  </si>
  <si>
    <t>Katya</t>
  </si>
  <si>
    <t>Lasaña boloñesa</t>
  </si>
  <si>
    <t>Fetuccini</t>
  </si>
  <si>
    <t>Ledy</t>
  </si>
  <si>
    <t>Pure</t>
  </si>
  <si>
    <t>Lasaña vegetariana</t>
  </si>
  <si>
    <t>Lomos</t>
  </si>
  <si>
    <t>Fideos Pesto</t>
  </si>
  <si>
    <t>Chuletas</t>
  </si>
  <si>
    <t>Pamela</t>
  </si>
  <si>
    <t>Rosa</t>
  </si>
  <si>
    <t>Arroz</t>
  </si>
  <si>
    <t>Pollo salsa</t>
  </si>
  <si>
    <t>Callos italiana</t>
  </si>
  <si>
    <t>Rose Maria</t>
  </si>
  <si>
    <t>Charquican</t>
  </si>
  <si>
    <t>Chapsui Pollo</t>
  </si>
  <si>
    <t>Carne al jugo</t>
  </si>
  <si>
    <t>Karen</t>
  </si>
  <si>
    <t>Edda</t>
  </si>
  <si>
    <t>Fideos champiñon</t>
  </si>
  <si>
    <t>Pastel de papa</t>
  </si>
  <si>
    <t>Pastel de choclo</t>
  </si>
  <si>
    <t>Fetuccini Pollo a la crema</t>
  </si>
  <si>
    <t>Jessica</t>
  </si>
  <si>
    <t>Pollo apanado</t>
  </si>
  <si>
    <t>Fideos salsa</t>
  </si>
  <si>
    <t>Fideos champiños</t>
  </si>
  <si>
    <t>Ensalada hipocalorica</t>
  </si>
  <si>
    <t>Paty</t>
  </si>
  <si>
    <t>Costillar lomo</t>
  </si>
  <si>
    <t>Strogonoff pollo</t>
  </si>
  <si>
    <t>Lengua</t>
  </si>
  <si>
    <t>Helen</t>
  </si>
  <si>
    <t>Anni</t>
  </si>
  <si>
    <t>Ninovska</t>
  </si>
  <si>
    <t>Rafael</t>
  </si>
  <si>
    <t>Paulina</t>
  </si>
  <si>
    <t>Marta Alejandra</t>
  </si>
  <si>
    <t>Caty</t>
  </si>
  <si>
    <t>Don Sergio</t>
  </si>
  <si>
    <t>Estofado</t>
  </si>
  <si>
    <t>Fideos salsa pollo</t>
  </si>
  <si>
    <t>Lasaña pollo</t>
  </si>
  <si>
    <t>Cristian</t>
  </si>
  <si>
    <t>Costillar</t>
  </si>
  <si>
    <t>Tomate</t>
  </si>
  <si>
    <t>Don Patricio</t>
  </si>
  <si>
    <t>Arroz papas fritas</t>
  </si>
  <si>
    <t>Karlina</t>
  </si>
  <si>
    <t>Humitas (2)</t>
  </si>
  <si>
    <t>Vicky</t>
  </si>
  <si>
    <t>Porotos granadas</t>
  </si>
  <si>
    <t>Luz</t>
  </si>
  <si>
    <t>Loreto</t>
  </si>
  <si>
    <t>Carola</t>
  </si>
  <si>
    <t>Pastel de choclo (soya)</t>
  </si>
  <si>
    <t>Alejandra</t>
  </si>
  <si>
    <t>Categoria</t>
  </si>
  <si>
    <t>CARNES</t>
  </si>
  <si>
    <t>SALSAS</t>
  </si>
  <si>
    <t>ENSALADAS</t>
  </si>
  <si>
    <t>LEGUMBRES</t>
  </si>
  <si>
    <t>HUMAS</t>
  </si>
  <si>
    <t>PASTELES</t>
  </si>
  <si>
    <t>GUISO</t>
  </si>
  <si>
    <t>PAPAS</t>
  </si>
  <si>
    <t>ARROZ</t>
  </si>
  <si>
    <t>ARROZ/PAPAS</t>
  </si>
  <si>
    <t>Pato L.</t>
  </si>
  <si>
    <t>Albondigas</t>
  </si>
  <si>
    <t>Categoria2</t>
  </si>
  <si>
    <t>Don Claudio</t>
  </si>
  <si>
    <t>Zapallo Italiano</t>
  </si>
  <si>
    <t>Pollo Mongoliano</t>
  </si>
  <si>
    <t>Pollo mongoliano</t>
  </si>
  <si>
    <t>Marcos</t>
  </si>
  <si>
    <t>Papas fritas</t>
  </si>
  <si>
    <t>Sra Nilza</t>
  </si>
  <si>
    <t>Fetuccini Camaron a la crema</t>
  </si>
  <si>
    <t>VERDURAS</t>
  </si>
  <si>
    <t>Chupe de mariscos</t>
  </si>
  <si>
    <t>Luz Maria</t>
  </si>
  <si>
    <t>Paella</t>
  </si>
  <si>
    <t>Francisco</t>
  </si>
  <si>
    <t>NOMBRE</t>
  </si>
  <si>
    <t>DIRECCIÓN</t>
  </si>
  <si>
    <t>TELEFONO</t>
  </si>
  <si>
    <t>ALDUNATE 1661, COQUIMBO</t>
  </si>
  <si>
    <t>COMERCIAL DE GALLARDO LTDA</t>
  </si>
  <si>
    <t>ANIBAL PINTO 1551, COQUIMBO</t>
  </si>
  <si>
    <t>SANTA ISABEL</t>
  </si>
  <si>
    <t>N/A</t>
  </si>
  <si>
    <t>76.746.599-8</t>
  </si>
  <si>
    <t>81.201.000-K</t>
  </si>
  <si>
    <t>77.318.793-2</t>
  </si>
  <si>
    <t>DISTRIBUIDORA DELICIA SPA</t>
  </si>
  <si>
    <t>ANIBAL PINTO 1439, COQUIMBO</t>
  </si>
  <si>
    <t>81.537.600-5</t>
  </si>
  <si>
    <t>UNIMARC</t>
  </si>
  <si>
    <t>VARELA 4780, COQUIMBO</t>
  </si>
  <si>
    <t>77.372.135-1</t>
  </si>
  <si>
    <t>EMPRESA COMERCIAL LA VEGA</t>
  </si>
  <si>
    <t>GERONIMO MENDEZ ESQUINA RIO LAUCA, COQUIMBO</t>
  </si>
  <si>
    <t>76.979.850-1</t>
  </si>
  <si>
    <t>FABRICA DE BANDEJAS VANNI</t>
  </si>
  <si>
    <t>JUAN MELGAREJO 1189, COQUIMBO</t>
  </si>
  <si>
    <t>UNIDAD</t>
  </si>
  <si>
    <t>CANTIDAD</t>
  </si>
  <si>
    <t>TOTAL</t>
  </si>
  <si>
    <t>FECHA</t>
  </si>
  <si>
    <t>ID_PRODUCTO</t>
  </si>
  <si>
    <t>UN</t>
  </si>
  <si>
    <t>ARVEJA MINUTO VERDE</t>
  </si>
  <si>
    <t>KG</t>
  </si>
  <si>
    <t>LT</t>
  </si>
  <si>
    <t>CERDOS</t>
  </si>
  <si>
    <t>ENVASE ALUMINIO C-18</t>
  </si>
  <si>
    <t>JAMON</t>
  </si>
  <si>
    <t>LECHE SEMIDESCREMADA</t>
  </si>
  <si>
    <t>Huevo</t>
  </si>
  <si>
    <t>Boleta</t>
  </si>
  <si>
    <t>Pollo arverjado</t>
  </si>
  <si>
    <t>Geisy</t>
  </si>
  <si>
    <t>Valentina</t>
  </si>
  <si>
    <t>S/E</t>
  </si>
  <si>
    <t>Martin L.</t>
  </si>
  <si>
    <t>Pollo al jugo</t>
  </si>
  <si>
    <t>Fideos a la boloñesa</t>
  </si>
  <si>
    <t>Sonia</t>
  </si>
  <si>
    <t>Pablo</t>
  </si>
  <si>
    <t>Fideos alfredo</t>
  </si>
  <si>
    <t>Tomatican</t>
  </si>
  <si>
    <t>Paulo</t>
  </si>
  <si>
    <t>MARISCOS</t>
  </si>
  <si>
    <t>Strogonoff carne</t>
  </si>
  <si>
    <t>Fideos camaron</t>
  </si>
  <si>
    <t>Milanesa napolitana</t>
  </si>
  <si>
    <t>Milanesa normal</t>
  </si>
  <si>
    <t>Tatiana</t>
  </si>
  <si>
    <t>Guatitas italiana</t>
  </si>
  <si>
    <t>TALLARINES 77</t>
  </si>
  <si>
    <t>TRUTRO ALA</t>
  </si>
  <si>
    <t>OTROS</t>
  </si>
  <si>
    <t>PAN MOLDE</t>
  </si>
  <si>
    <t>76.232.841-0</t>
  </si>
  <si>
    <t>CARNES KAR</t>
  </si>
  <si>
    <t>ALDUNATE 1446, COQUIMBO</t>
  </si>
  <si>
    <t>CARNE MOLIDA</t>
  </si>
  <si>
    <t>ALDUNATE 1501, COQUIMBO</t>
  </si>
  <si>
    <t>TIPO</t>
  </si>
  <si>
    <t>MATERIA PRIMA</t>
  </si>
  <si>
    <t>87E</t>
  </si>
  <si>
    <t>AZUCAR</t>
  </si>
  <si>
    <t>HARINA</t>
  </si>
  <si>
    <t>PASAS</t>
  </si>
  <si>
    <t>NUECES</t>
  </si>
  <si>
    <t>PALMITOS</t>
  </si>
  <si>
    <t>ACEITE 900ML</t>
  </si>
  <si>
    <t>SALSA DE TOMATE</t>
  </si>
  <si>
    <t>LASAÑA</t>
  </si>
  <si>
    <t>MARGARINA</t>
  </si>
  <si>
    <t>ACEITUNAS ECONOMICAS</t>
  </si>
  <si>
    <t>QUESO</t>
  </si>
  <si>
    <t>TALLARINES 87 ESPINACA</t>
  </si>
  <si>
    <t>TRUTRO DE POLLO</t>
  </si>
  <si>
    <t>CHULETAS</t>
  </si>
  <si>
    <t>CHAMPIÑONES BANDEJA</t>
  </si>
  <si>
    <t>HUEVOS</t>
  </si>
  <si>
    <t>HUEVOS 30 - BANDEJA</t>
  </si>
  <si>
    <t>HUEVOS 20 - BANDEJA</t>
  </si>
  <si>
    <t>CEBOLLA</t>
  </si>
  <si>
    <t>TOMATES</t>
  </si>
  <si>
    <t>ENVASE ENSALADA GA-08</t>
  </si>
  <si>
    <t>PAPEL FILM</t>
  </si>
  <si>
    <t>GUANTE LATEX</t>
  </si>
  <si>
    <t>PALO BROCHETA</t>
  </si>
  <si>
    <t>PECHUGA POLLO</t>
  </si>
  <si>
    <t>QUESO RALLADO</t>
  </si>
  <si>
    <t>84.156.500-2</t>
  </si>
  <si>
    <t>FRUNA</t>
  </si>
  <si>
    <t>ALDUNATE 1685, COQUIMBO</t>
  </si>
  <si>
    <t>PRECIO UNITARIO</t>
  </si>
  <si>
    <t>MES</t>
  </si>
  <si>
    <t>Pulpa al jugo</t>
  </si>
  <si>
    <t>Pernil</t>
  </si>
  <si>
    <t>AÑO</t>
  </si>
  <si>
    <t>ARRIENDO</t>
  </si>
  <si>
    <t>TRANSPORTE</t>
  </si>
  <si>
    <t>Daniela</t>
  </si>
  <si>
    <t>Fideos pollo crema</t>
  </si>
  <si>
    <t>VINO BLANCO</t>
  </si>
  <si>
    <t>CLORO</t>
  </si>
  <si>
    <t>PAN MARRAQUETA</t>
  </si>
  <si>
    <t>QUESILLO POTE</t>
  </si>
  <si>
    <t>PAN RALLADO</t>
  </si>
  <si>
    <t>SALSA BBQ</t>
  </si>
  <si>
    <t>LAVALOZAS</t>
  </si>
  <si>
    <t>LIMPIEZA</t>
  </si>
  <si>
    <t>PRIMAVERA MINUTO VERDE</t>
  </si>
  <si>
    <t>77.537.434-9</t>
  </si>
  <si>
    <t>SUPERCARNES</t>
  </si>
  <si>
    <t>HUEVOS CHOCOLATE</t>
  </si>
  <si>
    <t>VENTA</t>
  </si>
  <si>
    <t>GALLETAS</t>
  </si>
  <si>
    <t>CERVEZA</t>
  </si>
  <si>
    <t>17.434.382-9</t>
  </si>
  <si>
    <t>FAMA</t>
  </si>
  <si>
    <t>ANGELICA FLORES</t>
  </si>
  <si>
    <t>17.174.652-3</t>
  </si>
  <si>
    <t>SERVICIOS BÁSICOS</t>
  </si>
  <si>
    <t>INTERNET</t>
  </si>
  <si>
    <t>LA GARZA</t>
  </si>
  <si>
    <t>ENVASES</t>
  </si>
  <si>
    <t>CREMA DE LECHE</t>
  </si>
  <si>
    <t>14.114.556-8</t>
  </si>
  <si>
    <t>MARISCOS WENDY</t>
  </si>
  <si>
    <t>GAS</t>
  </si>
  <si>
    <t>77.432.821-1</t>
  </si>
  <si>
    <t>AURIGAS - ABASTIBLE</t>
  </si>
  <si>
    <t>Don Segundo</t>
  </si>
  <si>
    <t>Fideos pesto</t>
  </si>
  <si>
    <t>Ledda</t>
  </si>
  <si>
    <t>Fideos boloñesa</t>
  </si>
  <si>
    <t>Ensalada esp.</t>
  </si>
  <si>
    <t>Wendy</t>
  </si>
  <si>
    <t>GAS - GALONES</t>
  </si>
  <si>
    <t>LUZ</t>
  </si>
  <si>
    <t>MOVISTAR</t>
  </si>
  <si>
    <t>COLECTIVOS 15</t>
  </si>
  <si>
    <t>T15</t>
  </si>
  <si>
    <t>MATÍAS SILVA</t>
  </si>
  <si>
    <t>Cliente</t>
  </si>
  <si>
    <t>Producto</t>
  </si>
  <si>
    <t>Precio</t>
  </si>
  <si>
    <t>Humita dulce</t>
  </si>
  <si>
    <t>Humita salada</t>
  </si>
  <si>
    <t>Empanada Queso</t>
  </si>
  <si>
    <t>Empanada marisco</t>
  </si>
  <si>
    <t>Empanada Pino</t>
  </si>
  <si>
    <t>Total</t>
  </si>
  <si>
    <t>Descuento</t>
  </si>
  <si>
    <t>MARMITA</t>
  </si>
  <si>
    <t>76.619.367-6</t>
  </si>
  <si>
    <t>COMERCIAL SAN MARTIN</t>
  </si>
  <si>
    <t>PULPA CERDO</t>
  </si>
  <si>
    <t>MEDICAMENTOS CASA</t>
  </si>
  <si>
    <t>HOGAR</t>
  </si>
  <si>
    <t>FAR-FENIX</t>
  </si>
  <si>
    <t>CLOROGEL</t>
  </si>
  <si>
    <t>PAN CASA</t>
  </si>
  <si>
    <t>GALLETAS SODA</t>
  </si>
  <si>
    <t>ART. LIMPIEZA</t>
  </si>
  <si>
    <t>FARMACIAS FENIX</t>
  </si>
  <si>
    <t>76.746.559-8</t>
  </si>
  <si>
    <t>79.904.600-8</t>
  </si>
  <si>
    <t>GUATA CALLO</t>
  </si>
  <si>
    <t>AGUA EMBOTELLADA</t>
  </si>
  <si>
    <t>BEBIDA</t>
  </si>
  <si>
    <t>ISOTONICA</t>
  </si>
  <si>
    <t>ASADO CARNICERO</t>
  </si>
  <si>
    <t>PATE</t>
  </si>
  <si>
    <t>HELADO CASA</t>
  </si>
  <si>
    <t>VINO CASA</t>
  </si>
  <si>
    <t>GALPON</t>
  </si>
  <si>
    <t>Marcela</t>
  </si>
  <si>
    <t>Paola</t>
  </si>
  <si>
    <t>Stefy</t>
  </si>
  <si>
    <t>Compra</t>
  </si>
  <si>
    <t>Proveedor</t>
  </si>
  <si>
    <t>Nombre</t>
  </si>
  <si>
    <t>Unidad</t>
  </si>
  <si>
    <t>Precio_Unitario</t>
  </si>
  <si>
    <t>Dscto</t>
  </si>
  <si>
    <t>Huevitos</t>
  </si>
  <si>
    <t>77.581.201-K</t>
  </si>
  <si>
    <t>COMERCIAL DON PEPO</t>
  </si>
  <si>
    <t>VELAS</t>
  </si>
  <si>
    <t>MICROS 1</t>
  </si>
  <si>
    <t>77.327.606-4</t>
  </si>
  <si>
    <t>GERONIMO MENDEZ 649</t>
  </si>
  <si>
    <t>CEBOLLINES</t>
  </si>
  <si>
    <t>TORTILLAS</t>
  </si>
  <si>
    <t>DETERGENTE</t>
  </si>
  <si>
    <t>KETCHUP</t>
  </si>
  <si>
    <t>MANTECA</t>
  </si>
  <si>
    <t>MANTEQUILLA</t>
  </si>
  <si>
    <t>76.703.568-3</t>
  </si>
  <si>
    <t>JUGETERIA MENAJES DONDE SILVA</t>
  </si>
  <si>
    <t>SACO PAPEL KRAFT</t>
  </si>
  <si>
    <t>BANDEJA RECTANGULAR</t>
  </si>
  <si>
    <t>SALSA SOYA</t>
  </si>
  <si>
    <t>MINIMARKET 465</t>
  </si>
  <si>
    <t>AV. JOSE JOAQUÍN PEREZ 3480</t>
  </si>
  <si>
    <t>KM465</t>
  </si>
  <si>
    <t>BOLSA CAMISETA</t>
  </si>
  <si>
    <t>BOLSAS</t>
  </si>
  <si>
    <t>BAÑO</t>
  </si>
  <si>
    <t>FETUCCINI</t>
  </si>
  <si>
    <t>CARNE VACUNO</t>
  </si>
  <si>
    <t>CARNES SANTA ANA</t>
  </si>
  <si>
    <t>ALDUNATE 1509, COQUIMBO</t>
  </si>
  <si>
    <t>ALDUNATE 1471, COQUIMBO</t>
  </si>
  <si>
    <t>HUESO CARNE</t>
  </si>
  <si>
    <t>CARNES SANTIAGO</t>
  </si>
  <si>
    <t>77.422.617-6</t>
  </si>
  <si>
    <t>FRUTAS</t>
  </si>
  <si>
    <t>CGE</t>
  </si>
  <si>
    <t>A01</t>
  </si>
  <si>
    <t>AGUAS GONZALO</t>
  </si>
  <si>
    <t>TAPA ENVASE REDONDO</t>
  </si>
  <si>
    <t>LIQUIMAX</t>
  </si>
  <si>
    <t>LIQ</t>
  </si>
  <si>
    <t>CAROL</t>
  </si>
  <si>
    <t>???</t>
  </si>
  <si>
    <t>Ceviche cochayuyo</t>
  </si>
  <si>
    <t>Empanada camaron queso</t>
  </si>
  <si>
    <t>Mix ensalada</t>
  </si>
  <si>
    <t>Ensalada surtida</t>
  </si>
  <si>
    <t>Chupe de cochayuyo</t>
  </si>
  <si>
    <t>Papas doradas</t>
  </si>
  <si>
    <t>Sra Jimena</t>
  </si>
  <si>
    <t>pure</t>
  </si>
  <si>
    <t>Tia Amelia</t>
  </si>
  <si>
    <t>Humitas</t>
  </si>
  <si>
    <t>Pollo al horno</t>
  </si>
  <si>
    <t>Pollo plancha</t>
  </si>
  <si>
    <t>CRUZ VERDE</t>
  </si>
  <si>
    <t>FARMACIAS CRUZ VERDE</t>
  </si>
  <si>
    <t>SAL COCINA</t>
  </si>
  <si>
    <t>CAFÉ</t>
  </si>
  <si>
    <t>POLVOS DE HORNEAR</t>
  </si>
  <si>
    <t>SALAME</t>
  </si>
  <si>
    <t>77.201.028-1</t>
  </si>
  <si>
    <t>BISNE SPA</t>
  </si>
  <si>
    <t>PRIETAS</t>
  </si>
  <si>
    <t>CAJA TE</t>
  </si>
  <si>
    <t>CORBATAS</t>
  </si>
  <si>
    <t>VINAGRE</t>
  </si>
  <si>
    <t>M01</t>
  </si>
  <si>
    <t>77.478.467-5</t>
  </si>
  <si>
    <t>SOCIEDAD SANT JULIAN SPA</t>
  </si>
  <si>
    <t>PORTALES 320, COQUIMBO</t>
  </si>
  <si>
    <t>GALLINA</t>
  </si>
  <si>
    <t>MSILVA</t>
  </si>
  <si>
    <t>GARZA</t>
  </si>
  <si>
    <t>ID_PROVEEDOR</t>
  </si>
  <si>
    <t>CHANCACA</t>
  </si>
  <si>
    <t>JAMONADA</t>
  </si>
  <si>
    <t>96.928.510-K</t>
  </si>
  <si>
    <t>BARRIO INDUSTRIAL SITIO 61 A PEÑUELAS SN</t>
  </si>
  <si>
    <t>LIPIGAS S.A.</t>
  </si>
  <si>
    <t>UNIMARC2</t>
  </si>
  <si>
    <t>UNIMARC-LS</t>
  </si>
  <si>
    <t>BRASIL 715, LA SERENA</t>
  </si>
  <si>
    <t>78.979.690-4</t>
  </si>
  <si>
    <t>CARNES KAR LS</t>
  </si>
  <si>
    <t>CIENFUEGOS 391, LA SERENA</t>
  </si>
  <si>
    <t>FIDEOS CABELLITOS (N51)</t>
  </si>
  <si>
    <t>PAN PITA</t>
  </si>
  <si>
    <t>79.979.850-1</t>
  </si>
  <si>
    <t>SALCHICHAS</t>
  </si>
  <si>
    <t>SEMOLA</t>
  </si>
  <si>
    <t>17.038.278-1</t>
  </si>
  <si>
    <t>CEBOLLA ESCABECHE</t>
  </si>
  <si>
    <t>DANIEL GONZALEZ</t>
  </si>
  <si>
    <t>PANAMERICANA 461 S/N</t>
  </si>
  <si>
    <t>76.729.326-7</t>
  </si>
  <si>
    <t>IMPERIO</t>
  </si>
  <si>
    <t>RUTA 5 NORTE 1695, COQUIMBO</t>
  </si>
  <si>
    <t>UNIMARC-PÑLS</t>
  </si>
  <si>
    <t>REGIMIENTO ARICA</t>
  </si>
  <si>
    <t>FIDEOS - TALLARINES</t>
  </si>
  <si>
    <t>FIDEOS - ESPIRALES</t>
  </si>
  <si>
    <t>FIDEOS - SPAGHETI</t>
  </si>
  <si>
    <t>CONTRE DE POLLO</t>
  </si>
  <si>
    <t>76.853.143-9</t>
  </si>
  <si>
    <t>LMN LTDA</t>
  </si>
  <si>
    <t>ALDUNATE 1378, COQUIMBO</t>
  </si>
  <si>
    <t>T33</t>
  </si>
  <si>
    <t>COLECTIVOS 33</t>
  </si>
  <si>
    <t>ENVASE DOMO (SOPAIPILLAS)</t>
  </si>
  <si>
    <t>ETIQUETAS</t>
  </si>
  <si>
    <t>AZUCAR RUBIA</t>
  </si>
  <si>
    <t>MAICENA</t>
  </si>
  <si>
    <t>SALSA PICANTE</t>
  </si>
  <si>
    <t>GOTAS STEVIA</t>
  </si>
  <si>
    <t>TOALLA PAPEL</t>
  </si>
  <si>
    <t>91.635.000-7</t>
  </si>
  <si>
    <t>PREUNIC COQUIMBO</t>
  </si>
  <si>
    <t>ALDUNATE 1334, COQUIMBO</t>
  </si>
  <si>
    <t>COSTILLAR DE LOMO</t>
  </si>
  <si>
    <t>79.500.520-K</t>
  </si>
  <si>
    <t>COMERCIAL MAICAO</t>
  </si>
  <si>
    <t>ALDUANATE 1416, COQUIMBO</t>
  </si>
  <si>
    <t>CALLAMPAS GRANEL</t>
  </si>
  <si>
    <t>8.796.733-6</t>
  </si>
  <si>
    <t>TOSTADURIA ELIZABETH ZALAZAR ALCAYAGA</t>
  </si>
  <si>
    <t>LA RECOVA 118, LA SERENA</t>
  </si>
  <si>
    <t>8.344.090-2</t>
  </si>
  <si>
    <t>ENVSASES BETSABE MONDACA</t>
  </si>
  <si>
    <t>VICENTE ZORRILLA 825, LA SERENA</t>
  </si>
  <si>
    <t>SANTA ISABEL LA SERENA</t>
  </si>
  <si>
    <t>CIENFUEGOS 527, LA SERENA</t>
  </si>
  <si>
    <t>STAISABEL-LS</t>
  </si>
  <si>
    <t>GELATINA</t>
  </si>
  <si>
    <t>VINO TINTO</t>
  </si>
  <si>
    <t>76.134.941-4</t>
  </si>
  <si>
    <t>LIDER</t>
  </si>
  <si>
    <t>DOMEYCO 55</t>
  </si>
  <si>
    <t>DIENTES DRAGON</t>
  </si>
  <si>
    <t>ACEITE MARAVILLA CASA</t>
  </si>
  <si>
    <t>CORAZON POLLO</t>
  </si>
  <si>
    <t>MOSTAZA</t>
  </si>
  <si>
    <t>QUESO BANDEJA</t>
  </si>
  <si>
    <t>FOSFOROS</t>
  </si>
  <si>
    <t>Pechuga plancha</t>
  </si>
  <si>
    <t>Joyci B</t>
  </si>
  <si>
    <t>Rodrigo N</t>
  </si>
  <si>
    <t>Consome</t>
  </si>
  <si>
    <t>Gallo</t>
  </si>
  <si>
    <t>Sra Susana</t>
  </si>
  <si>
    <t>Sopaipillas fritas</t>
  </si>
  <si>
    <t>Sopaipillas pasadas</t>
  </si>
  <si>
    <t>Ingrid</t>
  </si>
  <si>
    <t>Solange</t>
  </si>
  <si>
    <t>Bastián</t>
  </si>
  <si>
    <t>Noemí</t>
  </si>
  <si>
    <t>Dobladas</t>
  </si>
  <si>
    <t>Katherine</t>
  </si>
  <si>
    <t>Kevin Lucas</t>
  </si>
  <si>
    <t>Marisol</t>
  </si>
  <si>
    <t>PAN BARRA - BAGUETTE</t>
  </si>
  <si>
    <t>QUESO CREMA</t>
  </si>
  <si>
    <t>PAPAS FRITAS BOLSA - TARRO</t>
  </si>
  <si>
    <t>M10</t>
  </si>
  <si>
    <t>MICROS 10</t>
  </si>
  <si>
    <t>CHORIZOS PAQUETE</t>
  </si>
  <si>
    <t>CANELA</t>
  </si>
  <si>
    <t>12.471.188-6</t>
  </si>
  <si>
    <t>BAZAR MONICA VIERA</t>
  </si>
  <si>
    <t>JUGO EMBOTELLADO</t>
  </si>
  <si>
    <t>VAINILLA 250ML</t>
  </si>
  <si>
    <t>77.688.793-5</t>
  </si>
  <si>
    <t>CARNICERIA LONQUIMAY</t>
  </si>
  <si>
    <t>ENVASES PEQUEÑOS SOPAIPILLA</t>
  </si>
  <si>
    <t>LECHE CONDENSADA</t>
  </si>
  <si>
    <t>LECHE EVAPORADA</t>
  </si>
  <si>
    <t>CREMA PASTELERA</t>
  </si>
  <si>
    <t>PACK 4 VASOS</t>
  </si>
  <si>
    <t>SERVILLETAS</t>
  </si>
  <si>
    <t>96.618.540-6</t>
  </si>
  <si>
    <t>ALVI SA</t>
  </si>
  <si>
    <t>JUAN ANTONIO RIOS 1165, COQUIMBO</t>
  </si>
  <si>
    <t>GERONIMO MENDEZ 1116, COQUIMBO</t>
  </si>
  <si>
    <t>PAPEL HIGIENICO</t>
  </si>
  <si>
    <t>HAMBURGUESAS</t>
  </si>
  <si>
    <t>ART. PERSONAL</t>
  </si>
  <si>
    <t>BOLSA PREPICADAS</t>
  </si>
  <si>
    <t>77.761.474-6</t>
  </si>
  <si>
    <t>SOCIEDAD COMERCIAL CD LTDA</t>
  </si>
  <si>
    <t>RIO LAUCA 3472, COQUIMBO</t>
  </si>
  <si>
    <t>Don Victor</t>
  </si>
  <si>
    <t>Spaguettis espinaca salsa</t>
  </si>
  <si>
    <t>Sra Violeta</t>
  </si>
  <si>
    <t>Constanza B.</t>
  </si>
  <si>
    <t>Sra Nelida</t>
  </si>
  <si>
    <t>Stefanía B.</t>
  </si>
  <si>
    <t>Marta</t>
  </si>
  <si>
    <t>Empanadas (2)</t>
  </si>
  <si>
    <t>Prieta</t>
  </si>
  <si>
    <t>Sra Rosa</t>
  </si>
  <si>
    <t>Don Bernardo</t>
  </si>
  <si>
    <t>Fideos espinaca</t>
  </si>
  <si>
    <t>Papas horno</t>
  </si>
  <si>
    <t>Luis Montaner</t>
  </si>
  <si>
    <t>Sra Karla</t>
  </si>
  <si>
    <t>Picarones</t>
  </si>
  <si>
    <t>Sra Carmen</t>
  </si>
  <si>
    <t>Chorizo</t>
  </si>
  <si>
    <t>Pechuga horno</t>
  </si>
  <si>
    <t>Bistec higado</t>
  </si>
  <si>
    <t>Ana</t>
  </si>
  <si>
    <t>Camila Collado</t>
  </si>
  <si>
    <t>Sra Antonieta</t>
  </si>
  <si>
    <t>Sra Diana</t>
  </si>
  <si>
    <t>Sra Luz</t>
  </si>
  <si>
    <t>Sra Marisol</t>
  </si>
  <si>
    <t>Sra Silvia</t>
  </si>
  <si>
    <t>Maria Jose</t>
  </si>
  <si>
    <t>Nelida</t>
  </si>
  <si>
    <t>Sra Araceli</t>
  </si>
  <si>
    <t>Jocelyn</t>
  </si>
  <si>
    <t>Porción Pure</t>
  </si>
  <si>
    <t>Guiso acelga</t>
  </si>
  <si>
    <t>Sol</t>
  </si>
  <si>
    <t>Karla Morales</t>
  </si>
  <si>
    <t>Gabriel Manquez</t>
  </si>
  <si>
    <t>Huevo frito</t>
  </si>
  <si>
    <t>PROTEINA</t>
  </si>
  <si>
    <t>Huevo Frito</t>
  </si>
  <si>
    <t>Carbonada</t>
  </si>
  <si>
    <t>SOPAS</t>
  </si>
  <si>
    <t>Esteban</t>
  </si>
  <si>
    <t>Jacqueline</t>
  </si>
  <si>
    <t>Carol</t>
  </si>
  <si>
    <t>Andrea Gallegos</t>
  </si>
  <si>
    <t>Croqueta pavo</t>
  </si>
  <si>
    <t>Juanito Sra Edda</t>
  </si>
  <si>
    <t>Napolitana Carne</t>
  </si>
  <si>
    <t>Napolitana Pollo</t>
  </si>
  <si>
    <t>Richard Castillo</t>
  </si>
  <si>
    <t>Cazuela</t>
  </si>
  <si>
    <t>arroz</t>
  </si>
  <si>
    <t>Albondigas pavo</t>
  </si>
  <si>
    <t>Pescado frito</t>
  </si>
  <si>
    <t>Arroz pmayo</t>
  </si>
  <si>
    <t>Ensalada Papa Mayo</t>
  </si>
  <si>
    <t>Rodrigo Zepeda</t>
  </si>
  <si>
    <t>Vencimiento</t>
  </si>
  <si>
    <t>Porción papas fritas</t>
  </si>
  <si>
    <t>Mix Ensalada</t>
  </si>
  <si>
    <t>Fabiola</t>
  </si>
  <si>
    <t>Daniel Labbé</t>
  </si>
  <si>
    <t>Raúl</t>
  </si>
  <si>
    <t>Chuleta sola</t>
  </si>
  <si>
    <t>Milanesa carne</t>
  </si>
  <si>
    <t>Lechuga</t>
  </si>
  <si>
    <t>fideos</t>
  </si>
  <si>
    <t>Sandra</t>
  </si>
  <si>
    <t>Tortilla acelga</t>
  </si>
  <si>
    <t>Pechuga plancha porc</t>
  </si>
  <si>
    <t>Beatriz Manzo</t>
  </si>
  <si>
    <t>Giusseppe</t>
  </si>
  <si>
    <t>Don Hernán</t>
  </si>
  <si>
    <t>Don Jose Maestro</t>
  </si>
  <si>
    <t>rosita peluqueria</t>
  </si>
  <si>
    <t>Vecino Pollos</t>
  </si>
  <si>
    <t>Porcion pure</t>
  </si>
  <si>
    <t>Carne mechada</t>
  </si>
  <si>
    <t>Sra Maria</t>
  </si>
  <si>
    <t>Patricia More</t>
  </si>
  <si>
    <t>Verde</t>
  </si>
  <si>
    <t>Don Oscar</t>
  </si>
  <si>
    <t>Empanadas queso</t>
  </si>
  <si>
    <t>Napolitana carne</t>
  </si>
  <si>
    <t>Beterraga</t>
  </si>
  <si>
    <t>Natalie</t>
  </si>
  <si>
    <t>Don Mildo pollos</t>
  </si>
  <si>
    <t>Pollo asado</t>
  </si>
  <si>
    <t>Queque</t>
  </si>
  <si>
    <t>Juan (Carniceria)</t>
  </si>
  <si>
    <t>Crema Arv</t>
  </si>
  <si>
    <t>Shirley</t>
  </si>
  <si>
    <t>Papas cocidas</t>
  </si>
  <si>
    <t>Bárbara</t>
  </si>
  <si>
    <t>Macarena Bugueño</t>
  </si>
  <si>
    <t>Manuel Reyes</t>
  </si>
  <si>
    <t>Roxana</t>
  </si>
  <si>
    <t>Deisy</t>
  </si>
  <si>
    <t>Andy</t>
  </si>
  <si>
    <t>Pantrucas</t>
  </si>
  <si>
    <t>Salpicon</t>
  </si>
  <si>
    <t>Claudia Figueroa</t>
  </si>
  <si>
    <t>Carolina Castillo</t>
  </si>
  <si>
    <t>Arroz papas doradas</t>
  </si>
  <si>
    <t>Paty (veci)</t>
  </si>
  <si>
    <t>Aurora</t>
  </si>
  <si>
    <t>Cecilia Flores</t>
  </si>
  <si>
    <t>Mauricio Castillo</t>
  </si>
  <si>
    <t>Pebre</t>
  </si>
  <si>
    <t>Nevenka</t>
  </si>
  <si>
    <t>Ensalada Familiar</t>
  </si>
  <si>
    <t>Susana Carol</t>
  </si>
  <si>
    <t>Empanadas Pino</t>
  </si>
  <si>
    <t>Ensalada Chilena</t>
  </si>
  <si>
    <t>Romina</t>
  </si>
  <si>
    <t>Diego Ponce</t>
  </si>
  <si>
    <t>Claudia (Vecina)</t>
  </si>
  <si>
    <t>Malaya</t>
  </si>
  <si>
    <t>Eduardo Flores</t>
  </si>
  <si>
    <t>Geysi</t>
  </si>
  <si>
    <t>Diana</t>
  </si>
  <si>
    <t>Lentejas</t>
  </si>
  <si>
    <t>Fritos Coliflor</t>
  </si>
  <si>
    <t>Don Luis</t>
  </si>
  <si>
    <t>Porcion arroz</t>
  </si>
  <si>
    <t>Lorena Silva</t>
  </si>
  <si>
    <t>Empanada napolitana</t>
  </si>
  <si>
    <t>Emapanada Pino</t>
  </si>
  <si>
    <t>BRASIL 401, LA SERENA</t>
  </si>
  <si>
    <t>CARCQBO</t>
  </si>
  <si>
    <t>CARNES COQUIMBO</t>
  </si>
  <si>
    <t>ALDUNATE 1435, COQUIMBO</t>
  </si>
  <si>
    <t>ESCALOPA POLLO</t>
  </si>
  <si>
    <t>ENVASE CIRCULAR IMPERMEABLE 1200CC</t>
  </si>
  <si>
    <t>TAPA ENVASE CIRCULAR IMPERMEABLE 1200CC</t>
  </si>
  <si>
    <t>JUGO POLVO</t>
  </si>
  <si>
    <t>ACEITE OLIVA</t>
  </si>
  <si>
    <t>CALDO VERDURA</t>
  </si>
  <si>
    <t>11.346.089-K</t>
  </si>
  <si>
    <t>EL RINCON DE EVITA</t>
  </si>
  <si>
    <t>LONGANIZAS</t>
  </si>
  <si>
    <t>FEIDA</t>
  </si>
  <si>
    <t>FEIDA MALL CHINO</t>
  </si>
  <si>
    <t>GERONIMO MENDEZ</t>
  </si>
  <si>
    <t>VARELA 1300, COQUIMBO</t>
  </si>
  <si>
    <t>16.408.705-0</t>
  </si>
  <si>
    <t>MARISOL PAMELA DIAZ</t>
  </si>
  <si>
    <t>JOSE JOAQUIN PEREZ 3480</t>
  </si>
  <si>
    <t>15.749.140-7</t>
  </si>
  <si>
    <t>ROBINSON MATIAS SUAZO RIFFO</t>
  </si>
  <si>
    <t>LINARES 741, COQUIMO</t>
  </si>
  <si>
    <t>ACCESORIOS CASA</t>
  </si>
  <si>
    <t>ACCESORIOS COCINA</t>
  </si>
  <si>
    <t>Subsidio</t>
  </si>
  <si>
    <t>Arriendo</t>
  </si>
  <si>
    <t>Saldo</t>
  </si>
  <si>
    <t>Contrato2</t>
  </si>
  <si>
    <t>Contrato 1</t>
  </si>
  <si>
    <t>Contrato 2</t>
  </si>
  <si>
    <t>Arriendo Total</t>
  </si>
  <si>
    <t>Copago</t>
  </si>
  <si>
    <t>SIMI</t>
  </si>
  <si>
    <t>FARMACIAS SIMI</t>
  </si>
  <si>
    <t>SALSA CHAMPIÑON</t>
  </si>
  <si>
    <t>SOPAS - CREMAS (POLVO)</t>
  </si>
  <si>
    <t>77.130.615-2</t>
  </si>
  <si>
    <t>SURTIDO PRIMAVERA</t>
  </si>
  <si>
    <t>PREPIZZAS</t>
  </si>
  <si>
    <t>ENVASES REDONDO CARTON (CONSOME 8OZ)</t>
  </si>
  <si>
    <t>Mes 1</t>
  </si>
  <si>
    <t>GAVILAN</t>
  </si>
  <si>
    <t>INVERSIONES GAVILAN</t>
  </si>
  <si>
    <t>OBRADOR</t>
  </si>
  <si>
    <t>COMERCIAL OBRADOR Y VIERA SPA</t>
  </si>
  <si>
    <t>POLAR</t>
  </si>
  <si>
    <t>LA POLAR</t>
  </si>
  <si>
    <t>BILBAO 444, COQUIMBO</t>
  </si>
  <si>
    <t>DEUDAS CASA</t>
  </si>
  <si>
    <t>PAN INTEGRAL</t>
  </si>
  <si>
    <t>ESPINACA BOLSA 500</t>
  </si>
  <si>
    <t>DISTRIBUIDORA ALMACEN Y TRANSPORTE</t>
  </si>
  <si>
    <t>HENRIQUEZ 973, COQUIMBO</t>
  </si>
  <si>
    <t>FLAN</t>
  </si>
  <si>
    <t>QUEQUITO</t>
  </si>
  <si>
    <t>FOTOCOPIA</t>
  </si>
  <si>
    <t>AGUA BIDON</t>
  </si>
  <si>
    <t>CHOCLO BOLSA 1KG</t>
  </si>
  <si>
    <t>PASTELERA (PASTA CHOCLO)</t>
  </si>
  <si>
    <t>ENVASE 244 MIX ENSALADA</t>
  </si>
  <si>
    <t>PILAS</t>
  </si>
  <si>
    <t>LIDER-RA</t>
  </si>
  <si>
    <t>REGIMIENTO ARICA 6145</t>
  </si>
  <si>
    <t>LIDER REG ARICA</t>
  </si>
  <si>
    <t>MANJAR - CAJA</t>
  </si>
  <si>
    <t>TÉ - CAJA</t>
  </si>
  <si>
    <t>PAVO - PECHUGA</t>
  </si>
  <si>
    <t>MAYONESA</t>
  </si>
  <si>
    <t>PAVO - BANDEJA CARNE MOLIDA</t>
  </si>
  <si>
    <t>ENVASE CT3</t>
  </si>
  <si>
    <t>11.510.539-6</t>
  </si>
  <si>
    <t>COMERCIAL AGUILERA</t>
  </si>
  <si>
    <t>VICENTE ZORRILLA 780, LA SERENA</t>
  </si>
  <si>
    <t>77.428.358-7</t>
  </si>
  <si>
    <t>DISTRIBUIDORA MR</t>
  </si>
  <si>
    <t>RENGIFO 348</t>
  </si>
  <si>
    <t>ENVASE CAFÉ CON TAPA</t>
  </si>
  <si>
    <t>PANCITOS TROZO MAKAO</t>
  </si>
  <si>
    <t>FARMACIA SAN CRISTOBAL</t>
  </si>
  <si>
    <t>JOSE JOAQUIN PEREZ 3505</t>
  </si>
  <si>
    <t>FAR-CRISTOBAL</t>
  </si>
  <si>
    <t>76.498.232-0</t>
  </si>
  <si>
    <t>DISTRIBUIDORA EVAL - ALBERTO SEURA</t>
  </si>
  <si>
    <t>ENVASE ENSALADA GA-10</t>
  </si>
  <si>
    <t>LECHE EN POLVO</t>
  </si>
  <si>
    <t>ATUN</t>
  </si>
  <si>
    <t>BARRA CEREAL - CAJA</t>
  </si>
  <si>
    <t>ENVASE ALUMINIO C-40</t>
  </si>
  <si>
    <t>SECTOR</t>
  </si>
  <si>
    <t>COQUIMBO</t>
  </si>
  <si>
    <t>LA SERENA</t>
  </si>
  <si>
    <t>PEÑUELAS</t>
  </si>
  <si>
    <t>DELIVERY</t>
  </si>
  <si>
    <t>77.805.631-3</t>
  </si>
  <si>
    <t>CARNICERIA MARI JO</t>
  </si>
  <si>
    <t>BISTEC DE HIGADO</t>
  </si>
  <si>
    <t>COSTILLAR</t>
  </si>
  <si>
    <t>PICHARA</t>
  </si>
  <si>
    <t>ALDUNATE 1119, COQUIMBO</t>
  </si>
  <si>
    <t>PATAS DE POLLO</t>
  </si>
  <si>
    <t>26.422.721-6</t>
  </si>
  <si>
    <t>ALCALDE 232, COQUIMBO</t>
  </si>
  <si>
    <t>JAMON SERRANO</t>
  </si>
  <si>
    <t>CREMA DE LENTEJAS</t>
  </si>
  <si>
    <t>CALAMAR ANILLOS</t>
  </si>
  <si>
    <t>PAN PASCUA</t>
  </si>
  <si>
    <t>MASAS</t>
  </si>
  <si>
    <t>APANADO POLLO</t>
  </si>
  <si>
    <t>PAPAS PREFRITAS</t>
  </si>
  <si>
    <t>77.100.532-2</t>
  </si>
  <si>
    <t>MASAS GIGI SPA</t>
  </si>
  <si>
    <t>JOSE MIGUEL BLANCO 3161</t>
  </si>
  <si>
    <t>76.854.671-1</t>
  </si>
  <si>
    <t>SOCIEDAD COMERCIAL AVALOS LTDA</t>
  </si>
  <si>
    <t>PORTALES 538, COQUIMBO</t>
  </si>
  <si>
    <t>FLOPPY</t>
  </si>
  <si>
    <t>FLOPPY VENTA HUEVOS</t>
  </si>
  <si>
    <t>UBER</t>
  </si>
  <si>
    <t>ENVASE 404</t>
  </si>
  <si>
    <t>ENVASE CT5</t>
  </si>
  <si>
    <t>M04</t>
  </si>
  <si>
    <t>MICRO 4 - TIERRAS BLANCA</t>
  </si>
  <si>
    <t>6.922.465-2</t>
  </si>
  <si>
    <t>NANCY ROJAS</t>
  </si>
  <si>
    <t>PORTALES 432, CO</t>
  </si>
  <si>
    <t xml:space="preserve">AGUARDIENTE </t>
  </si>
  <si>
    <t>YOGHURT CASA</t>
  </si>
  <si>
    <t>YOGHURT NATURAL</t>
  </si>
  <si>
    <t>CARNES SOFIA ARANGO</t>
  </si>
  <si>
    <t>BAÑOS</t>
  </si>
  <si>
    <t>HABAS</t>
  </si>
  <si>
    <t>COMPLETOS</t>
  </si>
  <si>
    <t>Don José</t>
  </si>
  <si>
    <t>Jose (negocio)</t>
  </si>
  <si>
    <t>Ivonne</t>
  </si>
  <si>
    <t>Carlos</t>
  </si>
  <si>
    <t>Sra Andy</t>
  </si>
  <si>
    <t>Porción costillar</t>
  </si>
  <si>
    <t>Doris</t>
  </si>
  <si>
    <t>papas doradas</t>
  </si>
  <si>
    <t>Familia Fabian Araya</t>
  </si>
  <si>
    <t>Salpicón</t>
  </si>
  <si>
    <t>Longaniza</t>
  </si>
  <si>
    <t>verduras cocidas</t>
  </si>
  <si>
    <t>Paulina (88186948)</t>
  </si>
  <si>
    <t>Natalia</t>
  </si>
  <si>
    <t>Karina Rio Cautin</t>
  </si>
  <si>
    <t>Jorge Espinoza</t>
  </si>
  <si>
    <t xml:space="preserve">fideos </t>
  </si>
  <si>
    <t>Alejandro Lobos</t>
  </si>
  <si>
    <t>Don</t>
  </si>
  <si>
    <t>Pollo mediterraneo</t>
  </si>
  <si>
    <t>Marcela Estay</t>
  </si>
  <si>
    <t>Brocoli</t>
  </si>
  <si>
    <t>Karina (don Chef)</t>
  </si>
  <si>
    <t>Emapanada Marisco</t>
  </si>
  <si>
    <t>Scarlet</t>
  </si>
  <si>
    <t>sra Patricia</t>
  </si>
  <si>
    <t>Soledad Aravena</t>
  </si>
  <si>
    <t>Pizzeria - Pablo Revello</t>
  </si>
  <si>
    <t>Camilia Saldivia</t>
  </si>
  <si>
    <t>Ziming</t>
  </si>
  <si>
    <t>Feria - Luz Maria</t>
  </si>
  <si>
    <t>Jessica (Tikitano)</t>
  </si>
  <si>
    <t>Estofado cochayuyo</t>
  </si>
  <si>
    <t>Miguel Araneda</t>
  </si>
  <si>
    <t>Claudio Villar</t>
  </si>
  <si>
    <t>arroz papas mayo</t>
  </si>
  <si>
    <t>1000}</t>
  </si>
  <si>
    <t>Don Benjamín</t>
  </si>
  <si>
    <t>Javier Ilabaca</t>
  </si>
  <si>
    <t>Claudio R…</t>
  </si>
  <si>
    <t xml:space="preserve">arroz </t>
  </si>
  <si>
    <t>Felipe Infanta</t>
  </si>
  <si>
    <t>Guatitas doble</t>
  </si>
  <si>
    <t>Maria Fernanda Saez</t>
  </si>
  <si>
    <t>Don Rodrigo</t>
  </si>
  <si>
    <t>Florencia Pasteleria</t>
  </si>
  <si>
    <t>Don Jorge</t>
  </si>
  <si>
    <t>CAMARONES</t>
  </si>
  <si>
    <t>77.049.009-K</t>
  </si>
  <si>
    <t>CARNES 2 DE JULIO</t>
  </si>
  <si>
    <t>JJ PEREZ 3498</t>
  </si>
  <si>
    <t>77.139.697-6</t>
  </si>
  <si>
    <t>SCG NOVARO</t>
  </si>
  <si>
    <t>CHAPIQUIÑA 2074, LA SERENA</t>
  </si>
  <si>
    <t>Lilian Jofre</t>
  </si>
  <si>
    <t>Cola de mono</t>
  </si>
  <si>
    <t>chorizo</t>
  </si>
  <si>
    <t>arroz curry</t>
  </si>
  <si>
    <t>Isabel</t>
  </si>
  <si>
    <t>Benjamín</t>
  </si>
  <si>
    <t>Ingrid Burgos</t>
  </si>
  <si>
    <t>Marina</t>
  </si>
  <si>
    <t>Cesar</t>
  </si>
  <si>
    <t>Verónica</t>
  </si>
  <si>
    <t>Lavadisimo - Paulina</t>
  </si>
  <si>
    <t>Carolina</t>
  </si>
  <si>
    <t>Carol (abogada)</t>
  </si>
  <si>
    <t>Pamela (Pastelería)</t>
  </si>
  <si>
    <t>Carmen Gloria</t>
  </si>
  <si>
    <t>pastel de papa</t>
  </si>
  <si>
    <t>76.481.452-5</t>
  </si>
  <si>
    <t>IMP Y COMERCIALIZADORA LINA LTDA</t>
  </si>
  <si>
    <t>ALDUNATE 1342, COQUIMBO</t>
  </si>
  <si>
    <t>PAPAS DUQUESAS</t>
  </si>
  <si>
    <t>76.132.077-7</t>
  </si>
  <si>
    <t>COMERCIAL PARMA TONG TONG</t>
  </si>
  <si>
    <t>LA CANTERA 1902</t>
  </si>
  <si>
    <t>LA CANTERA</t>
  </si>
  <si>
    <t>ALMENDROS</t>
  </si>
  <si>
    <t>LOS ALMENDROS LTDA</t>
  </si>
  <si>
    <t>GERONIMO MENDEZ 915</t>
  </si>
  <si>
    <t>STAISABEL-LC</t>
  </si>
  <si>
    <t>SANTA ISABEL LA CANTERA</t>
  </si>
  <si>
    <t>LA CANTERA L1</t>
  </si>
  <si>
    <t>LIDER-PÑ</t>
  </si>
  <si>
    <t>LIDER PEÑUELAS</t>
  </si>
  <si>
    <t>AVDA AMANECER 1401</t>
  </si>
  <si>
    <t>LECHE ENTERA</t>
  </si>
  <si>
    <t>VANNI-LS</t>
  </si>
  <si>
    <t>VANNI LA SERENA</t>
  </si>
  <si>
    <t>CANTOURNET 773, LA SERENA</t>
  </si>
  <si>
    <t>MLIBRE</t>
  </si>
  <si>
    <t>MERCADO LIBRE</t>
  </si>
  <si>
    <t>RIO LAUCA 3310</t>
  </si>
  <si>
    <t>CASA</t>
  </si>
  <si>
    <t>GASTO PIPE</t>
  </si>
  <si>
    <t>SACO PAPAS</t>
  </si>
  <si>
    <t>MALLA CEBOLLA</t>
  </si>
  <si>
    <t>GAMELA TOMATE</t>
  </si>
  <si>
    <t>HELADOS</t>
  </si>
  <si>
    <t>HELADOS CASEROS VILLA</t>
  </si>
  <si>
    <t>ATM</t>
  </si>
  <si>
    <t>AGUAS ATMOSFERA</t>
  </si>
  <si>
    <t>AGUA (CAÑERIA)</t>
  </si>
  <si>
    <t>GASCO</t>
  </si>
  <si>
    <t>AGUASVALLE</t>
  </si>
  <si>
    <t>AGUAS DEL VALLE</t>
  </si>
  <si>
    <t>WOM</t>
  </si>
  <si>
    <t>Pensión Maggie</t>
  </si>
  <si>
    <t>Pensión</t>
  </si>
  <si>
    <t>LA QUILLOTANA</t>
  </si>
  <si>
    <t>ALITAS DE POLLO</t>
  </si>
  <si>
    <t>PATENTE MUNICIPAL</t>
  </si>
  <si>
    <t>MUNI</t>
  </si>
  <si>
    <t>MUNICIPALIDAD COQUIMBO</t>
  </si>
  <si>
    <t>76.147.184-8</t>
  </si>
  <si>
    <t>MENAJES MARIA BEGOÑA</t>
  </si>
  <si>
    <t>MELGAREJO 1471, COQUIMBO</t>
  </si>
  <si>
    <t>FARMAVITAL</t>
  </si>
  <si>
    <t>CIENFUEGOS 451, LA SERENA</t>
  </si>
  <si>
    <t>VIENESAS</t>
  </si>
  <si>
    <t xml:space="preserve">Andrea Gallegos </t>
  </si>
  <si>
    <t>Hernan Valladares</t>
  </si>
  <si>
    <t>Mauricio Diaz</t>
  </si>
  <si>
    <t>Rosita Peluqueria</t>
  </si>
  <si>
    <t>Rocy</t>
  </si>
  <si>
    <t>Iván Michaud</t>
  </si>
  <si>
    <t>papas duquesas</t>
  </si>
  <si>
    <t>Humitas saladas (2)</t>
  </si>
  <si>
    <t>Humitas dulces (2)</t>
  </si>
  <si>
    <t>Sra Victoria</t>
  </si>
  <si>
    <t>Humitas dulces</t>
  </si>
  <si>
    <t>Joycy</t>
  </si>
  <si>
    <t>Gonzalo</t>
  </si>
  <si>
    <t>Humitas saladas</t>
  </si>
  <si>
    <t>Meli</t>
  </si>
  <si>
    <t>Don Paulo</t>
  </si>
  <si>
    <t>Rosita (colibri)</t>
  </si>
  <si>
    <t>Juanita</t>
  </si>
  <si>
    <t>Pilar (piscinas)</t>
  </si>
  <si>
    <t>Paula Toledo</t>
  </si>
  <si>
    <t>salpicon</t>
  </si>
  <si>
    <t>salpicón</t>
  </si>
  <si>
    <t>Matías</t>
  </si>
  <si>
    <t>Marta A</t>
  </si>
  <si>
    <t>Alvaro (carne)</t>
  </si>
  <si>
    <t>Magely Arancibia</t>
  </si>
  <si>
    <t>papas cocidas</t>
  </si>
  <si>
    <t>Don Moises</t>
  </si>
  <si>
    <t>Carlos Lopez</t>
  </si>
  <si>
    <t>Ingrid S.M.</t>
  </si>
  <si>
    <t>Ensalada Familiar (surtida)</t>
  </si>
  <si>
    <t>Ensalada Familiar (chilena)</t>
  </si>
  <si>
    <t>Arroz Familiar</t>
  </si>
  <si>
    <t>CHOCLOS</t>
  </si>
  <si>
    <t>PALTAS</t>
  </si>
  <si>
    <t>POROTOS</t>
  </si>
  <si>
    <t>QUESO CABRA</t>
  </si>
  <si>
    <t>FUMIGACION</t>
  </si>
  <si>
    <t>FUMIGACIÓN</t>
  </si>
  <si>
    <t>FOTOS GRADUACION</t>
  </si>
  <si>
    <t>ALMUERZO GRADUACION</t>
  </si>
  <si>
    <t>JUAN</t>
  </si>
  <si>
    <t>FUTBOL</t>
  </si>
  <si>
    <t>CAMISA FELIPE</t>
  </si>
  <si>
    <t>ENVASE ALUMINIO C-10</t>
  </si>
  <si>
    <t>86.658.900-3</t>
  </si>
  <si>
    <t>HOMECENTER REAL</t>
  </si>
  <si>
    <t>JUAN ANTONIO RIOS 1050, COQUIMBO</t>
  </si>
  <si>
    <t>FAR-TUFARMACIA</t>
  </si>
  <si>
    <t>TU FARMACIA</t>
  </si>
  <si>
    <t>JOSE ALDUNATE 1535, COQUIMBO</t>
  </si>
  <si>
    <t>PASTA DI POMODORO</t>
  </si>
  <si>
    <t>TODOMODA</t>
  </si>
  <si>
    <t>TODO EN MODO</t>
  </si>
  <si>
    <t>ALDUNATE 1601, COQUIMBO</t>
  </si>
  <si>
    <t>TRICOT</t>
  </si>
  <si>
    <t>RICOTTA</t>
  </si>
  <si>
    <t>76.968.616-9</t>
  </si>
  <si>
    <t>PENCIL COLOR SPA</t>
  </si>
  <si>
    <t>ANIBAL PINTO 1524, COQUIMBO</t>
  </si>
  <si>
    <t>FELIPE FUTBOL</t>
  </si>
  <si>
    <t>FERIATB</t>
  </si>
  <si>
    <t>FERIA TIERRAS BLANCAS</t>
  </si>
  <si>
    <t>TIERRAS BLANCAS</t>
  </si>
  <si>
    <t>ROPA</t>
  </si>
  <si>
    <t>PIZZAS REVELO</t>
  </si>
  <si>
    <t>REVELLO</t>
  </si>
  <si>
    <t>PIZZAS (CASA)</t>
  </si>
  <si>
    <t>PELUQUERIA MAGGIE</t>
  </si>
  <si>
    <t>CALETA</t>
  </si>
  <si>
    <t>CALETA CENTRO</t>
  </si>
  <si>
    <t>76.232.837-2</t>
  </si>
  <si>
    <t>SOC. COM. SAN ANTONIO LTDA</t>
  </si>
  <si>
    <t>CORDOVEZ 545</t>
  </si>
  <si>
    <t>TOTTUS</t>
  </si>
  <si>
    <t>ALBERTO SOLARI 1400</t>
  </si>
  <si>
    <t>ACUENTA</t>
  </si>
  <si>
    <t>LENTEJAS</t>
  </si>
  <si>
    <t>AJO BOLSA</t>
  </si>
  <si>
    <t>IMPRESIONES</t>
  </si>
  <si>
    <t>PUERTO-CQB</t>
  </si>
  <si>
    <t>PUERTO COQUIMBO</t>
  </si>
  <si>
    <t>REINETA</t>
  </si>
  <si>
    <t>ALIÑOS</t>
  </si>
  <si>
    <t>LOMO DE CERDO</t>
  </si>
  <si>
    <t>ESCALOPA CARNE</t>
  </si>
  <si>
    <t>17-34-24</t>
  </si>
  <si>
    <t>CRMA DE MARISCOS</t>
  </si>
  <si>
    <t>CARPÑLS</t>
  </si>
  <si>
    <t>CARNICERIA COQUIMBO</t>
  </si>
  <si>
    <t>77.884.743-4</t>
  </si>
  <si>
    <t>SOCIEDAD PMJ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</si>
</sst>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0774A6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64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center"/>
    </xf>
    <xf numFmtId="1" fontId="0" fillId="0" borderId="1" xfId="0" applyNumberFormat="1" applyBorder="1"/>
    <xf numFmtId="0" fontId="1" fillId="0" borderId="1" xfId="0" applyFont="1" applyBorder="1"/>
    <xf numFmtId="42" fontId="0" fillId="0" borderId="0" xfId="1" applyFont="1"/>
    <xf numFmtId="42" fontId="0" fillId="0" borderId="0" xfId="0" applyNumberFormat="1"/>
    <xf numFmtId="0" fontId="0" fillId="0" borderId="0" xfId="0" applyAlignment="1">
      <alignment horizontal="right"/>
    </xf>
    <xf numFmtId="42" fontId="0" fillId="0" borderId="1" xfId="1" applyFont="1" applyBorder="1"/>
    <xf numFmtId="16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42" fontId="0" fillId="0" borderId="1" xfId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0" xfId="0" applyNumberFormat="1"/>
    <xf numFmtId="42" fontId="1" fillId="0" borderId="1" xfId="1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42" fontId="0" fillId="2" borderId="1" xfId="1" applyFont="1" applyFill="1" applyBorder="1"/>
    <xf numFmtId="0" fontId="0" fillId="2" borderId="1" xfId="0" applyFill="1" applyBorder="1" applyAlignment="1">
      <alignment horizontal="right"/>
    </xf>
    <xf numFmtId="42" fontId="0" fillId="0" borderId="0" xfId="1" applyFont="1" applyBorder="1"/>
    <xf numFmtId="42" fontId="0" fillId="0" borderId="1" xfId="1" applyFont="1" applyBorder="1" applyAlignment="1">
      <alignment horizontal="right"/>
    </xf>
    <xf numFmtId="42" fontId="0" fillId="0" borderId="1" xfId="1" applyFont="1" applyBorder="1" applyAlignment="1">
      <alignment horizontal="left"/>
    </xf>
    <xf numFmtId="0" fontId="0" fillId="0" borderId="2" xfId="0" applyBorder="1"/>
    <xf numFmtId="2" fontId="0" fillId="2" borderId="1" xfId="0" applyNumberFormat="1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1" xfId="0" applyNumberFormat="1" applyBorder="1"/>
    <xf numFmtId="0" fontId="0" fillId="0" borderId="7" xfId="0" applyBorder="1"/>
    <xf numFmtId="16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/>
    <xf numFmtId="1" fontId="0" fillId="0" borderId="0" xfId="2" applyNumberFormat="1" applyFont="1"/>
    <xf numFmtId="1" fontId="0" fillId="0" borderId="4" xfId="0" applyNumberFormat="1" applyBorder="1"/>
    <xf numFmtId="42" fontId="0" fillId="0" borderId="4" xfId="1" applyFont="1" applyBorder="1"/>
    <xf numFmtId="0" fontId="0" fillId="3" borderId="1" xfId="0" applyFill="1" applyBorder="1"/>
    <xf numFmtId="6" fontId="0" fillId="0" borderId="0" xfId="0" applyNumberFormat="1"/>
    <xf numFmtId="42" fontId="0" fillId="2" borderId="0" xfId="1" applyFont="1" applyFill="1"/>
    <xf numFmtId="0" fontId="0" fillId="2" borderId="0" xfId="0" applyFill="1"/>
    <xf numFmtId="0" fontId="0" fillId="0" borderId="1" xfId="0" quotePrefix="1" applyBorder="1"/>
    <xf numFmtId="42" fontId="0" fillId="0" borderId="2" xfId="1" applyFont="1" applyFill="1" applyBorder="1"/>
    <xf numFmtId="3" fontId="0" fillId="0" borderId="6" xfId="0" applyNumberFormat="1" applyBorder="1"/>
    <xf numFmtId="16" fontId="0" fillId="0" borderId="6" xfId="0" applyNumberFormat="1" applyBorder="1"/>
    <xf numFmtId="12" fontId="0" fillId="0" borderId="0" xfId="1" applyNumberFormat="1" applyFont="1"/>
    <xf numFmtId="0" fontId="0" fillId="0" borderId="11" xfId="0" applyBorder="1"/>
    <xf numFmtId="42" fontId="0" fillId="4" borderId="1" xfId="1" applyFont="1" applyFill="1" applyBorder="1"/>
    <xf numFmtId="0" fontId="0" fillId="2" borderId="1" xfId="0" quotePrefix="1" applyFill="1" applyBorder="1"/>
    <xf numFmtId="0" fontId="0" fillId="0" borderId="3" xfId="0" quotePrefix="1" applyBorder="1"/>
    <xf numFmtId="42" fontId="0" fillId="0" borderId="0" xfId="1" applyFont="1" applyFill="1" applyBorder="1"/>
    <xf numFmtId="0" fontId="5" fillId="0" borderId="0" xfId="0" applyFont="1" applyAlignment="1">
      <alignment horizontal="center" vertical="center" wrapText="1" readingOrder="1"/>
    </xf>
    <xf numFmtId="42" fontId="0" fillId="0" borderId="4" xfId="1" applyFont="1" applyFill="1" applyBorder="1"/>
    <xf numFmtId="0" fontId="4" fillId="0" borderId="1" xfId="0" applyFont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2" xfId="0" applyBorder="1"/>
  </cellXfs>
  <cellStyles count="3">
    <cellStyle name="Millares [0]" xfId="2" builtinId="6"/>
    <cellStyle name="Moneda [0]" xfId="1" builtinId="7"/>
    <cellStyle name="Normal" xfId="0" builtinId="0"/>
  </cellStyles>
  <dxfs count="16"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45D74-35E1-4C36-900C-4430260B5BBC}" name="cat_princ" displayName="cat_princ" ref="A1:D96" totalsRowShown="0">
  <autoFilter ref="A1:D96" xr:uid="{F6245D74-35E1-4C36-900C-4430260B5BBC}"/>
  <sortState xmlns:xlrd2="http://schemas.microsoft.com/office/spreadsheetml/2017/richdata2" ref="A2:D91">
    <sortCondition ref="D1:D91"/>
  </sortState>
  <tableColumns count="4">
    <tableColumn id="1" xr3:uid="{E143916D-A158-454F-931D-8A77BA3E6C53}" name="Categoria"/>
    <tableColumn id="2" xr3:uid="{C751781A-1D4C-4735-8FA4-983683131D76}" name="Principal"/>
    <tableColumn id="3" xr3:uid="{62B4458B-90A5-4DFC-A5D6-CF09F6BB7280}" name="Precio" dataCellStyle="Moneda [0]"/>
    <tableColumn id="4" xr3:uid="{C3FE3433-7FD4-452A-9EFD-317A9C4823FD}" name="Vencimien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84F19F-13F3-44F4-ABF2-B1400BE68CC7}" name="cat_acom" displayName="cat_acom" ref="A1:B16" totalsRowShown="0">
  <autoFilter ref="A1:B16" xr:uid="{7884F19F-13F3-44F4-ABF2-B1400BE68CC7}"/>
  <tableColumns count="2">
    <tableColumn id="1" xr3:uid="{7B8041C5-076C-4F79-8B2C-9033FEBBEDD2}" name="Categoria2"/>
    <tableColumn id="2" xr3:uid="{E3772DA6-B619-4D64-9E2C-7CE3B99B7C68}" name="Acompañamien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CBA3A2-8803-4548-A1AC-7D9BE9E2DD45}" name="Tabla5" displayName="Tabla5" ref="A1:E112" totalsRowShown="0" headerRowDxfId="15" headerRowBorderDxfId="14" tableBorderDxfId="13" totalsRowBorderDxfId="12">
  <autoFilter ref="A1:E112" xr:uid="{15CBA3A2-8803-4548-A1AC-7D9BE9E2DD45}"/>
  <sortState xmlns:xlrd2="http://schemas.microsoft.com/office/spreadsheetml/2017/richdata2" ref="A2:E109">
    <sortCondition ref="B1:B109"/>
  </sortState>
  <tableColumns count="5">
    <tableColumn id="1" xr3:uid="{AF6306D7-6C17-4343-8E7D-FA6FC6DDD630}" name="ID_PROVEEDOR" dataDxfId="11"/>
    <tableColumn id="2" xr3:uid="{FDDF5BEF-470D-4E5A-A244-E504D953C96E}" name="NOMBRE" dataDxfId="10"/>
    <tableColumn id="3" xr3:uid="{CBFFE7CA-8EFB-4485-87DB-F17E55815F41}" name="DIRECCIÓN" dataDxfId="9"/>
    <tableColumn id="4" xr3:uid="{D6EB5D40-21A2-4637-8A24-E399D6E5D32B}" name="TELEFONO" dataDxfId="8"/>
    <tableColumn id="5" xr3:uid="{1653DE57-BC99-45C0-A475-2DFA5E1DF34B}" name="SECTOR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BEDB2-0A59-4443-8395-A8972BDF0CA8}" name="Tabla1" displayName="Tabla1" ref="A1:D224" totalsRowShown="0" headerRowDxfId="6" headerRowBorderDxfId="5" tableBorderDxfId="4">
  <autoFilter ref="A1:D224" xr:uid="{32DBEDB2-0A59-4443-8395-A8972BDF0CA8}"/>
  <sortState xmlns:xlrd2="http://schemas.microsoft.com/office/spreadsheetml/2017/richdata2" ref="A2:D217">
    <sortCondition ref="B1:B217"/>
  </sortState>
  <tableColumns count="4">
    <tableColumn id="1" xr3:uid="{E3AE4FC1-6BAB-43E6-B0D0-9A0754A040FD}" name="ID_PRODUCTO" dataDxfId="3"/>
    <tableColumn id="2" xr3:uid="{88F6123E-A1C7-431A-990A-ADAA95127CBC}" name="NOMBRE" dataDxfId="2"/>
    <tableColumn id="3" xr3:uid="{D30BD001-A02A-49D7-A779-9A585595E717}" name="UNIDAD" dataDxfId="1"/>
    <tableColumn id="4" xr3:uid="{1184DF3A-5867-4D4F-AF94-5DDE9ED597C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81"/>
  <sheetViews>
    <sheetView tabSelected="1" topLeftCell="A2565" workbookViewId="0">
      <selection activeCell="A2564" sqref="A2:XFD2564"/>
    </sheetView>
  </sheetViews>
  <sheetFormatPr baseColWidth="10" defaultColWidth="8.88671875" defaultRowHeight="14.4" x14ac:dyDescent="0.3"/>
  <cols>
    <col min="1" max="1" width="6.77734375" bestFit="1" customWidth="1"/>
    <col min="2" max="2" width="11.21875" bestFit="1" customWidth="1"/>
    <col min="3" max="3" width="15.109375" bestFit="1" customWidth="1"/>
    <col min="4" max="4" width="26.5546875" bestFit="1" customWidth="1"/>
    <col min="5" max="5" width="16.33203125" bestFit="1" customWidth="1"/>
    <col min="6" max="6" width="9.88671875" bestFit="1" customWidth="1"/>
    <col min="7" max="7" width="8.5546875" bestFit="1" customWidth="1"/>
    <col min="8" max="8" width="8.88671875" style="7"/>
  </cols>
  <sheetData>
    <row r="1" spans="1:10" x14ac:dyDescent="0.3">
      <c r="A1" s="6" t="s">
        <v>136</v>
      </c>
      <c r="B1" s="6" t="s">
        <v>0</v>
      </c>
      <c r="C1" s="6" t="s">
        <v>1</v>
      </c>
      <c r="D1" s="6" t="s">
        <v>10</v>
      </c>
      <c r="E1" s="6" t="s">
        <v>6</v>
      </c>
      <c r="F1" s="6" t="s">
        <v>3</v>
      </c>
      <c r="G1" s="6" t="s">
        <v>2</v>
      </c>
      <c r="H1" s="18" t="s">
        <v>249</v>
      </c>
      <c r="I1" s="6" t="s">
        <v>256</v>
      </c>
      <c r="J1" s="6" t="s">
        <v>255</v>
      </c>
    </row>
    <row r="2" spans="1:10" hidden="1" x14ac:dyDescent="0.3">
      <c r="A2" s="5">
        <v>0</v>
      </c>
      <c r="B2" s="3">
        <v>44744</v>
      </c>
      <c r="C2" s="2" t="s">
        <v>338</v>
      </c>
      <c r="D2" s="2" t="s">
        <v>5</v>
      </c>
      <c r="E2" s="2" t="s">
        <v>7</v>
      </c>
      <c r="F2" s="2" t="s">
        <v>4</v>
      </c>
      <c r="G2" s="2">
        <v>1</v>
      </c>
      <c r="H2" s="10">
        <v>4000</v>
      </c>
      <c r="I2" s="10">
        <f t="shared" ref="I2:I33" si="0">IF(F2="S/E",1000,0)</f>
        <v>0</v>
      </c>
      <c r="J2" s="10">
        <f t="shared" ref="J2:J33" si="1">G2*H2-I2</f>
        <v>4000</v>
      </c>
    </row>
    <row r="3" spans="1:10" hidden="1" x14ac:dyDescent="0.3">
      <c r="A3" s="5">
        <f>IF(_xlfn.CONCAT(B3:C3)=_xlfn.CONCAT(B2:C2),A2,A2+1)</f>
        <v>1</v>
      </c>
      <c r="B3" s="3">
        <v>44744</v>
      </c>
      <c r="C3" s="2" t="s">
        <v>8</v>
      </c>
      <c r="D3" s="2" t="s">
        <v>5</v>
      </c>
      <c r="E3" s="2" t="s">
        <v>7</v>
      </c>
      <c r="F3" s="2" t="s">
        <v>4</v>
      </c>
      <c r="G3" s="2">
        <v>1</v>
      </c>
      <c r="H3" s="10">
        <v>4000</v>
      </c>
      <c r="I3" s="10">
        <f t="shared" si="0"/>
        <v>0</v>
      </c>
      <c r="J3" s="10">
        <f t="shared" si="1"/>
        <v>4000</v>
      </c>
    </row>
    <row r="4" spans="1:10" hidden="1" x14ac:dyDescent="0.3">
      <c r="A4" s="5">
        <f t="shared" ref="A4:A67" si="2">IF(_xlfn.CONCAT(B4:C4)=_xlfn.CONCAT(B3:C3),A3,A3+1)</f>
        <v>1</v>
      </c>
      <c r="B4" s="3">
        <v>44744</v>
      </c>
      <c r="C4" s="2" t="s">
        <v>8</v>
      </c>
      <c r="D4" s="2" t="s">
        <v>9</v>
      </c>
      <c r="E4" s="2" t="s">
        <v>11</v>
      </c>
      <c r="F4" s="2" t="s">
        <v>12</v>
      </c>
      <c r="G4" s="2">
        <v>1</v>
      </c>
      <c r="H4" s="10">
        <v>4000</v>
      </c>
      <c r="I4" s="10">
        <f t="shared" si="0"/>
        <v>0</v>
      </c>
      <c r="J4" s="10">
        <f t="shared" si="1"/>
        <v>4000</v>
      </c>
    </row>
    <row r="5" spans="1:10" hidden="1" x14ac:dyDescent="0.3">
      <c r="A5" s="5">
        <f t="shared" si="2"/>
        <v>2</v>
      </c>
      <c r="B5" s="3">
        <v>44744</v>
      </c>
      <c r="C5" s="2" t="s">
        <v>13</v>
      </c>
      <c r="D5" s="2" t="s">
        <v>5</v>
      </c>
      <c r="E5" s="2" t="s">
        <v>14</v>
      </c>
      <c r="F5" s="2" t="s">
        <v>4</v>
      </c>
      <c r="G5" s="2">
        <v>2</v>
      </c>
      <c r="H5" s="10">
        <v>4000</v>
      </c>
      <c r="I5" s="10">
        <f t="shared" si="0"/>
        <v>0</v>
      </c>
      <c r="J5" s="10">
        <f t="shared" si="1"/>
        <v>8000</v>
      </c>
    </row>
    <row r="6" spans="1:10" hidden="1" x14ac:dyDescent="0.3">
      <c r="A6" s="5">
        <f t="shared" si="2"/>
        <v>3</v>
      </c>
      <c r="B6" s="3">
        <v>44745</v>
      </c>
      <c r="C6" s="2" t="s">
        <v>15</v>
      </c>
      <c r="D6" s="2" t="s">
        <v>16</v>
      </c>
      <c r="E6" s="2"/>
      <c r="F6" s="2" t="s">
        <v>4</v>
      </c>
      <c r="G6" s="2">
        <v>3</v>
      </c>
      <c r="H6" s="10">
        <v>4000</v>
      </c>
      <c r="I6" s="10">
        <f t="shared" si="0"/>
        <v>0</v>
      </c>
      <c r="J6" s="10">
        <f t="shared" si="1"/>
        <v>12000</v>
      </c>
    </row>
    <row r="7" spans="1:10" hidden="1" x14ac:dyDescent="0.3">
      <c r="A7" s="5">
        <f t="shared" si="2"/>
        <v>4</v>
      </c>
      <c r="B7" s="3">
        <v>44745</v>
      </c>
      <c r="C7" s="2" t="s">
        <v>13</v>
      </c>
      <c r="D7" s="2" t="s">
        <v>5</v>
      </c>
      <c r="E7" s="2" t="s">
        <v>17</v>
      </c>
      <c r="F7" s="2" t="s">
        <v>4</v>
      </c>
      <c r="G7" s="2">
        <v>1</v>
      </c>
      <c r="H7" s="10">
        <v>4000</v>
      </c>
      <c r="I7" s="10">
        <f t="shared" si="0"/>
        <v>0</v>
      </c>
      <c r="J7" s="10">
        <f t="shared" si="1"/>
        <v>4000</v>
      </c>
    </row>
    <row r="8" spans="1:10" hidden="1" x14ac:dyDescent="0.3">
      <c r="A8" s="5">
        <f t="shared" si="2"/>
        <v>5</v>
      </c>
      <c r="B8" s="3">
        <v>44751</v>
      </c>
      <c r="C8" s="2" t="s">
        <v>338</v>
      </c>
      <c r="D8" s="2" t="s">
        <v>5</v>
      </c>
      <c r="E8" s="2" t="s">
        <v>7</v>
      </c>
      <c r="F8" s="2" t="s">
        <v>4</v>
      </c>
      <c r="G8" s="2">
        <v>1</v>
      </c>
      <c r="H8" s="10">
        <v>4000</v>
      </c>
      <c r="I8" s="10">
        <f t="shared" si="0"/>
        <v>0</v>
      </c>
      <c r="J8" s="10">
        <f t="shared" si="1"/>
        <v>4000</v>
      </c>
    </row>
    <row r="9" spans="1:10" hidden="1" x14ac:dyDescent="0.3">
      <c r="A9" s="5">
        <f t="shared" si="2"/>
        <v>6</v>
      </c>
      <c r="B9" s="3">
        <v>44751</v>
      </c>
      <c r="C9" s="2" t="s">
        <v>18</v>
      </c>
      <c r="D9" s="2" t="s">
        <v>23</v>
      </c>
      <c r="E9" s="2" t="s">
        <v>19</v>
      </c>
      <c r="F9" s="2" t="s">
        <v>4</v>
      </c>
      <c r="G9" s="2">
        <v>3</v>
      </c>
      <c r="H9" s="10">
        <v>4000</v>
      </c>
      <c r="I9" s="10">
        <f t="shared" si="0"/>
        <v>0</v>
      </c>
      <c r="J9" s="10">
        <f t="shared" si="1"/>
        <v>12000</v>
      </c>
    </row>
    <row r="10" spans="1:10" hidden="1" x14ac:dyDescent="0.3">
      <c r="A10" s="5">
        <f t="shared" si="2"/>
        <v>7</v>
      </c>
      <c r="B10" s="3">
        <v>44752</v>
      </c>
      <c r="C10" s="2" t="s">
        <v>15</v>
      </c>
      <c r="D10" s="2" t="s">
        <v>20</v>
      </c>
      <c r="E10" s="2"/>
      <c r="F10" s="2" t="s">
        <v>4</v>
      </c>
      <c r="G10" s="2">
        <v>2</v>
      </c>
      <c r="H10" s="10">
        <v>4000</v>
      </c>
      <c r="I10" s="10">
        <f t="shared" si="0"/>
        <v>0</v>
      </c>
      <c r="J10" s="10">
        <f t="shared" si="1"/>
        <v>8000</v>
      </c>
    </row>
    <row r="11" spans="1:10" hidden="1" x14ac:dyDescent="0.3">
      <c r="A11" s="5">
        <f t="shared" si="2"/>
        <v>7</v>
      </c>
      <c r="B11" s="3">
        <v>44752</v>
      </c>
      <c r="C11" s="2" t="s">
        <v>15</v>
      </c>
      <c r="D11" s="2" t="s">
        <v>21</v>
      </c>
      <c r="E11" s="2" t="s">
        <v>22</v>
      </c>
      <c r="F11" s="2" t="s">
        <v>4</v>
      </c>
      <c r="G11" s="2">
        <v>2</v>
      </c>
      <c r="H11" s="10">
        <v>4000</v>
      </c>
      <c r="I11" s="10">
        <f t="shared" si="0"/>
        <v>0</v>
      </c>
      <c r="J11" s="10">
        <f t="shared" si="1"/>
        <v>8000</v>
      </c>
    </row>
    <row r="12" spans="1:10" hidden="1" x14ac:dyDescent="0.3">
      <c r="A12" s="5">
        <f t="shared" si="2"/>
        <v>7</v>
      </c>
      <c r="B12" s="3">
        <v>44752</v>
      </c>
      <c r="C12" s="2" t="s">
        <v>15</v>
      </c>
      <c r="D12" s="2" t="s">
        <v>21</v>
      </c>
      <c r="E12" s="2"/>
      <c r="F12" s="2" t="s">
        <v>4</v>
      </c>
      <c r="G12" s="2">
        <v>1</v>
      </c>
      <c r="H12" s="10">
        <v>4000</v>
      </c>
      <c r="I12" s="10">
        <f t="shared" si="0"/>
        <v>0</v>
      </c>
      <c r="J12" s="10">
        <f t="shared" si="1"/>
        <v>4000</v>
      </c>
    </row>
    <row r="13" spans="1:10" hidden="1" x14ac:dyDescent="0.3">
      <c r="A13" s="5">
        <f t="shared" si="2"/>
        <v>8</v>
      </c>
      <c r="B13" s="3">
        <v>44752</v>
      </c>
      <c r="C13" s="2" t="s">
        <v>24</v>
      </c>
      <c r="D13" s="2" t="s">
        <v>20</v>
      </c>
      <c r="E13" s="2"/>
      <c r="F13" s="2" t="s">
        <v>4</v>
      </c>
      <c r="G13" s="2">
        <v>2</v>
      </c>
      <c r="H13" s="10">
        <v>4000</v>
      </c>
      <c r="I13" s="10">
        <f t="shared" si="0"/>
        <v>0</v>
      </c>
      <c r="J13" s="10">
        <f t="shared" si="1"/>
        <v>8000</v>
      </c>
    </row>
    <row r="14" spans="1:10" hidden="1" x14ac:dyDescent="0.3">
      <c r="A14" s="5">
        <f t="shared" si="2"/>
        <v>8</v>
      </c>
      <c r="B14" s="3">
        <v>44752</v>
      </c>
      <c r="C14" s="2" t="s">
        <v>24</v>
      </c>
      <c r="D14" s="2" t="s">
        <v>21</v>
      </c>
      <c r="E14" s="2" t="s">
        <v>26</v>
      </c>
      <c r="F14" s="2" t="s">
        <v>4</v>
      </c>
      <c r="G14" s="2">
        <v>3</v>
      </c>
      <c r="H14" s="10">
        <v>4000</v>
      </c>
      <c r="I14" s="10">
        <f t="shared" si="0"/>
        <v>0</v>
      </c>
      <c r="J14" s="10">
        <f t="shared" si="1"/>
        <v>12000</v>
      </c>
    </row>
    <row r="15" spans="1:10" hidden="1" x14ac:dyDescent="0.3">
      <c r="A15" s="5">
        <f t="shared" si="2"/>
        <v>8</v>
      </c>
      <c r="B15" s="3">
        <v>44752</v>
      </c>
      <c r="C15" s="2" t="s">
        <v>24</v>
      </c>
      <c r="D15" s="2" t="s">
        <v>16</v>
      </c>
      <c r="E15" s="2"/>
      <c r="F15" s="2" t="s">
        <v>4</v>
      </c>
      <c r="G15" s="2">
        <v>3</v>
      </c>
      <c r="H15" s="10">
        <v>4000</v>
      </c>
      <c r="I15" s="10">
        <f t="shared" si="0"/>
        <v>0</v>
      </c>
      <c r="J15" s="10">
        <f t="shared" si="1"/>
        <v>12000</v>
      </c>
    </row>
    <row r="16" spans="1:10" hidden="1" x14ac:dyDescent="0.3">
      <c r="A16" s="5">
        <f t="shared" si="2"/>
        <v>9</v>
      </c>
      <c r="B16" s="3">
        <v>44752</v>
      </c>
      <c r="C16" s="2" t="s">
        <v>25</v>
      </c>
      <c r="D16" s="2" t="s">
        <v>21</v>
      </c>
      <c r="E16" s="2" t="s">
        <v>26</v>
      </c>
      <c r="F16" s="2" t="s">
        <v>4</v>
      </c>
      <c r="G16" s="2">
        <v>1</v>
      </c>
      <c r="H16" s="10">
        <v>4000</v>
      </c>
      <c r="I16" s="10">
        <f t="shared" si="0"/>
        <v>0</v>
      </c>
      <c r="J16" s="10">
        <f t="shared" si="1"/>
        <v>4000</v>
      </c>
    </row>
    <row r="17" spans="1:10" hidden="1" x14ac:dyDescent="0.3">
      <c r="A17" s="5">
        <f t="shared" si="2"/>
        <v>10</v>
      </c>
      <c r="B17" s="3">
        <v>44752</v>
      </c>
      <c r="C17" s="2" t="s">
        <v>864</v>
      </c>
      <c r="D17" s="2" t="s">
        <v>21</v>
      </c>
      <c r="E17" s="2" t="s">
        <v>26</v>
      </c>
      <c r="F17" s="2" t="s">
        <v>4</v>
      </c>
      <c r="G17" s="2">
        <v>1</v>
      </c>
      <c r="H17" s="10">
        <v>4000</v>
      </c>
      <c r="I17" s="10">
        <f t="shared" si="0"/>
        <v>0</v>
      </c>
      <c r="J17" s="10">
        <f t="shared" si="1"/>
        <v>4000</v>
      </c>
    </row>
    <row r="18" spans="1:10" hidden="1" x14ac:dyDescent="0.3">
      <c r="A18" s="5">
        <f t="shared" si="2"/>
        <v>11</v>
      </c>
      <c r="B18" s="3">
        <v>44761</v>
      </c>
      <c r="C18" s="2" t="s">
        <v>25</v>
      </c>
      <c r="D18" s="2" t="s">
        <v>31</v>
      </c>
      <c r="E18" s="2" t="s">
        <v>26</v>
      </c>
      <c r="F18" s="2" t="s">
        <v>4</v>
      </c>
      <c r="G18" s="2">
        <v>5</v>
      </c>
      <c r="H18" s="10">
        <v>4000</v>
      </c>
      <c r="I18" s="10">
        <f t="shared" si="0"/>
        <v>0</v>
      </c>
      <c r="J18" s="10">
        <f t="shared" si="1"/>
        <v>20000</v>
      </c>
    </row>
    <row r="19" spans="1:10" hidden="1" x14ac:dyDescent="0.3">
      <c r="A19" s="5">
        <f t="shared" si="2"/>
        <v>12</v>
      </c>
      <c r="B19" s="3">
        <v>44764</v>
      </c>
      <c r="C19" s="2" t="s">
        <v>18</v>
      </c>
      <c r="D19" s="2" t="s">
        <v>27</v>
      </c>
      <c r="E19" s="2" t="s">
        <v>17</v>
      </c>
      <c r="F19" s="2" t="s">
        <v>4</v>
      </c>
      <c r="G19" s="2">
        <v>3</v>
      </c>
      <c r="H19" s="10">
        <v>4000</v>
      </c>
      <c r="I19" s="10">
        <f t="shared" si="0"/>
        <v>0</v>
      </c>
      <c r="J19" s="10">
        <f t="shared" si="1"/>
        <v>12000</v>
      </c>
    </row>
    <row r="20" spans="1:10" hidden="1" x14ac:dyDescent="0.3">
      <c r="A20" s="5">
        <f t="shared" si="2"/>
        <v>13</v>
      </c>
      <c r="B20" s="3">
        <v>44765</v>
      </c>
      <c r="C20" s="2" t="s">
        <v>864</v>
      </c>
      <c r="D20" s="2" t="s">
        <v>155</v>
      </c>
      <c r="E20" s="2" t="s">
        <v>26</v>
      </c>
      <c r="F20" s="2" t="s">
        <v>4</v>
      </c>
      <c r="G20" s="2">
        <v>1</v>
      </c>
      <c r="H20" s="10">
        <v>4000</v>
      </c>
      <c r="I20" s="10">
        <f t="shared" si="0"/>
        <v>0</v>
      </c>
      <c r="J20" s="10">
        <f t="shared" si="1"/>
        <v>4000</v>
      </c>
    </row>
    <row r="21" spans="1:10" hidden="1" x14ac:dyDescent="0.3">
      <c r="A21" s="5">
        <f t="shared" si="2"/>
        <v>14</v>
      </c>
      <c r="B21" s="3">
        <v>44755</v>
      </c>
      <c r="C21" s="2" t="s">
        <v>29</v>
      </c>
      <c r="D21" s="2" t="s">
        <v>31</v>
      </c>
      <c r="E21" s="2" t="s">
        <v>26</v>
      </c>
      <c r="F21" s="2" t="s">
        <v>4</v>
      </c>
      <c r="G21" s="2">
        <v>5</v>
      </c>
      <c r="H21" s="10">
        <v>4000</v>
      </c>
      <c r="I21" s="10">
        <f t="shared" si="0"/>
        <v>0</v>
      </c>
      <c r="J21" s="10">
        <f t="shared" si="1"/>
        <v>20000</v>
      </c>
    </row>
    <row r="22" spans="1:10" hidden="1" x14ac:dyDescent="0.3">
      <c r="A22" s="5">
        <f t="shared" si="2"/>
        <v>15</v>
      </c>
      <c r="B22" s="3">
        <v>44756</v>
      </c>
      <c r="C22" s="2" t="s">
        <v>29</v>
      </c>
      <c r="D22" s="2" t="s">
        <v>30</v>
      </c>
      <c r="E22" s="2"/>
      <c r="F22" s="2" t="s">
        <v>4</v>
      </c>
      <c r="G22" s="2">
        <v>5</v>
      </c>
      <c r="H22" s="10">
        <v>4000</v>
      </c>
      <c r="I22" s="10">
        <f t="shared" si="0"/>
        <v>0</v>
      </c>
      <c r="J22" s="10">
        <f t="shared" si="1"/>
        <v>20000</v>
      </c>
    </row>
    <row r="23" spans="1:10" hidden="1" x14ac:dyDescent="0.3">
      <c r="A23" s="5">
        <f t="shared" si="2"/>
        <v>16</v>
      </c>
      <c r="B23" s="3">
        <v>44759</v>
      </c>
      <c r="C23" s="2" t="s">
        <v>338</v>
      </c>
      <c r="D23" s="2" t="s">
        <v>31</v>
      </c>
      <c r="E23" s="2" t="s">
        <v>26</v>
      </c>
      <c r="F23" s="2" t="s">
        <v>4</v>
      </c>
      <c r="G23" s="2">
        <v>2</v>
      </c>
      <c r="H23" s="10">
        <v>4000</v>
      </c>
      <c r="I23" s="10">
        <f t="shared" si="0"/>
        <v>0</v>
      </c>
      <c r="J23" s="10">
        <f t="shared" si="1"/>
        <v>8000</v>
      </c>
    </row>
    <row r="24" spans="1:10" hidden="1" x14ac:dyDescent="0.3">
      <c r="A24" s="5">
        <f t="shared" si="2"/>
        <v>16</v>
      </c>
      <c r="B24" s="3">
        <v>44759</v>
      </c>
      <c r="C24" s="2" t="s">
        <v>338</v>
      </c>
      <c r="D24" s="2" t="s">
        <v>31</v>
      </c>
      <c r="E24" s="2" t="s">
        <v>26</v>
      </c>
      <c r="F24" s="2" t="s">
        <v>12</v>
      </c>
      <c r="G24" s="2">
        <v>1</v>
      </c>
      <c r="H24" s="10">
        <v>4000</v>
      </c>
      <c r="I24" s="10">
        <f t="shared" si="0"/>
        <v>0</v>
      </c>
      <c r="J24" s="10">
        <f t="shared" si="1"/>
        <v>4000</v>
      </c>
    </row>
    <row r="25" spans="1:10" hidden="1" x14ac:dyDescent="0.3">
      <c r="A25" s="5">
        <f t="shared" si="2"/>
        <v>17</v>
      </c>
      <c r="B25" s="3">
        <v>44759</v>
      </c>
      <c r="C25" s="2" t="s">
        <v>18</v>
      </c>
      <c r="D25" s="2" t="s">
        <v>16</v>
      </c>
      <c r="E25" s="2"/>
      <c r="F25" s="2" t="s">
        <v>4</v>
      </c>
      <c r="G25" s="2">
        <v>3</v>
      </c>
      <c r="H25" s="10">
        <v>4000</v>
      </c>
      <c r="I25" s="10">
        <f t="shared" si="0"/>
        <v>0</v>
      </c>
      <c r="J25" s="10">
        <f t="shared" si="1"/>
        <v>12000</v>
      </c>
    </row>
    <row r="26" spans="1:10" hidden="1" x14ac:dyDescent="0.3">
      <c r="A26" s="5">
        <f t="shared" si="2"/>
        <v>17</v>
      </c>
      <c r="B26" s="3">
        <v>44759</v>
      </c>
      <c r="C26" s="2" t="s">
        <v>18</v>
      </c>
      <c r="D26" s="2" t="s">
        <v>32</v>
      </c>
      <c r="E26" s="2" t="s">
        <v>26</v>
      </c>
      <c r="F26" s="2" t="s">
        <v>4</v>
      </c>
      <c r="G26" s="2">
        <v>1</v>
      </c>
      <c r="H26" s="10">
        <v>4000</v>
      </c>
      <c r="I26" s="10">
        <f t="shared" si="0"/>
        <v>0</v>
      </c>
      <c r="J26" s="10">
        <f t="shared" si="1"/>
        <v>4000</v>
      </c>
    </row>
    <row r="27" spans="1:10" hidden="1" x14ac:dyDescent="0.3">
      <c r="A27" s="5">
        <f t="shared" si="2"/>
        <v>17</v>
      </c>
      <c r="B27" s="3">
        <v>44759</v>
      </c>
      <c r="C27" s="2" t="s">
        <v>18</v>
      </c>
      <c r="D27" s="2" t="s">
        <v>20</v>
      </c>
      <c r="E27" s="2"/>
      <c r="F27" s="2" t="s">
        <v>4</v>
      </c>
      <c r="G27" s="2">
        <v>1</v>
      </c>
      <c r="H27" s="10">
        <v>4000</v>
      </c>
      <c r="I27" s="10">
        <f t="shared" si="0"/>
        <v>0</v>
      </c>
      <c r="J27" s="10">
        <f t="shared" si="1"/>
        <v>4000</v>
      </c>
    </row>
    <row r="28" spans="1:10" hidden="1" x14ac:dyDescent="0.3">
      <c r="A28" s="5">
        <f t="shared" si="2"/>
        <v>18</v>
      </c>
      <c r="B28" s="3">
        <v>44759</v>
      </c>
      <c r="C28" s="2" t="s">
        <v>15</v>
      </c>
      <c r="D28" s="2" t="s">
        <v>31</v>
      </c>
      <c r="E28" s="2" t="s">
        <v>26</v>
      </c>
      <c r="F28" s="2" t="s">
        <v>12</v>
      </c>
      <c r="G28" s="2">
        <v>2</v>
      </c>
      <c r="H28" s="10">
        <v>4000</v>
      </c>
      <c r="I28" s="10">
        <f t="shared" si="0"/>
        <v>0</v>
      </c>
      <c r="J28" s="10">
        <f t="shared" si="1"/>
        <v>8000</v>
      </c>
    </row>
    <row r="29" spans="1:10" hidden="1" x14ac:dyDescent="0.3">
      <c r="A29" s="5">
        <f t="shared" si="2"/>
        <v>19</v>
      </c>
      <c r="B29" s="3">
        <v>44759</v>
      </c>
      <c r="C29" s="2" t="s">
        <v>593</v>
      </c>
      <c r="D29" s="2" t="s">
        <v>16</v>
      </c>
      <c r="E29" s="2"/>
      <c r="F29" s="2" t="s">
        <v>4</v>
      </c>
      <c r="G29" s="2">
        <v>1</v>
      </c>
      <c r="H29" s="10">
        <v>4000</v>
      </c>
      <c r="I29" s="10">
        <f t="shared" si="0"/>
        <v>0</v>
      </c>
      <c r="J29" s="10">
        <f t="shared" si="1"/>
        <v>4000</v>
      </c>
    </row>
    <row r="30" spans="1:10" hidden="1" x14ac:dyDescent="0.3">
      <c r="A30" s="5">
        <f t="shared" si="2"/>
        <v>19</v>
      </c>
      <c r="B30" s="3">
        <v>44759</v>
      </c>
      <c r="C30" s="2" t="s">
        <v>593</v>
      </c>
      <c r="D30" s="2" t="s">
        <v>20</v>
      </c>
      <c r="E30" s="2"/>
      <c r="F30" s="2" t="s">
        <v>4</v>
      </c>
      <c r="G30" s="2">
        <v>1</v>
      </c>
      <c r="H30" s="10">
        <v>4000</v>
      </c>
      <c r="I30" s="10">
        <f t="shared" si="0"/>
        <v>0</v>
      </c>
      <c r="J30" s="10">
        <f t="shared" si="1"/>
        <v>4000</v>
      </c>
    </row>
    <row r="31" spans="1:10" hidden="1" x14ac:dyDescent="0.3">
      <c r="A31" s="5">
        <f t="shared" si="2"/>
        <v>20</v>
      </c>
      <c r="B31" s="3">
        <v>44759</v>
      </c>
      <c r="C31" s="2" t="s">
        <v>33</v>
      </c>
      <c r="D31" s="2" t="s">
        <v>31</v>
      </c>
      <c r="E31" s="2" t="s">
        <v>26</v>
      </c>
      <c r="F31" s="2" t="s">
        <v>4</v>
      </c>
      <c r="G31" s="2">
        <v>2</v>
      </c>
      <c r="H31" s="10">
        <v>4000</v>
      </c>
      <c r="I31" s="10">
        <f t="shared" si="0"/>
        <v>0</v>
      </c>
      <c r="J31" s="10">
        <f t="shared" si="1"/>
        <v>8000</v>
      </c>
    </row>
    <row r="32" spans="1:10" hidden="1" x14ac:dyDescent="0.3">
      <c r="A32" s="5">
        <f t="shared" si="2"/>
        <v>21</v>
      </c>
      <c r="B32" s="3">
        <v>44761</v>
      </c>
      <c r="C32" s="2" t="s">
        <v>29</v>
      </c>
      <c r="D32" s="2" t="s">
        <v>31</v>
      </c>
      <c r="E32" s="2" t="s">
        <v>26</v>
      </c>
      <c r="F32" s="2" t="s">
        <v>4</v>
      </c>
      <c r="G32" s="2">
        <v>5</v>
      </c>
      <c r="H32" s="10">
        <v>4000</v>
      </c>
      <c r="I32" s="10">
        <f t="shared" si="0"/>
        <v>0</v>
      </c>
      <c r="J32" s="10">
        <f t="shared" si="1"/>
        <v>20000</v>
      </c>
    </row>
    <row r="33" spans="1:10" hidden="1" x14ac:dyDescent="0.3">
      <c r="A33" s="5">
        <f t="shared" si="2"/>
        <v>22</v>
      </c>
      <c r="B33" s="3">
        <v>44766</v>
      </c>
      <c r="C33" s="2" t="s">
        <v>34</v>
      </c>
      <c r="D33" s="2" t="s">
        <v>16</v>
      </c>
      <c r="E33" s="2"/>
      <c r="F33" s="2" t="s">
        <v>4</v>
      </c>
      <c r="G33" s="2">
        <v>1</v>
      </c>
      <c r="H33" s="10">
        <v>4000</v>
      </c>
      <c r="I33" s="10">
        <f t="shared" si="0"/>
        <v>0</v>
      </c>
      <c r="J33" s="10">
        <f t="shared" si="1"/>
        <v>4000</v>
      </c>
    </row>
    <row r="34" spans="1:10" hidden="1" x14ac:dyDescent="0.3">
      <c r="A34" s="5">
        <f t="shared" si="2"/>
        <v>22</v>
      </c>
      <c r="B34" s="3">
        <v>44766</v>
      </c>
      <c r="C34" s="2" t="s">
        <v>34</v>
      </c>
      <c r="D34" s="2" t="s">
        <v>35</v>
      </c>
      <c r="E34" s="2"/>
      <c r="F34" s="2" t="s">
        <v>4</v>
      </c>
      <c r="G34" s="2">
        <v>1</v>
      </c>
      <c r="H34" s="10">
        <v>4000</v>
      </c>
      <c r="I34" s="10">
        <f t="shared" ref="I34:I65" si="3">IF(F34="S/E",1000,0)</f>
        <v>0</v>
      </c>
      <c r="J34" s="10">
        <f t="shared" ref="J34:J65" si="4">G34*H34-I34</f>
        <v>4000</v>
      </c>
    </row>
    <row r="35" spans="1:10" hidden="1" x14ac:dyDescent="0.3">
      <c r="A35" s="5">
        <f t="shared" si="2"/>
        <v>22</v>
      </c>
      <c r="B35" s="3">
        <v>44766</v>
      </c>
      <c r="C35" s="2" t="s">
        <v>34</v>
      </c>
      <c r="D35" s="2" t="s">
        <v>32</v>
      </c>
      <c r="E35" s="2" t="s">
        <v>19</v>
      </c>
      <c r="F35" s="2" t="s">
        <v>4</v>
      </c>
      <c r="G35" s="2">
        <v>1</v>
      </c>
      <c r="H35" s="10">
        <v>4000</v>
      </c>
      <c r="I35" s="10">
        <f t="shared" si="3"/>
        <v>0</v>
      </c>
      <c r="J35" s="10">
        <f t="shared" si="4"/>
        <v>4000</v>
      </c>
    </row>
    <row r="36" spans="1:10" hidden="1" x14ac:dyDescent="0.3">
      <c r="A36" s="5">
        <f t="shared" si="2"/>
        <v>23</v>
      </c>
      <c r="B36" s="3">
        <v>44766</v>
      </c>
      <c r="C36" s="2" t="s">
        <v>15</v>
      </c>
      <c r="D36" s="2" t="s">
        <v>35</v>
      </c>
      <c r="E36" s="2"/>
      <c r="F36" s="2" t="s">
        <v>4</v>
      </c>
      <c r="G36" s="2">
        <v>1</v>
      </c>
      <c r="H36" s="10">
        <v>4000</v>
      </c>
      <c r="I36" s="10">
        <f t="shared" si="3"/>
        <v>0</v>
      </c>
      <c r="J36" s="10">
        <f t="shared" si="4"/>
        <v>4000</v>
      </c>
    </row>
    <row r="37" spans="1:10" hidden="1" x14ac:dyDescent="0.3">
      <c r="A37" s="5">
        <f t="shared" si="2"/>
        <v>23</v>
      </c>
      <c r="B37" s="3">
        <v>44766</v>
      </c>
      <c r="C37" s="2" t="s">
        <v>15</v>
      </c>
      <c r="D37" s="2" t="s">
        <v>36</v>
      </c>
      <c r="E37" s="2"/>
      <c r="F37" s="2" t="s">
        <v>4</v>
      </c>
      <c r="G37" s="2">
        <v>2</v>
      </c>
      <c r="H37" s="10">
        <v>4000</v>
      </c>
      <c r="I37" s="10">
        <f t="shared" si="3"/>
        <v>0</v>
      </c>
      <c r="J37" s="10">
        <f t="shared" si="4"/>
        <v>8000</v>
      </c>
    </row>
    <row r="38" spans="1:10" hidden="1" x14ac:dyDescent="0.3">
      <c r="A38" s="5">
        <f t="shared" si="2"/>
        <v>24</v>
      </c>
      <c r="B38" s="3">
        <v>44766</v>
      </c>
      <c r="C38" s="2" t="s">
        <v>338</v>
      </c>
      <c r="D38" s="2" t="s">
        <v>36</v>
      </c>
      <c r="E38" s="2"/>
      <c r="F38" s="2" t="s">
        <v>4</v>
      </c>
      <c r="G38" s="2">
        <v>1</v>
      </c>
      <c r="H38" s="10">
        <v>4000</v>
      </c>
      <c r="I38" s="10">
        <f t="shared" si="3"/>
        <v>0</v>
      </c>
      <c r="J38" s="10">
        <f t="shared" si="4"/>
        <v>4000</v>
      </c>
    </row>
    <row r="39" spans="1:10" hidden="1" x14ac:dyDescent="0.3">
      <c r="A39" s="5">
        <f t="shared" si="2"/>
        <v>25</v>
      </c>
      <c r="B39" s="3">
        <v>44772</v>
      </c>
      <c r="C39" s="2" t="s">
        <v>34</v>
      </c>
      <c r="D39" s="2" t="s">
        <v>37</v>
      </c>
      <c r="E39" s="2"/>
      <c r="F39" s="2" t="s">
        <v>4</v>
      </c>
      <c r="G39" s="2">
        <v>1</v>
      </c>
      <c r="H39" s="10">
        <v>4000</v>
      </c>
      <c r="I39" s="10">
        <f t="shared" si="3"/>
        <v>0</v>
      </c>
      <c r="J39" s="10">
        <f t="shared" si="4"/>
        <v>4000</v>
      </c>
    </row>
    <row r="40" spans="1:10" hidden="1" x14ac:dyDescent="0.3">
      <c r="A40" s="5">
        <f t="shared" si="2"/>
        <v>25</v>
      </c>
      <c r="B40" s="3">
        <v>44772</v>
      </c>
      <c r="C40" s="2" t="s">
        <v>34</v>
      </c>
      <c r="D40" s="2" t="s">
        <v>23</v>
      </c>
      <c r="E40" s="2" t="s">
        <v>19</v>
      </c>
      <c r="F40" s="2" t="s">
        <v>4</v>
      </c>
      <c r="G40" s="2">
        <v>1</v>
      </c>
      <c r="H40" s="10">
        <v>4000</v>
      </c>
      <c r="I40" s="10">
        <f t="shared" si="3"/>
        <v>0</v>
      </c>
      <c r="J40" s="10">
        <f t="shared" si="4"/>
        <v>4000</v>
      </c>
    </row>
    <row r="41" spans="1:10" hidden="1" x14ac:dyDescent="0.3">
      <c r="A41" s="5">
        <f t="shared" si="2"/>
        <v>25</v>
      </c>
      <c r="B41" s="3">
        <v>44772</v>
      </c>
      <c r="C41" s="2" t="s">
        <v>34</v>
      </c>
      <c r="D41" s="2" t="s">
        <v>38</v>
      </c>
      <c r="E41" s="2"/>
      <c r="F41" s="2" t="s">
        <v>4</v>
      </c>
      <c r="G41" s="2">
        <v>1</v>
      </c>
      <c r="H41" s="10">
        <v>4000</v>
      </c>
      <c r="I41" s="10">
        <f t="shared" si="3"/>
        <v>0</v>
      </c>
      <c r="J41" s="10">
        <f t="shared" si="4"/>
        <v>4000</v>
      </c>
    </row>
    <row r="42" spans="1:10" hidden="1" x14ac:dyDescent="0.3">
      <c r="A42" s="5">
        <f t="shared" si="2"/>
        <v>26</v>
      </c>
      <c r="B42" s="3">
        <v>44772</v>
      </c>
      <c r="C42" s="2" t="s">
        <v>8</v>
      </c>
      <c r="D42" s="2" t="s">
        <v>36</v>
      </c>
      <c r="E42" s="2"/>
      <c r="F42" s="2" t="s">
        <v>4</v>
      </c>
      <c r="G42" s="2">
        <v>1</v>
      </c>
      <c r="H42" s="10">
        <v>4000</v>
      </c>
      <c r="I42" s="10">
        <f t="shared" si="3"/>
        <v>0</v>
      </c>
      <c r="J42" s="10">
        <f t="shared" si="4"/>
        <v>4000</v>
      </c>
    </row>
    <row r="43" spans="1:10" hidden="1" x14ac:dyDescent="0.3">
      <c r="A43" s="5">
        <f t="shared" si="2"/>
        <v>27</v>
      </c>
      <c r="B43" s="3">
        <v>44772</v>
      </c>
      <c r="C43" s="2" t="s">
        <v>338</v>
      </c>
      <c r="D43" s="2" t="s">
        <v>38</v>
      </c>
      <c r="E43" s="2"/>
      <c r="F43" s="2" t="s">
        <v>4</v>
      </c>
      <c r="G43" s="2">
        <v>1</v>
      </c>
      <c r="H43" s="10">
        <v>4000</v>
      </c>
      <c r="I43" s="10">
        <f t="shared" si="3"/>
        <v>0</v>
      </c>
      <c r="J43" s="10">
        <f t="shared" si="4"/>
        <v>4000</v>
      </c>
    </row>
    <row r="44" spans="1:10" hidden="1" x14ac:dyDescent="0.3">
      <c r="A44" s="5">
        <f t="shared" si="2"/>
        <v>28</v>
      </c>
      <c r="B44" s="3">
        <v>44772</v>
      </c>
      <c r="C44" s="2" t="s">
        <v>18</v>
      </c>
      <c r="D44" s="2" t="s">
        <v>37</v>
      </c>
      <c r="E44" s="2"/>
      <c r="F44" s="2" t="s">
        <v>4</v>
      </c>
      <c r="G44" s="2">
        <v>4</v>
      </c>
      <c r="H44" s="10">
        <v>4000</v>
      </c>
      <c r="I44" s="10">
        <f t="shared" si="3"/>
        <v>0</v>
      </c>
      <c r="J44" s="10">
        <f t="shared" si="4"/>
        <v>16000</v>
      </c>
    </row>
    <row r="45" spans="1:10" hidden="1" x14ac:dyDescent="0.3">
      <c r="A45" s="5">
        <f t="shared" si="2"/>
        <v>29</v>
      </c>
      <c r="B45" s="3">
        <v>44773</v>
      </c>
      <c r="C45" s="2" t="s">
        <v>593</v>
      </c>
      <c r="D45" s="2" t="s">
        <v>16</v>
      </c>
      <c r="E45" s="2"/>
      <c r="F45" s="2" t="s">
        <v>4</v>
      </c>
      <c r="G45" s="2">
        <v>2</v>
      </c>
      <c r="H45" s="10">
        <v>4000</v>
      </c>
      <c r="I45" s="10">
        <f t="shared" si="3"/>
        <v>0</v>
      </c>
      <c r="J45" s="10">
        <f t="shared" si="4"/>
        <v>8000</v>
      </c>
    </row>
    <row r="46" spans="1:10" hidden="1" x14ac:dyDescent="0.3">
      <c r="A46" s="5">
        <f t="shared" si="2"/>
        <v>29</v>
      </c>
      <c r="B46" s="3">
        <v>44773</v>
      </c>
      <c r="C46" s="2" t="s">
        <v>593</v>
      </c>
      <c r="D46" s="2" t="s">
        <v>20</v>
      </c>
      <c r="E46" s="2"/>
      <c r="F46" s="2" t="s">
        <v>4</v>
      </c>
      <c r="G46" s="2">
        <v>1</v>
      </c>
      <c r="H46" s="10">
        <v>4000</v>
      </c>
      <c r="I46" s="10">
        <f t="shared" si="3"/>
        <v>0</v>
      </c>
      <c r="J46" s="10">
        <f t="shared" si="4"/>
        <v>4000</v>
      </c>
    </row>
    <row r="47" spans="1:10" hidden="1" x14ac:dyDescent="0.3">
      <c r="A47" s="5">
        <f t="shared" si="2"/>
        <v>30</v>
      </c>
      <c r="B47" s="3">
        <v>44773</v>
      </c>
      <c r="C47" s="2" t="s">
        <v>39</v>
      </c>
      <c r="D47" s="2" t="s">
        <v>20</v>
      </c>
      <c r="E47" s="2"/>
      <c r="F47" s="2" t="s">
        <v>4</v>
      </c>
      <c r="G47" s="2">
        <v>1</v>
      </c>
      <c r="H47" s="10">
        <v>4000</v>
      </c>
      <c r="I47" s="10">
        <f t="shared" si="3"/>
        <v>0</v>
      </c>
      <c r="J47" s="10">
        <f t="shared" si="4"/>
        <v>4000</v>
      </c>
    </row>
    <row r="48" spans="1:10" hidden="1" x14ac:dyDescent="0.3">
      <c r="A48" s="5">
        <f t="shared" si="2"/>
        <v>31</v>
      </c>
      <c r="B48" s="3">
        <v>44776</v>
      </c>
      <c r="C48" s="2" t="s">
        <v>29</v>
      </c>
      <c r="D48" s="2" t="s">
        <v>23</v>
      </c>
      <c r="E48" s="2" t="s">
        <v>26</v>
      </c>
      <c r="F48" s="2" t="s">
        <v>4</v>
      </c>
      <c r="G48" s="2">
        <v>1</v>
      </c>
      <c r="H48" s="10">
        <v>4000</v>
      </c>
      <c r="I48" s="10">
        <f t="shared" si="3"/>
        <v>0</v>
      </c>
      <c r="J48" s="10">
        <f t="shared" si="4"/>
        <v>4000</v>
      </c>
    </row>
    <row r="49" spans="1:10" hidden="1" x14ac:dyDescent="0.3">
      <c r="A49" s="5">
        <f t="shared" si="2"/>
        <v>32</v>
      </c>
      <c r="B49" s="3">
        <v>44891</v>
      </c>
      <c r="C49" s="2" t="s">
        <v>8</v>
      </c>
      <c r="D49" s="2" t="s">
        <v>40</v>
      </c>
      <c r="E49" s="2" t="s">
        <v>41</v>
      </c>
      <c r="F49" s="2" t="s">
        <v>4</v>
      </c>
      <c r="G49" s="2">
        <v>1</v>
      </c>
      <c r="H49" s="10">
        <f>_xlfn.XLOOKUP(D49,Principales!$B:$B,Principales!$C:$C)</f>
        <v>5000</v>
      </c>
      <c r="I49" s="10">
        <f t="shared" si="3"/>
        <v>0</v>
      </c>
      <c r="J49" s="10">
        <f t="shared" si="4"/>
        <v>5000</v>
      </c>
    </row>
    <row r="50" spans="1:10" hidden="1" x14ac:dyDescent="0.3">
      <c r="A50" s="5">
        <f t="shared" si="2"/>
        <v>33</v>
      </c>
      <c r="B50" s="3">
        <v>44891</v>
      </c>
      <c r="C50" s="2" t="s">
        <v>34</v>
      </c>
      <c r="D50" s="2" t="s">
        <v>155</v>
      </c>
      <c r="E50" s="2" t="s">
        <v>63</v>
      </c>
      <c r="F50" s="2" t="s">
        <v>4</v>
      </c>
      <c r="G50" s="2">
        <v>1</v>
      </c>
      <c r="H50" s="10">
        <f>_xlfn.XLOOKUP(D50,Principales!$B:$B,Principales!$C:$C)</f>
        <v>5000</v>
      </c>
      <c r="I50" s="10">
        <f t="shared" si="3"/>
        <v>0</v>
      </c>
      <c r="J50" s="10">
        <f t="shared" si="4"/>
        <v>5000</v>
      </c>
    </row>
    <row r="51" spans="1:10" hidden="1" x14ac:dyDescent="0.3">
      <c r="A51" s="5">
        <f t="shared" si="2"/>
        <v>33</v>
      </c>
      <c r="B51" s="3">
        <v>44891</v>
      </c>
      <c r="C51" s="2" t="s">
        <v>34</v>
      </c>
      <c r="D51" s="2" t="s">
        <v>40</v>
      </c>
      <c r="E51" s="2" t="s">
        <v>42</v>
      </c>
      <c r="F51" s="2" t="s">
        <v>4</v>
      </c>
      <c r="G51" s="2">
        <v>1</v>
      </c>
      <c r="H51" s="10">
        <f>_xlfn.XLOOKUP(D51,Principales!$B:$B,Principales!$C:$C)</f>
        <v>5000</v>
      </c>
      <c r="I51" s="10">
        <f t="shared" si="3"/>
        <v>0</v>
      </c>
      <c r="J51" s="10">
        <f t="shared" si="4"/>
        <v>5000</v>
      </c>
    </row>
    <row r="52" spans="1:10" hidden="1" x14ac:dyDescent="0.3">
      <c r="A52" s="5">
        <f t="shared" si="2"/>
        <v>34</v>
      </c>
      <c r="B52" s="3">
        <v>44893</v>
      </c>
      <c r="C52" s="2" t="s">
        <v>18</v>
      </c>
      <c r="D52" s="2" t="s">
        <v>16</v>
      </c>
      <c r="E52" s="2"/>
      <c r="F52" s="2" t="s">
        <v>4</v>
      </c>
      <c r="G52" s="2">
        <v>2</v>
      </c>
      <c r="H52" s="10">
        <f>_xlfn.XLOOKUP(D52,Principales!$B:$B,Principales!$C:$C)</f>
        <v>5000</v>
      </c>
      <c r="I52" s="10">
        <f t="shared" si="3"/>
        <v>0</v>
      </c>
      <c r="J52" s="10">
        <f t="shared" si="4"/>
        <v>10000</v>
      </c>
    </row>
    <row r="53" spans="1:10" hidden="1" x14ac:dyDescent="0.3">
      <c r="A53" s="5">
        <f t="shared" si="2"/>
        <v>35</v>
      </c>
      <c r="B53" s="3">
        <v>44898</v>
      </c>
      <c r="C53" s="2" t="s">
        <v>8</v>
      </c>
      <c r="D53" s="2" t="s">
        <v>36</v>
      </c>
      <c r="E53" s="2"/>
      <c r="F53" s="2" t="s">
        <v>4</v>
      </c>
      <c r="G53" s="2">
        <v>2</v>
      </c>
      <c r="H53" s="10">
        <f>_xlfn.XLOOKUP(D53,Principales!$B:$B,Principales!$C:$C)</f>
        <v>5000</v>
      </c>
      <c r="I53" s="10">
        <f t="shared" si="3"/>
        <v>0</v>
      </c>
      <c r="J53" s="10">
        <f t="shared" si="4"/>
        <v>10000</v>
      </c>
    </row>
    <row r="54" spans="1:10" hidden="1" x14ac:dyDescent="0.3">
      <c r="A54" s="5">
        <f t="shared" si="2"/>
        <v>36</v>
      </c>
      <c r="B54" s="3">
        <v>44899</v>
      </c>
      <c r="C54" s="2" t="s">
        <v>593</v>
      </c>
      <c r="D54" s="2" t="s">
        <v>16</v>
      </c>
      <c r="E54" s="2"/>
      <c r="F54" s="2" t="s">
        <v>4</v>
      </c>
      <c r="G54" s="2">
        <v>2</v>
      </c>
      <c r="H54" s="10">
        <f>_xlfn.XLOOKUP(D54,Principales!$B:$B,Principales!$C:$C)</f>
        <v>5000</v>
      </c>
      <c r="I54" s="10">
        <f t="shared" si="3"/>
        <v>0</v>
      </c>
      <c r="J54" s="10">
        <f t="shared" si="4"/>
        <v>10000</v>
      </c>
    </row>
    <row r="55" spans="1:10" hidden="1" x14ac:dyDescent="0.3">
      <c r="A55" s="5">
        <f t="shared" si="2"/>
        <v>36</v>
      </c>
      <c r="B55" s="3">
        <v>44899</v>
      </c>
      <c r="C55" s="2" t="s">
        <v>593</v>
      </c>
      <c r="D55" s="2" t="s">
        <v>20</v>
      </c>
      <c r="E55" s="2"/>
      <c r="F55" s="2" t="s">
        <v>4</v>
      </c>
      <c r="G55" s="2">
        <v>1</v>
      </c>
      <c r="H55" s="10">
        <f>_xlfn.XLOOKUP(D55,Principales!$B:$B,Principales!$C:$C)</f>
        <v>5000</v>
      </c>
      <c r="I55" s="10">
        <f t="shared" si="3"/>
        <v>0</v>
      </c>
      <c r="J55" s="10">
        <f t="shared" si="4"/>
        <v>5000</v>
      </c>
    </row>
    <row r="56" spans="1:10" hidden="1" x14ac:dyDescent="0.3">
      <c r="A56" s="5">
        <f t="shared" si="2"/>
        <v>37</v>
      </c>
      <c r="B56" s="3">
        <v>44906</v>
      </c>
      <c r="C56" s="2" t="s">
        <v>581</v>
      </c>
      <c r="D56" s="2" t="s">
        <v>16</v>
      </c>
      <c r="E56" s="2"/>
      <c r="F56" s="2" t="s">
        <v>4</v>
      </c>
      <c r="G56" s="2">
        <v>1</v>
      </c>
      <c r="H56" s="10">
        <f>_xlfn.XLOOKUP(D56,Principales!$B:$B,Principales!$C:$C)</f>
        <v>5000</v>
      </c>
      <c r="I56" s="10">
        <f t="shared" si="3"/>
        <v>0</v>
      </c>
      <c r="J56" s="10">
        <f t="shared" si="4"/>
        <v>5000</v>
      </c>
    </row>
    <row r="57" spans="1:10" hidden="1" x14ac:dyDescent="0.3">
      <c r="A57" s="5">
        <f t="shared" si="2"/>
        <v>38</v>
      </c>
      <c r="B57" s="3">
        <v>44909</v>
      </c>
      <c r="C57" s="2" t="s">
        <v>18</v>
      </c>
      <c r="D57" s="2" t="s">
        <v>45</v>
      </c>
      <c r="E57" s="2" t="s">
        <v>26</v>
      </c>
      <c r="F57" s="2" t="s">
        <v>4</v>
      </c>
      <c r="G57" s="2">
        <v>1</v>
      </c>
      <c r="H57" s="10">
        <f>_xlfn.XLOOKUP(D57,Principales!$B:$B,Principales!$C:$C)</f>
        <v>6000</v>
      </c>
      <c r="I57" s="10">
        <f t="shared" si="3"/>
        <v>0</v>
      </c>
      <c r="J57" s="10">
        <f t="shared" si="4"/>
        <v>6000</v>
      </c>
    </row>
    <row r="58" spans="1:10" hidden="1" x14ac:dyDescent="0.3">
      <c r="A58" s="5">
        <f t="shared" si="2"/>
        <v>38</v>
      </c>
      <c r="B58" s="3">
        <v>44909</v>
      </c>
      <c r="C58" s="2" t="s">
        <v>18</v>
      </c>
      <c r="D58" s="2" t="s">
        <v>45</v>
      </c>
      <c r="E58" s="2" t="s">
        <v>22</v>
      </c>
      <c r="F58" s="2" t="s">
        <v>4</v>
      </c>
      <c r="G58" s="2">
        <v>1</v>
      </c>
      <c r="H58" s="10">
        <f>_xlfn.XLOOKUP(D58,Principales!$B:$B,Principales!$C:$C)</f>
        <v>6000</v>
      </c>
      <c r="I58" s="10">
        <f t="shared" si="3"/>
        <v>0</v>
      </c>
      <c r="J58" s="10">
        <f t="shared" si="4"/>
        <v>6000</v>
      </c>
    </row>
    <row r="59" spans="1:10" hidden="1" x14ac:dyDescent="0.3">
      <c r="A59" s="5">
        <f t="shared" si="2"/>
        <v>38</v>
      </c>
      <c r="B59" s="3">
        <v>44909</v>
      </c>
      <c r="C59" s="2" t="s">
        <v>18</v>
      </c>
      <c r="D59" s="2" t="s">
        <v>46</v>
      </c>
      <c r="E59" s="2" t="s">
        <v>22</v>
      </c>
      <c r="F59" s="2" t="s">
        <v>4</v>
      </c>
      <c r="G59" s="2">
        <v>1</v>
      </c>
      <c r="H59" s="10">
        <f>_xlfn.XLOOKUP(D59,Principales!$B:$B,Principales!$C:$C)</f>
        <v>5000</v>
      </c>
      <c r="I59" s="10">
        <f t="shared" si="3"/>
        <v>0</v>
      </c>
      <c r="J59" s="10">
        <f t="shared" si="4"/>
        <v>5000</v>
      </c>
    </row>
    <row r="60" spans="1:10" hidden="1" x14ac:dyDescent="0.3">
      <c r="A60" s="5">
        <f t="shared" si="2"/>
        <v>39</v>
      </c>
      <c r="B60" s="3">
        <v>44909</v>
      </c>
      <c r="C60" s="2" t="s">
        <v>24</v>
      </c>
      <c r="D60" s="2" t="s">
        <v>45</v>
      </c>
      <c r="E60" s="2" t="s">
        <v>26</v>
      </c>
      <c r="F60" s="2" t="s">
        <v>4</v>
      </c>
      <c r="G60" s="2">
        <v>1</v>
      </c>
      <c r="H60" s="10">
        <f>_xlfn.XLOOKUP(D60,Principales!$B:$B,Principales!$C:$C)</f>
        <v>6000</v>
      </c>
      <c r="I60" s="10">
        <f t="shared" si="3"/>
        <v>0</v>
      </c>
      <c r="J60" s="10">
        <f t="shared" si="4"/>
        <v>6000</v>
      </c>
    </row>
    <row r="61" spans="1:10" hidden="1" x14ac:dyDescent="0.3">
      <c r="A61" s="5">
        <f t="shared" si="2"/>
        <v>39</v>
      </c>
      <c r="B61" s="3">
        <v>44909</v>
      </c>
      <c r="C61" s="2" t="s">
        <v>24</v>
      </c>
      <c r="D61" s="2" t="s">
        <v>46</v>
      </c>
      <c r="E61" s="2" t="s">
        <v>14</v>
      </c>
      <c r="F61" s="2" t="s">
        <v>4</v>
      </c>
      <c r="G61" s="2">
        <v>3</v>
      </c>
      <c r="H61" s="10">
        <f>_xlfn.XLOOKUP(D61,Principales!$B:$B,Principales!$C:$C)</f>
        <v>5000</v>
      </c>
      <c r="I61" s="10">
        <f t="shared" si="3"/>
        <v>0</v>
      </c>
      <c r="J61" s="10">
        <f t="shared" si="4"/>
        <v>15000</v>
      </c>
    </row>
    <row r="62" spans="1:10" hidden="1" x14ac:dyDescent="0.3">
      <c r="A62" s="5">
        <f t="shared" si="2"/>
        <v>40</v>
      </c>
      <c r="B62" s="3">
        <v>44912</v>
      </c>
      <c r="C62" s="2" t="s">
        <v>15</v>
      </c>
      <c r="D62" s="2" t="s">
        <v>23</v>
      </c>
      <c r="E62" s="2" t="s">
        <v>19</v>
      </c>
      <c r="F62" s="2" t="s">
        <v>4</v>
      </c>
      <c r="G62" s="2">
        <v>1</v>
      </c>
      <c r="H62" s="10">
        <f>_xlfn.XLOOKUP(D62,Principales!$B:$B,Principales!$C:$C)</f>
        <v>5000</v>
      </c>
      <c r="I62" s="10">
        <f t="shared" si="3"/>
        <v>0</v>
      </c>
      <c r="J62" s="10">
        <f t="shared" si="4"/>
        <v>5000</v>
      </c>
    </row>
    <row r="63" spans="1:10" hidden="1" x14ac:dyDescent="0.3">
      <c r="A63" s="5">
        <f t="shared" si="2"/>
        <v>40</v>
      </c>
      <c r="B63" s="3">
        <v>44912</v>
      </c>
      <c r="C63" s="2" t="s">
        <v>15</v>
      </c>
      <c r="D63" s="2" t="s">
        <v>9</v>
      </c>
      <c r="E63" s="2" t="s">
        <v>19</v>
      </c>
      <c r="F63" s="2" t="s">
        <v>4</v>
      </c>
      <c r="G63" s="2">
        <v>1</v>
      </c>
      <c r="H63" s="10">
        <f>_xlfn.XLOOKUP(D63,Principales!$B:$B,Principales!$C:$C)</f>
        <v>5000</v>
      </c>
      <c r="I63" s="10">
        <f t="shared" si="3"/>
        <v>0</v>
      </c>
      <c r="J63" s="10">
        <f t="shared" si="4"/>
        <v>5000</v>
      </c>
    </row>
    <row r="64" spans="1:10" hidden="1" x14ac:dyDescent="0.3">
      <c r="A64" s="5">
        <f t="shared" si="2"/>
        <v>41</v>
      </c>
      <c r="B64" s="3">
        <v>44913</v>
      </c>
      <c r="C64" s="2" t="s">
        <v>18</v>
      </c>
      <c r="D64" s="2" t="s">
        <v>5</v>
      </c>
      <c r="E64" s="2" t="s">
        <v>19</v>
      </c>
      <c r="F64" s="2" t="s">
        <v>4</v>
      </c>
      <c r="G64" s="2">
        <v>2</v>
      </c>
      <c r="H64" s="10">
        <f>_xlfn.XLOOKUP(D64,Principales!$B:$B,Principales!$C:$C)</f>
        <v>5000</v>
      </c>
      <c r="I64" s="10">
        <f t="shared" si="3"/>
        <v>0</v>
      </c>
      <c r="J64" s="10">
        <f t="shared" si="4"/>
        <v>10000</v>
      </c>
    </row>
    <row r="65" spans="1:10" hidden="1" x14ac:dyDescent="0.3">
      <c r="A65" s="5">
        <f t="shared" si="2"/>
        <v>42</v>
      </c>
      <c r="B65" s="3">
        <v>44914</v>
      </c>
      <c r="C65" s="2" t="s">
        <v>8</v>
      </c>
      <c r="D65" s="2" t="s">
        <v>5</v>
      </c>
      <c r="E65" s="2" t="s">
        <v>26</v>
      </c>
      <c r="F65" s="2" t="s">
        <v>4</v>
      </c>
      <c r="G65" s="2">
        <v>1</v>
      </c>
      <c r="H65" s="10">
        <f>_xlfn.XLOOKUP(D65,Principales!$B:$B,Principales!$C:$C)</f>
        <v>5000</v>
      </c>
      <c r="I65" s="10">
        <f t="shared" si="3"/>
        <v>0</v>
      </c>
      <c r="J65" s="10">
        <f t="shared" si="4"/>
        <v>5000</v>
      </c>
    </row>
    <row r="66" spans="1:10" hidden="1" x14ac:dyDescent="0.3">
      <c r="A66" s="5">
        <f t="shared" si="2"/>
        <v>43</v>
      </c>
      <c r="B66" s="3">
        <v>44914</v>
      </c>
      <c r="C66" s="2" t="s">
        <v>481</v>
      </c>
      <c r="D66" s="2" t="s">
        <v>47</v>
      </c>
      <c r="E66" s="2" t="s">
        <v>7</v>
      </c>
      <c r="F66" s="2" t="s">
        <v>4</v>
      </c>
      <c r="G66" s="2">
        <v>1</v>
      </c>
      <c r="H66" s="10">
        <f>_xlfn.XLOOKUP(D66,Principales!$B:$B,Principales!$C:$C)</f>
        <v>5000</v>
      </c>
      <c r="I66" s="10">
        <f t="shared" ref="I66:I97" si="5">IF(F66="S/E",1000,0)</f>
        <v>0</v>
      </c>
      <c r="J66" s="10">
        <f t="shared" ref="J66:J97" si="6">G66*H66-I66</f>
        <v>5000</v>
      </c>
    </row>
    <row r="67" spans="1:10" hidden="1" x14ac:dyDescent="0.3">
      <c r="A67" s="5">
        <f t="shared" si="2"/>
        <v>44</v>
      </c>
      <c r="B67" s="3">
        <v>44885</v>
      </c>
      <c r="C67" s="2" t="s">
        <v>593</v>
      </c>
      <c r="D67" s="2" t="s">
        <v>20</v>
      </c>
      <c r="E67" s="2"/>
      <c r="F67" s="2" t="s">
        <v>4</v>
      </c>
      <c r="G67" s="2">
        <v>1</v>
      </c>
      <c r="H67" s="10">
        <f>_xlfn.XLOOKUP(D67,Principales!$B:$B,Principales!$C:$C)</f>
        <v>5000</v>
      </c>
      <c r="I67" s="10">
        <f t="shared" si="5"/>
        <v>0</v>
      </c>
      <c r="J67" s="10">
        <f t="shared" si="6"/>
        <v>5000</v>
      </c>
    </row>
    <row r="68" spans="1:10" hidden="1" x14ac:dyDescent="0.3">
      <c r="A68" s="5">
        <f t="shared" ref="A68:A131" si="7">IF(_xlfn.CONCAT(B68:C68)=_xlfn.CONCAT(B67:C67),A67,A67+1)</f>
        <v>44</v>
      </c>
      <c r="B68" s="3">
        <v>44885</v>
      </c>
      <c r="C68" s="2" t="s">
        <v>593</v>
      </c>
      <c r="D68" s="2" t="s">
        <v>16</v>
      </c>
      <c r="E68" s="2"/>
      <c r="F68" s="2" t="s">
        <v>4</v>
      </c>
      <c r="G68" s="2">
        <v>1</v>
      </c>
      <c r="H68" s="10">
        <f>_xlfn.XLOOKUP(D68,Principales!$B:$B,Principales!$C:$C)</f>
        <v>5000</v>
      </c>
      <c r="I68" s="10">
        <f t="shared" si="5"/>
        <v>0</v>
      </c>
      <c r="J68" s="10">
        <f t="shared" si="6"/>
        <v>5000</v>
      </c>
    </row>
    <row r="69" spans="1:10" hidden="1" x14ac:dyDescent="0.3">
      <c r="A69" s="5">
        <f t="shared" si="7"/>
        <v>45</v>
      </c>
      <c r="B69" s="3">
        <v>44885</v>
      </c>
      <c r="C69" s="2" t="s">
        <v>48</v>
      </c>
      <c r="D69" s="2" t="s">
        <v>16</v>
      </c>
      <c r="E69" s="2"/>
      <c r="F69" s="2" t="s">
        <v>4</v>
      </c>
      <c r="G69" s="2">
        <v>3</v>
      </c>
      <c r="H69" s="10">
        <f>_xlfn.XLOOKUP(D69,Principales!$B:$B,Principales!$C:$C)</f>
        <v>5000</v>
      </c>
      <c r="I69" s="10">
        <f t="shared" si="5"/>
        <v>0</v>
      </c>
      <c r="J69" s="10">
        <f t="shared" si="6"/>
        <v>15000</v>
      </c>
    </row>
    <row r="70" spans="1:10" hidden="1" x14ac:dyDescent="0.3">
      <c r="A70" s="5">
        <f t="shared" si="7"/>
        <v>46</v>
      </c>
      <c r="B70" s="3">
        <v>44933</v>
      </c>
      <c r="C70" s="2" t="s">
        <v>8</v>
      </c>
      <c r="D70" s="2" t="s">
        <v>37</v>
      </c>
      <c r="E70" s="2"/>
      <c r="F70" s="2" t="s">
        <v>4</v>
      </c>
      <c r="G70" s="2">
        <v>2</v>
      </c>
      <c r="H70" s="10">
        <f>_xlfn.XLOOKUP(D70,Principales!$B:$B,Principales!$C:$C)</f>
        <v>5000</v>
      </c>
      <c r="I70" s="10">
        <f t="shared" si="5"/>
        <v>0</v>
      </c>
      <c r="J70" s="10">
        <f t="shared" si="6"/>
        <v>10000</v>
      </c>
    </row>
    <row r="71" spans="1:10" hidden="1" x14ac:dyDescent="0.3">
      <c r="A71" s="5">
        <f t="shared" si="7"/>
        <v>46</v>
      </c>
      <c r="B71" s="3">
        <v>44933</v>
      </c>
      <c r="C71" s="2" t="s">
        <v>8</v>
      </c>
      <c r="D71" s="2" t="s">
        <v>37</v>
      </c>
      <c r="E71" s="2"/>
      <c r="F71" s="2" t="s">
        <v>12</v>
      </c>
      <c r="G71" s="2">
        <v>2</v>
      </c>
      <c r="H71" s="10">
        <f>_xlfn.XLOOKUP(D71,Principales!$B:$B,Principales!$C:$C)</f>
        <v>5000</v>
      </c>
      <c r="I71" s="10">
        <f t="shared" si="5"/>
        <v>0</v>
      </c>
      <c r="J71" s="10">
        <f t="shared" si="6"/>
        <v>10000</v>
      </c>
    </row>
    <row r="72" spans="1:10" hidden="1" x14ac:dyDescent="0.3">
      <c r="A72" s="5">
        <f t="shared" si="7"/>
        <v>47</v>
      </c>
      <c r="B72" s="3">
        <v>44934</v>
      </c>
      <c r="C72" s="2" t="s">
        <v>49</v>
      </c>
      <c r="D72" s="2" t="s">
        <v>16</v>
      </c>
      <c r="E72" s="2"/>
      <c r="F72" s="2" t="s">
        <v>4</v>
      </c>
      <c r="G72" s="2">
        <v>2</v>
      </c>
      <c r="H72" s="10">
        <f>_xlfn.XLOOKUP(D72,Principales!$B:$B,Principales!$C:$C)</f>
        <v>5000</v>
      </c>
      <c r="I72" s="10">
        <f t="shared" si="5"/>
        <v>0</v>
      </c>
      <c r="J72" s="10">
        <f t="shared" si="6"/>
        <v>10000</v>
      </c>
    </row>
    <row r="73" spans="1:10" hidden="1" x14ac:dyDescent="0.3">
      <c r="A73" s="5">
        <f t="shared" si="7"/>
        <v>47</v>
      </c>
      <c r="B73" s="3">
        <v>44934</v>
      </c>
      <c r="C73" s="2" t="s">
        <v>49</v>
      </c>
      <c r="D73" s="2" t="s">
        <v>37</v>
      </c>
      <c r="E73" s="2"/>
      <c r="F73" s="2" t="s">
        <v>4</v>
      </c>
      <c r="G73" s="2">
        <v>1</v>
      </c>
      <c r="H73" s="10">
        <f>_xlfn.XLOOKUP(D73,Principales!$B:$B,Principales!$C:$C)</f>
        <v>5000</v>
      </c>
      <c r="I73" s="10">
        <f t="shared" si="5"/>
        <v>0</v>
      </c>
      <c r="J73" s="10">
        <f t="shared" si="6"/>
        <v>5000</v>
      </c>
    </row>
    <row r="74" spans="1:10" hidden="1" x14ac:dyDescent="0.3">
      <c r="A74" s="5">
        <f t="shared" si="7"/>
        <v>47</v>
      </c>
      <c r="B74" s="3">
        <v>44934</v>
      </c>
      <c r="C74" s="2" t="s">
        <v>49</v>
      </c>
      <c r="D74" s="2" t="s">
        <v>37</v>
      </c>
      <c r="E74" s="2"/>
      <c r="F74" s="2" t="s">
        <v>12</v>
      </c>
      <c r="G74" s="2">
        <v>1</v>
      </c>
      <c r="H74" s="10">
        <f>_xlfn.XLOOKUP(D74,Principales!$B:$B,Principales!$C:$C)</f>
        <v>5000</v>
      </c>
      <c r="I74" s="10">
        <f t="shared" si="5"/>
        <v>0</v>
      </c>
      <c r="J74" s="10">
        <f t="shared" si="6"/>
        <v>5000</v>
      </c>
    </row>
    <row r="75" spans="1:10" hidden="1" x14ac:dyDescent="0.3">
      <c r="A75" s="5">
        <f t="shared" si="7"/>
        <v>48</v>
      </c>
      <c r="B75" s="3">
        <v>44934</v>
      </c>
      <c r="C75" s="2" t="s">
        <v>50</v>
      </c>
      <c r="D75" s="2" t="s">
        <v>37</v>
      </c>
      <c r="E75" s="2"/>
      <c r="F75" s="2" t="s">
        <v>12</v>
      </c>
      <c r="G75" s="2">
        <v>1</v>
      </c>
      <c r="H75" s="10">
        <f>_xlfn.XLOOKUP(D75,Principales!$B:$B,Principales!$C:$C)</f>
        <v>5000</v>
      </c>
      <c r="I75" s="10">
        <f t="shared" si="5"/>
        <v>0</v>
      </c>
      <c r="J75" s="10">
        <f t="shared" si="6"/>
        <v>5000</v>
      </c>
    </row>
    <row r="76" spans="1:10" hidden="1" x14ac:dyDescent="0.3">
      <c r="A76" s="5">
        <f t="shared" si="7"/>
        <v>49</v>
      </c>
      <c r="B76" s="3">
        <v>44941</v>
      </c>
      <c r="C76" s="2" t="s">
        <v>8</v>
      </c>
      <c r="D76" s="2" t="s">
        <v>37</v>
      </c>
      <c r="E76" s="2"/>
      <c r="F76" s="2" t="s">
        <v>4</v>
      </c>
      <c r="G76" s="2">
        <v>1</v>
      </c>
      <c r="H76" s="10">
        <f>_xlfn.XLOOKUP(D76,Principales!$B:$B,Principales!$C:$C)</f>
        <v>5000</v>
      </c>
      <c r="I76" s="10">
        <f t="shared" si="5"/>
        <v>0</v>
      </c>
      <c r="J76" s="10">
        <f t="shared" si="6"/>
        <v>5000</v>
      </c>
    </row>
    <row r="77" spans="1:10" hidden="1" x14ac:dyDescent="0.3">
      <c r="A77" s="5">
        <f t="shared" si="7"/>
        <v>50</v>
      </c>
      <c r="B77" s="3">
        <v>44941</v>
      </c>
      <c r="C77" s="2" t="s">
        <v>593</v>
      </c>
      <c r="D77" s="2" t="s">
        <v>37</v>
      </c>
      <c r="E77" s="2"/>
      <c r="F77" s="2" t="s">
        <v>12</v>
      </c>
      <c r="G77" s="2">
        <v>1</v>
      </c>
      <c r="H77" s="10">
        <f>_xlfn.XLOOKUP(D77,Principales!$B:$B,Principales!$C:$C)</f>
        <v>5000</v>
      </c>
      <c r="I77" s="10">
        <f t="shared" si="5"/>
        <v>0</v>
      </c>
      <c r="J77" s="10">
        <f t="shared" si="6"/>
        <v>5000</v>
      </c>
    </row>
    <row r="78" spans="1:10" hidden="1" x14ac:dyDescent="0.3">
      <c r="A78" s="5">
        <f t="shared" si="7"/>
        <v>50</v>
      </c>
      <c r="B78" s="3">
        <v>44941</v>
      </c>
      <c r="C78" s="2" t="s">
        <v>593</v>
      </c>
      <c r="D78" s="2" t="s">
        <v>36</v>
      </c>
      <c r="E78" s="2"/>
      <c r="F78" s="2" t="s">
        <v>4</v>
      </c>
      <c r="G78" s="2">
        <v>1</v>
      </c>
      <c r="H78" s="10">
        <f>_xlfn.XLOOKUP(D78,Principales!$B:$B,Principales!$C:$C)</f>
        <v>5000</v>
      </c>
      <c r="I78" s="10">
        <f t="shared" si="5"/>
        <v>0</v>
      </c>
      <c r="J78" s="10">
        <f t="shared" si="6"/>
        <v>5000</v>
      </c>
    </row>
    <row r="79" spans="1:10" hidden="1" x14ac:dyDescent="0.3">
      <c r="A79" s="5">
        <f t="shared" si="7"/>
        <v>51</v>
      </c>
      <c r="B79" s="3">
        <v>44941</v>
      </c>
      <c r="C79" s="2" t="s">
        <v>13</v>
      </c>
      <c r="D79" s="2" t="s">
        <v>37</v>
      </c>
      <c r="E79" s="2"/>
      <c r="F79" s="2" t="s">
        <v>4</v>
      </c>
      <c r="G79" s="2">
        <v>2</v>
      </c>
      <c r="H79" s="10">
        <f>_xlfn.XLOOKUP(D79,Principales!$B:$B,Principales!$C:$C)</f>
        <v>5000</v>
      </c>
      <c r="I79" s="10">
        <f t="shared" si="5"/>
        <v>0</v>
      </c>
      <c r="J79" s="10">
        <f t="shared" si="6"/>
        <v>10000</v>
      </c>
    </row>
    <row r="80" spans="1:10" hidden="1" x14ac:dyDescent="0.3">
      <c r="A80" s="5">
        <f t="shared" si="7"/>
        <v>52</v>
      </c>
      <c r="B80" s="3">
        <v>44941</v>
      </c>
      <c r="C80" s="2" t="s">
        <v>51</v>
      </c>
      <c r="D80" s="2" t="s">
        <v>37</v>
      </c>
      <c r="E80" s="2"/>
      <c r="F80" s="2" t="s">
        <v>12</v>
      </c>
      <c r="G80" s="2">
        <v>1</v>
      </c>
      <c r="H80" s="10">
        <f>_xlfn.XLOOKUP(D80,Principales!$B:$B,Principales!$C:$C)</f>
        <v>5000</v>
      </c>
      <c r="I80" s="10">
        <f t="shared" si="5"/>
        <v>0</v>
      </c>
      <c r="J80" s="10">
        <f t="shared" si="6"/>
        <v>5000</v>
      </c>
    </row>
    <row r="81" spans="1:10" hidden="1" x14ac:dyDescent="0.3">
      <c r="A81" s="5">
        <f t="shared" si="7"/>
        <v>52</v>
      </c>
      <c r="B81" s="3">
        <v>44941</v>
      </c>
      <c r="C81" s="2" t="s">
        <v>51</v>
      </c>
      <c r="D81" s="2" t="s">
        <v>5</v>
      </c>
      <c r="E81" s="2" t="s">
        <v>19</v>
      </c>
      <c r="F81" s="2" t="s">
        <v>4</v>
      </c>
      <c r="G81" s="2">
        <v>1</v>
      </c>
      <c r="H81" s="10">
        <f>_xlfn.XLOOKUP(D81,Principales!$B:$B,Principales!$C:$C)</f>
        <v>5000</v>
      </c>
      <c r="I81" s="10">
        <f t="shared" si="5"/>
        <v>0</v>
      </c>
      <c r="J81" s="10">
        <f t="shared" si="6"/>
        <v>5000</v>
      </c>
    </row>
    <row r="82" spans="1:10" hidden="1" x14ac:dyDescent="0.3">
      <c r="A82" s="5">
        <f t="shared" si="7"/>
        <v>53</v>
      </c>
      <c r="B82" s="3">
        <v>44941</v>
      </c>
      <c r="C82" s="2" t="s">
        <v>52</v>
      </c>
      <c r="D82" s="2" t="s">
        <v>37</v>
      </c>
      <c r="E82" s="2"/>
      <c r="F82" s="2" t="s">
        <v>12</v>
      </c>
      <c r="G82" s="2">
        <v>4</v>
      </c>
      <c r="H82" s="10">
        <f>_xlfn.XLOOKUP(D82,Principales!$B:$B,Principales!$C:$C)</f>
        <v>5000</v>
      </c>
      <c r="I82" s="10">
        <f t="shared" si="5"/>
        <v>0</v>
      </c>
      <c r="J82" s="10">
        <f t="shared" si="6"/>
        <v>20000</v>
      </c>
    </row>
    <row r="83" spans="1:10" hidden="1" x14ac:dyDescent="0.3">
      <c r="A83" s="5">
        <f t="shared" si="7"/>
        <v>53</v>
      </c>
      <c r="B83" s="3">
        <v>44941</v>
      </c>
      <c r="C83" s="2" t="s">
        <v>52</v>
      </c>
      <c r="D83" s="2" t="s">
        <v>5</v>
      </c>
      <c r="E83" s="2"/>
      <c r="F83" s="2" t="s">
        <v>4</v>
      </c>
      <c r="G83" s="2">
        <v>1</v>
      </c>
      <c r="H83" s="10">
        <f>_xlfn.XLOOKUP(D83,Principales!$B:$B,Principales!$C:$C)</f>
        <v>5000</v>
      </c>
      <c r="I83" s="10">
        <f t="shared" si="5"/>
        <v>0</v>
      </c>
      <c r="J83" s="10">
        <f t="shared" si="6"/>
        <v>5000</v>
      </c>
    </row>
    <row r="84" spans="1:10" hidden="1" x14ac:dyDescent="0.3">
      <c r="A84" s="5">
        <f t="shared" si="7"/>
        <v>54</v>
      </c>
      <c r="B84" s="3">
        <v>44941</v>
      </c>
      <c r="C84" s="2" t="s">
        <v>53</v>
      </c>
      <c r="D84" s="2" t="s">
        <v>5</v>
      </c>
      <c r="E84" s="2" t="s">
        <v>22</v>
      </c>
      <c r="F84" s="2" t="s">
        <v>4</v>
      </c>
      <c r="G84" s="2">
        <v>1</v>
      </c>
      <c r="H84" s="10">
        <f>_xlfn.XLOOKUP(D84,Principales!$B:$B,Principales!$C:$C)</f>
        <v>5000</v>
      </c>
      <c r="I84" s="10">
        <f t="shared" si="5"/>
        <v>0</v>
      </c>
      <c r="J84" s="10">
        <f t="shared" si="6"/>
        <v>5000</v>
      </c>
    </row>
    <row r="85" spans="1:10" hidden="1" x14ac:dyDescent="0.3">
      <c r="A85" s="5">
        <f t="shared" si="7"/>
        <v>55</v>
      </c>
      <c r="B85" s="3">
        <v>44926</v>
      </c>
      <c r="C85" s="2" t="s">
        <v>8</v>
      </c>
      <c r="D85" s="2" t="s">
        <v>37</v>
      </c>
      <c r="E85" s="2"/>
      <c r="F85" s="2" t="s">
        <v>12</v>
      </c>
      <c r="G85" s="2">
        <v>4</v>
      </c>
      <c r="H85" s="10">
        <f>_xlfn.XLOOKUP(D85,Principales!$B:$B,Principales!$C:$C)</f>
        <v>5000</v>
      </c>
      <c r="I85" s="10">
        <f t="shared" si="5"/>
        <v>0</v>
      </c>
      <c r="J85" s="10">
        <f t="shared" si="6"/>
        <v>20000</v>
      </c>
    </row>
    <row r="86" spans="1:10" hidden="1" x14ac:dyDescent="0.3">
      <c r="A86" s="5">
        <f t="shared" si="7"/>
        <v>55</v>
      </c>
      <c r="B86" s="3">
        <v>44926</v>
      </c>
      <c r="C86" s="2" t="s">
        <v>8</v>
      </c>
      <c r="D86" s="2" t="s">
        <v>37</v>
      </c>
      <c r="E86" s="2"/>
      <c r="F86" s="2" t="s">
        <v>4</v>
      </c>
      <c r="G86" s="2">
        <v>3</v>
      </c>
      <c r="H86" s="10">
        <f>_xlfn.XLOOKUP(D86,Principales!$B:$B,Principales!$C:$C)</f>
        <v>5000</v>
      </c>
      <c r="I86" s="10">
        <f t="shared" si="5"/>
        <v>0</v>
      </c>
      <c r="J86" s="10">
        <f t="shared" si="6"/>
        <v>15000</v>
      </c>
    </row>
    <row r="87" spans="1:10" hidden="1" x14ac:dyDescent="0.3">
      <c r="A87" s="5">
        <f t="shared" si="7"/>
        <v>56</v>
      </c>
      <c r="B87" s="3">
        <v>44926</v>
      </c>
      <c r="C87" s="2" t="s">
        <v>54</v>
      </c>
      <c r="D87" s="2" t="s">
        <v>37</v>
      </c>
      <c r="E87" s="2"/>
      <c r="F87" s="2" t="s">
        <v>12</v>
      </c>
      <c r="G87" s="2">
        <v>1</v>
      </c>
      <c r="H87" s="10">
        <f>_xlfn.XLOOKUP(D87,Principales!$B:$B,Principales!$C:$C)</f>
        <v>5000</v>
      </c>
      <c r="I87" s="10">
        <f t="shared" si="5"/>
        <v>0</v>
      </c>
      <c r="J87" s="10">
        <f t="shared" si="6"/>
        <v>5000</v>
      </c>
    </row>
    <row r="88" spans="1:10" hidden="1" x14ac:dyDescent="0.3">
      <c r="A88" s="5">
        <f t="shared" si="7"/>
        <v>56</v>
      </c>
      <c r="B88" s="3">
        <v>44926</v>
      </c>
      <c r="C88" s="2" t="s">
        <v>54</v>
      </c>
      <c r="D88" s="2" t="s">
        <v>37</v>
      </c>
      <c r="E88" s="2"/>
      <c r="F88" s="2" t="s">
        <v>4</v>
      </c>
      <c r="G88" s="2">
        <v>1</v>
      </c>
      <c r="H88" s="10">
        <f>_xlfn.XLOOKUP(D88,Principales!$B:$B,Principales!$C:$C)</f>
        <v>5000</v>
      </c>
      <c r="I88" s="10">
        <f t="shared" si="5"/>
        <v>0</v>
      </c>
      <c r="J88" s="10">
        <f t="shared" si="6"/>
        <v>5000</v>
      </c>
    </row>
    <row r="89" spans="1:10" hidden="1" x14ac:dyDescent="0.3">
      <c r="A89" s="5">
        <f t="shared" si="7"/>
        <v>57</v>
      </c>
      <c r="B89" s="3">
        <v>44930</v>
      </c>
      <c r="C89" s="2" t="s">
        <v>55</v>
      </c>
      <c r="D89" s="2" t="s">
        <v>16</v>
      </c>
      <c r="E89" s="2"/>
      <c r="F89" s="2" t="s">
        <v>4</v>
      </c>
      <c r="G89" s="2">
        <v>1</v>
      </c>
      <c r="H89" s="10">
        <f>_xlfn.XLOOKUP(D89,Principales!$B:$B,Principales!$C:$C)</f>
        <v>5000</v>
      </c>
      <c r="I89" s="10">
        <f t="shared" si="5"/>
        <v>0</v>
      </c>
      <c r="J89" s="10">
        <f t="shared" si="6"/>
        <v>5000</v>
      </c>
    </row>
    <row r="90" spans="1:10" hidden="1" x14ac:dyDescent="0.3">
      <c r="A90" s="5">
        <f t="shared" si="7"/>
        <v>57</v>
      </c>
      <c r="B90" s="3">
        <v>44930</v>
      </c>
      <c r="C90" s="2" t="s">
        <v>55</v>
      </c>
      <c r="D90" s="2" t="s">
        <v>40</v>
      </c>
      <c r="E90" s="2" t="s">
        <v>26</v>
      </c>
      <c r="F90" s="2" t="s">
        <v>4</v>
      </c>
      <c r="G90" s="2">
        <v>1</v>
      </c>
      <c r="H90" s="10">
        <f>_xlfn.XLOOKUP(D90,Principales!$B:$B,Principales!$C:$C)</f>
        <v>5000</v>
      </c>
      <c r="I90" s="10">
        <f t="shared" si="5"/>
        <v>0</v>
      </c>
      <c r="J90" s="10">
        <f t="shared" si="6"/>
        <v>5000</v>
      </c>
    </row>
    <row r="91" spans="1:10" hidden="1" x14ac:dyDescent="0.3">
      <c r="A91" s="5">
        <f t="shared" si="7"/>
        <v>57</v>
      </c>
      <c r="B91" s="3">
        <v>44930</v>
      </c>
      <c r="C91" s="2" t="s">
        <v>55</v>
      </c>
      <c r="D91" s="2" t="s">
        <v>56</v>
      </c>
      <c r="E91" s="2" t="s">
        <v>19</v>
      </c>
      <c r="F91" s="2" t="s">
        <v>12</v>
      </c>
      <c r="G91" s="2">
        <v>2</v>
      </c>
      <c r="H91" s="10">
        <f>_xlfn.XLOOKUP(D91,Principales!$B:$B,Principales!$C:$C)</f>
        <v>5000</v>
      </c>
      <c r="I91" s="10">
        <f t="shared" si="5"/>
        <v>0</v>
      </c>
      <c r="J91" s="10">
        <f t="shared" si="6"/>
        <v>10000</v>
      </c>
    </row>
    <row r="92" spans="1:10" hidden="1" x14ac:dyDescent="0.3">
      <c r="A92" s="5">
        <f t="shared" si="7"/>
        <v>58</v>
      </c>
      <c r="B92" s="3">
        <v>44931</v>
      </c>
      <c r="C92" s="2" t="s">
        <v>13</v>
      </c>
      <c r="D92" s="2" t="s">
        <v>57</v>
      </c>
      <c r="E92" s="2"/>
      <c r="F92" s="2" t="s">
        <v>4</v>
      </c>
      <c r="G92" s="2">
        <v>1</v>
      </c>
      <c r="H92" s="10">
        <f>_xlfn.XLOOKUP(D92,Principales!$B:$B,Principales!$C:$C)</f>
        <v>5000</v>
      </c>
      <c r="I92" s="10">
        <f t="shared" si="5"/>
        <v>0</v>
      </c>
      <c r="J92" s="10">
        <f t="shared" si="6"/>
        <v>5000</v>
      </c>
    </row>
    <row r="93" spans="1:10" hidden="1" x14ac:dyDescent="0.3">
      <c r="A93" s="5">
        <f t="shared" si="7"/>
        <v>59</v>
      </c>
      <c r="B93" s="3">
        <v>44931</v>
      </c>
      <c r="C93" s="2" t="s">
        <v>18</v>
      </c>
      <c r="D93" s="2" t="s">
        <v>58</v>
      </c>
      <c r="E93" s="2"/>
      <c r="F93" s="2" t="s">
        <v>4</v>
      </c>
      <c r="G93" s="2">
        <v>2</v>
      </c>
      <c r="H93" s="10">
        <f>_xlfn.XLOOKUP(D93,Principales!$B:$B,Principales!$C:$C)</f>
        <v>5000</v>
      </c>
      <c r="I93" s="10">
        <f t="shared" si="5"/>
        <v>0</v>
      </c>
      <c r="J93" s="10">
        <f t="shared" si="6"/>
        <v>10000</v>
      </c>
    </row>
    <row r="94" spans="1:10" hidden="1" x14ac:dyDescent="0.3">
      <c r="A94" s="5">
        <f t="shared" si="7"/>
        <v>60</v>
      </c>
      <c r="B94" s="3">
        <v>44947</v>
      </c>
      <c r="C94" s="2" t="s">
        <v>8</v>
      </c>
      <c r="D94" s="2" t="s">
        <v>37</v>
      </c>
      <c r="E94" s="2"/>
      <c r="F94" s="2" t="s">
        <v>4</v>
      </c>
      <c r="G94" s="2">
        <v>1</v>
      </c>
      <c r="H94" s="10">
        <f>_xlfn.XLOOKUP(D94,Principales!$B:$B,Principales!$C:$C)</f>
        <v>5000</v>
      </c>
      <c r="I94" s="10">
        <f t="shared" si="5"/>
        <v>0</v>
      </c>
      <c r="J94" s="10">
        <f t="shared" si="6"/>
        <v>5000</v>
      </c>
    </row>
    <row r="95" spans="1:10" hidden="1" x14ac:dyDescent="0.3">
      <c r="A95" s="5">
        <f t="shared" si="7"/>
        <v>60</v>
      </c>
      <c r="B95" s="3">
        <v>44947</v>
      </c>
      <c r="C95" s="2" t="s">
        <v>8</v>
      </c>
      <c r="D95" s="2" t="s">
        <v>37</v>
      </c>
      <c r="E95" s="2"/>
      <c r="F95" s="2" t="s">
        <v>12</v>
      </c>
      <c r="G95" s="2">
        <v>1</v>
      </c>
      <c r="H95" s="10">
        <f>_xlfn.XLOOKUP(D95,Principales!$B:$B,Principales!$C:$C)</f>
        <v>5000</v>
      </c>
      <c r="I95" s="10">
        <f t="shared" si="5"/>
        <v>0</v>
      </c>
      <c r="J95" s="10">
        <f t="shared" si="6"/>
        <v>5000</v>
      </c>
    </row>
    <row r="96" spans="1:10" hidden="1" x14ac:dyDescent="0.3">
      <c r="A96" s="5">
        <f t="shared" si="7"/>
        <v>61</v>
      </c>
      <c r="B96" s="3">
        <v>44947</v>
      </c>
      <c r="C96" s="2" t="s">
        <v>49</v>
      </c>
      <c r="D96" s="2" t="s">
        <v>37</v>
      </c>
      <c r="E96" s="2"/>
      <c r="F96" s="2" t="s">
        <v>12</v>
      </c>
      <c r="G96" s="2">
        <v>1</v>
      </c>
      <c r="H96" s="10">
        <f>_xlfn.XLOOKUP(D96,Principales!$B:$B,Principales!$C:$C)</f>
        <v>5000</v>
      </c>
      <c r="I96" s="10">
        <f t="shared" si="5"/>
        <v>0</v>
      </c>
      <c r="J96" s="10">
        <f t="shared" si="6"/>
        <v>5000</v>
      </c>
    </row>
    <row r="97" spans="1:10" hidden="1" x14ac:dyDescent="0.3">
      <c r="A97" s="5">
        <f t="shared" si="7"/>
        <v>61</v>
      </c>
      <c r="B97" s="3">
        <v>44947</v>
      </c>
      <c r="C97" s="2" t="s">
        <v>49</v>
      </c>
      <c r="D97" s="2" t="s">
        <v>16</v>
      </c>
      <c r="E97" s="2"/>
      <c r="F97" s="2" t="s">
        <v>4</v>
      </c>
      <c r="G97" s="2">
        <v>2</v>
      </c>
      <c r="H97" s="10">
        <f>_xlfn.XLOOKUP(D97,Principales!$B:$B,Principales!$C:$C)</f>
        <v>5000</v>
      </c>
      <c r="I97" s="10">
        <f t="shared" si="5"/>
        <v>0</v>
      </c>
      <c r="J97" s="10">
        <f t="shared" si="6"/>
        <v>10000</v>
      </c>
    </row>
    <row r="98" spans="1:10" hidden="1" x14ac:dyDescent="0.3">
      <c r="A98" s="5">
        <f t="shared" si="7"/>
        <v>61</v>
      </c>
      <c r="B98" s="3">
        <v>44947</v>
      </c>
      <c r="C98" s="2" t="s">
        <v>49</v>
      </c>
      <c r="D98" s="2" t="s">
        <v>20</v>
      </c>
      <c r="E98" s="2"/>
      <c r="F98" s="2" t="s">
        <v>4</v>
      </c>
      <c r="G98" s="2">
        <v>1</v>
      </c>
      <c r="H98" s="10">
        <f>_xlfn.XLOOKUP(D98,Principales!$B:$B,Principales!$C:$C)</f>
        <v>5000</v>
      </c>
      <c r="I98" s="10">
        <f t="shared" ref="I98:I127" si="8">IF(F98="S/E",1000,0)</f>
        <v>0</v>
      </c>
      <c r="J98" s="10">
        <f t="shared" ref="J98:J127" si="9">G98*H98-I98</f>
        <v>5000</v>
      </c>
    </row>
    <row r="99" spans="1:10" hidden="1" x14ac:dyDescent="0.3">
      <c r="A99" s="5">
        <f t="shared" si="7"/>
        <v>62</v>
      </c>
      <c r="B99" s="3">
        <v>44948</v>
      </c>
      <c r="C99" s="2" t="s">
        <v>15</v>
      </c>
      <c r="D99" s="2" t="s">
        <v>20</v>
      </c>
      <c r="E99" s="2"/>
      <c r="F99" s="2" t="s">
        <v>4</v>
      </c>
      <c r="G99" s="2">
        <v>1</v>
      </c>
      <c r="H99" s="10">
        <f>_xlfn.XLOOKUP(D99,Principales!$B:$B,Principales!$C:$C)</f>
        <v>5000</v>
      </c>
      <c r="I99" s="10">
        <f t="shared" si="8"/>
        <v>0</v>
      </c>
      <c r="J99" s="10">
        <f t="shared" si="9"/>
        <v>5000</v>
      </c>
    </row>
    <row r="100" spans="1:10" hidden="1" x14ac:dyDescent="0.3">
      <c r="A100" s="5">
        <f t="shared" si="7"/>
        <v>63</v>
      </c>
      <c r="B100" s="3">
        <v>44948</v>
      </c>
      <c r="C100" s="2" t="s">
        <v>59</v>
      </c>
      <c r="D100" s="2" t="s">
        <v>37</v>
      </c>
      <c r="E100" s="2"/>
      <c r="F100" s="2" t="s">
        <v>12</v>
      </c>
      <c r="G100" s="2">
        <v>1</v>
      </c>
      <c r="H100" s="10">
        <f>_xlfn.XLOOKUP(D100,Principales!$B:$B,Principales!$C:$C)</f>
        <v>5000</v>
      </c>
      <c r="I100" s="10">
        <f t="shared" si="8"/>
        <v>0</v>
      </c>
      <c r="J100" s="10">
        <f t="shared" si="9"/>
        <v>5000</v>
      </c>
    </row>
    <row r="101" spans="1:10" hidden="1" x14ac:dyDescent="0.3">
      <c r="A101" s="5">
        <f t="shared" si="7"/>
        <v>63</v>
      </c>
      <c r="B101" s="3">
        <v>44948</v>
      </c>
      <c r="C101" s="2" t="s">
        <v>59</v>
      </c>
      <c r="D101" s="2" t="s">
        <v>60</v>
      </c>
      <c r="E101" s="2" t="s">
        <v>19</v>
      </c>
      <c r="F101" s="2" t="s">
        <v>4</v>
      </c>
      <c r="G101" s="2">
        <v>1</v>
      </c>
      <c r="H101" s="10">
        <f>_xlfn.XLOOKUP(D101,Principales!$B:$B,Principales!$C:$C)</f>
        <v>6000</v>
      </c>
      <c r="I101" s="10">
        <f t="shared" si="8"/>
        <v>0</v>
      </c>
      <c r="J101" s="10">
        <f t="shared" si="9"/>
        <v>6000</v>
      </c>
    </row>
    <row r="102" spans="1:10" hidden="1" x14ac:dyDescent="0.3">
      <c r="A102" s="5">
        <f t="shared" si="7"/>
        <v>63</v>
      </c>
      <c r="B102" s="3">
        <v>44948</v>
      </c>
      <c r="C102" s="2" t="s">
        <v>59</v>
      </c>
      <c r="D102" s="2" t="s">
        <v>58</v>
      </c>
      <c r="E102" s="2"/>
      <c r="F102" s="2" t="s">
        <v>4</v>
      </c>
      <c r="G102" s="2">
        <v>1</v>
      </c>
      <c r="H102" s="10">
        <f>_xlfn.XLOOKUP(D102,Principales!$B:$B,Principales!$C:$C)</f>
        <v>5000</v>
      </c>
      <c r="I102" s="10">
        <f t="shared" si="8"/>
        <v>0</v>
      </c>
      <c r="J102" s="10">
        <f t="shared" si="9"/>
        <v>5000</v>
      </c>
    </row>
    <row r="103" spans="1:10" hidden="1" x14ac:dyDescent="0.3">
      <c r="A103" s="5">
        <f t="shared" si="7"/>
        <v>64</v>
      </c>
      <c r="B103" s="3">
        <v>44948</v>
      </c>
      <c r="C103" s="2" t="s">
        <v>39</v>
      </c>
      <c r="D103" s="2" t="s">
        <v>37</v>
      </c>
      <c r="E103" s="2"/>
      <c r="F103" s="2" t="s">
        <v>61</v>
      </c>
      <c r="G103" s="2">
        <v>1</v>
      </c>
      <c r="H103" s="10">
        <f>_xlfn.XLOOKUP(D103,Principales!$B:$B,Principales!$C:$C)</f>
        <v>5000</v>
      </c>
      <c r="I103" s="10">
        <f t="shared" si="8"/>
        <v>0</v>
      </c>
      <c r="J103" s="10">
        <f t="shared" si="9"/>
        <v>5000</v>
      </c>
    </row>
    <row r="104" spans="1:10" hidden="1" x14ac:dyDescent="0.3">
      <c r="A104" s="5">
        <f t="shared" si="7"/>
        <v>64</v>
      </c>
      <c r="B104" s="3">
        <v>44948</v>
      </c>
      <c r="C104" s="2" t="s">
        <v>39</v>
      </c>
      <c r="D104" s="2" t="s">
        <v>60</v>
      </c>
      <c r="E104" s="2" t="s">
        <v>19</v>
      </c>
      <c r="F104" s="2" t="s">
        <v>4</v>
      </c>
      <c r="G104" s="2">
        <v>1</v>
      </c>
      <c r="H104" s="10">
        <f>_xlfn.XLOOKUP(D104,Principales!$B:$B,Principales!$C:$C)</f>
        <v>6000</v>
      </c>
      <c r="I104" s="10">
        <f t="shared" si="8"/>
        <v>0</v>
      </c>
      <c r="J104" s="10">
        <f t="shared" si="9"/>
        <v>6000</v>
      </c>
    </row>
    <row r="105" spans="1:10" hidden="1" x14ac:dyDescent="0.3">
      <c r="A105" s="5">
        <f t="shared" si="7"/>
        <v>65</v>
      </c>
      <c r="B105" s="3">
        <v>44954</v>
      </c>
      <c r="C105" s="2" t="s">
        <v>93</v>
      </c>
      <c r="D105" s="2" t="s">
        <v>65</v>
      </c>
      <c r="E105" s="2"/>
      <c r="F105" s="2" t="s">
        <v>12</v>
      </c>
      <c r="G105" s="2">
        <v>3</v>
      </c>
      <c r="H105" s="10">
        <f>_xlfn.XLOOKUP(D105,Principales!$B:$B,Principales!$C:$C)</f>
        <v>5000</v>
      </c>
      <c r="I105" s="10">
        <f t="shared" si="8"/>
        <v>0</v>
      </c>
      <c r="J105" s="10">
        <f t="shared" si="9"/>
        <v>15000</v>
      </c>
    </row>
    <row r="106" spans="1:10" hidden="1" x14ac:dyDescent="0.3">
      <c r="A106" s="5">
        <f t="shared" si="7"/>
        <v>65</v>
      </c>
      <c r="B106" s="3">
        <v>44954</v>
      </c>
      <c r="C106" s="2" t="s">
        <v>93</v>
      </c>
      <c r="D106" s="2" t="s">
        <v>37</v>
      </c>
      <c r="E106" s="2"/>
      <c r="F106" s="2" t="s">
        <v>4</v>
      </c>
      <c r="G106" s="2">
        <v>1</v>
      </c>
      <c r="H106" s="10">
        <f>_xlfn.XLOOKUP(D106,Principales!$B:$B,Principales!$C:$C)</f>
        <v>5000</v>
      </c>
      <c r="I106" s="10">
        <f t="shared" si="8"/>
        <v>0</v>
      </c>
      <c r="J106" s="10">
        <f t="shared" si="9"/>
        <v>5000</v>
      </c>
    </row>
    <row r="107" spans="1:10" hidden="1" x14ac:dyDescent="0.3">
      <c r="A107" s="5">
        <f t="shared" si="7"/>
        <v>66</v>
      </c>
      <c r="B107" s="3">
        <v>44954</v>
      </c>
      <c r="C107" s="2" t="s">
        <v>62</v>
      </c>
      <c r="D107" s="2" t="s">
        <v>155</v>
      </c>
      <c r="E107" s="2" t="s">
        <v>63</v>
      </c>
      <c r="F107" s="2" t="s">
        <v>4</v>
      </c>
      <c r="G107" s="2">
        <v>1</v>
      </c>
      <c r="H107" s="10">
        <f>_xlfn.XLOOKUP(D107,Principales!$B:$B,Principales!$C:$C)</f>
        <v>5000</v>
      </c>
      <c r="I107" s="10">
        <f t="shared" si="8"/>
        <v>0</v>
      </c>
      <c r="J107" s="10">
        <f t="shared" si="9"/>
        <v>5000</v>
      </c>
    </row>
    <row r="108" spans="1:10" hidden="1" x14ac:dyDescent="0.3">
      <c r="A108" s="5">
        <f t="shared" si="7"/>
        <v>67</v>
      </c>
      <c r="B108" s="3">
        <v>44954</v>
      </c>
      <c r="C108" s="2" t="s">
        <v>34</v>
      </c>
      <c r="D108" s="2" t="s">
        <v>155</v>
      </c>
      <c r="E108" s="2" t="s">
        <v>63</v>
      </c>
      <c r="F108" s="2" t="s">
        <v>4</v>
      </c>
      <c r="G108" s="2">
        <v>3</v>
      </c>
      <c r="H108" s="10">
        <f>_xlfn.XLOOKUP(D108,Principales!$B:$B,Principales!$C:$C)</f>
        <v>5000</v>
      </c>
      <c r="I108" s="10">
        <f t="shared" si="8"/>
        <v>0</v>
      </c>
      <c r="J108" s="10">
        <f t="shared" si="9"/>
        <v>15000</v>
      </c>
    </row>
    <row r="109" spans="1:10" hidden="1" x14ac:dyDescent="0.3">
      <c r="A109" s="5">
        <f t="shared" si="7"/>
        <v>67</v>
      </c>
      <c r="B109" s="3">
        <v>44954</v>
      </c>
      <c r="C109" s="2" t="s">
        <v>34</v>
      </c>
      <c r="D109" s="2" t="s">
        <v>46</v>
      </c>
      <c r="E109" s="2" t="s">
        <v>22</v>
      </c>
      <c r="F109" s="2" t="s">
        <v>4</v>
      </c>
      <c r="G109" s="2">
        <v>1</v>
      </c>
      <c r="H109" s="10">
        <f>_xlfn.XLOOKUP(D109,Principales!$B:$B,Principales!$C:$C)</f>
        <v>5000</v>
      </c>
      <c r="I109" s="10">
        <f t="shared" si="8"/>
        <v>0</v>
      </c>
      <c r="J109" s="10">
        <f t="shared" si="9"/>
        <v>5000</v>
      </c>
    </row>
    <row r="110" spans="1:10" hidden="1" x14ac:dyDescent="0.3">
      <c r="A110" s="5">
        <f t="shared" si="7"/>
        <v>68</v>
      </c>
      <c r="B110" s="3">
        <v>44954</v>
      </c>
      <c r="C110" s="2" t="s">
        <v>52</v>
      </c>
      <c r="D110" s="2" t="s">
        <v>37</v>
      </c>
      <c r="E110" s="2"/>
      <c r="F110" s="2" t="s">
        <v>12</v>
      </c>
      <c r="G110" s="2">
        <v>3</v>
      </c>
      <c r="H110" s="10">
        <f>_xlfn.XLOOKUP(D110,Principales!$B:$B,Principales!$C:$C)</f>
        <v>5000</v>
      </c>
      <c r="I110" s="10">
        <f t="shared" si="8"/>
        <v>0</v>
      </c>
      <c r="J110" s="10">
        <f t="shared" si="9"/>
        <v>15000</v>
      </c>
    </row>
    <row r="111" spans="1:10" hidden="1" x14ac:dyDescent="0.3">
      <c r="A111" s="5">
        <f t="shared" si="7"/>
        <v>69</v>
      </c>
      <c r="B111" s="3">
        <v>44954</v>
      </c>
      <c r="C111" s="2" t="s">
        <v>39</v>
      </c>
      <c r="D111" s="2" t="s">
        <v>65</v>
      </c>
      <c r="E111" s="2"/>
      <c r="F111" s="2" t="s">
        <v>61</v>
      </c>
      <c r="G111" s="2">
        <v>3</v>
      </c>
      <c r="H111" s="10">
        <f>_xlfn.XLOOKUP(D111,Principales!$B:$B,Principales!$C:$C)</f>
        <v>5000</v>
      </c>
      <c r="I111" s="10">
        <f t="shared" si="8"/>
        <v>0</v>
      </c>
      <c r="J111" s="10">
        <f t="shared" si="9"/>
        <v>15000</v>
      </c>
    </row>
    <row r="112" spans="1:10" hidden="1" x14ac:dyDescent="0.3">
      <c r="A112" s="5">
        <f t="shared" si="7"/>
        <v>69</v>
      </c>
      <c r="B112" s="3">
        <v>44954</v>
      </c>
      <c r="C112" s="2" t="s">
        <v>39</v>
      </c>
      <c r="D112" s="2" t="s">
        <v>37</v>
      </c>
      <c r="E112" s="2"/>
      <c r="F112" s="2" t="s">
        <v>61</v>
      </c>
      <c r="G112" s="2">
        <v>1</v>
      </c>
      <c r="H112" s="10">
        <f>_xlfn.XLOOKUP(D112,Principales!$B:$B,Principales!$C:$C)</f>
        <v>5000</v>
      </c>
      <c r="I112" s="10">
        <f t="shared" si="8"/>
        <v>0</v>
      </c>
      <c r="J112" s="10">
        <f t="shared" si="9"/>
        <v>5000</v>
      </c>
    </row>
    <row r="113" spans="1:10" hidden="1" x14ac:dyDescent="0.3">
      <c r="A113" s="5">
        <f t="shared" si="7"/>
        <v>69</v>
      </c>
      <c r="B113" s="3">
        <v>44954</v>
      </c>
      <c r="C113" s="2" t="s">
        <v>39</v>
      </c>
      <c r="D113" s="2" t="s">
        <v>37</v>
      </c>
      <c r="E113" s="2"/>
      <c r="F113" s="2" t="s">
        <v>4</v>
      </c>
      <c r="G113" s="2">
        <v>1</v>
      </c>
      <c r="H113" s="10">
        <f>_xlfn.XLOOKUP(D113,Principales!$B:$B,Principales!$C:$C)</f>
        <v>5000</v>
      </c>
      <c r="I113" s="10">
        <f t="shared" si="8"/>
        <v>0</v>
      </c>
      <c r="J113" s="10">
        <f t="shared" si="9"/>
        <v>5000</v>
      </c>
    </row>
    <row r="114" spans="1:10" hidden="1" x14ac:dyDescent="0.3">
      <c r="A114" s="5">
        <f t="shared" si="7"/>
        <v>69</v>
      </c>
      <c r="B114" s="3">
        <v>44954</v>
      </c>
      <c r="C114" s="2" t="s">
        <v>39</v>
      </c>
      <c r="D114" s="2" t="s">
        <v>155</v>
      </c>
      <c r="E114" s="2" t="s">
        <v>63</v>
      </c>
      <c r="F114" s="2" t="s">
        <v>4</v>
      </c>
      <c r="G114" s="2">
        <v>1</v>
      </c>
      <c r="H114" s="10">
        <f>_xlfn.XLOOKUP(D114,Principales!$B:$B,Principales!$C:$C)</f>
        <v>5000</v>
      </c>
      <c r="I114" s="10">
        <f t="shared" si="8"/>
        <v>0</v>
      </c>
      <c r="J114" s="10">
        <f t="shared" si="9"/>
        <v>5000</v>
      </c>
    </row>
    <row r="115" spans="1:10" hidden="1" x14ac:dyDescent="0.3">
      <c r="A115" s="5">
        <f t="shared" si="7"/>
        <v>70</v>
      </c>
      <c r="B115" s="3">
        <v>44955</v>
      </c>
      <c r="C115" s="2" t="s">
        <v>8</v>
      </c>
      <c r="D115" s="2" t="s">
        <v>37</v>
      </c>
      <c r="E115" s="2"/>
      <c r="F115" s="2" t="s">
        <v>12</v>
      </c>
      <c r="G115" s="2">
        <v>1</v>
      </c>
      <c r="H115" s="10">
        <f>_xlfn.XLOOKUP(D115,Principales!$B:$B,Principales!$C:$C)</f>
        <v>5000</v>
      </c>
      <c r="I115" s="10">
        <f t="shared" si="8"/>
        <v>0</v>
      </c>
      <c r="J115" s="10">
        <f t="shared" si="9"/>
        <v>5000</v>
      </c>
    </row>
    <row r="116" spans="1:10" hidden="1" x14ac:dyDescent="0.3">
      <c r="A116" s="5">
        <f t="shared" si="7"/>
        <v>71</v>
      </c>
      <c r="B116" s="3">
        <v>44955</v>
      </c>
      <c r="C116" s="2" t="s">
        <v>49</v>
      </c>
      <c r="D116" s="2" t="s">
        <v>67</v>
      </c>
      <c r="E116" s="2"/>
      <c r="F116" s="2" t="s">
        <v>12</v>
      </c>
      <c r="G116" s="2">
        <v>1</v>
      </c>
      <c r="H116" s="10">
        <f>_xlfn.XLOOKUP(D116,Principales!$B:$B,Principales!$C:$C)</f>
        <v>5000</v>
      </c>
      <c r="I116" s="10">
        <f t="shared" si="8"/>
        <v>0</v>
      </c>
      <c r="J116" s="10">
        <f t="shared" si="9"/>
        <v>5000</v>
      </c>
    </row>
    <row r="117" spans="1:10" hidden="1" x14ac:dyDescent="0.3">
      <c r="A117" s="5">
        <f t="shared" si="7"/>
        <v>71</v>
      </c>
      <c r="B117" s="3">
        <v>44955</v>
      </c>
      <c r="C117" s="2" t="s">
        <v>49</v>
      </c>
      <c r="D117" s="2" t="s">
        <v>67</v>
      </c>
      <c r="E117" s="2"/>
      <c r="F117" s="2" t="s">
        <v>4</v>
      </c>
      <c r="G117" s="2">
        <v>1</v>
      </c>
      <c r="H117" s="10">
        <f>_xlfn.XLOOKUP(D117,Principales!$B:$B,Principales!$C:$C)</f>
        <v>5000</v>
      </c>
      <c r="I117" s="10">
        <f t="shared" si="8"/>
        <v>0</v>
      </c>
      <c r="J117" s="10">
        <f t="shared" si="9"/>
        <v>5000</v>
      </c>
    </row>
    <row r="118" spans="1:10" hidden="1" x14ac:dyDescent="0.3">
      <c r="A118" s="5">
        <f t="shared" si="7"/>
        <v>72</v>
      </c>
      <c r="B118" s="3">
        <v>44955</v>
      </c>
      <c r="C118" s="2" t="s">
        <v>34</v>
      </c>
      <c r="D118" s="2" t="s">
        <v>67</v>
      </c>
      <c r="E118" s="2"/>
      <c r="F118" s="2" t="s">
        <v>12</v>
      </c>
      <c r="G118" s="2">
        <v>2</v>
      </c>
      <c r="H118" s="10">
        <f>_xlfn.XLOOKUP(D118,Principales!$B:$B,Principales!$C:$C)</f>
        <v>5000</v>
      </c>
      <c r="I118" s="10">
        <f t="shared" si="8"/>
        <v>0</v>
      </c>
      <c r="J118" s="10">
        <f t="shared" si="9"/>
        <v>10000</v>
      </c>
    </row>
    <row r="119" spans="1:10" hidden="1" x14ac:dyDescent="0.3">
      <c r="A119" s="5">
        <f t="shared" si="7"/>
        <v>73</v>
      </c>
      <c r="B119" s="3">
        <v>44955</v>
      </c>
      <c r="C119" s="2" t="s">
        <v>499</v>
      </c>
      <c r="D119" s="2" t="s">
        <v>37</v>
      </c>
      <c r="E119" s="2"/>
      <c r="F119" s="2" t="s">
        <v>12</v>
      </c>
      <c r="G119" s="2">
        <v>2</v>
      </c>
      <c r="H119" s="10">
        <f>_xlfn.XLOOKUP(D119,Principales!$B:$B,Principales!$C:$C)</f>
        <v>5000</v>
      </c>
      <c r="I119" s="10">
        <f t="shared" si="8"/>
        <v>0</v>
      </c>
      <c r="J119" s="10">
        <f t="shared" si="9"/>
        <v>10000</v>
      </c>
    </row>
    <row r="120" spans="1:10" hidden="1" x14ac:dyDescent="0.3">
      <c r="A120" s="5">
        <f t="shared" si="7"/>
        <v>74</v>
      </c>
      <c r="B120" s="3">
        <v>44955</v>
      </c>
      <c r="C120" s="2" t="s">
        <v>39</v>
      </c>
      <c r="D120" s="2" t="s">
        <v>16</v>
      </c>
      <c r="E120" s="2"/>
      <c r="F120" s="2" t="s">
        <v>4</v>
      </c>
      <c r="G120" s="2">
        <v>2</v>
      </c>
      <c r="H120" s="10">
        <f>_xlfn.XLOOKUP(D120,Principales!$B:$B,Principales!$C:$C)</f>
        <v>5000</v>
      </c>
      <c r="I120" s="10">
        <f t="shared" si="8"/>
        <v>0</v>
      </c>
      <c r="J120" s="10">
        <f t="shared" si="9"/>
        <v>10000</v>
      </c>
    </row>
    <row r="121" spans="1:10" hidden="1" x14ac:dyDescent="0.3">
      <c r="A121" s="5">
        <f t="shared" si="7"/>
        <v>75</v>
      </c>
      <c r="B121" s="3">
        <v>44956</v>
      </c>
      <c r="C121" s="2" t="s">
        <v>18</v>
      </c>
      <c r="D121" s="2" t="s">
        <v>65</v>
      </c>
      <c r="E121" s="2"/>
      <c r="F121" s="2" t="s">
        <v>12</v>
      </c>
      <c r="G121" s="2">
        <v>1</v>
      </c>
      <c r="H121" s="10">
        <f>_xlfn.XLOOKUP(D121,Principales!$B:$B,Principales!$C:$C)</f>
        <v>5000</v>
      </c>
      <c r="I121" s="10">
        <f t="shared" si="8"/>
        <v>0</v>
      </c>
      <c r="J121" s="10">
        <f t="shared" si="9"/>
        <v>5000</v>
      </c>
    </row>
    <row r="122" spans="1:10" hidden="1" x14ac:dyDescent="0.3">
      <c r="A122" s="5">
        <f t="shared" si="7"/>
        <v>75</v>
      </c>
      <c r="B122" s="3">
        <v>44956</v>
      </c>
      <c r="C122" s="2" t="s">
        <v>18</v>
      </c>
      <c r="D122" s="2" t="s">
        <v>37</v>
      </c>
      <c r="E122" s="2"/>
      <c r="F122" s="2" t="s">
        <v>4</v>
      </c>
      <c r="G122" s="2">
        <v>1</v>
      </c>
      <c r="H122" s="10">
        <f>_xlfn.XLOOKUP(D122,Principales!$B:$B,Principales!$C:$C)</f>
        <v>5000</v>
      </c>
      <c r="I122" s="10">
        <f t="shared" si="8"/>
        <v>0</v>
      </c>
      <c r="J122" s="10">
        <f t="shared" si="9"/>
        <v>5000</v>
      </c>
    </row>
    <row r="123" spans="1:10" hidden="1" x14ac:dyDescent="0.3">
      <c r="A123" s="5">
        <f t="shared" si="7"/>
        <v>76</v>
      </c>
      <c r="B123" s="3">
        <v>44957</v>
      </c>
      <c r="C123" s="2" t="s">
        <v>69</v>
      </c>
      <c r="D123" s="2" t="s">
        <v>37</v>
      </c>
      <c r="E123" s="2"/>
      <c r="F123" s="2" t="s">
        <v>12</v>
      </c>
      <c r="G123" s="2">
        <v>3</v>
      </c>
      <c r="H123" s="10">
        <f>_xlfn.XLOOKUP(D123,Principales!$B:$B,Principales!$C:$C)</f>
        <v>5000</v>
      </c>
      <c r="I123" s="10">
        <f t="shared" si="8"/>
        <v>0</v>
      </c>
      <c r="J123" s="10">
        <f t="shared" si="9"/>
        <v>15000</v>
      </c>
    </row>
    <row r="124" spans="1:10" hidden="1" x14ac:dyDescent="0.3">
      <c r="A124" s="5">
        <f t="shared" si="7"/>
        <v>77</v>
      </c>
      <c r="B124" s="3">
        <v>44957</v>
      </c>
      <c r="C124" s="2" t="s">
        <v>70</v>
      </c>
      <c r="D124" s="2" t="s">
        <v>37</v>
      </c>
      <c r="E124" s="2"/>
      <c r="F124" s="2" t="s">
        <v>12</v>
      </c>
      <c r="G124" s="2">
        <v>1</v>
      </c>
      <c r="H124" s="10">
        <f>_xlfn.XLOOKUP(D124,Principales!$B:$B,Principales!$C:$C)</f>
        <v>5000</v>
      </c>
      <c r="I124" s="10">
        <f t="shared" si="8"/>
        <v>0</v>
      </c>
      <c r="J124" s="10">
        <f t="shared" si="9"/>
        <v>5000</v>
      </c>
    </row>
    <row r="125" spans="1:10" hidden="1" x14ac:dyDescent="0.3">
      <c r="A125" s="5">
        <f t="shared" si="7"/>
        <v>78</v>
      </c>
      <c r="B125" s="3">
        <v>44957</v>
      </c>
      <c r="C125" s="2" t="s">
        <v>581</v>
      </c>
      <c r="D125" s="2" t="s">
        <v>37</v>
      </c>
      <c r="E125" s="2"/>
      <c r="F125" s="2" t="s">
        <v>12</v>
      </c>
      <c r="G125" s="2">
        <v>1</v>
      </c>
      <c r="H125" s="10">
        <f>_xlfn.XLOOKUP(D125,Principales!$B:$B,Principales!$C:$C)</f>
        <v>5000</v>
      </c>
      <c r="I125" s="10">
        <f t="shared" si="8"/>
        <v>0</v>
      </c>
      <c r="J125" s="10">
        <f t="shared" si="9"/>
        <v>5000</v>
      </c>
    </row>
    <row r="126" spans="1:10" hidden="1" x14ac:dyDescent="0.3">
      <c r="A126" s="5">
        <f t="shared" si="7"/>
        <v>79</v>
      </c>
      <c r="B126" s="3">
        <v>44957</v>
      </c>
      <c r="C126" s="2" t="s">
        <v>593</v>
      </c>
      <c r="D126" s="2" t="s">
        <v>37</v>
      </c>
      <c r="E126" s="2"/>
      <c r="F126" s="2" t="s">
        <v>12</v>
      </c>
      <c r="G126" s="2">
        <v>2</v>
      </c>
      <c r="H126" s="10">
        <f>_xlfn.XLOOKUP(D126,Principales!$B:$B,Principales!$C:$C)</f>
        <v>5000</v>
      </c>
      <c r="I126" s="10">
        <f t="shared" si="8"/>
        <v>0</v>
      </c>
      <c r="J126" s="10">
        <f t="shared" si="9"/>
        <v>10000</v>
      </c>
    </row>
    <row r="127" spans="1:10" hidden="1" x14ac:dyDescent="0.3">
      <c r="A127" s="5">
        <f t="shared" si="7"/>
        <v>79</v>
      </c>
      <c r="B127" s="3">
        <v>44957</v>
      </c>
      <c r="C127" s="2" t="s">
        <v>593</v>
      </c>
      <c r="D127" s="2" t="s">
        <v>37</v>
      </c>
      <c r="E127" s="2"/>
      <c r="F127" s="2" t="s">
        <v>4</v>
      </c>
      <c r="G127" s="2">
        <v>1</v>
      </c>
      <c r="H127" s="10">
        <f>_xlfn.XLOOKUP(D127,Principales!$B:$B,Principales!$C:$C)</f>
        <v>5000</v>
      </c>
      <c r="I127" s="10">
        <f t="shared" si="8"/>
        <v>0</v>
      </c>
      <c r="J127" s="10">
        <f t="shared" si="9"/>
        <v>5000</v>
      </c>
    </row>
    <row r="128" spans="1:10" hidden="1" x14ac:dyDescent="0.3">
      <c r="A128" s="5">
        <f t="shared" si="7"/>
        <v>80</v>
      </c>
      <c r="B128" s="3">
        <v>44947</v>
      </c>
      <c r="C128" s="2" t="s">
        <v>72</v>
      </c>
      <c r="D128" s="2" t="s">
        <v>37</v>
      </c>
      <c r="E128" s="2"/>
      <c r="F128" s="2" t="s">
        <v>12</v>
      </c>
      <c r="G128" s="2">
        <v>1</v>
      </c>
      <c r="H128" s="10">
        <f>_xlfn.XLOOKUP(D128,Principales!$B:$B,Principales!$C:$C)</f>
        <v>5000</v>
      </c>
      <c r="I128" s="10">
        <f t="shared" ref="I128:I191" si="10">IF(F128="S/E",1000,0)</f>
        <v>0</v>
      </c>
      <c r="J128" s="10">
        <f t="shared" ref="J128:J191" si="11">G128*H128-I128</f>
        <v>5000</v>
      </c>
    </row>
    <row r="129" spans="1:10" hidden="1" x14ac:dyDescent="0.3">
      <c r="A129" s="5">
        <f t="shared" si="7"/>
        <v>81</v>
      </c>
      <c r="B129" s="3">
        <v>44958</v>
      </c>
      <c r="C129" s="2" t="s">
        <v>59</v>
      </c>
      <c r="D129" s="2" t="s">
        <v>16</v>
      </c>
      <c r="E129" s="2"/>
      <c r="F129" s="2" t="s">
        <v>4</v>
      </c>
      <c r="G129" s="2">
        <v>1</v>
      </c>
      <c r="H129" s="10">
        <f>_xlfn.XLOOKUP(D129,Principales!$B:$B,Principales!$C:$C)</f>
        <v>5000</v>
      </c>
      <c r="I129" s="10">
        <f t="shared" si="10"/>
        <v>0</v>
      </c>
      <c r="J129" s="10">
        <f t="shared" si="11"/>
        <v>5000</v>
      </c>
    </row>
    <row r="130" spans="1:10" hidden="1" x14ac:dyDescent="0.3">
      <c r="A130" s="5">
        <f t="shared" si="7"/>
        <v>82</v>
      </c>
      <c r="B130" s="3">
        <v>44958</v>
      </c>
      <c r="C130" s="2" t="s">
        <v>84</v>
      </c>
      <c r="D130" s="2" t="s">
        <v>37</v>
      </c>
      <c r="E130" s="2"/>
      <c r="F130" s="2" t="s">
        <v>12</v>
      </c>
      <c r="G130" s="2">
        <v>1</v>
      </c>
      <c r="H130" s="10">
        <f>_xlfn.XLOOKUP(D130,Principales!$B:$B,Principales!$C:$C)</f>
        <v>5000</v>
      </c>
      <c r="I130" s="10">
        <f t="shared" si="10"/>
        <v>0</v>
      </c>
      <c r="J130" s="10">
        <f t="shared" si="11"/>
        <v>5000</v>
      </c>
    </row>
    <row r="131" spans="1:10" hidden="1" x14ac:dyDescent="0.3">
      <c r="A131" s="5">
        <f t="shared" si="7"/>
        <v>83</v>
      </c>
      <c r="B131" s="3">
        <v>44959</v>
      </c>
      <c r="C131" s="2" t="s">
        <v>84</v>
      </c>
      <c r="D131" s="2" t="s">
        <v>5</v>
      </c>
      <c r="E131" s="2" t="s">
        <v>19</v>
      </c>
      <c r="F131" s="2" t="s">
        <v>4</v>
      </c>
      <c r="G131" s="2">
        <v>1</v>
      </c>
      <c r="H131" s="10">
        <f>_xlfn.XLOOKUP(D131,Principales!$B:$B,Principales!$C:$C)</f>
        <v>5000</v>
      </c>
      <c r="I131" s="10">
        <f t="shared" si="10"/>
        <v>0</v>
      </c>
      <c r="J131" s="10">
        <f t="shared" si="11"/>
        <v>5000</v>
      </c>
    </row>
    <row r="132" spans="1:10" hidden="1" x14ac:dyDescent="0.3">
      <c r="A132" s="5">
        <f t="shared" ref="A132:A195" si="12">IF(_xlfn.CONCAT(B132:C132)=_xlfn.CONCAT(B131:C131),A131,A131+1)</f>
        <v>84</v>
      </c>
      <c r="B132" s="3">
        <v>44959</v>
      </c>
      <c r="C132" s="2" t="s">
        <v>29</v>
      </c>
      <c r="D132" s="2" t="s">
        <v>65</v>
      </c>
      <c r="E132" s="2"/>
      <c r="F132" s="2" t="s">
        <v>12</v>
      </c>
      <c r="G132" s="2">
        <v>3</v>
      </c>
      <c r="H132" s="10">
        <f>_xlfn.XLOOKUP(D132,Principales!$B:$B,Principales!$C:$C)</f>
        <v>5000</v>
      </c>
      <c r="I132" s="10">
        <f t="shared" si="10"/>
        <v>0</v>
      </c>
      <c r="J132" s="10">
        <f t="shared" si="11"/>
        <v>15000</v>
      </c>
    </row>
    <row r="133" spans="1:10" hidden="1" x14ac:dyDescent="0.3">
      <c r="A133" s="5">
        <f t="shared" si="12"/>
        <v>85</v>
      </c>
      <c r="B133" s="3">
        <v>44959</v>
      </c>
      <c r="C133" s="2" t="s">
        <v>13</v>
      </c>
      <c r="D133" s="2" t="s">
        <v>37</v>
      </c>
      <c r="E133" s="2"/>
      <c r="F133" s="2" t="s">
        <v>4</v>
      </c>
      <c r="G133" s="2">
        <v>1</v>
      </c>
      <c r="H133" s="10">
        <f>_xlfn.XLOOKUP(D133,Principales!$B:$B,Principales!$C:$C)</f>
        <v>5000</v>
      </c>
      <c r="I133" s="10">
        <f t="shared" si="10"/>
        <v>0</v>
      </c>
      <c r="J133" s="10">
        <f t="shared" si="11"/>
        <v>5000</v>
      </c>
    </row>
    <row r="134" spans="1:10" hidden="1" x14ac:dyDescent="0.3">
      <c r="A134" s="5">
        <f t="shared" si="12"/>
        <v>86</v>
      </c>
      <c r="B134" s="3">
        <v>44960</v>
      </c>
      <c r="C134" s="2" t="s">
        <v>863</v>
      </c>
      <c r="D134" s="2" t="s">
        <v>37</v>
      </c>
      <c r="E134" s="2"/>
      <c r="F134" s="2" t="s">
        <v>12</v>
      </c>
      <c r="G134" s="2">
        <v>3</v>
      </c>
      <c r="H134" s="10">
        <f>_xlfn.XLOOKUP(D134,Principales!$B:$B,Principales!$C:$C)</f>
        <v>5000</v>
      </c>
      <c r="I134" s="10">
        <f t="shared" si="10"/>
        <v>0</v>
      </c>
      <c r="J134" s="10">
        <f t="shared" si="11"/>
        <v>15000</v>
      </c>
    </row>
    <row r="135" spans="1:10" hidden="1" x14ac:dyDescent="0.3">
      <c r="A135" s="5">
        <f t="shared" si="12"/>
        <v>87</v>
      </c>
      <c r="B135" s="3">
        <v>44960</v>
      </c>
      <c r="C135" s="2" t="s">
        <v>84</v>
      </c>
      <c r="D135" s="2" t="s">
        <v>85</v>
      </c>
      <c r="E135" s="2" t="s">
        <v>14</v>
      </c>
      <c r="F135" s="2" t="s">
        <v>12</v>
      </c>
      <c r="G135" s="2">
        <v>1</v>
      </c>
      <c r="H135" s="10">
        <f>_xlfn.XLOOKUP(D135,Principales!$B:$B,Principales!$C:$C)</f>
        <v>5000</v>
      </c>
      <c r="I135" s="10">
        <f t="shared" si="10"/>
        <v>0</v>
      </c>
      <c r="J135" s="10">
        <f t="shared" si="11"/>
        <v>5000</v>
      </c>
    </row>
    <row r="136" spans="1:10" hidden="1" x14ac:dyDescent="0.3">
      <c r="A136" s="5">
        <f t="shared" si="12"/>
        <v>88</v>
      </c>
      <c r="B136" s="3">
        <v>44960</v>
      </c>
      <c r="C136" s="2" t="s">
        <v>18</v>
      </c>
      <c r="D136" s="2" t="s">
        <v>37</v>
      </c>
      <c r="E136" s="2"/>
      <c r="F136" s="2" t="s">
        <v>4</v>
      </c>
      <c r="G136" s="2">
        <v>1</v>
      </c>
      <c r="H136" s="10">
        <f>_xlfn.XLOOKUP(D136,Principales!$B:$B,Principales!$C:$C)</f>
        <v>5000</v>
      </c>
      <c r="I136" s="10">
        <f t="shared" si="10"/>
        <v>0</v>
      </c>
      <c r="J136" s="10">
        <f t="shared" si="11"/>
        <v>5000</v>
      </c>
    </row>
    <row r="137" spans="1:10" hidden="1" x14ac:dyDescent="0.3">
      <c r="A137" s="5">
        <f t="shared" si="12"/>
        <v>89</v>
      </c>
      <c r="B137" s="3">
        <v>44962</v>
      </c>
      <c r="C137" s="2" t="s">
        <v>8</v>
      </c>
      <c r="D137" s="2" t="s">
        <v>37</v>
      </c>
      <c r="E137" s="2"/>
      <c r="F137" s="2" t="s">
        <v>12</v>
      </c>
      <c r="G137" s="2">
        <v>2</v>
      </c>
      <c r="H137" s="10">
        <f>_xlfn.XLOOKUP(D137,Principales!$B:$B,Principales!$C:$C)</f>
        <v>5000</v>
      </c>
      <c r="I137" s="10">
        <f t="shared" si="10"/>
        <v>0</v>
      </c>
      <c r="J137" s="10">
        <f t="shared" si="11"/>
        <v>10000</v>
      </c>
    </row>
    <row r="138" spans="1:10" hidden="1" x14ac:dyDescent="0.3">
      <c r="A138" s="5">
        <f t="shared" si="12"/>
        <v>89</v>
      </c>
      <c r="B138" s="3">
        <v>44962</v>
      </c>
      <c r="C138" s="2" t="s">
        <v>8</v>
      </c>
      <c r="D138" s="2" t="s">
        <v>37</v>
      </c>
      <c r="E138" s="2"/>
      <c r="F138" s="2" t="s">
        <v>4</v>
      </c>
      <c r="G138" s="2">
        <v>1</v>
      </c>
      <c r="H138" s="10">
        <f>_xlfn.XLOOKUP(D138,Principales!$B:$B,Principales!$C:$C)</f>
        <v>5000</v>
      </c>
      <c r="I138" s="10">
        <f t="shared" si="10"/>
        <v>0</v>
      </c>
      <c r="J138" s="10">
        <f t="shared" si="11"/>
        <v>5000</v>
      </c>
    </row>
    <row r="139" spans="1:10" hidden="1" x14ac:dyDescent="0.3">
      <c r="A139" s="5">
        <f t="shared" si="12"/>
        <v>90</v>
      </c>
      <c r="B139" s="3">
        <v>44962</v>
      </c>
      <c r="C139" s="2" t="s">
        <v>34</v>
      </c>
      <c r="D139" s="2" t="s">
        <v>37</v>
      </c>
      <c r="E139" s="2"/>
      <c r="F139" s="2" t="s">
        <v>12</v>
      </c>
      <c r="G139" s="2">
        <v>1</v>
      </c>
      <c r="H139" s="10">
        <f>_xlfn.XLOOKUP(D139,Principales!$B:$B,Principales!$C:$C)</f>
        <v>5000</v>
      </c>
      <c r="I139" s="10">
        <f t="shared" si="10"/>
        <v>0</v>
      </c>
      <c r="J139" s="10">
        <f t="shared" si="11"/>
        <v>5000</v>
      </c>
    </row>
    <row r="140" spans="1:10" hidden="1" x14ac:dyDescent="0.3">
      <c r="A140" s="5">
        <f t="shared" si="12"/>
        <v>90</v>
      </c>
      <c r="B140" s="3">
        <v>44962</v>
      </c>
      <c r="C140" s="2" t="s">
        <v>34</v>
      </c>
      <c r="D140" s="2" t="s">
        <v>58</v>
      </c>
      <c r="E140" s="2"/>
      <c r="F140" s="2" t="s">
        <v>12</v>
      </c>
      <c r="G140" s="2">
        <v>1</v>
      </c>
      <c r="H140" s="10">
        <f>_xlfn.XLOOKUP(D140,Principales!$B:$B,Principales!$C:$C)</f>
        <v>5000</v>
      </c>
      <c r="I140" s="10">
        <f t="shared" si="10"/>
        <v>0</v>
      </c>
      <c r="J140" s="10">
        <f t="shared" si="11"/>
        <v>5000</v>
      </c>
    </row>
    <row r="141" spans="1:10" hidden="1" x14ac:dyDescent="0.3">
      <c r="A141" s="5">
        <f t="shared" si="12"/>
        <v>90</v>
      </c>
      <c r="B141" s="3">
        <v>44962</v>
      </c>
      <c r="C141" s="2" t="s">
        <v>34</v>
      </c>
      <c r="D141" s="2" t="s">
        <v>23</v>
      </c>
      <c r="E141" s="2" t="s">
        <v>14</v>
      </c>
      <c r="F141" s="2" t="s">
        <v>4</v>
      </c>
      <c r="G141" s="2">
        <v>2</v>
      </c>
      <c r="H141" s="10">
        <f>_xlfn.XLOOKUP(D141,Principales!$B:$B,Principales!$C:$C)</f>
        <v>5000</v>
      </c>
      <c r="I141" s="10">
        <f t="shared" si="10"/>
        <v>0</v>
      </c>
      <c r="J141" s="10">
        <f t="shared" si="11"/>
        <v>10000</v>
      </c>
    </row>
    <row r="142" spans="1:10" hidden="1" x14ac:dyDescent="0.3">
      <c r="A142" s="5">
        <f t="shared" si="12"/>
        <v>91</v>
      </c>
      <c r="B142" s="3">
        <v>44962</v>
      </c>
      <c r="C142" s="2" t="s">
        <v>84</v>
      </c>
      <c r="D142" s="2" t="s">
        <v>16</v>
      </c>
      <c r="E142" s="2"/>
      <c r="F142" s="2" t="s">
        <v>4</v>
      </c>
      <c r="G142" s="2">
        <v>1</v>
      </c>
      <c r="H142" s="10">
        <f>_xlfn.XLOOKUP(D142,Principales!$B:$B,Principales!$C:$C)</f>
        <v>5000</v>
      </c>
      <c r="I142" s="10">
        <f t="shared" si="10"/>
        <v>0</v>
      </c>
      <c r="J142" s="10">
        <f t="shared" si="11"/>
        <v>5000</v>
      </c>
    </row>
    <row r="143" spans="1:10" hidden="1" x14ac:dyDescent="0.3">
      <c r="A143" s="5">
        <f t="shared" si="12"/>
        <v>92</v>
      </c>
      <c r="B143" s="3">
        <v>44962</v>
      </c>
      <c r="C143" s="2" t="s">
        <v>54</v>
      </c>
      <c r="D143" s="2" t="s">
        <v>16</v>
      </c>
      <c r="E143" s="2"/>
      <c r="F143" s="2" t="s">
        <v>12</v>
      </c>
      <c r="G143" s="2">
        <v>1</v>
      </c>
      <c r="H143" s="10">
        <f>_xlfn.XLOOKUP(D143,Principales!$B:$B,Principales!$C:$C)</f>
        <v>5000</v>
      </c>
      <c r="I143" s="10">
        <f t="shared" si="10"/>
        <v>0</v>
      </c>
      <c r="J143" s="10">
        <f t="shared" si="11"/>
        <v>5000</v>
      </c>
    </row>
    <row r="144" spans="1:10" hidden="1" x14ac:dyDescent="0.3">
      <c r="A144" s="5">
        <f t="shared" si="12"/>
        <v>92</v>
      </c>
      <c r="B144" s="3">
        <v>44962</v>
      </c>
      <c r="C144" s="2" t="s">
        <v>54</v>
      </c>
      <c r="D144" s="2" t="s">
        <v>16</v>
      </c>
      <c r="E144" s="2"/>
      <c r="F144" s="2" t="s">
        <v>4</v>
      </c>
      <c r="G144" s="2">
        <v>1</v>
      </c>
      <c r="H144" s="10">
        <f>_xlfn.XLOOKUP(D144,Principales!$B:$B,Principales!$C:$C)</f>
        <v>5000</v>
      </c>
      <c r="I144" s="10">
        <f t="shared" si="10"/>
        <v>0</v>
      </c>
      <c r="J144" s="10">
        <f t="shared" si="11"/>
        <v>5000</v>
      </c>
    </row>
    <row r="145" spans="1:10" hidden="1" x14ac:dyDescent="0.3">
      <c r="A145" s="5">
        <f t="shared" si="12"/>
        <v>93</v>
      </c>
      <c r="B145" s="3">
        <v>44963</v>
      </c>
      <c r="C145" s="2" t="s">
        <v>18</v>
      </c>
      <c r="D145" s="2" t="s">
        <v>37</v>
      </c>
      <c r="E145" s="2"/>
      <c r="F145" s="2" t="s">
        <v>12</v>
      </c>
      <c r="G145" s="2">
        <v>1</v>
      </c>
      <c r="H145" s="10">
        <f>_xlfn.XLOOKUP(D145,Principales!$B:$B,Principales!$C:$C)</f>
        <v>5000</v>
      </c>
      <c r="I145" s="10">
        <f t="shared" si="10"/>
        <v>0</v>
      </c>
      <c r="J145" s="10">
        <f t="shared" si="11"/>
        <v>5000</v>
      </c>
    </row>
    <row r="146" spans="1:10" hidden="1" x14ac:dyDescent="0.3">
      <c r="A146" s="5">
        <f t="shared" si="12"/>
        <v>93</v>
      </c>
      <c r="B146" s="3">
        <v>44963</v>
      </c>
      <c r="C146" s="2" t="s">
        <v>18</v>
      </c>
      <c r="D146" s="2" t="s">
        <v>88</v>
      </c>
      <c r="E146" s="2"/>
      <c r="F146" s="2" t="s">
        <v>12</v>
      </c>
      <c r="G146" s="2">
        <v>2</v>
      </c>
      <c r="H146" s="10">
        <f>_xlfn.XLOOKUP(D146,Principales!$B:$B,Principales!$C:$C)</f>
        <v>5000</v>
      </c>
      <c r="I146" s="10">
        <f t="shared" si="10"/>
        <v>0</v>
      </c>
      <c r="J146" s="10">
        <f t="shared" si="11"/>
        <v>10000</v>
      </c>
    </row>
    <row r="147" spans="1:10" hidden="1" x14ac:dyDescent="0.3">
      <c r="A147" s="5">
        <f t="shared" si="12"/>
        <v>94</v>
      </c>
      <c r="B147" s="3">
        <v>44964</v>
      </c>
      <c r="C147" s="2" t="s">
        <v>84</v>
      </c>
      <c r="D147" s="2" t="s">
        <v>85</v>
      </c>
      <c r="E147" s="2" t="s">
        <v>14</v>
      </c>
      <c r="F147" s="2" t="s">
        <v>4</v>
      </c>
      <c r="G147" s="2">
        <v>1</v>
      </c>
      <c r="H147" s="10">
        <f>_xlfn.XLOOKUP(D147,Principales!$B:$B,Principales!$C:$C)</f>
        <v>5000</v>
      </c>
      <c r="I147" s="10">
        <f t="shared" si="10"/>
        <v>0</v>
      </c>
      <c r="J147" s="10">
        <f t="shared" si="11"/>
        <v>5000</v>
      </c>
    </row>
    <row r="148" spans="1:10" hidden="1" x14ac:dyDescent="0.3">
      <c r="A148" s="5">
        <f t="shared" si="12"/>
        <v>95</v>
      </c>
      <c r="B148" s="3">
        <v>44964</v>
      </c>
      <c r="C148" s="2" t="s">
        <v>52</v>
      </c>
      <c r="D148" s="2" t="s">
        <v>37</v>
      </c>
      <c r="E148" s="2"/>
      <c r="F148" s="2" t="s">
        <v>12</v>
      </c>
      <c r="G148" s="2">
        <v>4</v>
      </c>
      <c r="H148" s="10">
        <f>_xlfn.XLOOKUP(D148,Principales!$B:$B,Principales!$C:$C)</f>
        <v>5000</v>
      </c>
      <c r="I148" s="10">
        <f t="shared" si="10"/>
        <v>0</v>
      </c>
      <c r="J148" s="10">
        <f t="shared" si="11"/>
        <v>20000</v>
      </c>
    </row>
    <row r="149" spans="1:10" hidden="1" x14ac:dyDescent="0.3">
      <c r="A149" s="5">
        <f t="shared" si="12"/>
        <v>95</v>
      </c>
      <c r="B149" s="3">
        <v>44964</v>
      </c>
      <c r="C149" s="2" t="s">
        <v>52</v>
      </c>
      <c r="D149" s="2" t="s">
        <v>90</v>
      </c>
      <c r="E149" s="2" t="s">
        <v>26</v>
      </c>
      <c r="F149" s="2" t="s">
        <v>4</v>
      </c>
      <c r="G149" s="2">
        <v>1</v>
      </c>
      <c r="H149" s="10">
        <f>_xlfn.XLOOKUP(D149,Principales!$B:$B,Principales!$C:$C)</f>
        <v>5000</v>
      </c>
      <c r="I149" s="10">
        <f t="shared" si="10"/>
        <v>0</v>
      </c>
      <c r="J149" s="10">
        <f t="shared" si="11"/>
        <v>5000</v>
      </c>
    </row>
    <row r="150" spans="1:10" hidden="1" x14ac:dyDescent="0.3">
      <c r="A150" s="5">
        <f t="shared" si="12"/>
        <v>96</v>
      </c>
      <c r="B150" s="3">
        <v>44964</v>
      </c>
      <c r="C150" s="2" t="s">
        <v>87</v>
      </c>
      <c r="D150" s="2" t="s">
        <v>37</v>
      </c>
      <c r="E150" s="2"/>
      <c r="F150" s="2" t="s">
        <v>4</v>
      </c>
      <c r="G150" s="2">
        <v>2</v>
      </c>
      <c r="H150" s="10">
        <f>_xlfn.XLOOKUP(D150,Principales!$B:$B,Principales!$C:$C)</f>
        <v>5000</v>
      </c>
      <c r="I150" s="10">
        <f t="shared" si="10"/>
        <v>0</v>
      </c>
      <c r="J150" s="10">
        <f t="shared" si="11"/>
        <v>10000</v>
      </c>
    </row>
    <row r="151" spans="1:10" hidden="1" x14ac:dyDescent="0.3">
      <c r="A151" s="5">
        <f t="shared" si="12"/>
        <v>97</v>
      </c>
      <c r="B151" s="3">
        <v>44965</v>
      </c>
      <c r="C151" s="2" t="s">
        <v>59</v>
      </c>
      <c r="D151" s="2" t="s">
        <v>37</v>
      </c>
      <c r="E151" s="2"/>
      <c r="F151" s="2" t="s">
        <v>4</v>
      </c>
      <c r="G151" s="2">
        <v>1</v>
      </c>
      <c r="H151" s="10">
        <f>_xlfn.XLOOKUP(D151,Principales!$B:$B,Principales!$C:$C)</f>
        <v>5000</v>
      </c>
      <c r="I151" s="10">
        <f t="shared" si="10"/>
        <v>0</v>
      </c>
      <c r="J151" s="10">
        <f t="shared" si="11"/>
        <v>5000</v>
      </c>
    </row>
    <row r="152" spans="1:10" hidden="1" x14ac:dyDescent="0.3">
      <c r="A152" s="5">
        <f t="shared" si="12"/>
        <v>98</v>
      </c>
      <c r="B152" s="3">
        <v>44965</v>
      </c>
      <c r="C152" s="2" t="s">
        <v>50</v>
      </c>
      <c r="D152" s="2" t="s">
        <v>37</v>
      </c>
      <c r="E152" s="2"/>
      <c r="F152" s="2" t="s">
        <v>4</v>
      </c>
      <c r="G152" s="2">
        <v>1</v>
      </c>
      <c r="H152" s="10">
        <f>_xlfn.XLOOKUP(D152,Principales!$B:$B,Principales!$C:$C)</f>
        <v>5000</v>
      </c>
      <c r="I152" s="10">
        <f t="shared" si="10"/>
        <v>0</v>
      </c>
      <c r="J152" s="10">
        <f t="shared" si="11"/>
        <v>5000</v>
      </c>
    </row>
    <row r="153" spans="1:10" hidden="1" x14ac:dyDescent="0.3">
      <c r="A153" s="5">
        <f t="shared" si="12"/>
        <v>99</v>
      </c>
      <c r="B153" s="3">
        <v>44966</v>
      </c>
      <c r="C153" s="2" t="s">
        <v>87</v>
      </c>
      <c r="D153" s="2" t="s">
        <v>65</v>
      </c>
      <c r="E153" s="2"/>
      <c r="F153" s="2" t="s">
        <v>12</v>
      </c>
      <c r="G153" s="2">
        <v>3</v>
      </c>
      <c r="H153" s="10">
        <f>_xlfn.XLOOKUP(D153,Principales!$B:$B,Principales!$C:$C)</f>
        <v>5000</v>
      </c>
      <c r="I153" s="10">
        <f t="shared" si="10"/>
        <v>0</v>
      </c>
      <c r="J153" s="10">
        <f t="shared" si="11"/>
        <v>15000</v>
      </c>
    </row>
    <row r="154" spans="1:10" hidden="1" x14ac:dyDescent="0.3">
      <c r="A154" s="5">
        <f t="shared" si="12"/>
        <v>100</v>
      </c>
      <c r="B154" s="3">
        <v>44967</v>
      </c>
      <c r="C154" s="2" t="s">
        <v>62</v>
      </c>
      <c r="D154" s="2" t="s">
        <v>46</v>
      </c>
      <c r="E154" s="2" t="s">
        <v>26</v>
      </c>
      <c r="F154" s="2" t="s">
        <v>4</v>
      </c>
      <c r="G154" s="2">
        <v>2</v>
      </c>
      <c r="H154" s="10">
        <f>_xlfn.XLOOKUP(D154,Principales!$B:$B,Principales!$C:$C)</f>
        <v>5000</v>
      </c>
      <c r="I154" s="10">
        <f t="shared" si="10"/>
        <v>0</v>
      </c>
      <c r="J154" s="10">
        <f t="shared" si="11"/>
        <v>10000</v>
      </c>
    </row>
    <row r="155" spans="1:10" hidden="1" x14ac:dyDescent="0.3">
      <c r="A155" s="5">
        <f t="shared" si="12"/>
        <v>101</v>
      </c>
      <c r="B155" s="3">
        <v>44967</v>
      </c>
      <c r="C155" s="2" t="s">
        <v>91</v>
      </c>
      <c r="D155" s="2" t="s">
        <v>37</v>
      </c>
      <c r="E155" s="2"/>
      <c r="F155" s="2" t="s">
        <v>12</v>
      </c>
      <c r="G155" s="2">
        <v>1</v>
      </c>
      <c r="H155" s="10">
        <f>_xlfn.XLOOKUP(D155,Principales!$B:$B,Principales!$C:$C)</f>
        <v>5000</v>
      </c>
      <c r="I155" s="10">
        <f t="shared" si="10"/>
        <v>0</v>
      </c>
      <c r="J155" s="10">
        <f t="shared" si="11"/>
        <v>5000</v>
      </c>
    </row>
    <row r="156" spans="1:10" hidden="1" x14ac:dyDescent="0.3">
      <c r="A156" s="5">
        <f t="shared" si="12"/>
        <v>102</v>
      </c>
      <c r="B156" s="3">
        <v>44968</v>
      </c>
      <c r="C156" s="2" t="s">
        <v>34</v>
      </c>
      <c r="D156" s="2" t="s">
        <v>155</v>
      </c>
      <c r="E156" s="2" t="s">
        <v>63</v>
      </c>
      <c r="F156" s="2" t="s">
        <v>12</v>
      </c>
      <c r="G156" s="2">
        <v>4</v>
      </c>
      <c r="H156" s="10">
        <f>_xlfn.XLOOKUP(D156,Principales!$B:$B,Principales!$C:$C)</f>
        <v>5000</v>
      </c>
      <c r="I156" s="10">
        <f t="shared" si="10"/>
        <v>0</v>
      </c>
      <c r="J156" s="10">
        <f t="shared" si="11"/>
        <v>20000</v>
      </c>
    </row>
    <row r="157" spans="1:10" hidden="1" x14ac:dyDescent="0.3">
      <c r="A157" s="5">
        <f t="shared" si="12"/>
        <v>103</v>
      </c>
      <c r="B157" s="3">
        <v>44968</v>
      </c>
      <c r="C157" s="2" t="s">
        <v>62</v>
      </c>
      <c r="D157" s="2" t="s">
        <v>155</v>
      </c>
      <c r="E157" s="2" t="s">
        <v>63</v>
      </c>
      <c r="F157" s="2" t="s">
        <v>12</v>
      </c>
      <c r="G157" s="2">
        <v>1</v>
      </c>
      <c r="H157" s="10">
        <f>_xlfn.XLOOKUP(D157,Principales!$B:$B,Principales!$C:$C)</f>
        <v>5000</v>
      </c>
      <c r="I157" s="10">
        <f t="shared" si="10"/>
        <v>0</v>
      </c>
      <c r="J157" s="10">
        <f t="shared" si="11"/>
        <v>5000</v>
      </c>
    </row>
    <row r="158" spans="1:10" hidden="1" x14ac:dyDescent="0.3">
      <c r="A158" s="5">
        <f t="shared" si="12"/>
        <v>103</v>
      </c>
      <c r="B158" s="3">
        <v>44968</v>
      </c>
      <c r="C158" s="2" t="s">
        <v>62</v>
      </c>
      <c r="D158" s="2" t="s">
        <v>5</v>
      </c>
      <c r="E158" s="2" t="s">
        <v>14</v>
      </c>
      <c r="F158" s="2" t="s">
        <v>4</v>
      </c>
      <c r="G158" s="2">
        <v>1</v>
      </c>
      <c r="H158" s="10">
        <f>_xlfn.XLOOKUP(D158,Principales!$B:$B,Principales!$C:$C)</f>
        <v>5000</v>
      </c>
      <c r="I158" s="10">
        <f t="shared" si="10"/>
        <v>0</v>
      </c>
      <c r="J158" s="10">
        <f t="shared" si="11"/>
        <v>5000</v>
      </c>
    </row>
    <row r="159" spans="1:10" hidden="1" x14ac:dyDescent="0.3">
      <c r="A159" s="5">
        <f t="shared" si="12"/>
        <v>104</v>
      </c>
      <c r="B159" s="3">
        <v>44968</v>
      </c>
      <c r="C159" s="2" t="s">
        <v>18</v>
      </c>
      <c r="D159" s="2" t="s">
        <v>155</v>
      </c>
      <c r="E159" s="2" t="s">
        <v>92</v>
      </c>
      <c r="F159" s="2" t="s">
        <v>4</v>
      </c>
      <c r="G159" s="2">
        <v>1</v>
      </c>
      <c r="H159" s="10">
        <f>_xlfn.XLOOKUP(D159,Principales!$B:$B,Principales!$C:$C)</f>
        <v>5000</v>
      </c>
      <c r="I159" s="10">
        <f t="shared" si="10"/>
        <v>0</v>
      </c>
      <c r="J159" s="10">
        <f t="shared" si="11"/>
        <v>5000</v>
      </c>
    </row>
    <row r="160" spans="1:10" hidden="1" x14ac:dyDescent="0.3">
      <c r="A160" s="5">
        <f t="shared" si="12"/>
        <v>105</v>
      </c>
      <c r="B160" s="3">
        <v>44969</v>
      </c>
      <c r="C160" s="2" t="s">
        <v>34</v>
      </c>
      <c r="D160" s="2" t="s">
        <v>67</v>
      </c>
      <c r="E160" s="2"/>
      <c r="F160" s="2" t="s">
        <v>4</v>
      </c>
      <c r="G160" s="2">
        <v>2</v>
      </c>
      <c r="H160" s="10">
        <f>_xlfn.XLOOKUP(D160,Principales!$B:$B,Principales!$C:$C)</f>
        <v>5000</v>
      </c>
      <c r="I160" s="10">
        <f t="shared" si="10"/>
        <v>0</v>
      </c>
      <c r="J160" s="10">
        <f t="shared" si="11"/>
        <v>10000</v>
      </c>
    </row>
    <row r="161" spans="1:10" hidden="1" x14ac:dyDescent="0.3">
      <c r="A161" s="5">
        <f t="shared" si="12"/>
        <v>106</v>
      </c>
      <c r="B161" s="3">
        <v>44969</v>
      </c>
      <c r="C161" s="2" t="s">
        <v>93</v>
      </c>
      <c r="D161" s="2" t="s">
        <v>37</v>
      </c>
      <c r="E161" s="2"/>
      <c r="F161" s="2" t="s">
        <v>12</v>
      </c>
      <c r="G161" s="2">
        <v>1</v>
      </c>
      <c r="H161" s="10">
        <f>_xlfn.XLOOKUP(D161,Principales!$B:$B,Principales!$C:$C)</f>
        <v>5000</v>
      </c>
      <c r="I161" s="10">
        <f t="shared" si="10"/>
        <v>0</v>
      </c>
      <c r="J161" s="10">
        <f t="shared" si="11"/>
        <v>5000</v>
      </c>
    </row>
    <row r="162" spans="1:10" hidden="1" x14ac:dyDescent="0.3">
      <c r="A162" s="5">
        <f t="shared" si="12"/>
        <v>106</v>
      </c>
      <c r="B162" s="3">
        <v>44969</v>
      </c>
      <c r="C162" s="2" t="s">
        <v>93</v>
      </c>
      <c r="D162" s="2" t="s">
        <v>37</v>
      </c>
      <c r="E162" s="2"/>
      <c r="F162" s="2" t="s">
        <v>4</v>
      </c>
      <c r="G162" s="2">
        <v>1</v>
      </c>
      <c r="H162" s="10">
        <f>_xlfn.XLOOKUP(D162,Principales!$B:$B,Principales!$C:$C)</f>
        <v>5000</v>
      </c>
      <c r="I162" s="10">
        <f t="shared" si="10"/>
        <v>0</v>
      </c>
      <c r="J162" s="10">
        <f t="shared" si="11"/>
        <v>5000</v>
      </c>
    </row>
    <row r="163" spans="1:10" hidden="1" x14ac:dyDescent="0.3">
      <c r="A163" s="5">
        <f t="shared" si="12"/>
        <v>107</v>
      </c>
      <c r="B163" s="3">
        <v>44969</v>
      </c>
      <c r="C163" s="2" t="s">
        <v>52</v>
      </c>
      <c r="D163" s="2" t="s">
        <v>37</v>
      </c>
      <c r="E163" s="2"/>
      <c r="F163" s="2" t="s">
        <v>4</v>
      </c>
      <c r="G163" s="2">
        <v>1</v>
      </c>
      <c r="H163" s="10">
        <f>_xlfn.XLOOKUP(D163,Principales!$B:$B,Principales!$C:$C)</f>
        <v>5000</v>
      </c>
      <c r="I163" s="10">
        <f t="shared" si="10"/>
        <v>0</v>
      </c>
      <c r="J163" s="10">
        <f t="shared" si="11"/>
        <v>5000</v>
      </c>
    </row>
    <row r="164" spans="1:10" hidden="1" x14ac:dyDescent="0.3">
      <c r="A164" s="5">
        <f t="shared" si="12"/>
        <v>107</v>
      </c>
      <c r="B164" s="3">
        <v>44969</v>
      </c>
      <c r="C164" s="2" t="s">
        <v>52</v>
      </c>
      <c r="D164" s="2" t="s">
        <v>16</v>
      </c>
      <c r="E164" s="2"/>
      <c r="F164" s="2" t="s">
        <v>4</v>
      </c>
      <c r="G164" s="2">
        <v>1</v>
      </c>
      <c r="H164" s="10">
        <f>_xlfn.XLOOKUP(D164,Principales!$B:$B,Principales!$C:$C)</f>
        <v>5000</v>
      </c>
      <c r="I164" s="10">
        <f t="shared" si="10"/>
        <v>0</v>
      </c>
      <c r="J164" s="10">
        <f t="shared" si="11"/>
        <v>5000</v>
      </c>
    </row>
    <row r="165" spans="1:10" hidden="1" x14ac:dyDescent="0.3">
      <c r="A165" s="5">
        <f t="shared" si="12"/>
        <v>107</v>
      </c>
      <c r="B165" s="3">
        <v>44969</v>
      </c>
      <c r="C165" s="2" t="s">
        <v>52</v>
      </c>
      <c r="D165" s="2" t="s">
        <v>199</v>
      </c>
      <c r="E165" s="2" t="s">
        <v>19</v>
      </c>
      <c r="F165" s="2" t="s">
        <v>4</v>
      </c>
      <c r="G165" s="2">
        <v>1</v>
      </c>
      <c r="H165" s="10">
        <f>_xlfn.XLOOKUP(D165,Principales!$B:$B,Principales!$C:$C)</f>
        <v>5000</v>
      </c>
      <c r="I165" s="10">
        <f t="shared" si="10"/>
        <v>0</v>
      </c>
      <c r="J165" s="10">
        <f t="shared" si="11"/>
        <v>5000</v>
      </c>
    </row>
    <row r="166" spans="1:10" hidden="1" x14ac:dyDescent="0.3">
      <c r="A166" s="5">
        <f t="shared" si="12"/>
        <v>107</v>
      </c>
      <c r="B166" s="3">
        <v>44969</v>
      </c>
      <c r="C166" s="2" t="s">
        <v>52</v>
      </c>
      <c r="D166" s="2" t="s">
        <v>67</v>
      </c>
      <c r="E166" s="2"/>
      <c r="F166" s="2" t="s">
        <v>4</v>
      </c>
      <c r="G166" s="2">
        <v>2</v>
      </c>
      <c r="H166" s="10">
        <f>_xlfn.XLOOKUP(D166,Principales!$B:$B,Principales!$C:$C)</f>
        <v>5000</v>
      </c>
      <c r="I166" s="10">
        <f t="shared" si="10"/>
        <v>0</v>
      </c>
      <c r="J166" s="10">
        <f t="shared" si="11"/>
        <v>10000</v>
      </c>
    </row>
    <row r="167" spans="1:10" hidden="1" x14ac:dyDescent="0.3">
      <c r="A167" s="5">
        <f t="shared" si="12"/>
        <v>108</v>
      </c>
      <c r="B167" s="3">
        <v>44969</v>
      </c>
      <c r="C167" s="2" t="s">
        <v>50</v>
      </c>
      <c r="D167" s="2" t="s">
        <v>199</v>
      </c>
      <c r="E167" s="2"/>
      <c r="F167" s="2" t="s">
        <v>4</v>
      </c>
      <c r="G167" s="2">
        <v>2</v>
      </c>
      <c r="H167" s="10">
        <f>_xlfn.XLOOKUP(D167,Principales!$B:$B,Principales!$C:$C)</f>
        <v>5000</v>
      </c>
      <c r="I167" s="10">
        <f t="shared" si="10"/>
        <v>0</v>
      </c>
      <c r="J167" s="10">
        <f t="shared" si="11"/>
        <v>10000</v>
      </c>
    </row>
    <row r="168" spans="1:10" hidden="1" x14ac:dyDescent="0.3">
      <c r="A168" s="5">
        <f t="shared" si="12"/>
        <v>108</v>
      </c>
      <c r="B168" s="3">
        <v>44969</v>
      </c>
      <c r="C168" s="2" t="s">
        <v>50</v>
      </c>
      <c r="D168" s="2" t="s">
        <v>16</v>
      </c>
      <c r="E168" s="2"/>
      <c r="F168" s="2" t="s">
        <v>4</v>
      </c>
      <c r="G168" s="2">
        <v>1</v>
      </c>
      <c r="H168" s="10">
        <f>_xlfn.XLOOKUP(D168,Principales!$B:$B,Principales!$C:$C)</f>
        <v>5000</v>
      </c>
      <c r="I168" s="10">
        <f t="shared" si="10"/>
        <v>0</v>
      </c>
      <c r="J168" s="10">
        <f t="shared" si="11"/>
        <v>5000</v>
      </c>
    </row>
    <row r="169" spans="1:10" hidden="1" x14ac:dyDescent="0.3">
      <c r="A169" s="5">
        <f t="shared" si="12"/>
        <v>109</v>
      </c>
      <c r="B169" s="3">
        <v>44969</v>
      </c>
      <c r="C169" s="2" t="s">
        <v>84</v>
      </c>
      <c r="D169" s="2" t="s">
        <v>67</v>
      </c>
      <c r="E169" s="2"/>
      <c r="F169" s="2" t="s">
        <v>12</v>
      </c>
      <c r="G169" s="2">
        <v>1</v>
      </c>
      <c r="H169" s="10">
        <f>_xlfn.XLOOKUP(D169,Principales!$B:$B,Principales!$C:$C)</f>
        <v>5000</v>
      </c>
      <c r="I169" s="10">
        <f t="shared" si="10"/>
        <v>0</v>
      </c>
      <c r="J169" s="10">
        <f t="shared" si="11"/>
        <v>5000</v>
      </c>
    </row>
    <row r="170" spans="1:10" hidden="1" x14ac:dyDescent="0.3">
      <c r="A170" s="5">
        <f t="shared" si="12"/>
        <v>110</v>
      </c>
      <c r="B170" s="3">
        <v>44971</v>
      </c>
      <c r="C170" s="2" t="s">
        <v>34</v>
      </c>
      <c r="D170" s="2" t="s">
        <v>5</v>
      </c>
      <c r="E170" s="2" t="s">
        <v>19</v>
      </c>
      <c r="F170" s="2" t="s">
        <v>4</v>
      </c>
      <c r="G170" s="2">
        <v>1</v>
      </c>
      <c r="H170" s="10">
        <f>_xlfn.XLOOKUP(D170,Principales!$B:$B,Principales!$C:$C)</f>
        <v>5000</v>
      </c>
      <c r="I170" s="10">
        <f t="shared" si="10"/>
        <v>0</v>
      </c>
      <c r="J170" s="10">
        <f t="shared" si="11"/>
        <v>5000</v>
      </c>
    </row>
    <row r="171" spans="1:10" hidden="1" x14ac:dyDescent="0.3">
      <c r="A171" s="5">
        <f t="shared" si="12"/>
        <v>110</v>
      </c>
      <c r="B171" s="3">
        <v>44971</v>
      </c>
      <c r="C171" s="2" t="s">
        <v>34</v>
      </c>
      <c r="D171" s="2" t="s">
        <v>94</v>
      </c>
      <c r="E171" s="2"/>
      <c r="F171" s="2" t="s">
        <v>4</v>
      </c>
      <c r="G171" s="2">
        <v>1</v>
      </c>
      <c r="H171" s="10">
        <f>_xlfn.XLOOKUP(D171,Principales!$B:$B,Principales!$C:$C)</f>
        <v>5500</v>
      </c>
      <c r="I171" s="10">
        <f t="shared" si="10"/>
        <v>0</v>
      </c>
      <c r="J171" s="10">
        <f t="shared" si="11"/>
        <v>5500</v>
      </c>
    </row>
    <row r="172" spans="1:10" hidden="1" x14ac:dyDescent="0.3">
      <c r="A172" s="5">
        <f t="shared" si="12"/>
        <v>110</v>
      </c>
      <c r="B172" s="3">
        <v>44971</v>
      </c>
      <c r="C172" s="2" t="s">
        <v>34</v>
      </c>
      <c r="D172" s="2" t="s">
        <v>94</v>
      </c>
      <c r="E172" s="2"/>
      <c r="F172" s="2" t="s">
        <v>12</v>
      </c>
      <c r="G172" s="2">
        <v>2</v>
      </c>
      <c r="H172" s="10">
        <f>_xlfn.XLOOKUP(D172,Principales!$B:$B,Principales!$C:$C)</f>
        <v>5500</v>
      </c>
      <c r="I172" s="10">
        <f t="shared" si="10"/>
        <v>0</v>
      </c>
      <c r="J172" s="10">
        <f t="shared" si="11"/>
        <v>11000</v>
      </c>
    </row>
    <row r="173" spans="1:10" hidden="1" x14ac:dyDescent="0.3">
      <c r="A173" s="5">
        <f t="shared" si="12"/>
        <v>111</v>
      </c>
      <c r="B173" s="3">
        <v>44971</v>
      </c>
      <c r="C173" s="2" t="s">
        <v>84</v>
      </c>
      <c r="D173" s="2" t="s">
        <v>5</v>
      </c>
      <c r="E173" s="2" t="s">
        <v>19</v>
      </c>
      <c r="F173" s="2" t="s">
        <v>12</v>
      </c>
      <c r="G173" s="2">
        <v>1</v>
      </c>
      <c r="H173" s="10">
        <f>_xlfn.XLOOKUP(D173,Principales!$B:$B,Principales!$C:$C)</f>
        <v>5000</v>
      </c>
      <c r="I173" s="10">
        <f t="shared" si="10"/>
        <v>0</v>
      </c>
      <c r="J173" s="10">
        <f t="shared" si="11"/>
        <v>5000</v>
      </c>
    </row>
    <row r="174" spans="1:10" hidden="1" x14ac:dyDescent="0.3">
      <c r="A174" s="5">
        <f t="shared" si="12"/>
        <v>112</v>
      </c>
      <c r="B174" s="3">
        <v>44971</v>
      </c>
      <c r="C174" s="2" t="s">
        <v>69</v>
      </c>
      <c r="D174" s="2" t="s">
        <v>37</v>
      </c>
      <c r="E174" s="2"/>
      <c r="F174" s="2" t="s">
        <v>12</v>
      </c>
      <c r="G174" s="2">
        <v>2</v>
      </c>
      <c r="H174" s="10">
        <f>_xlfn.XLOOKUP(D174,Principales!$B:$B,Principales!$C:$C)</f>
        <v>5000</v>
      </c>
      <c r="I174" s="10">
        <f t="shared" si="10"/>
        <v>0</v>
      </c>
      <c r="J174" s="10">
        <f t="shared" si="11"/>
        <v>10000</v>
      </c>
    </row>
    <row r="175" spans="1:10" hidden="1" x14ac:dyDescent="0.3">
      <c r="A175" s="5">
        <f t="shared" si="12"/>
        <v>112</v>
      </c>
      <c r="B175" s="3">
        <v>44971</v>
      </c>
      <c r="C175" s="2" t="s">
        <v>69</v>
      </c>
      <c r="D175" s="2" t="s">
        <v>37</v>
      </c>
      <c r="E175" s="2"/>
      <c r="F175" s="2" t="s">
        <v>4</v>
      </c>
      <c r="G175" s="2">
        <v>1</v>
      </c>
      <c r="H175" s="10">
        <f>_xlfn.XLOOKUP(D175,Principales!$B:$B,Principales!$C:$C)</f>
        <v>5000</v>
      </c>
      <c r="I175" s="10">
        <f t="shared" si="10"/>
        <v>0</v>
      </c>
      <c r="J175" s="10">
        <f t="shared" si="11"/>
        <v>5000</v>
      </c>
    </row>
    <row r="176" spans="1:10" hidden="1" x14ac:dyDescent="0.3">
      <c r="A176" s="5">
        <f t="shared" si="12"/>
        <v>113</v>
      </c>
      <c r="B176" s="3">
        <v>44968</v>
      </c>
      <c r="C176" s="2" t="s">
        <v>87</v>
      </c>
      <c r="D176" s="2" t="s">
        <v>155</v>
      </c>
      <c r="E176" s="2"/>
      <c r="F176" s="2" t="s">
        <v>4</v>
      </c>
      <c r="G176" s="2">
        <v>2</v>
      </c>
      <c r="H176" s="10">
        <f>_xlfn.XLOOKUP(D176,Principales!$B:$B,Principales!$C:$C)</f>
        <v>5000</v>
      </c>
      <c r="I176" s="10">
        <f t="shared" si="10"/>
        <v>0</v>
      </c>
      <c r="J176" s="10">
        <f t="shared" si="11"/>
        <v>10000</v>
      </c>
    </row>
    <row r="177" spans="1:10" hidden="1" x14ac:dyDescent="0.3">
      <c r="A177" s="5">
        <f t="shared" si="12"/>
        <v>113</v>
      </c>
      <c r="B177" s="3">
        <v>44968</v>
      </c>
      <c r="C177" s="2" t="s">
        <v>87</v>
      </c>
      <c r="D177" s="2" t="s">
        <v>5</v>
      </c>
      <c r="E177" s="2" t="s">
        <v>22</v>
      </c>
      <c r="F177" s="2" t="s">
        <v>12</v>
      </c>
      <c r="G177" s="2">
        <v>1</v>
      </c>
      <c r="H177" s="10">
        <f>_xlfn.XLOOKUP(D177,Principales!$B:$B,Principales!$C:$C)</f>
        <v>5000</v>
      </c>
      <c r="I177" s="10">
        <f t="shared" si="10"/>
        <v>0</v>
      </c>
      <c r="J177" s="10">
        <f t="shared" si="11"/>
        <v>5000</v>
      </c>
    </row>
    <row r="178" spans="1:10" hidden="1" x14ac:dyDescent="0.3">
      <c r="A178" s="5">
        <f t="shared" si="12"/>
        <v>113</v>
      </c>
      <c r="B178" s="3">
        <v>44968</v>
      </c>
      <c r="C178" s="2" t="s">
        <v>87</v>
      </c>
      <c r="D178" s="2" t="s">
        <v>5</v>
      </c>
      <c r="E178" s="2" t="s">
        <v>92</v>
      </c>
      <c r="F178" s="2" t="s">
        <v>4</v>
      </c>
      <c r="G178" s="2">
        <v>1</v>
      </c>
      <c r="H178" s="10">
        <f>_xlfn.XLOOKUP(D178,Principales!$B:$B,Principales!$C:$C)</f>
        <v>5000</v>
      </c>
      <c r="I178" s="10">
        <f t="shared" si="10"/>
        <v>0</v>
      </c>
      <c r="J178" s="10">
        <f t="shared" si="11"/>
        <v>5000</v>
      </c>
    </row>
    <row r="179" spans="1:10" hidden="1" x14ac:dyDescent="0.3">
      <c r="A179" s="5">
        <f t="shared" si="12"/>
        <v>114</v>
      </c>
      <c r="B179" s="3">
        <v>44974</v>
      </c>
      <c r="C179" s="2" t="s">
        <v>52</v>
      </c>
      <c r="D179" s="2" t="s">
        <v>5</v>
      </c>
      <c r="E179" s="2" t="s">
        <v>92</v>
      </c>
      <c r="F179" s="2" t="s">
        <v>12</v>
      </c>
      <c r="G179" s="2">
        <v>1</v>
      </c>
      <c r="H179" s="10">
        <f>_xlfn.XLOOKUP(D179,Principales!$B:$B,Principales!$C:$C)</f>
        <v>5000</v>
      </c>
      <c r="I179" s="10">
        <f t="shared" si="10"/>
        <v>0</v>
      </c>
      <c r="J179" s="10">
        <f t="shared" si="11"/>
        <v>5000</v>
      </c>
    </row>
    <row r="180" spans="1:10" hidden="1" x14ac:dyDescent="0.3">
      <c r="A180" s="5">
        <f t="shared" si="12"/>
        <v>114</v>
      </c>
      <c r="B180" s="3">
        <v>44974</v>
      </c>
      <c r="C180" s="2" t="s">
        <v>52</v>
      </c>
      <c r="D180" s="2" t="s">
        <v>37</v>
      </c>
      <c r="E180" s="2"/>
      <c r="F180" s="2" t="s">
        <v>12</v>
      </c>
      <c r="G180" s="2">
        <v>1</v>
      </c>
      <c r="H180" s="10">
        <f>_xlfn.XLOOKUP(D180,Principales!$B:$B,Principales!$C:$C)</f>
        <v>5000</v>
      </c>
      <c r="I180" s="10">
        <f t="shared" si="10"/>
        <v>0</v>
      </c>
      <c r="J180" s="10">
        <f t="shared" si="11"/>
        <v>5000</v>
      </c>
    </row>
    <row r="181" spans="1:10" hidden="1" x14ac:dyDescent="0.3">
      <c r="A181" s="5">
        <f t="shared" si="12"/>
        <v>114</v>
      </c>
      <c r="B181" s="3">
        <v>44974</v>
      </c>
      <c r="C181" s="2" t="s">
        <v>52</v>
      </c>
      <c r="D181" s="2" t="s">
        <v>36</v>
      </c>
      <c r="E181" s="2"/>
      <c r="F181" s="2" t="s">
        <v>12</v>
      </c>
      <c r="G181" s="2">
        <v>1</v>
      </c>
      <c r="H181" s="10">
        <f>_xlfn.XLOOKUP(D181,Principales!$B:$B,Principales!$C:$C)</f>
        <v>5000</v>
      </c>
      <c r="I181" s="10">
        <f t="shared" si="10"/>
        <v>0</v>
      </c>
      <c r="J181" s="10">
        <f t="shared" si="11"/>
        <v>5000</v>
      </c>
    </row>
    <row r="182" spans="1:10" hidden="1" x14ac:dyDescent="0.3">
      <c r="A182" s="5">
        <f t="shared" si="12"/>
        <v>115</v>
      </c>
      <c r="B182" s="3">
        <v>44974</v>
      </c>
      <c r="C182" s="2" t="s">
        <v>39</v>
      </c>
      <c r="D182" s="2" t="s">
        <v>5</v>
      </c>
      <c r="E182" s="2" t="s">
        <v>19</v>
      </c>
      <c r="F182" s="2" t="s">
        <v>4</v>
      </c>
      <c r="G182" s="2">
        <v>2</v>
      </c>
      <c r="H182" s="10">
        <f>_xlfn.XLOOKUP(D182,Principales!$B:$B,Principales!$C:$C)</f>
        <v>5000</v>
      </c>
      <c r="I182" s="10">
        <f t="shared" si="10"/>
        <v>0</v>
      </c>
      <c r="J182" s="10">
        <f t="shared" si="11"/>
        <v>10000</v>
      </c>
    </row>
    <row r="183" spans="1:10" hidden="1" x14ac:dyDescent="0.3">
      <c r="A183" s="5">
        <f t="shared" si="12"/>
        <v>116</v>
      </c>
      <c r="B183" s="3">
        <v>44975</v>
      </c>
      <c r="C183" s="2" t="s">
        <v>34</v>
      </c>
      <c r="D183" s="2" t="s">
        <v>37</v>
      </c>
      <c r="E183" s="2"/>
      <c r="F183" s="2" t="s">
        <v>12</v>
      </c>
      <c r="G183" s="2">
        <v>2</v>
      </c>
      <c r="H183" s="10">
        <f>_xlfn.XLOOKUP(D183,Principales!$B:$B,Principales!$C:$C)</f>
        <v>5000</v>
      </c>
      <c r="I183" s="10">
        <f t="shared" si="10"/>
        <v>0</v>
      </c>
      <c r="J183" s="10">
        <f t="shared" si="11"/>
        <v>10000</v>
      </c>
    </row>
    <row r="184" spans="1:10" hidden="1" x14ac:dyDescent="0.3">
      <c r="A184" s="5">
        <f t="shared" si="12"/>
        <v>116</v>
      </c>
      <c r="B184" s="3">
        <v>44975</v>
      </c>
      <c r="C184" s="2" t="s">
        <v>34</v>
      </c>
      <c r="D184" s="2" t="s">
        <v>58</v>
      </c>
      <c r="E184" s="2"/>
      <c r="F184" s="2" t="s">
        <v>4</v>
      </c>
      <c r="G184" s="2">
        <v>2</v>
      </c>
      <c r="H184" s="10">
        <f>_xlfn.XLOOKUP(D184,Principales!$B:$B,Principales!$C:$C)</f>
        <v>5000</v>
      </c>
      <c r="I184" s="10">
        <f t="shared" si="10"/>
        <v>0</v>
      </c>
      <c r="J184" s="10">
        <f t="shared" si="11"/>
        <v>10000</v>
      </c>
    </row>
    <row r="185" spans="1:10" hidden="1" x14ac:dyDescent="0.3">
      <c r="A185" s="5">
        <f t="shared" si="12"/>
        <v>117</v>
      </c>
      <c r="B185" s="3">
        <v>44975</v>
      </c>
      <c r="C185" s="2" t="s">
        <v>84</v>
      </c>
      <c r="D185" s="2" t="s">
        <v>37</v>
      </c>
      <c r="E185" s="2"/>
      <c r="F185" s="2" t="s">
        <v>4</v>
      </c>
      <c r="G185" s="2">
        <v>1</v>
      </c>
      <c r="H185" s="10">
        <f>_xlfn.XLOOKUP(D185,Principales!$B:$B,Principales!$C:$C)</f>
        <v>5000</v>
      </c>
      <c r="I185" s="10">
        <f t="shared" si="10"/>
        <v>0</v>
      </c>
      <c r="J185" s="10">
        <f t="shared" si="11"/>
        <v>5000</v>
      </c>
    </row>
    <row r="186" spans="1:10" hidden="1" x14ac:dyDescent="0.3">
      <c r="A186" s="5">
        <f t="shared" si="12"/>
        <v>118</v>
      </c>
      <c r="B186" s="3">
        <v>44976</v>
      </c>
      <c r="C186" s="2" t="s">
        <v>52</v>
      </c>
      <c r="D186" s="2" t="s">
        <v>16</v>
      </c>
      <c r="E186" s="2"/>
      <c r="F186" s="2" t="s">
        <v>4</v>
      </c>
      <c r="G186" s="2">
        <v>3</v>
      </c>
      <c r="H186" s="10">
        <f>_xlfn.XLOOKUP(D186,Principales!$B:$B,Principales!$C:$C)</f>
        <v>5000</v>
      </c>
      <c r="I186" s="10">
        <f t="shared" si="10"/>
        <v>0</v>
      </c>
      <c r="J186" s="10">
        <f t="shared" si="11"/>
        <v>15000</v>
      </c>
    </row>
    <row r="187" spans="1:10" hidden="1" x14ac:dyDescent="0.3">
      <c r="A187" s="5">
        <f t="shared" si="12"/>
        <v>118</v>
      </c>
      <c r="B187" s="3">
        <v>44976</v>
      </c>
      <c r="C187" s="2" t="s">
        <v>52</v>
      </c>
      <c r="D187" s="2" t="s">
        <v>5</v>
      </c>
      <c r="E187" s="2" t="s">
        <v>26</v>
      </c>
      <c r="F187" s="2" t="s">
        <v>4</v>
      </c>
      <c r="G187" s="2">
        <v>1</v>
      </c>
      <c r="H187" s="10">
        <f>_xlfn.XLOOKUP(D187,Principales!$B:$B,Principales!$C:$C)</f>
        <v>5000</v>
      </c>
      <c r="I187" s="10">
        <f t="shared" si="10"/>
        <v>0</v>
      </c>
      <c r="J187" s="10">
        <f t="shared" si="11"/>
        <v>5000</v>
      </c>
    </row>
    <row r="188" spans="1:10" hidden="1" x14ac:dyDescent="0.3">
      <c r="A188" s="5">
        <f t="shared" si="12"/>
        <v>118</v>
      </c>
      <c r="B188" s="3">
        <v>44976</v>
      </c>
      <c r="C188" s="2" t="s">
        <v>52</v>
      </c>
      <c r="D188" s="2" t="s">
        <v>5</v>
      </c>
      <c r="E188" s="2" t="s">
        <v>22</v>
      </c>
      <c r="F188" s="2" t="s">
        <v>4</v>
      </c>
      <c r="G188" s="2">
        <v>1</v>
      </c>
      <c r="H188" s="10">
        <f>_xlfn.XLOOKUP(D188,Principales!$B:$B,Principales!$C:$C)</f>
        <v>5000</v>
      </c>
      <c r="I188" s="10">
        <f t="shared" si="10"/>
        <v>0</v>
      </c>
      <c r="J188" s="10">
        <f t="shared" si="11"/>
        <v>5000</v>
      </c>
    </row>
    <row r="189" spans="1:10" hidden="1" x14ac:dyDescent="0.3">
      <c r="A189" s="5">
        <f t="shared" si="12"/>
        <v>119</v>
      </c>
      <c r="B189" s="3">
        <v>44976</v>
      </c>
      <c r="C189" s="2" t="s">
        <v>13</v>
      </c>
      <c r="D189" s="2" t="s">
        <v>37</v>
      </c>
      <c r="E189" s="2"/>
      <c r="F189" s="2" t="s">
        <v>4</v>
      </c>
      <c r="G189" s="2">
        <v>2</v>
      </c>
      <c r="H189" s="10">
        <f>_xlfn.XLOOKUP(D189,Principales!$B:$B,Principales!$C:$C)</f>
        <v>5000</v>
      </c>
      <c r="I189" s="10">
        <f t="shared" si="10"/>
        <v>0</v>
      </c>
      <c r="J189" s="10">
        <f t="shared" si="11"/>
        <v>10000</v>
      </c>
    </row>
    <row r="190" spans="1:10" hidden="1" x14ac:dyDescent="0.3">
      <c r="A190" s="5">
        <f t="shared" si="12"/>
        <v>120</v>
      </c>
      <c r="B190" s="3">
        <v>44976</v>
      </c>
      <c r="C190" s="2" t="s">
        <v>34</v>
      </c>
      <c r="D190" s="2" t="s">
        <v>5</v>
      </c>
      <c r="E190" s="2" t="s">
        <v>7</v>
      </c>
      <c r="F190" s="2" t="s">
        <v>12</v>
      </c>
      <c r="G190" s="2">
        <v>2</v>
      </c>
      <c r="H190" s="10">
        <f>_xlfn.XLOOKUP(D190,Principales!$B:$B,Principales!$C:$C)</f>
        <v>5000</v>
      </c>
      <c r="I190" s="10">
        <f t="shared" si="10"/>
        <v>0</v>
      </c>
      <c r="J190" s="10">
        <f t="shared" si="11"/>
        <v>10000</v>
      </c>
    </row>
    <row r="191" spans="1:10" hidden="1" x14ac:dyDescent="0.3">
      <c r="A191" s="5">
        <f t="shared" si="12"/>
        <v>120</v>
      </c>
      <c r="B191" s="3">
        <v>44976</v>
      </c>
      <c r="C191" s="2" t="s">
        <v>34</v>
      </c>
      <c r="D191" s="2" t="s">
        <v>37</v>
      </c>
      <c r="E191" s="2"/>
      <c r="F191" s="2" t="s">
        <v>4</v>
      </c>
      <c r="G191" s="2">
        <v>1</v>
      </c>
      <c r="H191" s="10">
        <f>_xlfn.XLOOKUP(D191,Principales!$B:$B,Principales!$C:$C)</f>
        <v>5000</v>
      </c>
      <c r="I191" s="10">
        <f t="shared" si="10"/>
        <v>0</v>
      </c>
      <c r="J191" s="10">
        <f t="shared" si="11"/>
        <v>5000</v>
      </c>
    </row>
    <row r="192" spans="1:10" hidden="1" x14ac:dyDescent="0.3">
      <c r="A192" s="5">
        <f t="shared" si="12"/>
        <v>121</v>
      </c>
      <c r="B192" s="3">
        <v>44976</v>
      </c>
      <c r="C192" s="2" t="s">
        <v>84</v>
      </c>
      <c r="D192" s="2" t="s">
        <v>5</v>
      </c>
      <c r="E192" s="2" t="s">
        <v>7</v>
      </c>
      <c r="F192" s="2" t="s">
        <v>4</v>
      </c>
      <c r="G192" s="2">
        <v>1</v>
      </c>
      <c r="H192" s="10">
        <f>_xlfn.XLOOKUP(D192,Principales!$B:$B,Principales!$C:$C)</f>
        <v>5000</v>
      </c>
      <c r="I192" s="10">
        <f t="shared" ref="I192:I255" si="13">IF(F192="S/E",1000,0)</f>
        <v>0</v>
      </c>
      <c r="J192" s="10">
        <f t="shared" ref="J192:J255" si="14">G192*H192-I192</f>
        <v>5000</v>
      </c>
    </row>
    <row r="193" spans="1:10" hidden="1" x14ac:dyDescent="0.3">
      <c r="A193" s="5">
        <f t="shared" si="12"/>
        <v>122</v>
      </c>
      <c r="B193" s="3">
        <v>44977</v>
      </c>
      <c r="C193" s="2" t="s">
        <v>13</v>
      </c>
      <c r="D193" s="2" t="s">
        <v>85</v>
      </c>
      <c r="E193" s="2" t="s">
        <v>14</v>
      </c>
      <c r="F193" s="2" t="s">
        <v>4</v>
      </c>
      <c r="G193" s="2">
        <v>2</v>
      </c>
      <c r="H193" s="10">
        <f>_xlfn.XLOOKUP(D193,Principales!$B:$B,Principales!$C:$C)</f>
        <v>5000</v>
      </c>
      <c r="I193" s="10">
        <f t="shared" si="13"/>
        <v>0</v>
      </c>
      <c r="J193" s="10">
        <f t="shared" si="14"/>
        <v>10000</v>
      </c>
    </row>
    <row r="194" spans="1:10" hidden="1" x14ac:dyDescent="0.3">
      <c r="A194" s="5">
        <f t="shared" si="12"/>
        <v>123</v>
      </c>
      <c r="B194" s="3">
        <v>44977</v>
      </c>
      <c r="C194" s="2" t="s">
        <v>84</v>
      </c>
      <c r="D194" s="2" t="s">
        <v>32</v>
      </c>
      <c r="E194" s="2" t="s">
        <v>19</v>
      </c>
      <c r="F194" s="2" t="s">
        <v>4</v>
      </c>
      <c r="G194" s="2">
        <v>1</v>
      </c>
      <c r="H194" s="10">
        <f>_xlfn.XLOOKUP(D194,Principales!$B:$B,Principales!$C:$C)</f>
        <v>6000</v>
      </c>
      <c r="I194" s="10">
        <f t="shared" si="13"/>
        <v>0</v>
      </c>
      <c r="J194" s="10">
        <f t="shared" si="14"/>
        <v>6000</v>
      </c>
    </row>
    <row r="195" spans="1:10" hidden="1" x14ac:dyDescent="0.3">
      <c r="A195" s="5">
        <f t="shared" si="12"/>
        <v>124</v>
      </c>
      <c r="B195" s="3">
        <v>44978</v>
      </c>
      <c r="C195" s="2" t="s">
        <v>62</v>
      </c>
      <c r="D195" s="2" t="s">
        <v>5</v>
      </c>
      <c r="E195" s="2" t="s">
        <v>22</v>
      </c>
      <c r="F195" s="2" t="s">
        <v>12</v>
      </c>
      <c r="G195" s="2">
        <v>2</v>
      </c>
      <c r="H195" s="10">
        <f>_xlfn.XLOOKUP(D195,Principales!$B:$B,Principales!$C:$C)</f>
        <v>5000</v>
      </c>
      <c r="I195" s="10">
        <f t="shared" si="13"/>
        <v>0</v>
      </c>
      <c r="J195" s="10">
        <f t="shared" si="14"/>
        <v>10000</v>
      </c>
    </row>
    <row r="196" spans="1:10" hidden="1" x14ac:dyDescent="0.3">
      <c r="A196" s="5">
        <f t="shared" ref="A196:A259" si="15">IF(_xlfn.CONCAT(B196:C196)=_xlfn.CONCAT(B195:C195),A195,A195+1)</f>
        <v>124</v>
      </c>
      <c r="B196" s="3">
        <v>44978</v>
      </c>
      <c r="C196" s="2" t="s">
        <v>62</v>
      </c>
      <c r="D196" s="2" t="s">
        <v>5</v>
      </c>
      <c r="E196" s="2" t="s">
        <v>22</v>
      </c>
      <c r="F196" s="2" t="s">
        <v>4</v>
      </c>
      <c r="G196" s="2">
        <v>3</v>
      </c>
      <c r="H196" s="10">
        <f>_xlfn.XLOOKUP(D196,Principales!$B:$B,Principales!$C:$C)</f>
        <v>5000</v>
      </c>
      <c r="I196" s="10">
        <f t="shared" si="13"/>
        <v>0</v>
      </c>
      <c r="J196" s="10">
        <f t="shared" si="14"/>
        <v>15000</v>
      </c>
    </row>
    <row r="197" spans="1:10" hidden="1" x14ac:dyDescent="0.3">
      <c r="A197" s="5">
        <f t="shared" si="15"/>
        <v>125</v>
      </c>
      <c r="B197" s="3">
        <v>44979</v>
      </c>
      <c r="C197" s="2" t="s">
        <v>84</v>
      </c>
      <c r="D197" s="2" t="s">
        <v>67</v>
      </c>
      <c r="E197" s="2"/>
      <c r="F197" s="2" t="s">
        <v>4</v>
      </c>
      <c r="G197" s="2">
        <v>1</v>
      </c>
      <c r="H197" s="10">
        <f>_xlfn.XLOOKUP(D197,Principales!$B:$B,Principales!$C:$C)</f>
        <v>5000</v>
      </c>
      <c r="I197" s="10">
        <f t="shared" si="13"/>
        <v>0</v>
      </c>
      <c r="J197" s="10">
        <f t="shared" si="14"/>
        <v>5000</v>
      </c>
    </row>
    <row r="198" spans="1:10" hidden="1" x14ac:dyDescent="0.3">
      <c r="A198" s="5">
        <f t="shared" si="15"/>
        <v>126</v>
      </c>
      <c r="B198" s="3">
        <v>44979</v>
      </c>
      <c r="C198" s="2" t="s">
        <v>49</v>
      </c>
      <c r="D198" s="2" t="s">
        <v>37</v>
      </c>
      <c r="E198" s="2"/>
      <c r="F198" s="2" t="s">
        <v>4</v>
      </c>
      <c r="G198" s="2">
        <v>2</v>
      </c>
      <c r="H198" s="10">
        <f>_xlfn.XLOOKUP(D198,Principales!$B:$B,Principales!$C:$C)</f>
        <v>5000</v>
      </c>
      <c r="I198" s="10">
        <f t="shared" si="13"/>
        <v>0</v>
      </c>
      <c r="J198" s="10">
        <f t="shared" si="14"/>
        <v>10000</v>
      </c>
    </row>
    <row r="199" spans="1:10" hidden="1" x14ac:dyDescent="0.3">
      <c r="A199" s="5">
        <f t="shared" si="15"/>
        <v>126</v>
      </c>
      <c r="B199" s="3">
        <v>44979</v>
      </c>
      <c r="C199" s="2" t="s">
        <v>49</v>
      </c>
      <c r="D199" s="2" t="s">
        <v>5</v>
      </c>
      <c r="E199" s="2" t="s">
        <v>14</v>
      </c>
      <c r="F199" s="2" t="s">
        <v>12</v>
      </c>
      <c r="G199" s="2">
        <v>1</v>
      </c>
      <c r="H199" s="10">
        <f>_xlfn.XLOOKUP(D199,Principales!$B:$B,Principales!$C:$C)</f>
        <v>5000</v>
      </c>
      <c r="I199" s="10">
        <f t="shared" si="13"/>
        <v>0</v>
      </c>
      <c r="J199" s="10">
        <f t="shared" si="14"/>
        <v>5000</v>
      </c>
    </row>
    <row r="200" spans="1:10" hidden="1" x14ac:dyDescent="0.3">
      <c r="A200" s="5">
        <f t="shared" si="15"/>
        <v>127</v>
      </c>
      <c r="B200" s="3">
        <v>44980</v>
      </c>
      <c r="C200" s="2" t="s">
        <v>52</v>
      </c>
      <c r="D200" s="2" t="s">
        <v>37</v>
      </c>
      <c r="E200" s="2"/>
      <c r="F200" s="2" t="s">
        <v>12</v>
      </c>
      <c r="G200" s="2">
        <v>3</v>
      </c>
      <c r="H200" s="10">
        <f>_xlfn.XLOOKUP(D200,Principales!$B:$B,Principales!$C:$C)</f>
        <v>5000</v>
      </c>
      <c r="I200" s="10">
        <f t="shared" si="13"/>
        <v>0</v>
      </c>
      <c r="J200" s="10">
        <f t="shared" si="14"/>
        <v>15000</v>
      </c>
    </row>
    <row r="201" spans="1:10" hidden="1" x14ac:dyDescent="0.3">
      <c r="A201" s="5">
        <f t="shared" si="15"/>
        <v>127</v>
      </c>
      <c r="B201" s="3">
        <v>44980</v>
      </c>
      <c r="C201" s="2" t="s">
        <v>52</v>
      </c>
      <c r="D201" s="2" t="s">
        <v>5</v>
      </c>
      <c r="E201" s="2" t="s">
        <v>19</v>
      </c>
      <c r="F201" s="2" t="s">
        <v>4</v>
      </c>
      <c r="G201" s="2">
        <v>1</v>
      </c>
      <c r="H201" s="10">
        <f>_xlfn.XLOOKUP(D201,Principales!$B:$B,Principales!$C:$C)</f>
        <v>5000</v>
      </c>
      <c r="I201" s="10">
        <f t="shared" si="13"/>
        <v>0</v>
      </c>
      <c r="J201" s="10">
        <f t="shared" si="14"/>
        <v>5000</v>
      </c>
    </row>
    <row r="202" spans="1:10" hidden="1" x14ac:dyDescent="0.3">
      <c r="A202" s="5">
        <f t="shared" si="15"/>
        <v>127</v>
      </c>
      <c r="B202" s="3">
        <v>44980</v>
      </c>
      <c r="C202" s="2" t="s">
        <v>52</v>
      </c>
      <c r="D202" s="2" t="s">
        <v>23</v>
      </c>
      <c r="E202" s="2" t="s">
        <v>26</v>
      </c>
      <c r="F202" s="2" t="s">
        <v>4</v>
      </c>
      <c r="G202" s="2">
        <v>1</v>
      </c>
      <c r="H202" s="10">
        <f>_xlfn.XLOOKUP(D202,Principales!$B:$B,Principales!$C:$C)</f>
        <v>5000</v>
      </c>
      <c r="I202" s="10">
        <f t="shared" si="13"/>
        <v>0</v>
      </c>
      <c r="J202" s="10">
        <f t="shared" si="14"/>
        <v>5000</v>
      </c>
    </row>
    <row r="203" spans="1:10" hidden="1" x14ac:dyDescent="0.3">
      <c r="A203" s="5">
        <f t="shared" si="15"/>
        <v>128</v>
      </c>
      <c r="B203" s="3">
        <v>44980</v>
      </c>
      <c r="C203" s="2" t="s">
        <v>34</v>
      </c>
      <c r="D203" s="2" t="s">
        <v>5</v>
      </c>
      <c r="E203" s="2" t="s">
        <v>14</v>
      </c>
      <c r="F203" s="2" t="s">
        <v>12</v>
      </c>
      <c r="G203" s="2">
        <v>2</v>
      </c>
      <c r="H203" s="10">
        <f>_xlfn.XLOOKUP(D203,Principales!$B:$B,Principales!$C:$C)</f>
        <v>5000</v>
      </c>
      <c r="I203" s="10">
        <f t="shared" si="13"/>
        <v>0</v>
      </c>
      <c r="J203" s="10">
        <f t="shared" si="14"/>
        <v>10000</v>
      </c>
    </row>
    <row r="204" spans="1:10" hidden="1" x14ac:dyDescent="0.3">
      <c r="A204" s="5">
        <f t="shared" si="15"/>
        <v>128</v>
      </c>
      <c r="B204" s="3">
        <v>44980</v>
      </c>
      <c r="C204" s="2" t="s">
        <v>34</v>
      </c>
      <c r="D204" s="2" t="s">
        <v>5</v>
      </c>
      <c r="E204" s="2" t="s">
        <v>14</v>
      </c>
      <c r="F204" s="2" t="s">
        <v>4</v>
      </c>
      <c r="G204" s="2">
        <v>1</v>
      </c>
      <c r="H204" s="10">
        <f>_xlfn.XLOOKUP(D204,Principales!$B:$B,Principales!$C:$C)</f>
        <v>5000</v>
      </c>
      <c r="I204" s="10">
        <f t="shared" si="13"/>
        <v>0</v>
      </c>
      <c r="J204" s="10">
        <f t="shared" si="14"/>
        <v>5000</v>
      </c>
    </row>
    <row r="205" spans="1:10" hidden="1" x14ac:dyDescent="0.3">
      <c r="A205" s="5">
        <f t="shared" si="15"/>
        <v>128</v>
      </c>
      <c r="B205" s="3">
        <v>44980</v>
      </c>
      <c r="C205" s="2" t="s">
        <v>34</v>
      </c>
      <c r="D205" s="2" t="s">
        <v>5</v>
      </c>
      <c r="E205" s="2" t="s">
        <v>26</v>
      </c>
      <c r="F205" s="2" t="s">
        <v>4</v>
      </c>
      <c r="G205" s="2">
        <v>1</v>
      </c>
      <c r="H205" s="10">
        <f>_xlfn.XLOOKUP(D205,Principales!$B:$B,Principales!$C:$C)</f>
        <v>5000</v>
      </c>
      <c r="I205" s="10">
        <f t="shared" si="13"/>
        <v>0</v>
      </c>
      <c r="J205" s="10">
        <f t="shared" si="14"/>
        <v>5000</v>
      </c>
    </row>
    <row r="206" spans="1:10" hidden="1" x14ac:dyDescent="0.3">
      <c r="A206" s="5">
        <f t="shared" si="15"/>
        <v>129</v>
      </c>
      <c r="B206" s="3">
        <v>44980</v>
      </c>
      <c r="C206" s="2" t="s">
        <v>84</v>
      </c>
      <c r="D206" s="2" t="s">
        <v>5</v>
      </c>
      <c r="E206" s="2" t="s">
        <v>19</v>
      </c>
      <c r="F206" s="2" t="s">
        <v>4</v>
      </c>
      <c r="G206" s="2">
        <v>1</v>
      </c>
      <c r="H206" s="10">
        <f>_xlfn.XLOOKUP(D206,Principales!$B:$B,Principales!$C:$C)</f>
        <v>5000</v>
      </c>
      <c r="I206" s="10">
        <f t="shared" si="13"/>
        <v>0</v>
      </c>
      <c r="J206" s="10">
        <f t="shared" si="14"/>
        <v>5000</v>
      </c>
    </row>
    <row r="207" spans="1:10" hidden="1" x14ac:dyDescent="0.3">
      <c r="A207" s="5">
        <f t="shared" si="15"/>
        <v>130</v>
      </c>
      <c r="B207" s="3">
        <v>44980</v>
      </c>
      <c r="C207" s="2" t="s">
        <v>18</v>
      </c>
      <c r="D207" s="2" t="s">
        <v>37</v>
      </c>
      <c r="E207" s="2"/>
      <c r="F207" s="2" t="s">
        <v>4</v>
      </c>
      <c r="G207" s="2">
        <v>1</v>
      </c>
      <c r="H207" s="10">
        <f>_xlfn.XLOOKUP(D207,Principales!$B:$B,Principales!$C:$C)</f>
        <v>5000</v>
      </c>
      <c r="I207" s="10">
        <f t="shared" si="13"/>
        <v>0</v>
      </c>
      <c r="J207" s="10">
        <f t="shared" si="14"/>
        <v>5000</v>
      </c>
    </row>
    <row r="208" spans="1:10" hidden="1" x14ac:dyDescent="0.3">
      <c r="A208" s="5">
        <f t="shared" si="15"/>
        <v>131</v>
      </c>
      <c r="B208" s="3">
        <v>44982</v>
      </c>
      <c r="C208" s="2" t="s">
        <v>34</v>
      </c>
      <c r="D208" s="2" t="s">
        <v>96</v>
      </c>
      <c r="E208" s="2"/>
      <c r="F208" s="2" t="s">
        <v>4</v>
      </c>
      <c r="G208" s="2">
        <v>1</v>
      </c>
      <c r="H208" s="10">
        <f>_xlfn.XLOOKUP(D208,Principales!$B:$B,Principales!$C:$C)</f>
        <v>6000</v>
      </c>
      <c r="I208" s="10">
        <f t="shared" si="13"/>
        <v>0</v>
      </c>
      <c r="J208" s="10">
        <f t="shared" si="14"/>
        <v>6000</v>
      </c>
    </row>
    <row r="209" spans="1:10" hidden="1" x14ac:dyDescent="0.3">
      <c r="A209" s="5">
        <f t="shared" si="15"/>
        <v>132</v>
      </c>
      <c r="B209" s="3">
        <v>44982</v>
      </c>
      <c r="C209" s="2" t="s">
        <v>84</v>
      </c>
      <c r="D209" s="2" t="s">
        <v>96</v>
      </c>
      <c r="E209" s="2"/>
      <c r="F209" s="2" t="s">
        <v>4</v>
      </c>
      <c r="G209" s="2">
        <v>1</v>
      </c>
      <c r="H209" s="10">
        <f>_xlfn.XLOOKUP(D209,Principales!$B:$B,Principales!$C:$C)</f>
        <v>6000</v>
      </c>
      <c r="I209" s="10">
        <f t="shared" si="13"/>
        <v>0</v>
      </c>
      <c r="J209" s="10">
        <f t="shared" si="14"/>
        <v>6000</v>
      </c>
    </row>
    <row r="210" spans="1:10" hidden="1" x14ac:dyDescent="0.3">
      <c r="A210" s="5">
        <f t="shared" si="15"/>
        <v>133</v>
      </c>
      <c r="B210" s="3">
        <v>44983</v>
      </c>
      <c r="C210" s="2" t="s">
        <v>8</v>
      </c>
      <c r="D210" s="2" t="s">
        <v>96</v>
      </c>
      <c r="E210" s="2"/>
      <c r="F210" s="2" t="s">
        <v>4</v>
      </c>
      <c r="G210" s="2">
        <v>2</v>
      </c>
      <c r="H210" s="10">
        <f>_xlfn.XLOOKUP(D210,Principales!$B:$B,Principales!$C:$C)</f>
        <v>6000</v>
      </c>
      <c r="I210" s="10">
        <f t="shared" si="13"/>
        <v>0</v>
      </c>
      <c r="J210" s="10">
        <f t="shared" si="14"/>
        <v>12000</v>
      </c>
    </row>
    <row r="211" spans="1:10" hidden="1" x14ac:dyDescent="0.3">
      <c r="A211" s="5">
        <f t="shared" si="15"/>
        <v>133</v>
      </c>
      <c r="B211" s="3">
        <v>44983</v>
      </c>
      <c r="C211" s="2" t="s">
        <v>8</v>
      </c>
      <c r="D211" s="2" t="s">
        <v>37</v>
      </c>
      <c r="E211" s="2"/>
      <c r="F211" s="2" t="s">
        <v>12</v>
      </c>
      <c r="G211" s="2">
        <v>1</v>
      </c>
      <c r="H211" s="10">
        <f>_xlfn.XLOOKUP(D211,Principales!$B:$B,Principales!$C:$C)</f>
        <v>5000</v>
      </c>
      <c r="I211" s="10">
        <f t="shared" si="13"/>
        <v>0</v>
      </c>
      <c r="J211" s="10">
        <f t="shared" si="14"/>
        <v>5000</v>
      </c>
    </row>
    <row r="212" spans="1:10" hidden="1" x14ac:dyDescent="0.3">
      <c r="A212" s="5">
        <f t="shared" si="15"/>
        <v>134</v>
      </c>
      <c r="B212" s="3">
        <v>44983</v>
      </c>
      <c r="C212" s="2" t="s">
        <v>97</v>
      </c>
      <c r="D212" s="2" t="s">
        <v>16</v>
      </c>
      <c r="E212" s="2"/>
      <c r="F212" s="2" t="s">
        <v>4</v>
      </c>
      <c r="G212" s="2">
        <v>2</v>
      </c>
      <c r="H212" s="10">
        <f>_xlfn.XLOOKUP(D212,Principales!$B:$B,Principales!$C:$C)</f>
        <v>5000</v>
      </c>
      <c r="I212" s="10">
        <f t="shared" si="13"/>
        <v>0</v>
      </c>
      <c r="J212" s="10">
        <f t="shared" si="14"/>
        <v>10000</v>
      </c>
    </row>
    <row r="213" spans="1:10" hidden="1" x14ac:dyDescent="0.3">
      <c r="A213" s="5">
        <f t="shared" si="15"/>
        <v>135</v>
      </c>
      <c r="B213" s="3">
        <v>44983</v>
      </c>
      <c r="C213" s="2" t="s">
        <v>87</v>
      </c>
      <c r="D213" s="2" t="s">
        <v>98</v>
      </c>
      <c r="E213" s="2"/>
      <c r="F213" s="2" t="s">
        <v>4</v>
      </c>
      <c r="G213" s="2">
        <v>1</v>
      </c>
      <c r="H213" s="10">
        <f>_xlfn.XLOOKUP(D213,Principales!$B:$B,Principales!$C:$C)</f>
        <v>6000</v>
      </c>
      <c r="I213" s="10">
        <f t="shared" si="13"/>
        <v>0</v>
      </c>
      <c r="J213" s="10">
        <f t="shared" si="14"/>
        <v>6000</v>
      </c>
    </row>
    <row r="214" spans="1:10" hidden="1" x14ac:dyDescent="0.3">
      <c r="A214" s="5">
        <f t="shared" si="15"/>
        <v>135</v>
      </c>
      <c r="B214" s="3">
        <v>44983</v>
      </c>
      <c r="C214" s="2" t="s">
        <v>87</v>
      </c>
      <c r="D214" s="2" t="s">
        <v>37</v>
      </c>
      <c r="E214" s="2"/>
      <c r="F214" s="2" t="s">
        <v>4</v>
      </c>
      <c r="G214" s="2">
        <v>1</v>
      </c>
      <c r="H214" s="10">
        <f>_xlfn.XLOOKUP(D214,Principales!$B:$B,Principales!$C:$C)</f>
        <v>5000</v>
      </c>
      <c r="I214" s="10">
        <f t="shared" si="13"/>
        <v>0</v>
      </c>
      <c r="J214" s="10">
        <f t="shared" si="14"/>
        <v>5000</v>
      </c>
    </row>
    <row r="215" spans="1:10" hidden="1" x14ac:dyDescent="0.3">
      <c r="A215" s="5">
        <f t="shared" si="15"/>
        <v>136</v>
      </c>
      <c r="B215" s="3">
        <v>44983</v>
      </c>
      <c r="C215" s="2" t="s">
        <v>18</v>
      </c>
      <c r="D215" s="2" t="s">
        <v>98</v>
      </c>
      <c r="E215" s="2"/>
      <c r="F215" s="2" t="s">
        <v>4</v>
      </c>
      <c r="G215" s="2">
        <v>1</v>
      </c>
      <c r="H215" s="10">
        <f>_xlfn.XLOOKUP(D215,Principales!$B:$B,Principales!$C:$C)</f>
        <v>6000</v>
      </c>
      <c r="I215" s="10">
        <f t="shared" si="13"/>
        <v>0</v>
      </c>
      <c r="J215" s="10">
        <f t="shared" si="14"/>
        <v>6000</v>
      </c>
    </row>
    <row r="216" spans="1:10" hidden="1" x14ac:dyDescent="0.3">
      <c r="A216" s="5">
        <f t="shared" si="15"/>
        <v>137</v>
      </c>
      <c r="B216" s="3">
        <v>44983</v>
      </c>
      <c r="C216" s="2" t="s">
        <v>62</v>
      </c>
      <c r="D216" s="2" t="s">
        <v>37</v>
      </c>
      <c r="E216" s="2"/>
      <c r="F216" s="2" t="s">
        <v>4</v>
      </c>
      <c r="G216" s="2">
        <v>2</v>
      </c>
      <c r="H216" s="10">
        <f>_xlfn.XLOOKUP(D216,Principales!$B:$B,Principales!$C:$C)</f>
        <v>5000</v>
      </c>
      <c r="I216" s="10">
        <f t="shared" si="13"/>
        <v>0</v>
      </c>
      <c r="J216" s="10">
        <f t="shared" si="14"/>
        <v>10000</v>
      </c>
    </row>
    <row r="217" spans="1:10" hidden="1" x14ac:dyDescent="0.3">
      <c r="A217" s="5">
        <f t="shared" si="15"/>
        <v>138</v>
      </c>
      <c r="B217" s="3">
        <v>44983</v>
      </c>
      <c r="C217" s="2" t="s">
        <v>15</v>
      </c>
      <c r="D217" s="2" t="s">
        <v>98</v>
      </c>
      <c r="E217" s="2"/>
      <c r="F217" s="2" t="s">
        <v>4</v>
      </c>
      <c r="G217" s="2">
        <v>1</v>
      </c>
      <c r="H217" s="10">
        <f>_xlfn.XLOOKUP(D217,Principales!$B:$B,Principales!$C:$C)</f>
        <v>6000</v>
      </c>
      <c r="I217" s="10">
        <f t="shared" si="13"/>
        <v>0</v>
      </c>
      <c r="J217" s="10">
        <f t="shared" si="14"/>
        <v>6000</v>
      </c>
    </row>
    <row r="218" spans="1:10" hidden="1" x14ac:dyDescent="0.3">
      <c r="A218" s="5">
        <f t="shared" si="15"/>
        <v>138</v>
      </c>
      <c r="B218" s="3">
        <v>44983</v>
      </c>
      <c r="C218" s="2" t="s">
        <v>15</v>
      </c>
      <c r="D218" s="2" t="s">
        <v>37</v>
      </c>
      <c r="E218" s="2"/>
      <c r="F218" s="2" t="s">
        <v>4</v>
      </c>
      <c r="G218" s="2">
        <v>1</v>
      </c>
      <c r="H218" s="10">
        <f>_xlfn.XLOOKUP(D218,Principales!$B:$B,Principales!$C:$C)</f>
        <v>5000</v>
      </c>
      <c r="I218" s="10">
        <f t="shared" si="13"/>
        <v>0</v>
      </c>
      <c r="J218" s="10">
        <f t="shared" si="14"/>
        <v>5000</v>
      </c>
    </row>
    <row r="219" spans="1:10" hidden="1" x14ac:dyDescent="0.3">
      <c r="A219" s="5">
        <f t="shared" si="15"/>
        <v>139</v>
      </c>
      <c r="B219" s="3">
        <v>44983</v>
      </c>
      <c r="C219" s="2" t="s">
        <v>760</v>
      </c>
      <c r="D219" s="2" t="s">
        <v>98</v>
      </c>
      <c r="E219" s="2"/>
      <c r="F219" s="2" t="s">
        <v>4</v>
      </c>
      <c r="G219" s="2">
        <v>2</v>
      </c>
      <c r="H219" s="10">
        <f>_xlfn.XLOOKUP(D219,Principales!$B:$B,Principales!$C:$C)</f>
        <v>6000</v>
      </c>
      <c r="I219" s="10">
        <f t="shared" si="13"/>
        <v>0</v>
      </c>
      <c r="J219" s="10">
        <f t="shared" si="14"/>
        <v>12000</v>
      </c>
    </row>
    <row r="220" spans="1:10" hidden="1" x14ac:dyDescent="0.3">
      <c r="A220" s="5">
        <f t="shared" si="15"/>
        <v>140</v>
      </c>
      <c r="B220" s="3">
        <v>44983</v>
      </c>
      <c r="C220" s="2" t="s">
        <v>99</v>
      </c>
      <c r="D220" s="2" t="s">
        <v>37</v>
      </c>
      <c r="E220" s="2"/>
      <c r="F220" s="2" t="s">
        <v>4</v>
      </c>
      <c r="G220" s="2">
        <v>1</v>
      </c>
      <c r="H220" s="10">
        <f>_xlfn.XLOOKUP(D220,Principales!$B:$B,Principales!$C:$C)</f>
        <v>5000</v>
      </c>
      <c r="I220" s="10">
        <f t="shared" si="13"/>
        <v>0</v>
      </c>
      <c r="J220" s="10">
        <f t="shared" si="14"/>
        <v>5000</v>
      </c>
    </row>
    <row r="221" spans="1:10" hidden="1" x14ac:dyDescent="0.3">
      <c r="A221" s="5">
        <f t="shared" si="15"/>
        <v>141</v>
      </c>
      <c r="B221" s="3">
        <v>44983</v>
      </c>
      <c r="C221" s="2" t="s">
        <v>84</v>
      </c>
      <c r="D221" s="2" t="s">
        <v>37</v>
      </c>
      <c r="E221" s="2"/>
      <c r="F221" s="2" t="s">
        <v>4</v>
      </c>
      <c r="G221" s="2">
        <v>1</v>
      </c>
      <c r="H221" s="10">
        <f>_xlfn.XLOOKUP(D221,Principales!$B:$B,Principales!$C:$C)</f>
        <v>5000</v>
      </c>
      <c r="I221" s="10">
        <f t="shared" si="13"/>
        <v>0</v>
      </c>
      <c r="J221" s="10">
        <f t="shared" si="14"/>
        <v>5000</v>
      </c>
    </row>
    <row r="222" spans="1:10" hidden="1" x14ac:dyDescent="0.3">
      <c r="A222" s="5">
        <f t="shared" si="15"/>
        <v>142</v>
      </c>
      <c r="B222" s="3">
        <v>44984</v>
      </c>
      <c r="C222" s="2" t="s">
        <v>479</v>
      </c>
      <c r="D222" s="2" t="s">
        <v>9</v>
      </c>
      <c r="E222" s="2" t="s">
        <v>26</v>
      </c>
      <c r="F222" s="2" t="s">
        <v>4</v>
      </c>
      <c r="G222" s="2">
        <v>1</v>
      </c>
      <c r="H222" s="10">
        <f>_xlfn.XLOOKUP(D222,Principales!$B:$B,Principales!$C:$C)</f>
        <v>5000</v>
      </c>
      <c r="I222" s="10">
        <f t="shared" si="13"/>
        <v>0</v>
      </c>
      <c r="J222" s="10">
        <f t="shared" si="14"/>
        <v>5000</v>
      </c>
    </row>
    <row r="223" spans="1:10" hidden="1" x14ac:dyDescent="0.3">
      <c r="A223" s="5">
        <f t="shared" si="15"/>
        <v>143</v>
      </c>
      <c r="B223" s="3">
        <v>44984</v>
      </c>
      <c r="C223" s="2" t="s">
        <v>84</v>
      </c>
      <c r="D223" s="2" t="s">
        <v>30</v>
      </c>
      <c r="E223" s="2" t="s">
        <v>135</v>
      </c>
      <c r="F223" s="2" t="s">
        <v>4</v>
      </c>
      <c r="G223" s="2">
        <v>1</v>
      </c>
      <c r="H223" s="10">
        <f>_xlfn.XLOOKUP(D223,Principales!$B:$B,Principales!$C:$C)</f>
        <v>5000</v>
      </c>
      <c r="I223" s="10">
        <f t="shared" si="13"/>
        <v>0</v>
      </c>
      <c r="J223" s="10">
        <f t="shared" si="14"/>
        <v>5000</v>
      </c>
    </row>
    <row r="224" spans="1:10" hidden="1" x14ac:dyDescent="0.3">
      <c r="A224" s="5">
        <f t="shared" si="15"/>
        <v>144</v>
      </c>
      <c r="B224" s="3">
        <v>44985</v>
      </c>
      <c r="C224" s="2" t="s">
        <v>84</v>
      </c>
      <c r="D224" s="2" t="s">
        <v>150</v>
      </c>
      <c r="E224" s="2" t="s">
        <v>22</v>
      </c>
      <c r="F224" s="2" t="s">
        <v>4</v>
      </c>
      <c r="G224" s="2">
        <v>1</v>
      </c>
      <c r="H224" s="10">
        <f>_xlfn.XLOOKUP(D224,Principales!$B:$B,Principales!$C:$C)</f>
        <v>5000</v>
      </c>
      <c r="I224" s="10">
        <f t="shared" si="13"/>
        <v>0</v>
      </c>
      <c r="J224" s="10">
        <f t="shared" si="14"/>
        <v>5000</v>
      </c>
    </row>
    <row r="225" spans="1:10" hidden="1" x14ac:dyDescent="0.3">
      <c r="A225" s="5">
        <f t="shared" si="15"/>
        <v>145</v>
      </c>
      <c r="B225" s="3">
        <v>44986</v>
      </c>
      <c r="C225" s="2" t="s">
        <v>15</v>
      </c>
      <c r="D225" s="2" t="s">
        <v>20</v>
      </c>
      <c r="E225" s="2"/>
      <c r="F225" s="2" t="s">
        <v>4</v>
      </c>
      <c r="G225" s="2">
        <v>1</v>
      </c>
      <c r="H225" s="10">
        <f>_xlfn.XLOOKUP(D225,Principales!$B:$B,Principales!$C:$C)</f>
        <v>5000</v>
      </c>
      <c r="I225" s="10">
        <f t="shared" si="13"/>
        <v>0</v>
      </c>
      <c r="J225" s="10">
        <f t="shared" si="14"/>
        <v>5000</v>
      </c>
    </row>
    <row r="226" spans="1:10" hidden="1" x14ac:dyDescent="0.3">
      <c r="A226" s="5">
        <f t="shared" si="15"/>
        <v>146</v>
      </c>
      <c r="B226" s="3">
        <v>44986</v>
      </c>
      <c r="C226" s="2" t="s">
        <v>18</v>
      </c>
      <c r="D226" s="2" t="s">
        <v>32</v>
      </c>
      <c r="E226" s="2" t="s">
        <v>19</v>
      </c>
      <c r="F226" s="2" t="s">
        <v>4</v>
      </c>
      <c r="G226" s="2">
        <v>1</v>
      </c>
      <c r="H226" s="10">
        <f>_xlfn.XLOOKUP(D226,Principales!$B:$B,Principales!$C:$C)</f>
        <v>6000</v>
      </c>
      <c r="I226" s="10">
        <f t="shared" si="13"/>
        <v>0</v>
      </c>
      <c r="J226" s="10">
        <f t="shared" si="14"/>
        <v>6000</v>
      </c>
    </row>
    <row r="227" spans="1:10" hidden="1" x14ac:dyDescent="0.3">
      <c r="A227" s="5">
        <f t="shared" si="15"/>
        <v>147</v>
      </c>
      <c r="B227" s="3">
        <v>44986</v>
      </c>
      <c r="C227" s="2" t="s">
        <v>62</v>
      </c>
      <c r="D227" s="2" t="s">
        <v>32</v>
      </c>
      <c r="E227" s="2" t="s">
        <v>19</v>
      </c>
      <c r="F227" s="2" t="s">
        <v>4</v>
      </c>
      <c r="G227" s="2">
        <v>4</v>
      </c>
      <c r="H227" s="10">
        <f>_xlfn.XLOOKUP(D227,Principales!$B:$B,Principales!$C:$C)</f>
        <v>6000</v>
      </c>
      <c r="I227" s="10">
        <f t="shared" si="13"/>
        <v>0</v>
      </c>
      <c r="J227" s="10">
        <f t="shared" si="14"/>
        <v>24000</v>
      </c>
    </row>
    <row r="228" spans="1:10" hidden="1" x14ac:dyDescent="0.3">
      <c r="A228" s="5">
        <f t="shared" si="15"/>
        <v>147</v>
      </c>
      <c r="B228" s="3">
        <v>44986</v>
      </c>
      <c r="C228" s="2" t="s">
        <v>62</v>
      </c>
      <c r="D228" s="2" t="s">
        <v>32</v>
      </c>
      <c r="E228" s="2" t="s">
        <v>92</v>
      </c>
      <c r="F228" s="2" t="s">
        <v>61</v>
      </c>
      <c r="G228" s="2">
        <v>1</v>
      </c>
      <c r="H228" s="10">
        <f>_xlfn.XLOOKUP(D228,Principales!$B:$B,Principales!$C:$C)</f>
        <v>6000</v>
      </c>
      <c r="I228" s="10">
        <f t="shared" si="13"/>
        <v>0</v>
      </c>
      <c r="J228" s="10">
        <f t="shared" si="14"/>
        <v>6000</v>
      </c>
    </row>
    <row r="229" spans="1:10" hidden="1" x14ac:dyDescent="0.3">
      <c r="A229" s="5">
        <f t="shared" si="15"/>
        <v>147</v>
      </c>
      <c r="B229" s="3">
        <v>44986</v>
      </c>
      <c r="C229" s="2" t="s">
        <v>62</v>
      </c>
      <c r="D229" s="2" t="s">
        <v>20</v>
      </c>
      <c r="E229" s="2"/>
      <c r="F229" s="2" t="s">
        <v>4</v>
      </c>
      <c r="G229" s="2">
        <v>1</v>
      </c>
      <c r="H229" s="10">
        <f>_xlfn.XLOOKUP(D229,Principales!$B:$B,Principales!$C:$C)</f>
        <v>5000</v>
      </c>
      <c r="I229" s="10">
        <f t="shared" si="13"/>
        <v>0</v>
      </c>
      <c r="J229" s="10">
        <f t="shared" si="14"/>
        <v>5000</v>
      </c>
    </row>
    <row r="230" spans="1:10" hidden="1" x14ac:dyDescent="0.3">
      <c r="A230" s="5">
        <f t="shared" si="15"/>
        <v>148</v>
      </c>
      <c r="B230" s="3">
        <v>44987</v>
      </c>
      <c r="C230" s="2" t="s">
        <v>15</v>
      </c>
      <c r="D230" s="2" t="s">
        <v>98</v>
      </c>
      <c r="E230" s="2"/>
      <c r="F230" s="2" t="s">
        <v>4</v>
      </c>
      <c r="G230" s="2">
        <v>2</v>
      </c>
      <c r="H230" s="10">
        <f>_xlfn.XLOOKUP(D230,Principales!$B:$B,Principales!$C:$C)</f>
        <v>6000</v>
      </c>
      <c r="I230" s="10">
        <f t="shared" si="13"/>
        <v>0</v>
      </c>
      <c r="J230" s="10">
        <f t="shared" si="14"/>
        <v>12000</v>
      </c>
    </row>
    <row r="231" spans="1:10" hidden="1" x14ac:dyDescent="0.3">
      <c r="A231" s="5">
        <f t="shared" si="15"/>
        <v>149</v>
      </c>
      <c r="B231" s="3">
        <v>44987</v>
      </c>
      <c r="C231" s="2" t="s">
        <v>479</v>
      </c>
      <c r="D231" s="2" t="s">
        <v>137</v>
      </c>
      <c r="E231" s="2" t="s">
        <v>63</v>
      </c>
      <c r="F231" s="2" t="s">
        <v>4</v>
      </c>
      <c r="G231" s="2">
        <v>1</v>
      </c>
      <c r="H231" s="10">
        <f>_xlfn.XLOOKUP(D231,Principales!$B:$B,Principales!$C:$C)</f>
        <v>5000</v>
      </c>
      <c r="I231" s="10">
        <f t="shared" si="13"/>
        <v>0</v>
      </c>
      <c r="J231" s="10">
        <f t="shared" si="14"/>
        <v>5000</v>
      </c>
    </row>
    <row r="232" spans="1:10" hidden="1" x14ac:dyDescent="0.3">
      <c r="A232" s="5">
        <f t="shared" si="15"/>
        <v>150</v>
      </c>
      <c r="B232" s="3">
        <v>44987</v>
      </c>
      <c r="C232" s="2" t="s">
        <v>593</v>
      </c>
      <c r="D232" s="2" t="s">
        <v>137</v>
      </c>
      <c r="E232" s="2" t="s">
        <v>63</v>
      </c>
      <c r="F232" s="2" t="s">
        <v>4</v>
      </c>
      <c r="G232" s="2">
        <v>2</v>
      </c>
      <c r="H232" s="10">
        <f>_xlfn.XLOOKUP(D232,Principales!$B:$B,Principales!$C:$C)</f>
        <v>5000</v>
      </c>
      <c r="I232" s="10">
        <f t="shared" si="13"/>
        <v>0</v>
      </c>
      <c r="J232" s="10">
        <f t="shared" si="14"/>
        <v>10000</v>
      </c>
    </row>
    <row r="233" spans="1:10" hidden="1" x14ac:dyDescent="0.3">
      <c r="A233" s="5">
        <f t="shared" si="15"/>
        <v>151</v>
      </c>
      <c r="B233" s="3">
        <v>44987</v>
      </c>
      <c r="C233" s="2" t="s">
        <v>500</v>
      </c>
      <c r="D233" s="2" t="s">
        <v>85</v>
      </c>
      <c r="E233" s="2" t="s">
        <v>14</v>
      </c>
      <c r="F233" s="2" t="s">
        <v>4</v>
      </c>
      <c r="G233" s="2">
        <v>1</v>
      </c>
      <c r="H233" s="10">
        <f>_xlfn.XLOOKUP(D233,Principales!$B:$B,Principales!$C:$C)</f>
        <v>5000</v>
      </c>
      <c r="I233" s="10">
        <f t="shared" si="13"/>
        <v>0</v>
      </c>
      <c r="J233" s="10">
        <f t="shared" si="14"/>
        <v>5000</v>
      </c>
    </row>
    <row r="234" spans="1:10" hidden="1" x14ac:dyDescent="0.3">
      <c r="A234" s="5">
        <f t="shared" si="15"/>
        <v>152</v>
      </c>
      <c r="B234" s="3">
        <v>44987</v>
      </c>
      <c r="C234" s="2" t="s">
        <v>84</v>
      </c>
      <c r="D234" s="2" t="s">
        <v>32</v>
      </c>
      <c r="E234" s="2" t="s">
        <v>19</v>
      </c>
      <c r="F234" s="2" t="s">
        <v>4</v>
      </c>
      <c r="G234" s="2">
        <v>1</v>
      </c>
      <c r="H234" s="10">
        <f>_xlfn.XLOOKUP(D234,Principales!$B:$B,Principales!$C:$C)</f>
        <v>6000</v>
      </c>
      <c r="I234" s="10">
        <f t="shared" si="13"/>
        <v>0</v>
      </c>
      <c r="J234" s="10">
        <f t="shared" si="14"/>
        <v>6000</v>
      </c>
    </row>
    <row r="235" spans="1:10" hidden="1" x14ac:dyDescent="0.3">
      <c r="A235" s="5">
        <f t="shared" si="15"/>
        <v>153</v>
      </c>
      <c r="B235" s="3">
        <v>44988</v>
      </c>
      <c r="C235" s="2" t="s">
        <v>69</v>
      </c>
      <c r="D235" s="2" t="s">
        <v>37</v>
      </c>
      <c r="E235" s="2"/>
      <c r="F235" s="2" t="s">
        <v>12</v>
      </c>
      <c r="G235" s="2">
        <v>3</v>
      </c>
      <c r="H235" s="10">
        <f>_xlfn.XLOOKUP(D235,Principales!$B:$B,Principales!$C:$C)</f>
        <v>5000</v>
      </c>
      <c r="I235" s="10">
        <f t="shared" si="13"/>
        <v>0</v>
      </c>
      <c r="J235" s="10">
        <f t="shared" si="14"/>
        <v>15000</v>
      </c>
    </row>
    <row r="236" spans="1:10" hidden="1" x14ac:dyDescent="0.3">
      <c r="A236" s="5">
        <f t="shared" si="15"/>
        <v>153</v>
      </c>
      <c r="B236" s="3">
        <v>44988</v>
      </c>
      <c r="C236" s="2" t="s">
        <v>69</v>
      </c>
      <c r="D236" s="2" t="s">
        <v>37</v>
      </c>
      <c r="E236" s="2"/>
      <c r="F236" s="2" t="s">
        <v>4</v>
      </c>
      <c r="G236" s="2">
        <v>2</v>
      </c>
      <c r="H236" s="10">
        <f>_xlfn.XLOOKUP(D236,Principales!$B:$B,Principales!$C:$C)</f>
        <v>5000</v>
      </c>
      <c r="I236" s="10">
        <f t="shared" si="13"/>
        <v>0</v>
      </c>
      <c r="J236" s="10">
        <f t="shared" si="14"/>
        <v>10000</v>
      </c>
    </row>
    <row r="237" spans="1:10" hidden="1" x14ac:dyDescent="0.3">
      <c r="A237" s="5">
        <f t="shared" si="15"/>
        <v>154</v>
      </c>
      <c r="B237" s="3">
        <v>44989</v>
      </c>
      <c r="C237" s="2" t="s">
        <v>8</v>
      </c>
      <c r="D237" s="2" t="s">
        <v>37</v>
      </c>
      <c r="E237" s="2"/>
      <c r="F237" s="2" t="s">
        <v>4</v>
      </c>
      <c r="G237" s="2">
        <v>1</v>
      </c>
      <c r="H237" s="10">
        <f>_xlfn.XLOOKUP(D237,Principales!$B:$B,Principales!$C:$C)</f>
        <v>5000</v>
      </c>
      <c r="I237" s="10">
        <f t="shared" si="13"/>
        <v>0</v>
      </c>
      <c r="J237" s="10">
        <f t="shared" si="14"/>
        <v>5000</v>
      </c>
    </row>
    <row r="238" spans="1:10" hidden="1" x14ac:dyDescent="0.3">
      <c r="A238" s="5">
        <f t="shared" si="15"/>
        <v>154</v>
      </c>
      <c r="B238" s="3">
        <v>44989</v>
      </c>
      <c r="C238" s="2" t="s">
        <v>8</v>
      </c>
      <c r="D238" s="2" t="s">
        <v>37</v>
      </c>
      <c r="E238" s="2"/>
      <c r="F238" s="2" t="s">
        <v>12</v>
      </c>
      <c r="G238" s="2">
        <v>1</v>
      </c>
      <c r="H238" s="10">
        <f>_xlfn.XLOOKUP(D238,Principales!$B:$B,Principales!$C:$C)</f>
        <v>5000</v>
      </c>
      <c r="I238" s="10">
        <f t="shared" si="13"/>
        <v>0</v>
      </c>
      <c r="J238" s="10">
        <f t="shared" si="14"/>
        <v>5000</v>
      </c>
    </row>
    <row r="239" spans="1:10" hidden="1" x14ac:dyDescent="0.3">
      <c r="A239" s="5">
        <f t="shared" si="15"/>
        <v>155</v>
      </c>
      <c r="B239" s="3">
        <v>44989</v>
      </c>
      <c r="C239" s="2" t="s">
        <v>139</v>
      </c>
      <c r="D239" s="2" t="s">
        <v>58</v>
      </c>
      <c r="E239" s="2"/>
      <c r="F239" s="2" t="s">
        <v>4</v>
      </c>
      <c r="G239" s="2">
        <v>1</v>
      </c>
      <c r="H239" s="10">
        <f>_xlfn.XLOOKUP(D239,Principales!$B:$B,Principales!$C:$C)</f>
        <v>5000</v>
      </c>
      <c r="I239" s="10">
        <f t="shared" si="13"/>
        <v>0</v>
      </c>
      <c r="J239" s="10">
        <f t="shared" si="14"/>
        <v>5000</v>
      </c>
    </row>
    <row r="240" spans="1:10" hidden="1" x14ac:dyDescent="0.3">
      <c r="A240" s="5">
        <f t="shared" si="15"/>
        <v>156</v>
      </c>
      <c r="B240" s="3">
        <v>44989</v>
      </c>
      <c r="C240" s="2" t="s">
        <v>859</v>
      </c>
      <c r="D240" s="2" t="s">
        <v>37</v>
      </c>
      <c r="E240" s="2"/>
      <c r="F240" s="2" t="s">
        <v>4</v>
      </c>
      <c r="G240" s="2">
        <v>2</v>
      </c>
      <c r="H240" s="10">
        <f>_xlfn.XLOOKUP(D240,Principales!$B:$B,Principales!$C:$C)</f>
        <v>5000</v>
      </c>
      <c r="I240" s="10">
        <f t="shared" si="13"/>
        <v>0</v>
      </c>
      <c r="J240" s="10">
        <f t="shared" si="14"/>
        <v>10000</v>
      </c>
    </row>
    <row r="241" spans="1:10" hidden="1" x14ac:dyDescent="0.3">
      <c r="A241" s="5">
        <f t="shared" si="15"/>
        <v>156</v>
      </c>
      <c r="B241" s="3">
        <v>44989</v>
      </c>
      <c r="C241" s="2" t="s">
        <v>859</v>
      </c>
      <c r="D241" s="2" t="s">
        <v>5</v>
      </c>
      <c r="E241" s="2" t="s">
        <v>26</v>
      </c>
      <c r="F241" s="2" t="s">
        <v>61</v>
      </c>
      <c r="G241" s="2">
        <v>1</v>
      </c>
      <c r="H241" s="10">
        <f>_xlfn.XLOOKUP(D241,Principales!$B:$B,Principales!$C:$C)</f>
        <v>5000</v>
      </c>
      <c r="I241" s="10">
        <f t="shared" si="13"/>
        <v>0</v>
      </c>
      <c r="J241" s="10">
        <f t="shared" si="14"/>
        <v>5000</v>
      </c>
    </row>
    <row r="242" spans="1:10" hidden="1" x14ac:dyDescent="0.3">
      <c r="A242" s="5">
        <f t="shared" si="15"/>
        <v>157</v>
      </c>
      <c r="B242" s="3">
        <v>44990</v>
      </c>
      <c r="C242" s="2" t="s">
        <v>863</v>
      </c>
      <c r="D242" s="2" t="s">
        <v>37</v>
      </c>
      <c r="E242" s="2"/>
      <c r="F242" s="2" t="s">
        <v>12</v>
      </c>
      <c r="G242" s="2">
        <v>3</v>
      </c>
      <c r="H242" s="10">
        <f>_xlfn.XLOOKUP(D242,Principales!$B:$B,Principales!$C:$C)</f>
        <v>5000</v>
      </c>
      <c r="I242" s="10">
        <f t="shared" si="13"/>
        <v>0</v>
      </c>
      <c r="J242" s="10">
        <f t="shared" si="14"/>
        <v>15000</v>
      </c>
    </row>
    <row r="243" spans="1:10" hidden="1" x14ac:dyDescent="0.3">
      <c r="A243" s="5">
        <f t="shared" si="15"/>
        <v>158</v>
      </c>
      <c r="B243" s="3">
        <v>44990</v>
      </c>
      <c r="C243" s="2" t="s">
        <v>52</v>
      </c>
      <c r="D243" s="2" t="s">
        <v>60</v>
      </c>
      <c r="E243" s="2" t="s">
        <v>26</v>
      </c>
      <c r="F243" s="2" t="s">
        <v>4</v>
      </c>
      <c r="G243" s="2">
        <v>3</v>
      </c>
      <c r="H243" s="10">
        <f>_xlfn.XLOOKUP(D243,Principales!$B:$B,Principales!$C:$C)</f>
        <v>6000</v>
      </c>
      <c r="I243" s="10">
        <f t="shared" si="13"/>
        <v>0</v>
      </c>
      <c r="J243" s="10">
        <f t="shared" si="14"/>
        <v>18000</v>
      </c>
    </row>
    <row r="244" spans="1:10" hidden="1" x14ac:dyDescent="0.3">
      <c r="A244" s="5">
        <f t="shared" si="15"/>
        <v>158</v>
      </c>
      <c r="B244" s="3">
        <v>44990</v>
      </c>
      <c r="C244" s="2" t="s">
        <v>52</v>
      </c>
      <c r="D244" s="2" t="s">
        <v>60</v>
      </c>
      <c r="E244" s="2" t="s">
        <v>19</v>
      </c>
      <c r="F244" s="2" t="s">
        <v>4</v>
      </c>
      <c r="G244" s="2">
        <v>1</v>
      </c>
      <c r="H244" s="10">
        <f>_xlfn.XLOOKUP(D244,Principales!$B:$B,Principales!$C:$C)</f>
        <v>6000</v>
      </c>
      <c r="I244" s="10">
        <f t="shared" si="13"/>
        <v>0</v>
      </c>
      <c r="J244" s="10">
        <f t="shared" si="14"/>
        <v>6000</v>
      </c>
    </row>
    <row r="245" spans="1:10" hidden="1" x14ac:dyDescent="0.3">
      <c r="A245" s="5">
        <f t="shared" si="15"/>
        <v>158</v>
      </c>
      <c r="B245" s="3">
        <v>44990</v>
      </c>
      <c r="C245" s="2" t="s">
        <v>52</v>
      </c>
      <c r="D245" s="2" t="s">
        <v>16</v>
      </c>
      <c r="E245" s="2"/>
      <c r="F245" s="2" t="s">
        <v>4</v>
      </c>
      <c r="G245" s="2">
        <v>1</v>
      </c>
      <c r="H245" s="10">
        <f>_xlfn.XLOOKUP(D245,Principales!$B:$B,Principales!$C:$C)</f>
        <v>5000</v>
      </c>
      <c r="I245" s="10">
        <f t="shared" si="13"/>
        <v>0</v>
      </c>
      <c r="J245" s="10">
        <f t="shared" si="14"/>
        <v>5000</v>
      </c>
    </row>
    <row r="246" spans="1:10" hidden="1" x14ac:dyDescent="0.3">
      <c r="A246" s="5">
        <f t="shared" si="15"/>
        <v>159</v>
      </c>
      <c r="B246" s="3">
        <v>44990</v>
      </c>
      <c r="C246" s="2" t="s">
        <v>99</v>
      </c>
      <c r="D246" s="2" t="s">
        <v>60</v>
      </c>
      <c r="E246" s="2" t="s">
        <v>26</v>
      </c>
      <c r="F246" s="2" t="s">
        <v>140</v>
      </c>
      <c r="G246" s="2">
        <v>1</v>
      </c>
      <c r="H246" s="10">
        <f>_xlfn.XLOOKUP(D246,Principales!$B:$B,Principales!$C:$C)</f>
        <v>6000</v>
      </c>
      <c r="I246" s="10">
        <f t="shared" si="13"/>
        <v>1000</v>
      </c>
      <c r="J246" s="10">
        <f t="shared" si="14"/>
        <v>5000</v>
      </c>
    </row>
    <row r="247" spans="1:10" hidden="1" x14ac:dyDescent="0.3">
      <c r="A247" s="5">
        <f t="shared" si="15"/>
        <v>159</v>
      </c>
      <c r="B247" s="3">
        <v>44990</v>
      </c>
      <c r="C247" s="2" t="s">
        <v>99</v>
      </c>
      <c r="D247" s="2" t="s">
        <v>37</v>
      </c>
      <c r="E247" s="2"/>
      <c r="F247" s="2" t="s">
        <v>140</v>
      </c>
      <c r="G247" s="2">
        <v>1</v>
      </c>
      <c r="H247" s="10">
        <f>_xlfn.XLOOKUP(D247,Principales!$B:$B,Principales!$C:$C)</f>
        <v>5000</v>
      </c>
      <c r="I247" s="10">
        <f t="shared" si="13"/>
        <v>1000</v>
      </c>
      <c r="J247" s="10">
        <f t="shared" si="14"/>
        <v>4000</v>
      </c>
    </row>
    <row r="248" spans="1:10" hidden="1" x14ac:dyDescent="0.3">
      <c r="A248" s="5">
        <f t="shared" si="15"/>
        <v>160</v>
      </c>
      <c r="B248" s="3">
        <v>44990</v>
      </c>
      <c r="C248" s="2" t="s">
        <v>141</v>
      </c>
      <c r="D248" s="2" t="s">
        <v>37</v>
      </c>
      <c r="E248" s="2"/>
      <c r="F248" s="2" t="s">
        <v>12</v>
      </c>
      <c r="G248" s="2">
        <v>1</v>
      </c>
      <c r="H248" s="10">
        <f>_xlfn.XLOOKUP(D248,Principales!$B:$B,Principales!$C:$C)</f>
        <v>5000</v>
      </c>
      <c r="I248" s="10">
        <f t="shared" si="13"/>
        <v>0</v>
      </c>
      <c r="J248" s="10">
        <f t="shared" si="14"/>
        <v>5000</v>
      </c>
    </row>
    <row r="249" spans="1:10" hidden="1" x14ac:dyDescent="0.3">
      <c r="A249" s="5">
        <f t="shared" si="15"/>
        <v>160</v>
      </c>
      <c r="B249" s="3">
        <v>44990</v>
      </c>
      <c r="C249" s="2" t="s">
        <v>141</v>
      </c>
      <c r="D249" s="2" t="s">
        <v>16</v>
      </c>
      <c r="E249" s="2"/>
      <c r="F249" s="2" t="s">
        <v>4</v>
      </c>
      <c r="G249" s="2">
        <v>1</v>
      </c>
      <c r="H249" s="10">
        <f>_xlfn.XLOOKUP(D249,Principales!$B:$B,Principales!$C:$C)</f>
        <v>5000</v>
      </c>
      <c r="I249" s="10">
        <f t="shared" si="13"/>
        <v>0</v>
      </c>
      <c r="J249" s="10">
        <f t="shared" si="14"/>
        <v>5000</v>
      </c>
    </row>
    <row r="250" spans="1:10" hidden="1" x14ac:dyDescent="0.3">
      <c r="A250" s="5">
        <f t="shared" si="15"/>
        <v>161</v>
      </c>
      <c r="B250" s="3">
        <v>44991</v>
      </c>
      <c r="C250" s="2" t="s">
        <v>760</v>
      </c>
      <c r="D250" s="2" t="s">
        <v>142</v>
      </c>
      <c r="E250" s="2" t="s">
        <v>19</v>
      </c>
      <c r="F250" s="2" t="s">
        <v>4</v>
      </c>
      <c r="G250" s="2">
        <v>1</v>
      </c>
      <c r="H250" s="10">
        <f>_xlfn.XLOOKUP(D250,Principales!$B:$B,Principales!$C:$C)</f>
        <v>5000</v>
      </c>
      <c r="I250" s="10">
        <f t="shared" si="13"/>
        <v>0</v>
      </c>
      <c r="J250" s="10">
        <f t="shared" si="14"/>
        <v>5000</v>
      </c>
    </row>
    <row r="251" spans="1:10" hidden="1" x14ac:dyDescent="0.3">
      <c r="A251" s="5">
        <f t="shared" si="15"/>
        <v>161</v>
      </c>
      <c r="B251" s="3">
        <v>44991</v>
      </c>
      <c r="C251" s="2" t="s">
        <v>760</v>
      </c>
      <c r="D251" s="2" t="s">
        <v>143</v>
      </c>
      <c r="E251" s="2"/>
      <c r="F251" s="2" t="s">
        <v>4</v>
      </c>
      <c r="G251" s="2">
        <v>1</v>
      </c>
      <c r="H251" s="10">
        <f>_xlfn.XLOOKUP(D251,Principales!$B:$B,Principales!$C:$C)</f>
        <v>5000</v>
      </c>
      <c r="I251" s="10">
        <f t="shared" si="13"/>
        <v>0</v>
      </c>
      <c r="J251" s="10">
        <f t="shared" si="14"/>
        <v>5000</v>
      </c>
    </row>
    <row r="252" spans="1:10" hidden="1" x14ac:dyDescent="0.3">
      <c r="A252" s="5">
        <f t="shared" si="15"/>
        <v>162</v>
      </c>
      <c r="B252" s="3">
        <v>44991</v>
      </c>
      <c r="C252" s="2" t="s">
        <v>144</v>
      </c>
      <c r="D252" s="2" t="s">
        <v>142</v>
      </c>
      <c r="E252" s="2" t="s">
        <v>19</v>
      </c>
      <c r="F252" s="2" t="s">
        <v>4</v>
      </c>
      <c r="G252" s="2">
        <v>4</v>
      </c>
      <c r="H252" s="10">
        <f>_xlfn.XLOOKUP(D252,Principales!$B:$B,Principales!$C:$C)</f>
        <v>5000</v>
      </c>
      <c r="I252" s="10">
        <f t="shared" si="13"/>
        <v>0</v>
      </c>
      <c r="J252" s="10">
        <f t="shared" si="14"/>
        <v>20000</v>
      </c>
    </row>
    <row r="253" spans="1:10" hidden="1" x14ac:dyDescent="0.3">
      <c r="A253" s="5">
        <f t="shared" si="15"/>
        <v>163</v>
      </c>
      <c r="B253" s="3">
        <v>44992</v>
      </c>
      <c r="C253" s="2" t="s">
        <v>18</v>
      </c>
      <c r="D253" s="2" t="s">
        <v>37</v>
      </c>
      <c r="E253" s="2"/>
      <c r="F253" s="2" t="s">
        <v>12</v>
      </c>
      <c r="G253" s="2">
        <v>1</v>
      </c>
      <c r="H253" s="10">
        <f>_xlfn.XLOOKUP(D253,Principales!$B:$B,Principales!$C:$C)</f>
        <v>5000</v>
      </c>
      <c r="I253" s="10">
        <f t="shared" si="13"/>
        <v>0</v>
      </c>
      <c r="J253" s="10">
        <f t="shared" si="14"/>
        <v>5000</v>
      </c>
    </row>
    <row r="254" spans="1:10" hidden="1" x14ac:dyDescent="0.3">
      <c r="A254" s="5">
        <f t="shared" si="15"/>
        <v>163</v>
      </c>
      <c r="B254" s="3">
        <v>44992</v>
      </c>
      <c r="C254" s="2" t="s">
        <v>18</v>
      </c>
      <c r="D254" s="2" t="s">
        <v>23</v>
      </c>
      <c r="E254" s="2" t="s">
        <v>19</v>
      </c>
      <c r="F254" s="2" t="s">
        <v>4</v>
      </c>
      <c r="G254" s="2">
        <v>1</v>
      </c>
      <c r="H254" s="10">
        <f>_xlfn.XLOOKUP(D254,Principales!$B:$B,Principales!$C:$C)</f>
        <v>5000</v>
      </c>
      <c r="I254" s="10">
        <f t="shared" si="13"/>
        <v>0</v>
      </c>
      <c r="J254" s="10">
        <f t="shared" si="14"/>
        <v>5000</v>
      </c>
    </row>
    <row r="255" spans="1:10" hidden="1" x14ac:dyDescent="0.3">
      <c r="A255" s="5">
        <f t="shared" si="15"/>
        <v>164</v>
      </c>
      <c r="B255" s="3">
        <v>44993</v>
      </c>
      <c r="C255" s="2" t="s">
        <v>52</v>
      </c>
      <c r="D255" s="2" t="s">
        <v>36</v>
      </c>
      <c r="E255" s="2"/>
      <c r="F255" s="2" t="s">
        <v>4</v>
      </c>
      <c r="G255" s="2">
        <v>2</v>
      </c>
      <c r="H255" s="10">
        <f>_xlfn.XLOOKUP(D255,Principales!$B:$B,Principales!$C:$C)</f>
        <v>5000</v>
      </c>
      <c r="I255" s="10">
        <f t="shared" si="13"/>
        <v>0</v>
      </c>
      <c r="J255" s="10">
        <f t="shared" si="14"/>
        <v>10000</v>
      </c>
    </row>
    <row r="256" spans="1:10" hidden="1" x14ac:dyDescent="0.3">
      <c r="A256" s="5">
        <f t="shared" si="15"/>
        <v>164</v>
      </c>
      <c r="B256" s="3">
        <v>44993</v>
      </c>
      <c r="C256" s="2" t="s">
        <v>52</v>
      </c>
      <c r="D256" s="2" t="s">
        <v>36</v>
      </c>
      <c r="E256" s="2"/>
      <c r="F256" s="2" t="s">
        <v>12</v>
      </c>
      <c r="G256" s="2">
        <v>2</v>
      </c>
      <c r="H256" s="10">
        <f>_xlfn.XLOOKUP(D256,Principales!$B:$B,Principales!$C:$C)</f>
        <v>5000</v>
      </c>
      <c r="I256" s="10">
        <f t="shared" ref="I256:I319" si="16">IF(F256="S/E",1000,0)</f>
        <v>0</v>
      </c>
      <c r="J256" s="10">
        <f t="shared" ref="J256:J319" si="17">G256*H256-I256</f>
        <v>10000</v>
      </c>
    </row>
    <row r="257" spans="1:10" hidden="1" x14ac:dyDescent="0.3">
      <c r="A257" s="5">
        <f t="shared" si="15"/>
        <v>165</v>
      </c>
      <c r="B257" s="3">
        <v>44993</v>
      </c>
      <c r="C257" s="2" t="s">
        <v>84</v>
      </c>
      <c r="D257" s="2" t="s">
        <v>37</v>
      </c>
      <c r="E257" s="2"/>
      <c r="F257" s="2" t="s">
        <v>4</v>
      </c>
      <c r="G257" s="2">
        <v>1</v>
      </c>
      <c r="H257" s="10">
        <f>_xlfn.XLOOKUP(D257,Principales!$B:$B,Principales!$C:$C)</f>
        <v>5000</v>
      </c>
      <c r="I257" s="10">
        <f t="shared" si="16"/>
        <v>0</v>
      </c>
      <c r="J257" s="10">
        <f t="shared" si="17"/>
        <v>5000</v>
      </c>
    </row>
    <row r="258" spans="1:10" hidden="1" x14ac:dyDescent="0.3">
      <c r="A258" s="5">
        <f t="shared" si="15"/>
        <v>166</v>
      </c>
      <c r="B258" s="3">
        <v>44994</v>
      </c>
      <c r="C258" s="2" t="s">
        <v>145</v>
      </c>
      <c r="D258" s="2" t="s">
        <v>37</v>
      </c>
      <c r="E258" s="2"/>
      <c r="F258" s="2" t="s">
        <v>12</v>
      </c>
      <c r="G258" s="2">
        <v>2</v>
      </c>
      <c r="H258" s="10">
        <f>_xlfn.XLOOKUP(D258,Principales!$B:$B,Principales!$C:$C)</f>
        <v>5000</v>
      </c>
      <c r="I258" s="10">
        <f t="shared" si="16"/>
        <v>0</v>
      </c>
      <c r="J258" s="10">
        <f t="shared" si="17"/>
        <v>10000</v>
      </c>
    </row>
    <row r="259" spans="1:10" hidden="1" x14ac:dyDescent="0.3">
      <c r="A259" s="5">
        <f t="shared" si="15"/>
        <v>166</v>
      </c>
      <c r="B259" s="3">
        <v>44994</v>
      </c>
      <c r="C259" s="2" t="s">
        <v>145</v>
      </c>
      <c r="D259" s="2" t="s">
        <v>146</v>
      </c>
      <c r="E259" s="2"/>
      <c r="F259" s="2" t="s">
        <v>4</v>
      </c>
      <c r="G259" s="2">
        <v>1</v>
      </c>
      <c r="H259" s="10">
        <f>_xlfn.XLOOKUP(D259,Principales!$B:$B,Principales!$C:$C)</f>
        <v>5000</v>
      </c>
      <c r="I259" s="10">
        <f t="shared" si="16"/>
        <v>0</v>
      </c>
      <c r="J259" s="10">
        <f t="shared" si="17"/>
        <v>5000</v>
      </c>
    </row>
    <row r="260" spans="1:10" hidden="1" x14ac:dyDescent="0.3">
      <c r="A260" s="5">
        <f t="shared" ref="A260:A323" si="18">IF(_xlfn.CONCAT(B260:C260)=_xlfn.CONCAT(B259:C259),A259,A259+1)</f>
        <v>167</v>
      </c>
      <c r="B260" s="3">
        <v>44994</v>
      </c>
      <c r="C260" s="2" t="s">
        <v>139</v>
      </c>
      <c r="D260" s="2" t="s">
        <v>46</v>
      </c>
      <c r="E260" s="2" t="s">
        <v>26</v>
      </c>
      <c r="F260" s="2" t="s">
        <v>4</v>
      </c>
      <c r="G260" s="2">
        <v>1</v>
      </c>
      <c r="H260" s="10">
        <f>_xlfn.XLOOKUP(D260,Principales!$B:$B,Principales!$C:$C)</f>
        <v>5000</v>
      </c>
      <c r="I260" s="10">
        <f t="shared" si="16"/>
        <v>0</v>
      </c>
      <c r="J260" s="10">
        <f t="shared" si="17"/>
        <v>5000</v>
      </c>
    </row>
    <row r="261" spans="1:10" hidden="1" x14ac:dyDescent="0.3">
      <c r="A261" s="5">
        <f t="shared" si="18"/>
        <v>167</v>
      </c>
      <c r="B261" s="3">
        <v>44994</v>
      </c>
      <c r="C261" s="2" t="s">
        <v>139</v>
      </c>
      <c r="D261" s="2" t="s">
        <v>58</v>
      </c>
      <c r="E261" s="2"/>
      <c r="F261" s="2" t="s">
        <v>4</v>
      </c>
      <c r="G261" s="2">
        <v>1</v>
      </c>
      <c r="H261" s="10">
        <f>_xlfn.XLOOKUP(D261,Principales!$B:$B,Principales!$C:$C)</f>
        <v>5000</v>
      </c>
      <c r="I261" s="10">
        <f t="shared" si="16"/>
        <v>0</v>
      </c>
      <c r="J261" s="10">
        <f t="shared" si="17"/>
        <v>5000</v>
      </c>
    </row>
    <row r="262" spans="1:10" hidden="1" x14ac:dyDescent="0.3">
      <c r="A262" s="5">
        <f t="shared" si="18"/>
        <v>168</v>
      </c>
      <c r="B262" s="3">
        <v>44994</v>
      </c>
      <c r="C262" s="2" t="s">
        <v>84</v>
      </c>
      <c r="D262" s="2" t="s">
        <v>147</v>
      </c>
      <c r="E262" s="2" t="s">
        <v>92</v>
      </c>
      <c r="F262" s="2" t="s">
        <v>4</v>
      </c>
      <c r="G262" s="2">
        <v>1</v>
      </c>
      <c r="H262" s="10">
        <f>_xlfn.XLOOKUP(D262,Principales!$B:$B,Principales!$C:$C)</f>
        <v>5000</v>
      </c>
      <c r="I262" s="10">
        <f t="shared" si="16"/>
        <v>0</v>
      </c>
      <c r="J262" s="10">
        <f t="shared" si="17"/>
        <v>5000</v>
      </c>
    </row>
    <row r="263" spans="1:10" hidden="1" x14ac:dyDescent="0.3">
      <c r="A263" s="5">
        <f t="shared" si="18"/>
        <v>169</v>
      </c>
      <c r="B263" s="3">
        <v>44995</v>
      </c>
      <c r="C263" s="2" t="s">
        <v>145</v>
      </c>
      <c r="D263" s="2" t="s">
        <v>37</v>
      </c>
      <c r="E263" s="2"/>
      <c r="F263" s="2" t="s">
        <v>12</v>
      </c>
      <c r="G263" s="2">
        <v>1</v>
      </c>
      <c r="H263" s="10">
        <f>_xlfn.XLOOKUP(D263,Principales!$B:$B,Principales!$C:$C)</f>
        <v>5000</v>
      </c>
      <c r="I263" s="10">
        <f t="shared" si="16"/>
        <v>0</v>
      </c>
      <c r="J263" s="10">
        <f t="shared" si="17"/>
        <v>5000</v>
      </c>
    </row>
    <row r="264" spans="1:10" hidden="1" x14ac:dyDescent="0.3">
      <c r="A264" s="5">
        <f t="shared" si="18"/>
        <v>170</v>
      </c>
      <c r="B264" s="3">
        <v>44995</v>
      </c>
      <c r="C264" s="2" t="s">
        <v>501</v>
      </c>
      <c r="D264" s="2" t="s">
        <v>37</v>
      </c>
      <c r="E264" s="2"/>
      <c r="F264" s="2" t="s">
        <v>61</v>
      </c>
      <c r="G264" s="2">
        <v>1</v>
      </c>
      <c r="H264" s="10">
        <f>_xlfn.XLOOKUP(D264,Principales!$B:$B,Principales!$C:$C)</f>
        <v>5000</v>
      </c>
      <c r="I264" s="10">
        <f t="shared" si="16"/>
        <v>0</v>
      </c>
      <c r="J264" s="10">
        <f t="shared" si="17"/>
        <v>5000</v>
      </c>
    </row>
    <row r="265" spans="1:10" hidden="1" x14ac:dyDescent="0.3">
      <c r="A265" s="5">
        <f t="shared" si="18"/>
        <v>171</v>
      </c>
      <c r="B265" s="3">
        <v>44995</v>
      </c>
      <c r="C265" s="2" t="s">
        <v>93</v>
      </c>
      <c r="D265" s="2" t="s">
        <v>37</v>
      </c>
      <c r="E265" s="2"/>
      <c r="F265" s="2" t="s">
        <v>4</v>
      </c>
      <c r="G265" s="2">
        <v>1</v>
      </c>
      <c r="H265" s="10">
        <f>_xlfn.XLOOKUP(D265,Principales!$B:$B,Principales!$C:$C)</f>
        <v>5000</v>
      </c>
      <c r="I265" s="10">
        <f t="shared" si="16"/>
        <v>0</v>
      </c>
      <c r="J265" s="10">
        <f t="shared" si="17"/>
        <v>5000</v>
      </c>
    </row>
    <row r="266" spans="1:10" hidden="1" x14ac:dyDescent="0.3">
      <c r="A266" s="5">
        <f t="shared" si="18"/>
        <v>172</v>
      </c>
      <c r="B266" s="3">
        <v>44995</v>
      </c>
      <c r="C266" s="2" t="s">
        <v>148</v>
      </c>
      <c r="D266" s="2" t="s">
        <v>37</v>
      </c>
      <c r="E266" s="2"/>
      <c r="F266" s="2" t="s">
        <v>4</v>
      </c>
      <c r="G266" s="2">
        <v>2</v>
      </c>
      <c r="H266" s="10">
        <f>_xlfn.XLOOKUP(D266,Principales!$B:$B,Principales!$C:$C)</f>
        <v>5000</v>
      </c>
      <c r="I266" s="10">
        <f t="shared" si="16"/>
        <v>0</v>
      </c>
      <c r="J266" s="10">
        <f t="shared" si="17"/>
        <v>10000</v>
      </c>
    </row>
    <row r="267" spans="1:10" hidden="1" x14ac:dyDescent="0.3">
      <c r="A267" s="5">
        <f t="shared" si="18"/>
        <v>172</v>
      </c>
      <c r="B267" s="3">
        <v>44995</v>
      </c>
      <c r="C267" s="2" t="s">
        <v>148</v>
      </c>
      <c r="D267" s="2" t="s">
        <v>40</v>
      </c>
      <c r="E267" s="2" t="s">
        <v>26</v>
      </c>
      <c r="F267" s="2" t="s">
        <v>12</v>
      </c>
      <c r="G267" s="2">
        <v>1</v>
      </c>
      <c r="H267" s="10">
        <f>_xlfn.XLOOKUP(D267,Principales!$B:$B,Principales!$C:$C)</f>
        <v>5000</v>
      </c>
      <c r="I267" s="10">
        <f t="shared" si="16"/>
        <v>0</v>
      </c>
      <c r="J267" s="10">
        <f t="shared" si="17"/>
        <v>5000</v>
      </c>
    </row>
    <row r="268" spans="1:10" hidden="1" x14ac:dyDescent="0.3">
      <c r="A268" s="5">
        <f t="shared" si="18"/>
        <v>173</v>
      </c>
      <c r="B268" s="3">
        <v>44995</v>
      </c>
      <c r="C268" s="2" t="s">
        <v>84</v>
      </c>
      <c r="D268" s="2" t="s">
        <v>37</v>
      </c>
      <c r="E268" s="2"/>
      <c r="F268" s="2" t="s">
        <v>4</v>
      </c>
      <c r="G268" s="2">
        <v>1</v>
      </c>
      <c r="H268" s="10">
        <f>_xlfn.XLOOKUP(D268,Principales!$B:$B,Principales!$C:$C)</f>
        <v>5000</v>
      </c>
      <c r="I268" s="10">
        <f t="shared" si="16"/>
        <v>0</v>
      </c>
      <c r="J268" s="10">
        <f t="shared" si="17"/>
        <v>5000</v>
      </c>
    </row>
    <row r="269" spans="1:10" hidden="1" x14ac:dyDescent="0.3">
      <c r="A269" s="5">
        <f t="shared" si="18"/>
        <v>174</v>
      </c>
      <c r="B269" s="3">
        <v>44996</v>
      </c>
      <c r="C269" s="2" t="s">
        <v>34</v>
      </c>
      <c r="D269" s="2" t="s">
        <v>155</v>
      </c>
      <c r="E269" s="2" t="s">
        <v>63</v>
      </c>
      <c r="F269" s="2" t="s">
        <v>12</v>
      </c>
      <c r="G269" s="2">
        <v>2</v>
      </c>
      <c r="H269" s="10">
        <f>_xlfn.XLOOKUP(D269,Principales!$B:$B,Principales!$C:$C)</f>
        <v>5000</v>
      </c>
      <c r="I269" s="10">
        <f t="shared" si="16"/>
        <v>0</v>
      </c>
      <c r="J269" s="10">
        <f t="shared" si="17"/>
        <v>10000</v>
      </c>
    </row>
    <row r="270" spans="1:10" hidden="1" x14ac:dyDescent="0.3">
      <c r="A270" s="5">
        <f t="shared" si="18"/>
        <v>174</v>
      </c>
      <c r="B270" s="3">
        <v>44996</v>
      </c>
      <c r="C270" s="2" t="s">
        <v>34</v>
      </c>
      <c r="D270" s="2" t="s">
        <v>155</v>
      </c>
      <c r="E270" s="2" t="s">
        <v>63</v>
      </c>
      <c r="F270" s="2" t="s">
        <v>4</v>
      </c>
      <c r="G270" s="2">
        <v>1</v>
      </c>
      <c r="H270" s="10">
        <f>_xlfn.XLOOKUP(D270,Principales!$B:$B,Principales!$C:$C)</f>
        <v>5000</v>
      </c>
      <c r="I270" s="10">
        <f t="shared" si="16"/>
        <v>0</v>
      </c>
      <c r="J270" s="10">
        <f t="shared" si="17"/>
        <v>5000</v>
      </c>
    </row>
    <row r="271" spans="1:10" hidden="1" x14ac:dyDescent="0.3">
      <c r="A271" s="5">
        <f t="shared" si="18"/>
        <v>174</v>
      </c>
      <c r="B271" s="3">
        <v>44996</v>
      </c>
      <c r="C271" s="2" t="s">
        <v>34</v>
      </c>
      <c r="D271" s="2" t="s">
        <v>37</v>
      </c>
      <c r="E271" s="2"/>
      <c r="F271" s="2" t="s">
        <v>4</v>
      </c>
      <c r="G271" s="2">
        <v>1</v>
      </c>
      <c r="H271" s="10">
        <f>_xlfn.XLOOKUP(D271,Principales!$B:$B,Principales!$C:$C)</f>
        <v>5000</v>
      </c>
      <c r="I271" s="10">
        <f t="shared" si="16"/>
        <v>0</v>
      </c>
      <c r="J271" s="10">
        <f t="shared" si="17"/>
        <v>5000</v>
      </c>
    </row>
    <row r="272" spans="1:10" hidden="1" x14ac:dyDescent="0.3">
      <c r="A272" s="5">
        <f t="shared" si="18"/>
        <v>175</v>
      </c>
      <c r="B272" s="3">
        <v>44996</v>
      </c>
      <c r="C272" s="2" t="s">
        <v>62</v>
      </c>
      <c r="D272" s="2" t="s">
        <v>155</v>
      </c>
      <c r="E272" s="2" t="s">
        <v>63</v>
      </c>
      <c r="F272" s="2" t="s">
        <v>12</v>
      </c>
      <c r="G272" s="2">
        <v>1</v>
      </c>
      <c r="H272" s="10">
        <f>_xlfn.XLOOKUP(D272,Principales!$B:$B,Principales!$C:$C)</f>
        <v>5000</v>
      </c>
      <c r="I272" s="10">
        <f t="shared" si="16"/>
        <v>0</v>
      </c>
      <c r="J272" s="10">
        <f t="shared" si="17"/>
        <v>5000</v>
      </c>
    </row>
    <row r="273" spans="1:10" hidden="1" x14ac:dyDescent="0.3">
      <c r="A273" s="5">
        <f t="shared" si="18"/>
        <v>176</v>
      </c>
      <c r="B273" s="3">
        <v>44996</v>
      </c>
      <c r="C273" s="2" t="s">
        <v>8</v>
      </c>
      <c r="D273" s="2" t="s">
        <v>155</v>
      </c>
      <c r="E273" s="2" t="s">
        <v>63</v>
      </c>
      <c r="F273" s="2" t="s">
        <v>12</v>
      </c>
      <c r="G273" s="2">
        <v>1</v>
      </c>
      <c r="H273" s="10">
        <f>_xlfn.XLOOKUP(D273,Principales!$B:$B,Principales!$C:$C)</f>
        <v>5000</v>
      </c>
      <c r="I273" s="10">
        <f t="shared" si="16"/>
        <v>0</v>
      </c>
      <c r="J273" s="10">
        <f t="shared" si="17"/>
        <v>5000</v>
      </c>
    </row>
    <row r="274" spans="1:10" hidden="1" x14ac:dyDescent="0.3">
      <c r="A274" s="5">
        <f t="shared" si="18"/>
        <v>176</v>
      </c>
      <c r="B274" s="3">
        <v>44996</v>
      </c>
      <c r="C274" s="2" t="s">
        <v>8</v>
      </c>
      <c r="D274" s="2" t="s">
        <v>37</v>
      </c>
      <c r="E274" s="2"/>
      <c r="F274" s="2" t="s">
        <v>4</v>
      </c>
      <c r="G274" s="2">
        <v>1</v>
      </c>
      <c r="H274" s="10">
        <f>_xlfn.XLOOKUP(D274,Principales!$B:$B,Principales!$C:$C)</f>
        <v>5000</v>
      </c>
      <c r="I274" s="10">
        <f t="shared" si="16"/>
        <v>0</v>
      </c>
      <c r="J274" s="10">
        <f t="shared" si="17"/>
        <v>5000</v>
      </c>
    </row>
    <row r="275" spans="1:10" hidden="1" x14ac:dyDescent="0.3">
      <c r="A275" s="5">
        <f t="shared" si="18"/>
        <v>177</v>
      </c>
      <c r="B275" s="3">
        <v>44996</v>
      </c>
      <c r="C275" s="2" t="s">
        <v>18</v>
      </c>
      <c r="D275" s="2" t="s">
        <v>155</v>
      </c>
      <c r="E275" s="2" t="s">
        <v>63</v>
      </c>
      <c r="F275" s="2" t="s">
        <v>4</v>
      </c>
      <c r="G275" s="2">
        <v>1</v>
      </c>
      <c r="H275" s="10">
        <f>_xlfn.XLOOKUP(D275,Principales!$B:$B,Principales!$C:$C)</f>
        <v>5000</v>
      </c>
      <c r="I275" s="10">
        <f t="shared" si="16"/>
        <v>0</v>
      </c>
      <c r="J275" s="10">
        <f t="shared" si="17"/>
        <v>5000</v>
      </c>
    </row>
    <row r="276" spans="1:10" hidden="1" x14ac:dyDescent="0.3">
      <c r="A276" s="5">
        <f t="shared" si="18"/>
        <v>178</v>
      </c>
      <c r="B276" s="3">
        <v>44996</v>
      </c>
      <c r="C276" s="2" t="s">
        <v>502</v>
      </c>
      <c r="D276" s="2" t="s">
        <v>155</v>
      </c>
      <c r="E276" s="2" t="s">
        <v>63</v>
      </c>
      <c r="F276" s="2" t="s">
        <v>4</v>
      </c>
      <c r="G276" s="2">
        <v>1</v>
      </c>
      <c r="H276" s="10">
        <f>_xlfn.XLOOKUP(D276,Principales!$B:$B,Principales!$C:$C)</f>
        <v>5000</v>
      </c>
      <c r="I276" s="10">
        <f t="shared" si="16"/>
        <v>0</v>
      </c>
      <c r="J276" s="10">
        <f t="shared" si="17"/>
        <v>5000</v>
      </c>
    </row>
    <row r="277" spans="1:10" hidden="1" x14ac:dyDescent="0.3">
      <c r="A277" s="5">
        <f t="shared" si="18"/>
        <v>179</v>
      </c>
      <c r="B277" s="3">
        <v>44996</v>
      </c>
      <c r="C277" s="2" t="s">
        <v>52</v>
      </c>
      <c r="D277" s="2" t="s">
        <v>155</v>
      </c>
      <c r="E277" s="2" t="s">
        <v>63</v>
      </c>
      <c r="F277" s="2" t="s">
        <v>4</v>
      </c>
      <c r="G277" s="2">
        <v>2</v>
      </c>
      <c r="H277" s="10">
        <f>_xlfn.XLOOKUP(D277,Principales!$B:$B,Principales!$C:$C)</f>
        <v>5000</v>
      </c>
      <c r="I277" s="10">
        <f t="shared" si="16"/>
        <v>0</v>
      </c>
      <c r="J277" s="10">
        <f t="shared" si="17"/>
        <v>10000</v>
      </c>
    </row>
    <row r="278" spans="1:10" hidden="1" x14ac:dyDescent="0.3">
      <c r="A278" s="5">
        <f t="shared" si="18"/>
        <v>179</v>
      </c>
      <c r="B278" s="3">
        <v>44996</v>
      </c>
      <c r="C278" s="2" t="s">
        <v>52</v>
      </c>
      <c r="D278" s="2" t="s">
        <v>151</v>
      </c>
      <c r="E278" s="2"/>
      <c r="F278" s="2" t="s">
        <v>4</v>
      </c>
      <c r="G278" s="2">
        <v>1</v>
      </c>
      <c r="H278" s="10">
        <f>_xlfn.XLOOKUP(D278,Principales!$B:$B,Principales!$C:$C)</f>
        <v>5500</v>
      </c>
      <c r="I278" s="10">
        <f t="shared" si="16"/>
        <v>0</v>
      </c>
      <c r="J278" s="10">
        <f t="shared" si="17"/>
        <v>5500</v>
      </c>
    </row>
    <row r="279" spans="1:10" hidden="1" x14ac:dyDescent="0.3">
      <c r="A279" s="5">
        <f t="shared" si="18"/>
        <v>180</v>
      </c>
      <c r="B279" s="3">
        <v>44996</v>
      </c>
      <c r="C279" s="2" t="s">
        <v>145</v>
      </c>
      <c r="D279" s="2" t="s">
        <v>155</v>
      </c>
      <c r="E279" s="2" t="s">
        <v>63</v>
      </c>
      <c r="F279" s="2" t="s">
        <v>4</v>
      </c>
      <c r="G279" s="2">
        <v>1</v>
      </c>
      <c r="H279" s="10">
        <f>_xlfn.XLOOKUP(D279,Principales!$B:$B,Principales!$C:$C)</f>
        <v>5000</v>
      </c>
      <c r="I279" s="10">
        <f t="shared" si="16"/>
        <v>0</v>
      </c>
      <c r="J279" s="10">
        <f t="shared" si="17"/>
        <v>5000</v>
      </c>
    </row>
    <row r="280" spans="1:10" hidden="1" x14ac:dyDescent="0.3">
      <c r="A280" s="5">
        <f t="shared" si="18"/>
        <v>181</v>
      </c>
      <c r="B280" s="3">
        <v>44997</v>
      </c>
      <c r="C280" s="2" t="s">
        <v>34</v>
      </c>
      <c r="D280" s="2" t="s">
        <v>152</v>
      </c>
      <c r="E280" s="2" t="s">
        <v>7</v>
      </c>
      <c r="F280" s="2" t="s">
        <v>12</v>
      </c>
      <c r="G280" s="2">
        <v>2</v>
      </c>
      <c r="H280" s="10">
        <f>_xlfn.XLOOKUP(D280,Principales!$B:$B,Principales!$C:$C)</f>
        <v>6000</v>
      </c>
      <c r="I280" s="10">
        <f t="shared" si="16"/>
        <v>0</v>
      </c>
      <c r="J280" s="10">
        <f t="shared" si="17"/>
        <v>12000</v>
      </c>
    </row>
    <row r="281" spans="1:10" hidden="1" x14ac:dyDescent="0.3">
      <c r="A281" s="5">
        <f t="shared" si="18"/>
        <v>181</v>
      </c>
      <c r="B281" s="3">
        <v>44997</v>
      </c>
      <c r="C281" s="2" t="s">
        <v>34</v>
      </c>
      <c r="D281" s="2" t="s">
        <v>37</v>
      </c>
      <c r="E281" s="2"/>
      <c r="F281" s="2" t="s">
        <v>4</v>
      </c>
      <c r="G281" s="2">
        <v>2</v>
      </c>
      <c r="H281" s="10">
        <f>_xlfn.XLOOKUP(D281,Principales!$B:$B,Principales!$C:$C)</f>
        <v>5000</v>
      </c>
      <c r="I281" s="10">
        <f t="shared" si="16"/>
        <v>0</v>
      </c>
      <c r="J281" s="10">
        <f t="shared" si="17"/>
        <v>10000</v>
      </c>
    </row>
    <row r="282" spans="1:10" hidden="1" x14ac:dyDescent="0.3">
      <c r="A282" s="5">
        <f t="shared" si="18"/>
        <v>182</v>
      </c>
      <c r="B282" s="3">
        <v>44997</v>
      </c>
      <c r="C282" s="2" t="s">
        <v>52</v>
      </c>
      <c r="D282" s="2" t="s">
        <v>152</v>
      </c>
      <c r="E282" s="2" t="s">
        <v>63</v>
      </c>
      <c r="F282" s="2" t="s">
        <v>4</v>
      </c>
      <c r="G282" s="2">
        <v>2</v>
      </c>
      <c r="H282" s="10">
        <f>_xlfn.XLOOKUP(D282,Principales!$B:$B,Principales!$C:$C)</f>
        <v>6000</v>
      </c>
      <c r="I282" s="10">
        <f t="shared" si="16"/>
        <v>0</v>
      </c>
      <c r="J282" s="10">
        <f t="shared" si="17"/>
        <v>12000</v>
      </c>
    </row>
    <row r="283" spans="1:10" hidden="1" x14ac:dyDescent="0.3">
      <c r="A283" s="5">
        <f t="shared" si="18"/>
        <v>182</v>
      </c>
      <c r="B283" s="3">
        <v>44997</v>
      </c>
      <c r="C283" s="2" t="s">
        <v>52</v>
      </c>
      <c r="D283" s="2" t="s">
        <v>153</v>
      </c>
      <c r="E283" s="2" t="s">
        <v>63</v>
      </c>
      <c r="F283" s="2" t="s">
        <v>4</v>
      </c>
      <c r="G283" s="2">
        <v>1</v>
      </c>
      <c r="H283" s="10">
        <f>_xlfn.XLOOKUP(D283,Principales!$B:$B,Principales!$C:$C)</f>
        <v>5000</v>
      </c>
      <c r="I283" s="10">
        <f t="shared" si="16"/>
        <v>0</v>
      </c>
      <c r="J283" s="10">
        <f t="shared" si="17"/>
        <v>5000</v>
      </c>
    </row>
    <row r="284" spans="1:10" hidden="1" x14ac:dyDescent="0.3">
      <c r="A284" s="5">
        <f t="shared" si="18"/>
        <v>182</v>
      </c>
      <c r="B284" s="3">
        <v>44997</v>
      </c>
      <c r="C284" s="2" t="s">
        <v>52</v>
      </c>
      <c r="D284" s="2" t="s">
        <v>37</v>
      </c>
      <c r="E284" s="2"/>
      <c r="F284" s="2" t="s">
        <v>4</v>
      </c>
      <c r="G284" s="2">
        <v>1</v>
      </c>
      <c r="H284" s="10">
        <f>_xlfn.XLOOKUP(D284,Principales!$B:$B,Principales!$C:$C)</f>
        <v>5000</v>
      </c>
      <c r="I284" s="10">
        <f t="shared" si="16"/>
        <v>0</v>
      </c>
      <c r="J284" s="10">
        <f t="shared" si="17"/>
        <v>5000</v>
      </c>
    </row>
    <row r="285" spans="1:10" hidden="1" x14ac:dyDescent="0.3">
      <c r="A285" s="5">
        <f t="shared" si="18"/>
        <v>183</v>
      </c>
      <c r="B285" s="3">
        <v>44997</v>
      </c>
      <c r="C285" s="2" t="s">
        <v>154</v>
      </c>
      <c r="D285" s="2" t="s">
        <v>16</v>
      </c>
      <c r="E285" s="2"/>
      <c r="F285" s="2" t="s">
        <v>4</v>
      </c>
      <c r="G285" s="2">
        <v>2</v>
      </c>
      <c r="H285" s="10">
        <f>_xlfn.XLOOKUP(D285,Principales!$B:$B,Principales!$C:$C)</f>
        <v>5000</v>
      </c>
      <c r="I285" s="10">
        <f t="shared" si="16"/>
        <v>0</v>
      </c>
      <c r="J285" s="10">
        <f t="shared" si="17"/>
        <v>10000</v>
      </c>
    </row>
    <row r="286" spans="1:10" hidden="1" x14ac:dyDescent="0.3">
      <c r="A286" s="5">
        <f t="shared" si="18"/>
        <v>183</v>
      </c>
      <c r="B286" s="3">
        <v>44997</v>
      </c>
      <c r="C286" s="2" t="s">
        <v>154</v>
      </c>
      <c r="D286" s="2" t="s">
        <v>37</v>
      </c>
      <c r="E286" s="2"/>
      <c r="F286" s="2" t="s">
        <v>4</v>
      </c>
      <c r="G286" s="2">
        <v>1</v>
      </c>
      <c r="H286" s="10">
        <f>_xlfn.XLOOKUP(D286,Principales!$B:$B,Principales!$C:$C)</f>
        <v>5000</v>
      </c>
      <c r="I286" s="10">
        <f t="shared" si="16"/>
        <v>0</v>
      </c>
      <c r="J286" s="10">
        <f t="shared" si="17"/>
        <v>5000</v>
      </c>
    </row>
    <row r="287" spans="1:10" hidden="1" x14ac:dyDescent="0.3">
      <c r="A287" s="5">
        <f t="shared" si="18"/>
        <v>184</v>
      </c>
      <c r="B287" s="3">
        <v>44997</v>
      </c>
      <c r="C287" s="2" t="s">
        <v>503</v>
      </c>
      <c r="D287" s="2" t="s">
        <v>37</v>
      </c>
      <c r="E287" s="2"/>
      <c r="F287" s="2" t="s">
        <v>4</v>
      </c>
      <c r="G287" s="2">
        <v>1</v>
      </c>
      <c r="H287" s="10">
        <f>_xlfn.XLOOKUP(D287,Principales!$B:$B,Principales!$C:$C)</f>
        <v>5000</v>
      </c>
      <c r="I287" s="10">
        <f t="shared" si="16"/>
        <v>0</v>
      </c>
      <c r="J287" s="10">
        <f t="shared" si="17"/>
        <v>5000</v>
      </c>
    </row>
    <row r="288" spans="1:10" hidden="1" x14ac:dyDescent="0.3">
      <c r="A288" s="5">
        <f t="shared" si="18"/>
        <v>184</v>
      </c>
      <c r="B288" s="3">
        <v>44997</v>
      </c>
      <c r="C288" s="2" t="s">
        <v>503</v>
      </c>
      <c r="D288" s="2" t="s">
        <v>37</v>
      </c>
      <c r="E288" s="2"/>
      <c r="F288" s="2" t="s">
        <v>12</v>
      </c>
      <c r="G288" s="2">
        <v>1</v>
      </c>
      <c r="H288" s="10">
        <f>_xlfn.XLOOKUP(D288,Principales!$B:$B,Principales!$C:$C)</f>
        <v>5000</v>
      </c>
      <c r="I288" s="10">
        <f t="shared" si="16"/>
        <v>0</v>
      </c>
      <c r="J288" s="10">
        <f t="shared" si="17"/>
        <v>5000</v>
      </c>
    </row>
    <row r="289" spans="1:10" hidden="1" x14ac:dyDescent="0.3">
      <c r="A289" s="5">
        <f t="shared" si="18"/>
        <v>185</v>
      </c>
      <c r="B289" s="3">
        <v>44997</v>
      </c>
      <c r="C289" s="2" t="s">
        <v>93</v>
      </c>
      <c r="D289" s="2" t="s">
        <v>37</v>
      </c>
      <c r="E289" s="2"/>
      <c r="F289" s="2" t="s">
        <v>12</v>
      </c>
      <c r="G289" s="2">
        <v>1</v>
      </c>
      <c r="H289" s="10">
        <f>_xlfn.XLOOKUP(D289,Principales!$B:$B,Principales!$C:$C)</f>
        <v>5000</v>
      </c>
      <c r="I289" s="10">
        <f t="shared" si="16"/>
        <v>0</v>
      </c>
      <c r="J289" s="10">
        <f t="shared" si="17"/>
        <v>5000</v>
      </c>
    </row>
    <row r="290" spans="1:10" hidden="1" x14ac:dyDescent="0.3">
      <c r="A290" s="5">
        <f t="shared" si="18"/>
        <v>186</v>
      </c>
      <c r="B290" s="3">
        <v>44997</v>
      </c>
      <c r="C290" s="2" t="s">
        <v>84</v>
      </c>
      <c r="D290" s="2" t="s">
        <v>199</v>
      </c>
      <c r="E290" s="2" t="s">
        <v>19</v>
      </c>
      <c r="F290" s="2" t="s">
        <v>4</v>
      </c>
      <c r="G290" s="2">
        <v>1</v>
      </c>
      <c r="H290" s="10">
        <f>_xlfn.XLOOKUP(D290,Principales!$B:$B,Principales!$C:$C)</f>
        <v>5000</v>
      </c>
      <c r="I290" s="10">
        <f t="shared" si="16"/>
        <v>0</v>
      </c>
      <c r="J290" s="10">
        <f t="shared" si="17"/>
        <v>5000</v>
      </c>
    </row>
    <row r="291" spans="1:10" hidden="1" x14ac:dyDescent="0.3">
      <c r="A291" s="5">
        <f t="shared" si="18"/>
        <v>187</v>
      </c>
      <c r="B291" s="3">
        <v>44998</v>
      </c>
      <c r="C291" s="2" t="s">
        <v>145</v>
      </c>
      <c r="D291" s="2" t="s">
        <v>200</v>
      </c>
      <c r="E291" s="2" t="s">
        <v>26</v>
      </c>
      <c r="F291" s="2" t="s">
        <v>12</v>
      </c>
      <c r="G291" s="2">
        <v>1</v>
      </c>
      <c r="H291" s="10">
        <f>_xlfn.XLOOKUP(D291,Principales!$B:$B,Principales!$C:$C)</f>
        <v>5000</v>
      </c>
      <c r="I291" s="10">
        <f t="shared" si="16"/>
        <v>0</v>
      </c>
      <c r="J291" s="10">
        <f t="shared" si="17"/>
        <v>5000</v>
      </c>
    </row>
    <row r="292" spans="1:10" hidden="1" x14ac:dyDescent="0.3">
      <c r="A292" s="5">
        <f t="shared" si="18"/>
        <v>188</v>
      </c>
      <c r="B292" s="3">
        <v>44998</v>
      </c>
      <c r="C292" s="2" t="s">
        <v>54</v>
      </c>
      <c r="D292" s="2" t="s">
        <v>36</v>
      </c>
      <c r="E292" s="2"/>
      <c r="F292" s="2" t="s">
        <v>4</v>
      </c>
      <c r="G292" s="2">
        <v>1</v>
      </c>
      <c r="H292" s="10">
        <f>_xlfn.XLOOKUP(D292,Principales!$B:$B,Principales!$C:$C)</f>
        <v>5000</v>
      </c>
      <c r="I292" s="10">
        <f t="shared" si="16"/>
        <v>0</v>
      </c>
      <c r="J292" s="10">
        <f t="shared" si="17"/>
        <v>5000</v>
      </c>
    </row>
    <row r="293" spans="1:10" hidden="1" x14ac:dyDescent="0.3">
      <c r="A293" s="5">
        <f t="shared" si="18"/>
        <v>189</v>
      </c>
      <c r="B293" s="3">
        <v>44998</v>
      </c>
      <c r="C293" s="2" t="s">
        <v>84</v>
      </c>
      <c r="D293" s="2" t="s">
        <v>200</v>
      </c>
      <c r="E293" s="2" t="s">
        <v>7</v>
      </c>
      <c r="F293" s="2" t="s">
        <v>4</v>
      </c>
      <c r="G293" s="2">
        <v>1</v>
      </c>
      <c r="H293" s="10">
        <f>_xlfn.XLOOKUP(D293,Principales!$B:$B,Principales!$C:$C)</f>
        <v>5000</v>
      </c>
      <c r="I293" s="10">
        <f t="shared" si="16"/>
        <v>0</v>
      </c>
      <c r="J293" s="10">
        <f t="shared" si="17"/>
        <v>5000</v>
      </c>
    </row>
    <row r="294" spans="1:10" hidden="1" x14ac:dyDescent="0.3">
      <c r="A294" s="5">
        <f t="shared" si="18"/>
        <v>190</v>
      </c>
      <c r="B294" s="3">
        <v>44999</v>
      </c>
      <c r="C294" s="2" t="s">
        <v>145</v>
      </c>
      <c r="D294" s="2" t="s">
        <v>142</v>
      </c>
      <c r="E294" s="2" t="s">
        <v>92</v>
      </c>
      <c r="F294" s="2" t="s">
        <v>4</v>
      </c>
      <c r="G294" s="2">
        <v>1</v>
      </c>
      <c r="H294" s="10">
        <f>_xlfn.XLOOKUP(D294,Principales!$B:$B,Principales!$C:$C)</f>
        <v>5000</v>
      </c>
      <c r="I294" s="10">
        <f t="shared" si="16"/>
        <v>0</v>
      </c>
      <c r="J294" s="10">
        <f t="shared" si="17"/>
        <v>5000</v>
      </c>
    </row>
    <row r="295" spans="1:10" hidden="1" x14ac:dyDescent="0.3">
      <c r="A295" s="5">
        <f t="shared" si="18"/>
        <v>191</v>
      </c>
      <c r="B295" s="3">
        <v>44999</v>
      </c>
      <c r="C295" s="2" t="s">
        <v>84</v>
      </c>
      <c r="D295" s="2" t="s">
        <v>142</v>
      </c>
      <c r="E295" s="2" t="s">
        <v>92</v>
      </c>
      <c r="F295" s="2" t="s">
        <v>4</v>
      </c>
      <c r="G295" s="2">
        <v>1</v>
      </c>
      <c r="H295" s="10">
        <f>_xlfn.XLOOKUP(D295,Principales!$B:$B,Principales!$C:$C)</f>
        <v>5000</v>
      </c>
      <c r="I295" s="10">
        <f t="shared" si="16"/>
        <v>0</v>
      </c>
      <c r="J295" s="10">
        <f t="shared" si="17"/>
        <v>5000</v>
      </c>
    </row>
    <row r="296" spans="1:10" hidden="1" x14ac:dyDescent="0.3">
      <c r="A296" s="5">
        <f t="shared" si="18"/>
        <v>192</v>
      </c>
      <c r="B296" s="3">
        <v>45000</v>
      </c>
      <c r="C296" s="2" t="s">
        <v>84</v>
      </c>
      <c r="D296" s="2" t="s">
        <v>85</v>
      </c>
      <c r="E296" s="2" t="s">
        <v>14</v>
      </c>
      <c r="F296" s="2" t="s">
        <v>4</v>
      </c>
      <c r="G296" s="2">
        <v>1</v>
      </c>
      <c r="H296" s="10">
        <f>_xlfn.XLOOKUP(D296,Principales!$B:$B,Principales!$C:$C)</f>
        <v>5000</v>
      </c>
      <c r="I296" s="10">
        <f t="shared" si="16"/>
        <v>0</v>
      </c>
      <c r="J296" s="10">
        <f t="shared" si="17"/>
        <v>5000</v>
      </c>
    </row>
    <row r="297" spans="1:10" hidden="1" x14ac:dyDescent="0.3">
      <c r="A297" s="5">
        <f t="shared" si="18"/>
        <v>193</v>
      </c>
      <c r="B297" s="3">
        <v>45000</v>
      </c>
      <c r="C297" s="2" t="s">
        <v>500</v>
      </c>
      <c r="D297" s="2" t="s">
        <v>85</v>
      </c>
      <c r="E297" s="2" t="s">
        <v>14</v>
      </c>
      <c r="F297" s="2" t="s">
        <v>4</v>
      </c>
      <c r="G297" s="2">
        <v>1</v>
      </c>
      <c r="H297" s="10">
        <f>_xlfn.XLOOKUP(D297,Principales!$B:$B,Principales!$C:$C)</f>
        <v>5000</v>
      </c>
      <c r="I297" s="10">
        <f t="shared" si="16"/>
        <v>0</v>
      </c>
      <c r="J297" s="10">
        <f t="shared" si="17"/>
        <v>5000</v>
      </c>
    </row>
    <row r="298" spans="1:10" hidden="1" x14ac:dyDescent="0.3">
      <c r="A298" s="5">
        <f t="shared" si="18"/>
        <v>194</v>
      </c>
      <c r="B298" s="3">
        <v>45000</v>
      </c>
      <c r="C298" s="2" t="s">
        <v>204</v>
      </c>
      <c r="D298" s="2" t="s">
        <v>205</v>
      </c>
      <c r="E298" s="2"/>
      <c r="F298" s="2" t="s">
        <v>4</v>
      </c>
      <c r="G298" s="2">
        <v>1</v>
      </c>
      <c r="H298" s="10">
        <f>_xlfn.XLOOKUP(D298,Principales!$B:$B,Principales!$C:$C)</f>
        <v>5000</v>
      </c>
      <c r="I298" s="10">
        <f t="shared" si="16"/>
        <v>0</v>
      </c>
      <c r="J298" s="10">
        <f t="shared" si="17"/>
        <v>5000</v>
      </c>
    </row>
    <row r="299" spans="1:10" hidden="1" x14ac:dyDescent="0.3">
      <c r="A299" s="5">
        <f t="shared" si="18"/>
        <v>195</v>
      </c>
      <c r="B299" s="3">
        <v>45001</v>
      </c>
      <c r="C299" s="2" t="s">
        <v>84</v>
      </c>
      <c r="D299" s="2" t="s">
        <v>30</v>
      </c>
      <c r="E299" s="2" t="s">
        <v>135</v>
      </c>
      <c r="F299" s="2" t="s">
        <v>4</v>
      </c>
      <c r="G299" s="2">
        <v>1</v>
      </c>
      <c r="H299" s="10">
        <f>_xlfn.XLOOKUP(D299,Principales!$B:$B,Principales!$C:$C)</f>
        <v>5000</v>
      </c>
      <c r="I299" s="10">
        <f t="shared" si="16"/>
        <v>0</v>
      </c>
      <c r="J299" s="10">
        <f t="shared" si="17"/>
        <v>5000</v>
      </c>
    </row>
    <row r="300" spans="1:10" hidden="1" x14ac:dyDescent="0.3">
      <c r="A300" s="5">
        <f t="shared" si="18"/>
        <v>196</v>
      </c>
      <c r="B300" s="3">
        <v>45001</v>
      </c>
      <c r="C300" s="2" t="s">
        <v>481</v>
      </c>
      <c r="D300" s="2" t="s">
        <v>153</v>
      </c>
      <c r="E300" s="2" t="s">
        <v>14</v>
      </c>
      <c r="F300" s="2" t="s">
        <v>4</v>
      </c>
      <c r="G300" s="2">
        <v>1</v>
      </c>
      <c r="H300" s="10">
        <f>_xlfn.XLOOKUP(D300,Principales!$B:$B,Principales!$C:$C)</f>
        <v>5000</v>
      </c>
      <c r="I300" s="10">
        <f t="shared" si="16"/>
        <v>0</v>
      </c>
      <c r="J300" s="10">
        <f t="shared" si="17"/>
        <v>5000</v>
      </c>
    </row>
    <row r="301" spans="1:10" hidden="1" x14ac:dyDescent="0.3">
      <c r="A301" s="5">
        <f t="shared" si="18"/>
        <v>197</v>
      </c>
      <c r="B301" s="3">
        <v>45002</v>
      </c>
      <c r="C301" s="2" t="s">
        <v>145</v>
      </c>
      <c r="D301" s="2" t="s">
        <v>88</v>
      </c>
      <c r="E301" s="2" t="s">
        <v>26</v>
      </c>
      <c r="F301" s="2" t="s">
        <v>4</v>
      </c>
      <c r="G301" s="2">
        <v>1</v>
      </c>
      <c r="H301" s="10">
        <f>_xlfn.XLOOKUP(D301,Principales!$B:$B,Principales!$C:$C)</f>
        <v>5000</v>
      </c>
      <c r="I301" s="10">
        <f t="shared" si="16"/>
        <v>0</v>
      </c>
      <c r="J301" s="10">
        <f t="shared" si="17"/>
        <v>5000</v>
      </c>
    </row>
    <row r="302" spans="1:10" hidden="1" x14ac:dyDescent="0.3">
      <c r="A302" s="5">
        <f t="shared" si="18"/>
        <v>198</v>
      </c>
      <c r="B302" s="3">
        <v>45002</v>
      </c>
      <c r="C302" s="2" t="s">
        <v>84</v>
      </c>
      <c r="D302" s="2" t="s">
        <v>37</v>
      </c>
      <c r="E302" s="2"/>
      <c r="F302" s="2" t="s">
        <v>4</v>
      </c>
      <c r="G302" s="2">
        <v>1</v>
      </c>
      <c r="H302" s="10">
        <f>_xlfn.XLOOKUP(D302,Principales!$B:$B,Principales!$C:$C)</f>
        <v>5000</v>
      </c>
      <c r="I302" s="10">
        <f t="shared" si="16"/>
        <v>0</v>
      </c>
      <c r="J302" s="10">
        <f t="shared" si="17"/>
        <v>5000</v>
      </c>
    </row>
    <row r="303" spans="1:10" hidden="1" x14ac:dyDescent="0.3">
      <c r="A303" s="5">
        <f t="shared" si="18"/>
        <v>199</v>
      </c>
      <c r="B303" s="3">
        <v>45002</v>
      </c>
      <c r="C303" s="2" t="s">
        <v>139</v>
      </c>
      <c r="D303" s="2" t="s">
        <v>37</v>
      </c>
      <c r="E303" s="2"/>
      <c r="F303" s="2" t="s">
        <v>4</v>
      </c>
      <c r="G303" s="2">
        <v>1</v>
      </c>
      <c r="H303" s="10">
        <f>_xlfn.XLOOKUP(D303,Principales!$B:$B,Principales!$C:$C)</f>
        <v>5000</v>
      </c>
      <c r="I303" s="10">
        <f t="shared" si="16"/>
        <v>0</v>
      </c>
      <c r="J303" s="10">
        <f t="shared" si="17"/>
        <v>5000</v>
      </c>
    </row>
    <row r="304" spans="1:10" hidden="1" x14ac:dyDescent="0.3">
      <c r="A304" s="5">
        <f t="shared" si="18"/>
        <v>199</v>
      </c>
      <c r="B304" s="3">
        <v>45002</v>
      </c>
      <c r="C304" s="2" t="s">
        <v>139</v>
      </c>
      <c r="D304" s="2" t="s">
        <v>5</v>
      </c>
      <c r="E304" s="2" t="s">
        <v>26</v>
      </c>
      <c r="F304" s="2" t="s">
        <v>4</v>
      </c>
      <c r="G304" s="2">
        <v>1</v>
      </c>
      <c r="H304" s="10">
        <f>_xlfn.XLOOKUP(D304,Principales!$B:$B,Principales!$C:$C)</f>
        <v>5000</v>
      </c>
      <c r="I304" s="10">
        <f t="shared" si="16"/>
        <v>0</v>
      </c>
      <c r="J304" s="10">
        <f t="shared" si="17"/>
        <v>5000</v>
      </c>
    </row>
    <row r="305" spans="1:10" hidden="1" x14ac:dyDescent="0.3">
      <c r="A305" s="5">
        <f t="shared" si="18"/>
        <v>200</v>
      </c>
      <c r="B305" s="3">
        <v>45003</v>
      </c>
      <c r="C305" s="2" t="s">
        <v>84</v>
      </c>
      <c r="D305" s="2" t="s">
        <v>96</v>
      </c>
      <c r="E305" s="2"/>
      <c r="F305" s="2" t="s">
        <v>4</v>
      </c>
      <c r="G305" s="2">
        <v>1</v>
      </c>
      <c r="H305" s="10">
        <f>_xlfn.XLOOKUP(D305,Principales!$B:$B,Principales!$C:$C)</f>
        <v>6000</v>
      </c>
      <c r="I305" s="10">
        <f t="shared" si="16"/>
        <v>0</v>
      </c>
      <c r="J305" s="10">
        <f t="shared" si="17"/>
        <v>6000</v>
      </c>
    </row>
    <row r="306" spans="1:10" hidden="1" x14ac:dyDescent="0.3">
      <c r="A306" s="5">
        <f t="shared" si="18"/>
        <v>201</v>
      </c>
      <c r="B306" s="3">
        <v>45003</v>
      </c>
      <c r="C306" s="2" t="s">
        <v>15</v>
      </c>
      <c r="D306" s="2" t="s">
        <v>96</v>
      </c>
      <c r="E306" s="2"/>
      <c r="F306" s="2" t="s">
        <v>4</v>
      </c>
      <c r="G306" s="2">
        <v>1</v>
      </c>
      <c r="H306" s="10">
        <f>_xlfn.XLOOKUP(D306,Principales!$B:$B,Principales!$C:$C)</f>
        <v>6000</v>
      </c>
      <c r="I306" s="10">
        <f t="shared" si="16"/>
        <v>0</v>
      </c>
      <c r="J306" s="10">
        <f t="shared" si="17"/>
        <v>6000</v>
      </c>
    </row>
    <row r="307" spans="1:10" hidden="1" x14ac:dyDescent="0.3">
      <c r="A307" s="5">
        <f t="shared" si="18"/>
        <v>201</v>
      </c>
      <c r="B307" s="3">
        <v>45003</v>
      </c>
      <c r="C307" s="2" t="s">
        <v>15</v>
      </c>
      <c r="D307" s="2" t="s">
        <v>58</v>
      </c>
      <c r="E307" s="2"/>
      <c r="F307" s="2" t="s">
        <v>4</v>
      </c>
      <c r="G307" s="2">
        <v>1</v>
      </c>
      <c r="H307" s="10">
        <f>_xlfn.XLOOKUP(D307,Principales!$B:$B,Principales!$C:$C)</f>
        <v>5000</v>
      </c>
      <c r="I307" s="10">
        <f t="shared" si="16"/>
        <v>0</v>
      </c>
      <c r="J307" s="10">
        <f t="shared" si="17"/>
        <v>5000</v>
      </c>
    </row>
    <row r="308" spans="1:10" hidden="1" x14ac:dyDescent="0.3">
      <c r="A308" s="5">
        <f t="shared" si="18"/>
        <v>202</v>
      </c>
      <c r="B308" s="3">
        <v>45003</v>
      </c>
      <c r="C308" s="2" t="s">
        <v>8</v>
      </c>
      <c r="D308" s="2" t="s">
        <v>96</v>
      </c>
      <c r="E308" s="2"/>
      <c r="F308" s="2" t="s">
        <v>4</v>
      </c>
      <c r="G308" s="2">
        <v>1</v>
      </c>
      <c r="H308" s="10">
        <f>_xlfn.XLOOKUP(D308,Principales!$B:$B,Principales!$C:$C)</f>
        <v>6000</v>
      </c>
      <c r="I308" s="10">
        <f t="shared" si="16"/>
        <v>0</v>
      </c>
      <c r="J308" s="10">
        <f t="shared" si="17"/>
        <v>6000</v>
      </c>
    </row>
    <row r="309" spans="1:10" hidden="1" x14ac:dyDescent="0.3">
      <c r="A309" s="5">
        <f t="shared" si="18"/>
        <v>202</v>
      </c>
      <c r="B309" s="3">
        <v>45003</v>
      </c>
      <c r="C309" s="2" t="s">
        <v>8</v>
      </c>
      <c r="D309" s="2" t="s">
        <v>37</v>
      </c>
      <c r="E309" s="2"/>
      <c r="F309" s="2" t="s">
        <v>4</v>
      </c>
      <c r="G309" s="2">
        <v>1</v>
      </c>
      <c r="H309" s="10">
        <f>_xlfn.XLOOKUP(D309,Principales!$B:$B,Principales!$C:$C)</f>
        <v>5000</v>
      </c>
      <c r="I309" s="10">
        <f t="shared" si="16"/>
        <v>0</v>
      </c>
      <c r="J309" s="10">
        <f t="shared" si="17"/>
        <v>5000</v>
      </c>
    </row>
    <row r="310" spans="1:10" hidden="1" x14ac:dyDescent="0.3">
      <c r="A310" s="5">
        <f t="shared" si="18"/>
        <v>203</v>
      </c>
      <c r="B310" s="3">
        <v>45003</v>
      </c>
      <c r="C310" s="2" t="s">
        <v>34</v>
      </c>
      <c r="D310" s="2" t="s">
        <v>96</v>
      </c>
      <c r="E310" s="2"/>
      <c r="F310" s="2" t="s">
        <v>12</v>
      </c>
      <c r="G310" s="2">
        <v>2</v>
      </c>
      <c r="H310" s="10">
        <f>_xlfn.XLOOKUP(D310,Principales!$B:$B,Principales!$C:$C)</f>
        <v>6000</v>
      </c>
      <c r="I310" s="10">
        <f t="shared" si="16"/>
        <v>0</v>
      </c>
      <c r="J310" s="10">
        <f t="shared" si="17"/>
        <v>12000</v>
      </c>
    </row>
    <row r="311" spans="1:10" hidden="1" x14ac:dyDescent="0.3">
      <c r="A311" s="5">
        <f t="shared" si="18"/>
        <v>203</v>
      </c>
      <c r="B311" s="3">
        <v>45003</v>
      </c>
      <c r="C311" s="2" t="s">
        <v>34</v>
      </c>
      <c r="D311" s="2" t="s">
        <v>96</v>
      </c>
      <c r="E311" s="2"/>
      <c r="F311" s="2" t="s">
        <v>4</v>
      </c>
      <c r="G311" s="2">
        <v>1</v>
      </c>
      <c r="H311" s="10">
        <f>_xlfn.XLOOKUP(D311,Principales!$B:$B,Principales!$C:$C)</f>
        <v>6000</v>
      </c>
      <c r="I311" s="10">
        <f t="shared" si="16"/>
        <v>0</v>
      </c>
      <c r="J311" s="10">
        <f t="shared" si="17"/>
        <v>6000</v>
      </c>
    </row>
    <row r="312" spans="1:10" hidden="1" x14ac:dyDescent="0.3">
      <c r="A312" s="5">
        <f t="shared" si="18"/>
        <v>203</v>
      </c>
      <c r="B312" s="3">
        <v>45003</v>
      </c>
      <c r="C312" s="2" t="s">
        <v>34</v>
      </c>
      <c r="D312" s="2" t="s">
        <v>37</v>
      </c>
      <c r="E312" s="2"/>
      <c r="F312" s="2" t="s">
        <v>4</v>
      </c>
      <c r="G312" s="2">
        <v>1</v>
      </c>
      <c r="H312" s="10">
        <f>_xlfn.XLOOKUP(D312,Principales!$B:$B,Principales!$C:$C)</f>
        <v>5000</v>
      </c>
      <c r="I312" s="10">
        <f t="shared" si="16"/>
        <v>0</v>
      </c>
      <c r="J312" s="10">
        <f t="shared" si="17"/>
        <v>5000</v>
      </c>
    </row>
    <row r="313" spans="1:10" hidden="1" x14ac:dyDescent="0.3">
      <c r="A313" s="5">
        <f t="shared" si="18"/>
        <v>204</v>
      </c>
      <c r="B313" s="3">
        <v>45004</v>
      </c>
      <c r="C313" s="2" t="s">
        <v>62</v>
      </c>
      <c r="D313" s="2" t="s">
        <v>45</v>
      </c>
      <c r="E313" s="2" t="s">
        <v>19</v>
      </c>
      <c r="F313" s="2" t="s">
        <v>4</v>
      </c>
      <c r="G313" s="2">
        <v>3</v>
      </c>
      <c r="H313" s="10">
        <f>_xlfn.XLOOKUP(D313,Principales!$B:$B,Principales!$C:$C)</f>
        <v>6000</v>
      </c>
      <c r="I313" s="10">
        <f t="shared" si="16"/>
        <v>0</v>
      </c>
      <c r="J313" s="10">
        <f t="shared" si="17"/>
        <v>18000</v>
      </c>
    </row>
    <row r="314" spans="1:10" hidden="1" x14ac:dyDescent="0.3">
      <c r="A314" s="5">
        <f t="shared" si="18"/>
        <v>205</v>
      </c>
      <c r="B314" s="3">
        <v>45004</v>
      </c>
      <c r="C314" s="2" t="s">
        <v>34</v>
      </c>
      <c r="D314" s="2" t="s">
        <v>37</v>
      </c>
      <c r="E314" s="2"/>
      <c r="F314" s="2" t="s">
        <v>12</v>
      </c>
      <c r="G314" s="2">
        <v>1</v>
      </c>
      <c r="H314" s="10">
        <f>_xlfn.XLOOKUP(D314,Principales!$B:$B,Principales!$C:$C)</f>
        <v>5000</v>
      </c>
      <c r="I314" s="10">
        <f t="shared" si="16"/>
        <v>0</v>
      </c>
      <c r="J314" s="10">
        <f t="shared" si="17"/>
        <v>5000</v>
      </c>
    </row>
    <row r="315" spans="1:10" hidden="1" x14ac:dyDescent="0.3">
      <c r="A315" s="5">
        <f t="shared" si="18"/>
        <v>205</v>
      </c>
      <c r="B315" s="3">
        <v>45004</v>
      </c>
      <c r="C315" s="2" t="s">
        <v>34</v>
      </c>
      <c r="D315" s="2" t="s">
        <v>45</v>
      </c>
      <c r="E315" s="2" t="s">
        <v>7</v>
      </c>
      <c r="F315" s="2" t="s">
        <v>12</v>
      </c>
      <c r="G315" s="2">
        <v>1</v>
      </c>
      <c r="H315" s="10">
        <f>_xlfn.XLOOKUP(D315,Principales!$B:$B,Principales!$C:$C)</f>
        <v>6000</v>
      </c>
      <c r="I315" s="10">
        <f t="shared" si="16"/>
        <v>0</v>
      </c>
      <c r="J315" s="10">
        <f t="shared" si="17"/>
        <v>6000</v>
      </c>
    </row>
    <row r="316" spans="1:10" hidden="1" x14ac:dyDescent="0.3">
      <c r="A316" s="5">
        <f t="shared" si="18"/>
        <v>205</v>
      </c>
      <c r="B316" s="3">
        <v>45004</v>
      </c>
      <c r="C316" s="2" t="s">
        <v>34</v>
      </c>
      <c r="D316" s="2" t="s">
        <v>153</v>
      </c>
      <c r="E316" s="2" t="s">
        <v>236</v>
      </c>
      <c r="F316" s="2" t="s">
        <v>4</v>
      </c>
      <c r="G316" s="2">
        <v>1</v>
      </c>
      <c r="H316" s="10">
        <f>_xlfn.XLOOKUP(D316,Principales!$B:$B,Principales!$C:$C)</f>
        <v>5000</v>
      </c>
      <c r="I316" s="10">
        <f t="shared" si="16"/>
        <v>0</v>
      </c>
      <c r="J316" s="10">
        <f t="shared" si="17"/>
        <v>5000</v>
      </c>
    </row>
    <row r="317" spans="1:10" hidden="1" x14ac:dyDescent="0.3">
      <c r="A317" s="5">
        <f t="shared" si="18"/>
        <v>206</v>
      </c>
      <c r="B317" s="3">
        <v>45004</v>
      </c>
      <c r="C317" s="2" t="s">
        <v>84</v>
      </c>
      <c r="D317" s="2" t="s">
        <v>45</v>
      </c>
      <c r="E317" s="2" t="s">
        <v>7</v>
      </c>
      <c r="F317" s="2" t="s">
        <v>4</v>
      </c>
      <c r="G317" s="2">
        <v>1</v>
      </c>
      <c r="H317" s="10">
        <f>_xlfn.XLOOKUP(D317,Principales!$B:$B,Principales!$C:$C)</f>
        <v>6000</v>
      </c>
      <c r="I317" s="10">
        <f t="shared" si="16"/>
        <v>0</v>
      </c>
      <c r="J317" s="10">
        <f t="shared" si="17"/>
        <v>6000</v>
      </c>
    </row>
    <row r="318" spans="1:10" hidden="1" x14ac:dyDescent="0.3">
      <c r="A318" s="5">
        <f t="shared" si="18"/>
        <v>207</v>
      </c>
      <c r="B318" s="3">
        <v>45004</v>
      </c>
      <c r="C318" s="2" t="s">
        <v>69</v>
      </c>
      <c r="D318" s="2" t="s">
        <v>37</v>
      </c>
      <c r="E318" s="2"/>
      <c r="F318" s="2" t="s">
        <v>4</v>
      </c>
      <c r="G318" s="2">
        <v>2</v>
      </c>
      <c r="H318" s="10">
        <f>_xlfn.XLOOKUP(D318,Principales!$B:$B,Principales!$C:$C)</f>
        <v>5000</v>
      </c>
      <c r="I318" s="10">
        <f t="shared" si="16"/>
        <v>0</v>
      </c>
      <c r="J318" s="10">
        <f t="shared" si="17"/>
        <v>10000</v>
      </c>
    </row>
    <row r="319" spans="1:10" hidden="1" x14ac:dyDescent="0.3">
      <c r="A319" s="5">
        <f t="shared" si="18"/>
        <v>207</v>
      </c>
      <c r="B319" s="3">
        <v>45004</v>
      </c>
      <c r="C319" s="2" t="s">
        <v>69</v>
      </c>
      <c r="D319" s="2" t="s">
        <v>37</v>
      </c>
      <c r="E319" s="2"/>
      <c r="F319" s="2" t="s">
        <v>12</v>
      </c>
      <c r="G319" s="2">
        <v>2</v>
      </c>
      <c r="H319" s="10">
        <f>_xlfn.XLOOKUP(D319,Principales!$B:$B,Principales!$C:$C)</f>
        <v>5000</v>
      </c>
      <c r="I319" s="10">
        <f t="shared" si="16"/>
        <v>0</v>
      </c>
      <c r="J319" s="10">
        <f t="shared" si="17"/>
        <v>10000</v>
      </c>
    </row>
    <row r="320" spans="1:10" hidden="1" x14ac:dyDescent="0.3">
      <c r="A320" s="5">
        <f t="shared" si="18"/>
        <v>208</v>
      </c>
      <c r="B320" s="3">
        <v>45005</v>
      </c>
      <c r="C320" s="2" t="s">
        <v>145</v>
      </c>
      <c r="D320" s="2" t="s">
        <v>16</v>
      </c>
      <c r="E320" s="2"/>
      <c r="F320" s="2" t="s">
        <v>4</v>
      </c>
      <c r="G320" s="2">
        <v>1</v>
      </c>
      <c r="H320" s="10">
        <f>_xlfn.XLOOKUP(D320,Principales!$B:$B,Principales!$C:$C)</f>
        <v>5000</v>
      </c>
      <c r="I320" s="10">
        <f t="shared" ref="I320:I365" si="19">IF(F320="S/E",1000,0)</f>
        <v>0</v>
      </c>
      <c r="J320" s="10">
        <f t="shared" ref="J320:J365" si="20">G320*H320-I320</f>
        <v>5000</v>
      </c>
    </row>
    <row r="321" spans="1:10" hidden="1" x14ac:dyDescent="0.3">
      <c r="A321" s="5">
        <f t="shared" si="18"/>
        <v>208</v>
      </c>
      <c r="B321" s="3">
        <v>45005</v>
      </c>
      <c r="C321" s="2" t="s">
        <v>145</v>
      </c>
      <c r="D321" s="2" t="s">
        <v>37</v>
      </c>
      <c r="E321" s="2"/>
      <c r="F321" s="2" t="s">
        <v>12</v>
      </c>
      <c r="G321" s="2">
        <v>1</v>
      </c>
      <c r="H321" s="10">
        <f>_xlfn.XLOOKUP(D321,Principales!$B:$B,Principales!$C:$C)</f>
        <v>5000</v>
      </c>
      <c r="I321" s="10">
        <f t="shared" si="19"/>
        <v>0</v>
      </c>
      <c r="J321" s="10">
        <f t="shared" si="20"/>
        <v>5000</v>
      </c>
    </row>
    <row r="322" spans="1:10" hidden="1" x14ac:dyDescent="0.3">
      <c r="A322" s="5">
        <f t="shared" si="18"/>
        <v>209</v>
      </c>
      <c r="B322" s="3">
        <v>45005</v>
      </c>
      <c r="C322" s="2" t="s">
        <v>84</v>
      </c>
      <c r="D322" s="2" t="s">
        <v>137</v>
      </c>
      <c r="E322" s="2" t="s">
        <v>14</v>
      </c>
      <c r="F322" s="2" t="s">
        <v>4</v>
      </c>
      <c r="G322" s="2">
        <v>1</v>
      </c>
      <c r="H322" s="10">
        <f>_xlfn.XLOOKUP(D322,Principales!$B:$B,Principales!$C:$C)</f>
        <v>5000</v>
      </c>
      <c r="I322" s="10">
        <f t="shared" si="19"/>
        <v>0</v>
      </c>
      <c r="J322" s="10">
        <f t="shared" si="20"/>
        <v>5000</v>
      </c>
    </row>
    <row r="323" spans="1:10" hidden="1" x14ac:dyDescent="0.3">
      <c r="A323" s="5">
        <f t="shared" si="18"/>
        <v>210</v>
      </c>
      <c r="B323" s="3">
        <v>45005</v>
      </c>
      <c r="C323" s="2" t="s">
        <v>144</v>
      </c>
      <c r="D323" s="2" t="s">
        <v>137</v>
      </c>
      <c r="E323" s="2" t="s">
        <v>63</v>
      </c>
      <c r="F323" s="2" t="s">
        <v>4</v>
      </c>
      <c r="G323" s="2">
        <v>2</v>
      </c>
      <c r="H323" s="10">
        <f>_xlfn.XLOOKUP(D323,Principales!$B:$B,Principales!$C:$C)</f>
        <v>5000</v>
      </c>
      <c r="I323" s="10">
        <f t="shared" si="19"/>
        <v>0</v>
      </c>
      <c r="J323" s="10">
        <f t="shared" si="20"/>
        <v>10000</v>
      </c>
    </row>
    <row r="324" spans="1:10" hidden="1" x14ac:dyDescent="0.3">
      <c r="A324" s="5">
        <f t="shared" ref="A324:A387" si="21">IF(_xlfn.CONCAT(B324:C324)=_xlfn.CONCAT(B323:C323),A323,A323+1)</f>
        <v>211</v>
      </c>
      <c r="B324" s="3">
        <v>45005</v>
      </c>
      <c r="C324" s="2" t="s">
        <v>139</v>
      </c>
      <c r="D324" s="2" t="s">
        <v>37</v>
      </c>
      <c r="E324" s="2"/>
      <c r="F324" s="2" t="s">
        <v>4</v>
      </c>
      <c r="G324" s="2">
        <v>1</v>
      </c>
      <c r="H324" s="10">
        <f>_xlfn.XLOOKUP(D324,Principales!$B:$B,Principales!$C:$C)</f>
        <v>5000</v>
      </c>
      <c r="I324" s="10">
        <f t="shared" si="19"/>
        <v>0</v>
      </c>
      <c r="J324" s="10">
        <f t="shared" si="20"/>
        <v>5000</v>
      </c>
    </row>
    <row r="325" spans="1:10" hidden="1" x14ac:dyDescent="0.3">
      <c r="A325" s="5">
        <f t="shared" si="21"/>
        <v>211</v>
      </c>
      <c r="B325" s="3">
        <v>45005</v>
      </c>
      <c r="C325" s="2" t="s">
        <v>139</v>
      </c>
      <c r="D325" s="2" t="s">
        <v>9</v>
      </c>
      <c r="E325" s="2" t="s">
        <v>26</v>
      </c>
      <c r="F325" s="2" t="s">
        <v>4</v>
      </c>
      <c r="G325" s="2">
        <v>1</v>
      </c>
      <c r="H325" s="10">
        <f>_xlfn.XLOOKUP(D325,Principales!$B:$B,Principales!$C:$C)</f>
        <v>5000</v>
      </c>
      <c r="I325" s="10">
        <f t="shared" si="19"/>
        <v>0</v>
      </c>
      <c r="J325" s="10">
        <f t="shared" si="20"/>
        <v>5000</v>
      </c>
    </row>
    <row r="326" spans="1:10" hidden="1" x14ac:dyDescent="0.3">
      <c r="A326" s="5">
        <f t="shared" si="21"/>
        <v>212</v>
      </c>
      <c r="B326" s="3">
        <v>45005</v>
      </c>
      <c r="C326" s="2" t="s">
        <v>33</v>
      </c>
      <c r="D326" s="2" t="s">
        <v>9</v>
      </c>
      <c r="E326" s="2" t="s">
        <v>92</v>
      </c>
      <c r="F326" s="2" t="s">
        <v>4</v>
      </c>
      <c r="G326" s="2">
        <v>2</v>
      </c>
      <c r="H326" s="10">
        <f>_xlfn.XLOOKUP(D326,Principales!$B:$B,Principales!$C:$C)</f>
        <v>5000</v>
      </c>
      <c r="I326" s="10">
        <f t="shared" si="19"/>
        <v>0</v>
      </c>
      <c r="J326" s="10">
        <f t="shared" si="20"/>
        <v>10000</v>
      </c>
    </row>
    <row r="327" spans="1:10" hidden="1" x14ac:dyDescent="0.3">
      <c r="A327" s="5">
        <f t="shared" si="21"/>
        <v>213</v>
      </c>
      <c r="B327" s="3">
        <v>45006</v>
      </c>
      <c r="C327" s="2" t="s">
        <v>145</v>
      </c>
      <c r="D327" s="2" t="s">
        <v>67</v>
      </c>
      <c r="E327" s="2"/>
      <c r="F327" s="2" t="s">
        <v>12</v>
      </c>
      <c r="G327" s="2">
        <v>1</v>
      </c>
      <c r="H327" s="10">
        <f>_xlfn.XLOOKUP(D327,Principales!$B:$B,Principales!$C:$C)</f>
        <v>5000</v>
      </c>
      <c r="I327" s="10">
        <f t="shared" si="19"/>
        <v>0</v>
      </c>
      <c r="J327" s="10">
        <f t="shared" si="20"/>
        <v>5000</v>
      </c>
    </row>
    <row r="328" spans="1:10" hidden="1" x14ac:dyDescent="0.3">
      <c r="A328" s="5">
        <f t="shared" si="21"/>
        <v>214</v>
      </c>
      <c r="B328" s="3">
        <v>45006</v>
      </c>
      <c r="C328" s="2" t="s">
        <v>144</v>
      </c>
      <c r="D328" s="2" t="s">
        <v>153</v>
      </c>
      <c r="E328" s="2" t="s">
        <v>92</v>
      </c>
      <c r="F328" s="2" t="s">
        <v>4</v>
      </c>
      <c r="G328" s="2">
        <v>1</v>
      </c>
      <c r="H328" s="10">
        <f>_xlfn.XLOOKUP(D328,Principales!$B:$B,Principales!$C:$C)</f>
        <v>5000</v>
      </c>
      <c r="I328" s="10">
        <f t="shared" si="19"/>
        <v>0</v>
      </c>
      <c r="J328" s="10">
        <f t="shared" si="20"/>
        <v>5000</v>
      </c>
    </row>
    <row r="329" spans="1:10" hidden="1" x14ac:dyDescent="0.3">
      <c r="A329" s="5">
        <f t="shared" si="21"/>
        <v>215</v>
      </c>
      <c r="B329" s="3">
        <v>45006</v>
      </c>
      <c r="C329" s="2" t="s">
        <v>148</v>
      </c>
      <c r="D329" s="2" t="s">
        <v>37</v>
      </c>
      <c r="E329" s="2"/>
      <c r="F329" s="2" t="s">
        <v>12</v>
      </c>
      <c r="G329" s="2">
        <v>1</v>
      </c>
      <c r="H329" s="10">
        <f>_xlfn.XLOOKUP(D329,Principales!$B:$B,Principales!$C:$C)</f>
        <v>5000</v>
      </c>
      <c r="I329" s="10">
        <f t="shared" si="19"/>
        <v>0</v>
      </c>
      <c r="J329" s="10">
        <f t="shared" si="20"/>
        <v>5000</v>
      </c>
    </row>
    <row r="330" spans="1:10" hidden="1" x14ac:dyDescent="0.3">
      <c r="A330" s="5">
        <f t="shared" si="21"/>
        <v>215</v>
      </c>
      <c r="B330" s="3">
        <v>45006</v>
      </c>
      <c r="C330" s="2" t="s">
        <v>148</v>
      </c>
      <c r="D330" s="2" t="s">
        <v>150</v>
      </c>
      <c r="E330" s="2" t="s">
        <v>22</v>
      </c>
      <c r="F330" s="2" t="s">
        <v>4</v>
      </c>
      <c r="G330" s="2">
        <v>1</v>
      </c>
      <c r="H330" s="10">
        <f>_xlfn.XLOOKUP(D330,Principales!$B:$B,Principales!$C:$C)</f>
        <v>5000</v>
      </c>
      <c r="I330" s="10">
        <f t="shared" si="19"/>
        <v>0</v>
      </c>
      <c r="J330" s="10">
        <f t="shared" si="20"/>
        <v>5000</v>
      </c>
    </row>
    <row r="331" spans="1:10" hidden="1" x14ac:dyDescent="0.3">
      <c r="A331" s="5">
        <f t="shared" si="21"/>
        <v>216</v>
      </c>
      <c r="B331" s="3">
        <v>45006</v>
      </c>
      <c r="C331" s="2" t="s">
        <v>18</v>
      </c>
      <c r="D331" s="2" t="s">
        <v>37</v>
      </c>
      <c r="E331" s="2"/>
      <c r="F331" s="2" t="s">
        <v>4</v>
      </c>
      <c r="G331" s="2">
        <v>1</v>
      </c>
      <c r="H331" s="10">
        <f>_xlfn.XLOOKUP(D331,Principales!$B:$B,Principales!$C:$C)</f>
        <v>5000</v>
      </c>
      <c r="I331" s="10">
        <f t="shared" si="19"/>
        <v>0</v>
      </c>
      <c r="J331" s="10">
        <f t="shared" si="20"/>
        <v>5000</v>
      </c>
    </row>
    <row r="332" spans="1:10" hidden="1" x14ac:dyDescent="0.3">
      <c r="A332" s="5">
        <f t="shared" si="21"/>
        <v>217</v>
      </c>
      <c r="B332" s="3">
        <v>45006</v>
      </c>
      <c r="C332" s="2" t="s">
        <v>237</v>
      </c>
      <c r="D332" s="2" t="s">
        <v>150</v>
      </c>
      <c r="E332" s="2" t="s">
        <v>26</v>
      </c>
      <c r="F332" s="2" t="s">
        <v>4</v>
      </c>
      <c r="G332" s="2">
        <v>1</v>
      </c>
      <c r="H332" s="10">
        <f>_xlfn.XLOOKUP(D332,Principales!$B:$B,Principales!$C:$C)</f>
        <v>5000</v>
      </c>
      <c r="I332" s="10">
        <f t="shared" si="19"/>
        <v>0</v>
      </c>
      <c r="J332" s="10">
        <f t="shared" si="20"/>
        <v>5000</v>
      </c>
    </row>
    <row r="333" spans="1:10" hidden="1" x14ac:dyDescent="0.3">
      <c r="A333" s="5">
        <f t="shared" si="21"/>
        <v>218</v>
      </c>
      <c r="B333" s="3">
        <v>45006</v>
      </c>
      <c r="C333" s="2" t="s">
        <v>235</v>
      </c>
      <c r="D333" s="2" t="s">
        <v>9</v>
      </c>
      <c r="E333" s="2" t="s">
        <v>238</v>
      </c>
      <c r="F333" s="2" t="s">
        <v>12</v>
      </c>
      <c r="G333" s="2">
        <v>1</v>
      </c>
      <c r="H333" s="10">
        <f>_xlfn.XLOOKUP(D333,Principales!$B:$B,Principales!$C:$C)</f>
        <v>5000</v>
      </c>
      <c r="I333" s="10">
        <f t="shared" si="19"/>
        <v>0</v>
      </c>
      <c r="J333" s="10">
        <f t="shared" si="20"/>
        <v>5000</v>
      </c>
    </row>
    <row r="334" spans="1:10" hidden="1" x14ac:dyDescent="0.3">
      <c r="A334" s="5">
        <f t="shared" si="21"/>
        <v>218</v>
      </c>
      <c r="B334" s="3">
        <v>45006</v>
      </c>
      <c r="C334" s="2" t="s">
        <v>235</v>
      </c>
      <c r="D334" s="2" t="s">
        <v>9</v>
      </c>
      <c r="E334" s="2" t="s">
        <v>239</v>
      </c>
      <c r="F334" s="2" t="s">
        <v>4</v>
      </c>
      <c r="G334" s="2">
        <v>1</v>
      </c>
      <c r="H334" s="10">
        <f>_xlfn.XLOOKUP(D334,Principales!$B:$B,Principales!$C:$C)</f>
        <v>5000</v>
      </c>
      <c r="I334" s="10">
        <f t="shared" si="19"/>
        <v>0</v>
      </c>
      <c r="J334" s="10">
        <f t="shared" si="20"/>
        <v>5000</v>
      </c>
    </row>
    <row r="335" spans="1:10" hidden="1" x14ac:dyDescent="0.3">
      <c r="A335" s="5">
        <f t="shared" si="21"/>
        <v>219</v>
      </c>
      <c r="B335" s="3">
        <v>45007</v>
      </c>
      <c r="C335" s="2" t="s">
        <v>144</v>
      </c>
      <c r="D335" s="2" t="s">
        <v>199</v>
      </c>
      <c r="E335" s="2" t="s">
        <v>19</v>
      </c>
      <c r="F335" s="2" t="s">
        <v>4</v>
      </c>
      <c r="G335" s="2">
        <v>2</v>
      </c>
      <c r="H335" s="10">
        <f>_xlfn.XLOOKUP(D335,Principales!$B:$B,Principales!$C:$C)</f>
        <v>5000</v>
      </c>
      <c r="I335" s="10">
        <f t="shared" si="19"/>
        <v>0</v>
      </c>
      <c r="J335" s="10">
        <f t="shared" si="20"/>
        <v>10000</v>
      </c>
    </row>
    <row r="336" spans="1:10" hidden="1" x14ac:dyDescent="0.3">
      <c r="A336" s="5">
        <f t="shared" si="21"/>
        <v>220</v>
      </c>
      <c r="B336" s="3">
        <v>45008</v>
      </c>
      <c r="C336" s="2" t="s">
        <v>144</v>
      </c>
      <c r="D336" s="2" t="s">
        <v>23</v>
      </c>
      <c r="E336" s="2" t="s">
        <v>26</v>
      </c>
      <c r="F336" s="2" t="s">
        <v>4</v>
      </c>
      <c r="G336" s="2">
        <v>2</v>
      </c>
      <c r="H336" s="10">
        <f>_xlfn.XLOOKUP(D336,Principales!$B:$B,Principales!$C:$C)</f>
        <v>5000</v>
      </c>
      <c r="I336" s="10">
        <f t="shared" si="19"/>
        <v>0</v>
      </c>
      <c r="J336" s="10">
        <f t="shared" si="20"/>
        <v>10000</v>
      </c>
    </row>
    <row r="337" spans="1:10" hidden="1" x14ac:dyDescent="0.3">
      <c r="A337" s="5">
        <f t="shared" si="21"/>
        <v>220</v>
      </c>
      <c r="B337" s="3">
        <v>45008</v>
      </c>
      <c r="C337" s="2" t="s">
        <v>144</v>
      </c>
      <c r="D337" s="2" t="s">
        <v>9</v>
      </c>
      <c r="E337" s="2" t="s">
        <v>26</v>
      </c>
      <c r="F337" s="2" t="s">
        <v>4</v>
      </c>
      <c r="G337" s="2">
        <v>1</v>
      </c>
      <c r="H337" s="10">
        <f>_xlfn.XLOOKUP(D337,Principales!$B:$B,Principales!$C:$C)</f>
        <v>5000</v>
      </c>
      <c r="I337" s="10">
        <f t="shared" si="19"/>
        <v>0</v>
      </c>
      <c r="J337" s="10">
        <f t="shared" si="20"/>
        <v>5000</v>
      </c>
    </row>
    <row r="338" spans="1:10" hidden="1" x14ac:dyDescent="0.3">
      <c r="A338" s="5">
        <f t="shared" si="21"/>
        <v>221</v>
      </c>
      <c r="B338" s="3">
        <v>45008</v>
      </c>
      <c r="C338" s="2" t="s">
        <v>145</v>
      </c>
      <c r="D338" s="2" t="s">
        <v>37</v>
      </c>
      <c r="E338" s="2"/>
      <c r="F338" s="2" t="s">
        <v>12</v>
      </c>
      <c r="G338" s="2">
        <v>1</v>
      </c>
      <c r="H338" s="10">
        <f>_xlfn.XLOOKUP(D338,Principales!$B:$B,Principales!$C:$C)</f>
        <v>5000</v>
      </c>
      <c r="I338" s="10">
        <f t="shared" si="19"/>
        <v>0</v>
      </c>
      <c r="J338" s="10">
        <f t="shared" si="20"/>
        <v>5000</v>
      </c>
    </row>
    <row r="339" spans="1:10" hidden="1" x14ac:dyDescent="0.3">
      <c r="A339" s="5">
        <f t="shared" si="21"/>
        <v>222</v>
      </c>
      <c r="B339" s="3">
        <v>45008</v>
      </c>
      <c r="C339" s="2" t="s">
        <v>84</v>
      </c>
      <c r="D339" s="2" t="s">
        <v>199</v>
      </c>
      <c r="E339" s="2" t="s">
        <v>14</v>
      </c>
      <c r="F339" s="2" t="s">
        <v>4</v>
      </c>
      <c r="G339" s="2">
        <v>1</v>
      </c>
      <c r="H339" s="10">
        <f>_xlfn.XLOOKUP(D339,Principales!$B:$B,Principales!$C:$C)</f>
        <v>5000</v>
      </c>
      <c r="I339" s="10">
        <f t="shared" si="19"/>
        <v>0</v>
      </c>
      <c r="J339" s="10">
        <f t="shared" si="20"/>
        <v>5000</v>
      </c>
    </row>
    <row r="340" spans="1:10" hidden="1" x14ac:dyDescent="0.3">
      <c r="A340" s="5">
        <f t="shared" si="21"/>
        <v>223</v>
      </c>
      <c r="B340" s="3">
        <v>45008</v>
      </c>
      <c r="C340" s="2" t="s">
        <v>99</v>
      </c>
      <c r="D340" s="2" t="s">
        <v>37</v>
      </c>
      <c r="E340" s="2"/>
      <c r="F340" s="2" t="s">
        <v>140</v>
      </c>
      <c r="G340" s="2">
        <v>1</v>
      </c>
      <c r="H340" s="10">
        <f>_xlfn.XLOOKUP(D340,Principales!$B:$B,Principales!$C:$C)</f>
        <v>5000</v>
      </c>
      <c r="I340" s="10">
        <f t="shared" si="19"/>
        <v>1000</v>
      </c>
      <c r="J340" s="10">
        <f t="shared" si="20"/>
        <v>4000</v>
      </c>
    </row>
    <row r="341" spans="1:10" hidden="1" x14ac:dyDescent="0.3">
      <c r="A341" s="5">
        <f t="shared" si="21"/>
        <v>224</v>
      </c>
      <c r="B341" s="3">
        <v>45009</v>
      </c>
      <c r="C341" s="2" t="s">
        <v>148</v>
      </c>
      <c r="D341" s="2" t="s">
        <v>36</v>
      </c>
      <c r="E341" s="2"/>
      <c r="F341" s="2" t="s">
        <v>4</v>
      </c>
      <c r="G341" s="2">
        <v>1</v>
      </c>
      <c r="H341" s="10">
        <f>_xlfn.XLOOKUP(D341,Principales!$B:$B,Principales!$C:$C)</f>
        <v>5000</v>
      </c>
      <c r="I341" s="10">
        <f t="shared" si="19"/>
        <v>0</v>
      </c>
      <c r="J341" s="10">
        <f t="shared" si="20"/>
        <v>5000</v>
      </c>
    </row>
    <row r="342" spans="1:10" hidden="1" x14ac:dyDescent="0.3">
      <c r="A342" s="5">
        <f t="shared" si="21"/>
        <v>225</v>
      </c>
      <c r="B342" s="3">
        <v>45009</v>
      </c>
      <c r="C342" s="2" t="s">
        <v>97</v>
      </c>
      <c r="D342" s="2" t="s">
        <v>90</v>
      </c>
      <c r="E342" s="2" t="s">
        <v>26</v>
      </c>
      <c r="F342" s="2" t="s">
        <v>12</v>
      </c>
      <c r="G342" s="2">
        <v>1</v>
      </c>
      <c r="H342" s="10">
        <f>_xlfn.XLOOKUP(D342,Principales!$B:$B,Principales!$C:$C)</f>
        <v>5000</v>
      </c>
      <c r="I342" s="10">
        <f t="shared" si="19"/>
        <v>0</v>
      </c>
      <c r="J342" s="10">
        <f t="shared" si="20"/>
        <v>5000</v>
      </c>
    </row>
    <row r="343" spans="1:10" hidden="1" x14ac:dyDescent="0.3">
      <c r="A343" s="5">
        <f t="shared" si="21"/>
        <v>226</v>
      </c>
      <c r="B343" s="3">
        <v>45009</v>
      </c>
      <c r="C343" s="2" t="s">
        <v>72</v>
      </c>
      <c r="D343" s="2" t="s">
        <v>90</v>
      </c>
      <c r="E343" s="2" t="s">
        <v>26</v>
      </c>
      <c r="F343" s="2" t="s">
        <v>4</v>
      </c>
      <c r="G343" s="2">
        <v>1</v>
      </c>
      <c r="H343" s="10">
        <f>_xlfn.XLOOKUP(D343,Principales!$B:$B,Principales!$C:$C)</f>
        <v>5000</v>
      </c>
      <c r="I343" s="10">
        <f t="shared" si="19"/>
        <v>0</v>
      </c>
      <c r="J343" s="10">
        <f t="shared" si="20"/>
        <v>5000</v>
      </c>
    </row>
    <row r="344" spans="1:10" hidden="1" x14ac:dyDescent="0.3">
      <c r="A344" s="5">
        <f t="shared" si="21"/>
        <v>226</v>
      </c>
      <c r="B344" s="3">
        <v>45009</v>
      </c>
      <c r="C344" s="2" t="s">
        <v>72</v>
      </c>
      <c r="D344" s="2" t="s">
        <v>37</v>
      </c>
      <c r="E344" s="2"/>
      <c r="F344" s="2" t="s">
        <v>12</v>
      </c>
      <c r="G344" s="2">
        <v>1</v>
      </c>
      <c r="H344" s="10">
        <f>_xlfn.XLOOKUP(D344,Principales!$B:$B,Principales!$C:$C)</f>
        <v>5000</v>
      </c>
      <c r="I344" s="10">
        <f t="shared" si="19"/>
        <v>0</v>
      </c>
      <c r="J344" s="10">
        <f t="shared" si="20"/>
        <v>5000</v>
      </c>
    </row>
    <row r="345" spans="1:10" hidden="1" x14ac:dyDescent="0.3">
      <c r="A345" s="5">
        <f t="shared" si="21"/>
        <v>227</v>
      </c>
      <c r="B345" s="3">
        <v>45010</v>
      </c>
      <c r="C345" s="2" t="s">
        <v>145</v>
      </c>
      <c r="D345" s="2" t="s">
        <v>98</v>
      </c>
      <c r="E345" s="2"/>
      <c r="F345" s="2" t="s">
        <v>12</v>
      </c>
      <c r="G345" s="2">
        <v>1</v>
      </c>
      <c r="H345" s="10">
        <f>_xlfn.XLOOKUP(D345,Principales!$B:$B,Principales!$C:$C)</f>
        <v>6000</v>
      </c>
      <c r="I345" s="10">
        <f t="shared" si="19"/>
        <v>0</v>
      </c>
      <c r="J345" s="10">
        <f t="shared" si="20"/>
        <v>6000</v>
      </c>
    </row>
    <row r="346" spans="1:10" hidden="1" x14ac:dyDescent="0.3">
      <c r="A346" s="5">
        <f t="shared" si="21"/>
        <v>228</v>
      </c>
      <c r="B346" s="3">
        <v>45010</v>
      </c>
      <c r="C346" s="2" t="s">
        <v>84</v>
      </c>
      <c r="D346" s="2" t="s">
        <v>98</v>
      </c>
      <c r="E346" s="2"/>
      <c r="F346" s="2" t="s">
        <v>4</v>
      </c>
      <c r="G346" s="2">
        <v>1</v>
      </c>
      <c r="H346" s="10">
        <f>_xlfn.XLOOKUP(D346,Principales!$B:$B,Principales!$C:$C)</f>
        <v>6000</v>
      </c>
      <c r="I346" s="10">
        <f t="shared" si="19"/>
        <v>0</v>
      </c>
      <c r="J346" s="10">
        <f t="shared" si="20"/>
        <v>6000</v>
      </c>
    </row>
    <row r="347" spans="1:10" hidden="1" x14ac:dyDescent="0.3">
      <c r="A347" s="5">
        <f t="shared" si="21"/>
        <v>229</v>
      </c>
      <c r="B347" s="3">
        <v>45010</v>
      </c>
      <c r="C347" s="2" t="s">
        <v>34</v>
      </c>
      <c r="D347" s="2" t="s">
        <v>98</v>
      </c>
      <c r="E347" s="2"/>
      <c r="F347" s="2" t="s">
        <v>12</v>
      </c>
      <c r="G347" s="2">
        <v>2</v>
      </c>
      <c r="H347" s="10">
        <f>_xlfn.XLOOKUP(D347,Principales!$B:$B,Principales!$C:$C)</f>
        <v>6000</v>
      </c>
      <c r="I347" s="10">
        <f t="shared" si="19"/>
        <v>0</v>
      </c>
      <c r="J347" s="10">
        <f t="shared" si="20"/>
        <v>12000</v>
      </c>
    </row>
    <row r="348" spans="1:10" hidden="1" x14ac:dyDescent="0.3">
      <c r="A348" s="5">
        <f t="shared" si="21"/>
        <v>229</v>
      </c>
      <c r="B348" s="3">
        <v>45010</v>
      </c>
      <c r="C348" s="2" t="s">
        <v>34</v>
      </c>
      <c r="D348" s="2" t="s">
        <v>37</v>
      </c>
      <c r="E348" s="2"/>
      <c r="F348" s="2" t="s">
        <v>4</v>
      </c>
      <c r="G348" s="2">
        <v>1</v>
      </c>
      <c r="H348" s="10">
        <f>_xlfn.XLOOKUP(D348,Principales!$B:$B,Principales!$C:$C)</f>
        <v>5000</v>
      </c>
      <c r="I348" s="10">
        <f t="shared" si="19"/>
        <v>0</v>
      </c>
      <c r="J348" s="10">
        <f t="shared" si="20"/>
        <v>5000</v>
      </c>
    </row>
    <row r="349" spans="1:10" hidden="1" x14ac:dyDescent="0.3">
      <c r="A349" s="5">
        <f t="shared" si="21"/>
        <v>230</v>
      </c>
      <c r="B349" s="3">
        <v>45010</v>
      </c>
      <c r="C349" s="2" t="s">
        <v>8</v>
      </c>
      <c r="D349" s="2" t="s">
        <v>142</v>
      </c>
      <c r="E349" s="2" t="s">
        <v>7</v>
      </c>
      <c r="F349" s="2" t="s">
        <v>12</v>
      </c>
      <c r="G349" s="2">
        <v>1</v>
      </c>
      <c r="H349" s="10">
        <f>_xlfn.XLOOKUP(D349,Principales!$B:$B,Principales!$C:$C)</f>
        <v>5000</v>
      </c>
      <c r="I349" s="10">
        <f t="shared" si="19"/>
        <v>0</v>
      </c>
      <c r="J349" s="10">
        <f t="shared" si="20"/>
        <v>5000</v>
      </c>
    </row>
    <row r="350" spans="1:10" hidden="1" x14ac:dyDescent="0.3">
      <c r="A350" s="5">
        <f t="shared" si="21"/>
        <v>231</v>
      </c>
      <c r="B350" s="3">
        <v>45010</v>
      </c>
      <c r="C350" s="2" t="s">
        <v>144</v>
      </c>
      <c r="D350" s="2" t="s">
        <v>142</v>
      </c>
      <c r="E350" s="2" t="s">
        <v>7</v>
      </c>
      <c r="F350" s="2" t="s">
        <v>4</v>
      </c>
      <c r="G350" s="2">
        <v>3</v>
      </c>
      <c r="H350" s="10">
        <f>_xlfn.XLOOKUP(D350,Principales!$B:$B,Principales!$C:$C)</f>
        <v>5000</v>
      </c>
      <c r="I350" s="10">
        <f t="shared" si="19"/>
        <v>0</v>
      </c>
      <c r="J350" s="10">
        <f t="shared" si="20"/>
        <v>15000</v>
      </c>
    </row>
    <row r="351" spans="1:10" hidden="1" x14ac:dyDescent="0.3">
      <c r="A351" s="5">
        <f t="shared" si="21"/>
        <v>231</v>
      </c>
      <c r="B351" s="3">
        <v>45010</v>
      </c>
      <c r="C351" s="2" t="s">
        <v>144</v>
      </c>
      <c r="D351" s="2" t="s">
        <v>5</v>
      </c>
      <c r="E351" s="2"/>
      <c r="F351" s="2" t="s">
        <v>4</v>
      </c>
      <c r="G351" s="2">
        <v>1</v>
      </c>
      <c r="H351" s="10">
        <f>_xlfn.XLOOKUP(D351,Principales!$B:$B,Principales!$C:$C)</f>
        <v>5000</v>
      </c>
      <c r="I351" s="10">
        <f t="shared" si="19"/>
        <v>0</v>
      </c>
      <c r="J351" s="10">
        <f t="shared" si="20"/>
        <v>5000</v>
      </c>
    </row>
    <row r="352" spans="1:10" hidden="1" x14ac:dyDescent="0.3">
      <c r="A352" s="5">
        <f t="shared" si="21"/>
        <v>232</v>
      </c>
      <c r="B352" s="3">
        <v>45011</v>
      </c>
      <c r="C352" s="2" t="s">
        <v>34</v>
      </c>
      <c r="D352" s="2" t="s">
        <v>32</v>
      </c>
      <c r="E352" s="2" t="s">
        <v>92</v>
      </c>
      <c r="F352" s="2" t="s">
        <v>12</v>
      </c>
      <c r="G352" s="2">
        <v>2</v>
      </c>
      <c r="H352" s="10">
        <f>_xlfn.XLOOKUP(D352,Principales!$B:$B,Principales!$C:$C)</f>
        <v>6000</v>
      </c>
      <c r="I352" s="10">
        <f t="shared" si="19"/>
        <v>0</v>
      </c>
      <c r="J352" s="10">
        <f t="shared" si="20"/>
        <v>12000</v>
      </c>
    </row>
    <row r="353" spans="1:10" hidden="1" x14ac:dyDescent="0.3">
      <c r="A353" s="5">
        <f t="shared" si="21"/>
        <v>233</v>
      </c>
      <c r="B353" s="3">
        <v>45011</v>
      </c>
      <c r="C353" s="2" t="s">
        <v>240</v>
      </c>
      <c r="D353" s="2" t="s">
        <v>32</v>
      </c>
      <c r="E353" s="2" t="s">
        <v>238</v>
      </c>
      <c r="F353" s="2" t="s">
        <v>4</v>
      </c>
      <c r="G353" s="2">
        <v>1</v>
      </c>
      <c r="H353" s="10">
        <f>_xlfn.XLOOKUP(D353,Principales!$B:$B,Principales!$C:$C)</f>
        <v>6000</v>
      </c>
      <c r="I353" s="10">
        <f t="shared" si="19"/>
        <v>0</v>
      </c>
      <c r="J353" s="10">
        <f t="shared" si="20"/>
        <v>6000</v>
      </c>
    </row>
    <row r="354" spans="1:10" hidden="1" x14ac:dyDescent="0.3">
      <c r="A354" s="5">
        <f t="shared" si="21"/>
        <v>233</v>
      </c>
      <c r="B354" s="3">
        <v>45011</v>
      </c>
      <c r="C354" s="2" t="s">
        <v>240</v>
      </c>
      <c r="D354" s="2" t="s">
        <v>153</v>
      </c>
      <c r="E354" s="2" t="s">
        <v>236</v>
      </c>
      <c r="F354" s="2" t="s">
        <v>4</v>
      </c>
      <c r="G354" s="2">
        <v>1</v>
      </c>
      <c r="H354" s="10">
        <f>_xlfn.XLOOKUP(D354,Principales!$B:$B,Principales!$C:$C)</f>
        <v>5000</v>
      </c>
      <c r="I354" s="10">
        <f t="shared" si="19"/>
        <v>0</v>
      </c>
      <c r="J354" s="10">
        <f t="shared" si="20"/>
        <v>5000</v>
      </c>
    </row>
    <row r="355" spans="1:10" hidden="1" x14ac:dyDescent="0.3">
      <c r="A355" s="5">
        <f t="shared" si="21"/>
        <v>234</v>
      </c>
      <c r="B355" s="3">
        <v>45012</v>
      </c>
      <c r="C355" s="2" t="s">
        <v>84</v>
      </c>
      <c r="D355" s="2" t="s">
        <v>143</v>
      </c>
      <c r="E355" s="2"/>
      <c r="F355" s="2" t="s">
        <v>140</v>
      </c>
      <c r="G355" s="2">
        <v>1</v>
      </c>
      <c r="H355" s="10">
        <f>_xlfn.XLOOKUP(D355,Principales!$B:$B,Principales!$C:$C)</f>
        <v>5000</v>
      </c>
      <c r="I355" s="10">
        <f t="shared" si="19"/>
        <v>1000</v>
      </c>
      <c r="J355" s="10">
        <f t="shared" si="20"/>
        <v>4000</v>
      </c>
    </row>
    <row r="356" spans="1:10" hidden="1" x14ac:dyDescent="0.3">
      <c r="A356" s="5">
        <f t="shared" si="21"/>
        <v>235</v>
      </c>
      <c r="B356" s="3">
        <v>45012</v>
      </c>
      <c r="C356" s="2" t="s">
        <v>139</v>
      </c>
      <c r="D356" s="2" t="s">
        <v>58</v>
      </c>
      <c r="E356" s="2"/>
      <c r="F356" s="2" t="s">
        <v>4</v>
      </c>
      <c r="G356" s="2">
        <v>1</v>
      </c>
      <c r="H356" s="10">
        <f>_xlfn.XLOOKUP(D356,Principales!$B:$B,Principales!$C:$C)</f>
        <v>5000</v>
      </c>
      <c r="I356" s="10">
        <f t="shared" si="19"/>
        <v>0</v>
      </c>
      <c r="J356" s="10">
        <f t="shared" si="20"/>
        <v>5000</v>
      </c>
    </row>
    <row r="357" spans="1:10" hidden="1" x14ac:dyDescent="0.3">
      <c r="A357" s="5">
        <f t="shared" si="21"/>
        <v>236</v>
      </c>
      <c r="B357" s="3">
        <v>45013</v>
      </c>
      <c r="C357" s="2" t="s">
        <v>84</v>
      </c>
      <c r="D357" s="2" t="s">
        <v>142</v>
      </c>
      <c r="E357" s="2" t="s">
        <v>19</v>
      </c>
      <c r="F357" s="2" t="s">
        <v>140</v>
      </c>
      <c r="G357" s="2">
        <v>1</v>
      </c>
      <c r="H357" s="10">
        <f>_xlfn.XLOOKUP(D357,Principales!$B:$B,Principales!$C:$C)</f>
        <v>5000</v>
      </c>
      <c r="I357" s="10">
        <f t="shared" si="19"/>
        <v>1000</v>
      </c>
      <c r="J357" s="10">
        <f t="shared" si="20"/>
        <v>4000</v>
      </c>
    </row>
    <row r="358" spans="1:10" hidden="1" x14ac:dyDescent="0.3">
      <c r="A358" s="5">
        <f t="shared" si="21"/>
        <v>237</v>
      </c>
      <c r="B358" s="3">
        <v>45013</v>
      </c>
      <c r="C358" s="2" t="s">
        <v>145</v>
      </c>
      <c r="D358" s="2" t="s">
        <v>32</v>
      </c>
      <c r="E358" s="2" t="s">
        <v>19</v>
      </c>
      <c r="F358" s="2" t="s">
        <v>4</v>
      </c>
      <c r="G358" s="2">
        <v>1</v>
      </c>
      <c r="H358" s="10">
        <f>_xlfn.XLOOKUP(D358,Principales!$B:$B,Principales!$C:$C)</f>
        <v>6000</v>
      </c>
      <c r="I358" s="10">
        <f t="shared" si="19"/>
        <v>0</v>
      </c>
      <c r="J358" s="10">
        <f t="shared" si="20"/>
        <v>6000</v>
      </c>
    </row>
    <row r="359" spans="1:10" hidden="1" x14ac:dyDescent="0.3">
      <c r="A359" s="5">
        <f t="shared" si="21"/>
        <v>237</v>
      </c>
      <c r="B359" s="3">
        <v>45013</v>
      </c>
      <c r="C359" s="2" t="s">
        <v>145</v>
      </c>
      <c r="D359" s="2" t="s">
        <v>32</v>
      </c>
      <c r="E359" s="2" t="s">
        <v>19</v>
      </c>
      <c r="F359" s="2" t="s">
        <v>12</v>
      </c>
      <c r="G359" s="2">
        <v>1</v>
      </c>
      <c r="H359" s="10">
        <f>_xlfn.XLOOKUP(D359,Principales!$B:$B,Principales!$C:$C)</f>
        <v>6000</v>
      </c>
      <c r="I359" s="10">
        <f t="shared" si="19"/>
        <v>0</v>
      </c>
      <c r="J359" s="10">
        <f t="shared" si="20"/>
        <v>6000</v>
      </c>
    </row>
    <row r="360" spans="1:10" hidden="1" x14ac:dyDescent="0.3">
      <c r="A360" s="5">
        <f t="shared" si="21"/>
        <v>238</v>
      </c>
      <c r="B360" s="3">
        <v>45013</v>
      </c>
      <c r="C360" s="2" t="s">
        <v>18</v>
      </c>
      <c r="D360" s="2" t="s">
        <v>37</v>
      </c>
      <c r="E360" s="2"/>
      <c r="F360" s="2" t="s">
        <v>4</v>
      </c>
      <c r="G360" s="2">
        <v>2</v>
      </c>
      <c r="H360" s="10">
        <f>_xlfn.XLOOKUP(D360,Principales!$B:$B,Principales!$C:$C)</f>
        <v>5000</v>
      </c>
      <c r="I360" s="10">
        <f t="shared" si="19"/>
        <v>0</v>
      </c>
      <c r="J360" s="10">
        <f t="shared" si="20"/>
        <v>10000</v>
      </c>
    </row>
    <row r="361" spans="1:10" hidden="1" x14ac:dyDescent="0.3">
      <c r="A361" s="5">
        <f t="shared" si="21"/>
        <v>239</v>
      </c>
      <c r="B361" s="3">
        <v>45013</v>
      </c>
      <c r="C361" s="2" t="s">
        <v>764</v>
      </c>
      <c r="D361" s="2" t="s">
        <v>36</v>
      </c>
      <c r="E361" s="2"/>
      <c r="F361" s="2" t="s">
        <v>4</v>
      </c>
      <c r="G361" s="2">
        <v>1</v>
      </c>
      <c r="H361" s="10">
        <f>_xlfn.XLOOKUP(D361,Principales!$B:$B,Principales!$C:$C)</f>
        <v>5000</v>
      </c>
      <c r="I361" s="10">
        <f t="shared" si="19"/>
        <v>0</v>
      </c>
      <c r="J361" s="10">
        <f t="shared" si="20"/>
        <v>5000</v>
      </c>
    </row>
    <row r="362" spans="1:10" hidden="1" x14ac:dyDescent="0.3">
      <c r="A362" s="5">
        <f t="shared" si="21"/>
        <v>240</v>
      </c>
      <c r="B362" s="3">
        <v>45013</v>
      </c>
      <c r="C362" s="2" t="s">
        <v>144</v>
      </c>
      <c r="D362" s="2" t="s">
        <v>142</v>
      </c>
      <c r="E362" s="2" t="s">
        <v>19</v>
      </c>
      <c r="F362" s="2" t="s">
        <v>4</v>
      </c>
      <c r="G362" s="2">
        <v>4</v>
      </c>
      <c r="H362" s="10">
        <f>_xlfn.XLOOKUP(D362,Principales!$B:$B,Principales!$C:$C)</f>
        <v>5000</v>
      </c>
      <c r="I362" s="10">
        <f t="shared" si="19"/>
        <v>0</v>
      </c>
      <c r="J362" s="10">
        <f t="shared" si="20"/>
        <v>20000</v>
      </c>
    </row>
    <row r="363" spans="1:10" hidden="1" x14ac:dyDescent="0.3">
      <c r="A363" s="5">
        <f t="shared" si="21"/>
        <v>241</v>
      </c>
      <c r="B363" s="3">
        <v>45014</v>
      </c>
      <c r="C363" s="2" t="s">
        <v>237</v>
      </c>
      <c r="D363" s="2" t="s">
        <v>56</v>
      </c>
      <c r="E363" s="2" t="s">
        <v>26</v>
      </c>
      <c r="F363" s="2" t="s">
        <v>12</v>
      </c>
      <c r="G363" s="2">
        <v>1</v>
      </c>
      <c r="H363" s="10">
        <f>_xlfn.XLOOKUP(D363,Principales!$B:$B,Principales!$C:$C)</f>
        <v>5000</v>
      </c>
      <c r="I363" s="14">
        <f t="shared" si="19"/>
        <v>0</v>
      </c>
      <c r="J363" s="10">
        <f t="shared" si="20"/>
        <v>5000</v>
      </c>
    </row>
    <row r="364" spans="1:10" hidden="1" x14ac:dyDescent="0.3">
      <c r="A364" s="5">
        <f t="shared" si="21"/>
        <v>242</v>
      </c>
      <c r="B364" s="3">
        <v>45014</v>
      </c>
      <c r="C364" s="2" t="s">
        <v>758</v>
      </c>
      <c r="D364" s="2" t="s">
        <v>9</v>
      </c>
      <c r="E364" s="2"/>
      <c r="F364" s="2" t="s">
        <v>4</v>
      </c>
      <c r="G364" s="2">
        <v>1</v>
      </c>
      <c r="H364" s="10">
        <f>_xlfn.XLOOKUP(D364,Principales!$B:$B,Principales!$C:$C)</f>
        <v>5000</v>
      </c>
      <c r="I364" s="14">
        <f t="shared" si="19"/>
        <v>0</v>
      </c>
      <c r="J364" s="14">
        <f t="shared" si="20"/>
        <v>5000</v>
      </c>
    </row>
    <row r="365" spans="1:10" hidden="1" x14ac:dyDescent="0.3">
      <c r="A365" s="5">
        <f t="shared" si="21"/>
        <v>243</v>
      </c>
      <c r="B365" s="3">
        <v>45014</v>
      </c>
      <c r="C365" s="2" t="s">
        <v>84</v>
      </c>
      <c r="D365" s="2" t="s">
        <v>56</v>
      </c>
      <c r="E365" s="2"/>
      <c r="F365" s="2" t="s">
        <v>4</v>
      </c>
      <c r="G365" s="2">
        <v>1</v>
      </c>
      <c r="H365" s="10">
        <f>_xlfn.XLOOKUP(D365,Principales!$B:$B,Principales!$C:$C)</f>
        <v>5000</v>
      </c>
      <c r="I365" s="14">
        <f t="shared" si="19"/>
        <v>0</v>
      </c>
      <c r="J365" s="14">
        <f t="shared" si="20"/>
        <v>5000</v>
      </c>
    </row>
    <row r="366" spans="1:10" hidden="1" x14ac:dyDescent="0.3">
      <c r="A366" s="5">
        <f t="shared" si="21"/>
        <v>244</v>
      </c>
      <c r="B366" s="3">
        <v>45014</v>
      </c>
      <c r="C366" s="2" t="s">
        <v>144</v>
      </c>
      <c r="D366" s="2" t="s">
        <v>153</v>
      </c>
      <c r="E366" s="2" t="s">
        <v>26</v>
      </c>
      <c r="F366" s="2" t="s">
        <v>4</v>
      </c>
      <c r="G366" s="2">
        <v>2</v>
      </c>
      <c r="H366" s="10">
        <f>_xlfn.XLOOKUP(D366,Principales!$B:$B,Principales!$C:$C)</f>
        <v>5000</v>
      </c>
      <c r="I366" s="14">
        <f t="shared" ref="I366:I388" si="22">IF(F366="S/E",1000,0)</f>
        <v>0</v>
      </c>
      <c r="J366" s="14">
        <f t="shared" ref="J366:J388" si="23">G366*H366-I366</f>
        <v>10000</v>
      </c>
    </row>
    <row r="367" spans="1:10" hidden="1" x14ac:dyDescent="0.3">
      <c r="A367" s="5">
        <f t="shared" si="21"/>
        <v>245</v>
      </c>
      <c r="B367" s="3">
        <v>45014</v>
      </c>
      <c r="C367" s="2" t="s">
        <v>97</v>
      </c>
      <c r="D367" s="2" t="s">
        <v>9</v>
      </c>
      <c r="E367" s="2" t="s">
        <v>19</v>
      </c>
      <c r="F367" s="2" t="s">
        <v>4</v>
      </c>
      <c r="G367" s="2">
        <v>1</v>
      </c>
      <c r="H367" s="10">
        <f>_xlfn.XLOOKUP(D367,Principales!$B:$B,Principales!$C:$C)</f>
        <v>5000</v>
      </c>
      <c r="I367" s="14">
        <f t="shared" si="22"/>
        <v>0</v>
      </c>
      <c r="J367" s="14">
        <f t="shared" si="23"/>
        <v>5000</v>
      </c>
    </row>
    <row r="368" spans="1:10" hidden="1" x14ac:dyDescent="0.3">
      <c r="A368" s="5">
        <f t="shared" si="21"/>
        <v>246</v>
      </c>
      <c r="B368" s="3">
        <v>45015</v>
      </c>
      <c r="C368" s="2" t="s">
        <v>84</v>
      </c>
      <c r="D368" s="2" t="s">
        <v>30</v>
      </c>
      <c r="E368" s="2"/>
      <c r="F368" s="2" t="s">
        <v>4</v>
      </c>
      <c r="G368" s="2">
        <v>1</v>
      </c>
      <c r="H368" s="10">
        <f>_xlfn.XLOOKUP(D368,Principales!$B:$B,Principales!$C:$C)</f>
        <v>5000</v>
      </c>
      <c r="I368" s="14">
        <f t="shared" si="22"/>
        <v>0</v>
      </c>
      <c r="J368" s="14">
        <f t="shared" si="23"/>
        <v>5000</v>
      </c>
    </row>
    <row r="369" spans="1:10" hidden="1" x14ac:dyDescent="0.3">
      <c r="A369" s="5">
        <f t="shared" si="21"/>
        <v>247</v>
      </c>
      <c r="B369" s="3">
        <v>45015</v>
      </c>
      <c r="C369" s="2" t="s">
        <v>145</v>
      </c>
      <c r="D369" s="2" t="s">
        <v>37</v>
      </c>
      <c r="E369" s="2"/>
      <c r="F369" s="2" t="s">
        <v>12</v>
      </c>
      <c r="G369" s="2">
        <v>1</v>
      </c>
      <c r="H369" s="10">
        <f>_xlfn.XLOOKUP(D369,Principales!$B:$B,Principales!$C:$C)</f>
        <v>5000</v>
      </c>
      <c r="I369" s="14">
        <f t="shared" si="22"/>
        <v>0</v>
      </c>
      <c r="J369" s="14">
        <f t="shared" si="23"/>
        <v>5000</v>
      </c>
    </row>
    <row r="370" spans="1:10" hidden="1" x14ac:dyDescent="0.3">
      <c r="A370" s="5">
        <f t="shared" si="21"/>
        <v>247</v>
      </c>
      <c r="B370" s="3">
        <v>45015</v>
      </c>
      <c r="C370" s="2" t="s">
        <v>145</v>
      </c>
      <c r="D370" s="2" t="s">
        <v>16</v>
      </c>
      <c r="E370" s="2"/>
      <c r="F370" s="2" t="s">
        <v>4</v>
      </c>
      <c r="G370" s="2">
        <v>1</v>
      </c>
      <c r="H370" s="10">
        <f>_xlfn.XLOOKUP(D370,Principales!$B:$B,Principales!$C:$C)</f>
        <v>5000</v>
      </c>
      <c r="I370" s="14">
        <f t="shared" si="22"/>
        <v>0</v>
      </c>
      <c r="J370" s="14">
        <f t="shared" si="23"/>
        <v>5000</v>
      </c>
    </row>
    <row r="371" spans="1:10" hidden="1" x14ac:dyDescent="0.3">
      <c r="A371" s="5">
        <f t="shared" si="21"/>
        <v>248</v>
      </c>
      <c r="B371" s="3">
        <v>45015</v>
      </c>
      <c r="C371" s="2" t="s">
        <v>144</v>
      </c>
      <c r="D371" s="2" t="s">
        <v>16</v>
      </c>
      <c r="E371" s="2"/>
      <c r="F371" s="2" t="s">
        <v>4</v>
      </c>
      <c r="G371" s="2">
        <v>2</v>
      </c>
      <c r="H371" s="10">
        <f>_xlfn.XLOOKUP(D371,Principales!$B:$B,Principales!$C:$C)</f>
        <v>5000</v>
      </c>
      <c r="I371" s="14">
        <f t="shared" si="22"/>
        <v>0</v>
      </c>
      <c r="J371" s="14">
        <f t="shared" si="23"/>
        <v>10000</v>
      </c>
    </row>
    <row r="372" spans="1:10" hidden="1" x14ac:dyDescent="0.3">
      <c r="A372" s="5">
        <f t="shared" si="21"/>
        <v>249</v>
      </c>
      <c r="B372" s="3">
        <v>45016</v>
      </c>
      <c r="C372" s="2" t="s">
        <v>148</v>
      </c>
      <c r="D372" s="2" t="s">
        <v>90</v>
      </c>
      <c r="E372" s="2" t="s">
        <v>26</v>
      </c>
      <c r="F372" s="2" t="s">
        <v>4</v>
      </c>
      <c r="G372" s="2">
        <v>2</v>
      </c>
      <c r="H372" s="10">
        <f>_xlfn.XLOOKUP(D372,Principales!$B:$B,Principales!$C:$C)</f>
        <v>5000</v>
      </c>
      <c r="I372" s="14">
        <f t="shared" si="22"/>
        <v>0</v>
      </c>
      <c r="J372" s="14">
        <f t="shared" si="23"/>
        <v>10000</v>
      </c>
    </row>
    <row r="373" spans="1:10" hidden="1" x14ac:dyDescent="0.3">
      <c r="A373" s="5">
        <f t="shared" si="21"/>
        <v>249</v>
      </c>
      <c r="B373" s="3">
        <v>45016</v>
      </c>
      <c r="C373" s="2" t="s">
        <v>148</v>
      </c>
      <c r="D373" s="2" t="s">
        <v>85</v>
      </c>
      <c r="E373" s="2" t="s">
        <v>14</v>
      </c>
      <c r="F373" s="2" t="s">
        <v>12</v>
      </c>
      <c r="G373" s="2">
        <v>1</v>
      </c>
      <c r="H373" s="10">
        <f>_xlfn.XLOOKUP(D373,Principales!$B:$B,Principales!$C:$C)</f>
        <v>5000</v>
      </c>
      <c r="I373" s="14">
        <f t="shared" si="22"/>
        <v>0</v>
      </c>
      <c r="J373" s="14">
        <f t="shared" si="23"/>
        <v>5000</v>
      </c>
    </row>
    <row r="374" spans="1:10" hidden="1" x14ac:dyDescent="0.3">
      <c r="A374" s="5">
        <f t="shared" si="21"/>
        <v>250</v>
      </c>
      <c r="B374" s="3">
        <v>45016</v>
      </c>
      <c r="C374" s="2" t="s">
        <v>18</v>
      </c>
      <c r="D374" s="2" t="s">
        <v>85</v>
      </c>
      <c r="E374" s="2" t="s">
        <v>14</v>
      </c>
      <c r="F374" s="2" t="s">
        <v>4</v>
      </c>
      <c r="G374" s="2">
        <v>1</v>
      </c>
      <c r="H374" s="10">
        <f>_xlfn.XLOOKUP(D374,Principales!$B:$B,Principales!$C:$C)</f>
        <v>5000</v>
      </c>
      <c r="I374" s="14">
        <f t="shared" si="22"/>
        <v>0</v>
      </c>
      <c r="J374" s="14">
        <f t="shared" si="23"/>
        <v>5000</v>
      </c>
    </row>
    <row r="375" spans="1:10" hidden="1" x14ac:dyDescent="0.3">
      <c r="A375" s="5">
        <f t="shared" si="21"/>
        <v>250</v>
      </c>
      <c r="B375" s="3">
        <v>45016</v>
      </c>
      <c r="C375" s="2" t="s">
        <v>18</v>
      </c>
      <c r="D375" s="2" t="s">
        <v>90</v>
      </c>
      <c r="E375" s="2" t="s">
        <v>14</v>
      </c>
      <c r="F375" s="2" t="s">
        <v>4</v>
      </c>
      <c r="G375" s="2">
        <v>1</v>
      </c>
      <c r="H375" s="10">
        <f>_xlfn.XLOOKUP(D375,Principales!$B:$B,Principales!$C:$C)</f>
        <v>5000</v>
      </c>
      <c r="I375" s="14">
        <f t="shared" si="22"/>
        <v>0</v>
      </c>
      <c r="J375" s="14">
        <f t="shared" si="23"/>
        <v>5000</v>
      </c>
    </row>
    <row r="376" spans="1:10" hidden="1" x14ac:dyDescent="0.3">
      <c r="A376" s="5">
        <f t="shared" si="21"/>
        <v>250</v>
      </c>
      <c r="B376" s="3">
        <v>45016</v>
      </c>
      <c r="C376" s="2" t="s">
        <v>18</v>
      </c>
      <c r="D376" s="2" t="s">
        <v>23</v>
      </c>
      <c r="E376" s="2" t="s">
        <v>26</v>
      </c>
      <c r="F376" s="2" t="s">
        <v>12</v>
      </c>
      <c r="G376" s="2">
        <v>1</v>
      </c>
      <c r="H376" s="10">
        <f>_xlfn.XLOOKUP(D376,Principales!$B:$B,Principales!$C:$C)</f>
        <v>5000</v>
      </c>
      <c r="I376" s="14">
        <f t="shared" si="22"/>
        <v>0</v>
      </c>
      <c r="J376" s="14">
        <f t="shared" si="23"/>
        <v>5000</v>
      </c>
    </row>
    <row r="377" spans="1:10" hidden="1" x14ac:dyDescent="0.3">
      <c r="A377" s="5">
        <f t="shared" si="21"/>
        <v>251</v>
      </c>
      <c r="B377" s="3">
        <v>45016</v>
      </c>
      <c r="C377" s="2" t="s">
        <v>281</v>
      </c>
      <c r="D377" s="2" t="s">
        <v>90</v>
      </c>
      <c r="E377" s="2" t="s">
        <v>26</v>
      </c>
      <c r="F377" s="2" t="s">
        <v>4</v>
      </c>
      <c r="G377" s="2">
        <v>1</v>
      </c>
      <c r="H377" s="10">
        <f>_xlfn.XLOOKUP(D377,Principales!$B:$B,Principales!$C:$C)</f>
        <v>5000</v>
      </c>
      <c r="I377" s="14">
        <f t="shared" si="22"/>
        <v>0</v>
      </c>
      <c r="J377" s="14">
        <f t="shared" si="23"/>
        <v>5000</v>
      </c>
    </row>
    <row r="378" spans="1:10" hidden="1" x14ac:dyDescent="0.3">
      <c r="A378" s="5">
        <f t="shared" si="21"/>
        <v>251</v>
      </c>
      <c r="B378" s="3">
        <v>45016</v>
      </c>
      <c r="C378" s="2" t="s">
        <v>281</v>
      </c>
      <c r="D378" s="2" t="s">
        <v>85</v>
      </c>
      <c r="E378" s="2" t="s">
        <v>14</v>
      </c>
      <c r="F378" s="2" t="s">
        <v>4</v>
      </c>
      <c r="G378" s="2">
        <v>1</v>
      </c>
      <c r="H378" s="10">
        <f>_xlfn.XLOOKUP(D378,Principales!$B:$B,Principales!$C:$C)</f>
        <v>5000</v>
      </c>
      <c r="I378" s="14">
        <f t="shared" si="22"/>
        <v>0</v>
      </c>
      <c r="J378" s="14">
        <f t="shared" si="23"/>
        <v>5000</v>
      </c>
    </row>
    <row r="379" spans="1:10" hidden="1" x14ac:dyDescent="0.3">
      <c r="A379" s="5">
        <f t="shared" si="21"/>
        <v>251</v>
      </c>
      <c r="B379" s="3">
        <v>45016</v>
      </c>
      <c r="C379" s="2" t="s">
        <v>281</v>
      </c>
      <c r="D379" s="2" t="s">
        <v>9</v>
      </c>
      <c r="E379" s="2"/>
      <c r="F379" s="2" t="s">
        <v>4</v>
      </c>
      <c r="G379" s="2">
        <v>1</v>
      </c>
      <c r="H379" s="10">
        <f>_xlfn.XLOOKUP(D379,Principales!$B:$B,Principales!$C:$C)</f>
        <v>5000</v>
      </c>
      <c r="I379" s="14">
        <f t="shared" si="22"/>
        <v>0</v>
      </c>
      <c r="J379" s="14">
        <f t="shared" si="23"/>
        <v>5000</v>
      </c>
    </row>
    <row r="380" spans="1:10" hidden="1" x14ac:dyDescent="0.3">
      <c r="A380" s="5">
        <f t="shared" si="21"/>
        <v>252</v>
      </c>
      <c r="B380" s="3">
        <v>45016</v>
      </c>
      <c r="C380" s="2" t="s">
        <v>144</v>
      </c>
      <c r="D380" s="2" t="s">
        <v>153</v>
      </c>
      <c r="E380" s="2" t="s">
        <v>19</v>
      </c>
      <c r="F380" s="2" t="s">
        <v>4</v>
      </c>
      <c r="G380" s="2">
        <v>2</v>
      </c>
      <c r="H380" s="10">
        <f>_xlfn.XLOOKUP(D380,Principales!$B:$B,Principales!$C:$C)</f>
        <v>5000</v>
      </c>
      <c r="I380" s="14">
        <f t="shared" si="22"/>
        <v>0</v>
      </c>
      <c r="J380" s="14">
        <f t="shared" si="23"/>
        <v>10000</v>
      </c>
    </row>
    <row r="381" spans="1:10" hidden="1" x14ac:dyDescent="0.3">
      <c r="A381" s="5">
        <f t="shared" si="21"/>
        <v>253</v>
      </c>
      <c r="B381" s="3">
        <v>45017</v>
      </c>
      <c r="C381" s="2" t="s">
        <v>34</v>
      </c>
      <c r="D381" s="2" t="s">
        <v>155</v>
      </c>
      <c r="E381" s="2" t="s">
        <v>26</v>
      </c>
      <c r="F381" s="2" t="s">
        <v>12</v>
      </c>
      <c r="G381" s="2">
        <v>2</v>
      </c>
      <c r="H381" s="10">
        <f>_xlfn.XLOOKUP(D381,Principales!$B:$B,Principales!$C:$C)</f>
        <v>5000</v>
      </c>
      <c r="I381" s="14">
        <f t="shared" si="22"/>
        <v>0</v>
      </c>
      <c r="J381" s="14">
        <f t="shared" si="23"/>
        <v>10000</v>
      </c>
    </row>
    <row r="382" spans="1:10" hidden="1" x14ac:dyDescent="0.3">
      <c r="A382" s="5">
        <f t="shared" si="21"/>
        <v>253</v>
      </c>
      <c r="B382" s="3">
        <v>45017</v>
      </c>
      <c r="C382" s="2" t="s">
        <v>34</v>
      </c>
      <c r="D382" s="2" t="s">
        <v>23</v>
      </c>
      <c r="E382" s="2" t="s">
        <v>22</v>
      </c>
      <c r="F382" s="2" t="s">
        <v>12</v>
      </c>
      <c r="G382" s="2">
        <v>1</v>
      </c>
      <c r="H382" s="10">
        <f>_xlfn.XLOOKUP(D382,Principales!$B:$B,Principales!$C:$C)</f>
        <v>5000</v>
      </c>
      <c r="I382" s="14">
        <f t="shared" si="22"/>
        <v>0</v>
      </c>
      <c r="J382" s="14">
        <f t="shared" si="23"/>
        <v>5000</v>
      </c>
    </row>
    <row r="383" spans="1:10" hidden="1" x14ac:dyDescent="0.3">
      <c r="A383" s="5">
        <f t="shared" si="21"/>
        <v>254</v>
      </c>
      <c r="B383" s="3">
        <v>45017</v>
      </c>
      <c r="C383" s="2" t="s">
        <v>39</v>
      </c>
      <c r="D383" s="2" t="s">
        <v>9</v>
      </c>
      <c r="E383" s="2" t="s">
        <v>19</v>
      </c>
      <c r="F383" s="2" t="s">
        <v>4</v>
      </c>
      <c r="G383" s="2">
        <v>2</v>
      </c>
      <c r="H383" s="10">
        <f>_xlfn.XLOOKUP(D383,Principales!$B:$B,Principales!$C:$C)</f>
        <v>5000</v>
      </c>
      <c r="I383" s="14">
        <f t="shared" si="22"/>
        <v>0</v>
      </c>
      <c r="J383" s="14">
        <f t="shared" si="23"/>
        <v>10000</v>
      </c>
    </row>
    <row r="384" spans="1:10" hidden="1" x14ac:dyDescent="0.3">
      <c r="A384" s="5">
        <f t="shared" si="21"/>
        <v>255</v>
      </c>
      <c r="B384" s="3">
        <v>45017</v>
      </c>
      <c r="C384" s="2" t="s">
        <v>282</v>
      </c>
      <c r="D384" s="2" t="s">
        <v>36</v>
      </c>
      <c r="E384" s="2"/>
      <c r="F384" s="2" t="s">
        <v>4</v>
      </c>
      <c r="G384" s="2">
        <v>2</v>
      </c>
      <c r="H384" s="10">
        <f>_xlfn.XLOOKUP(D384,Principales!$B:$B,Principales!$C:$C)</f>
        <v>5000</v>
      </c>
      <c r="I384" s="14">
        <f t="shared" si="22"/>
        <v>0</v>
      </c>
      <c r="J384" s="14">
        <f t="shared" si="23"/>
        <v>10000</v>
      </c>
    </row>
    <row r="385" spans="1:10" hidden="1" x14ac:dyDescent="0.3">
      <c r="A385" s="5">
        <f t="shared" si="21"/>
        <v>255</v>
      </c>
      <c r="B385" s="3">
        <v>45017</v>
      </c>
      <c r="C385" s="2" t="s">
        <v>282</v>
      </c>
      <c r="D385" s="2" t="s">
        <v>9</v>
      </c>
      <c r="E385" s="2" t="s">
        <v>19</v>
      </c>
      <c r="F385" s="2" t="s">
        <v>4</v>
      </c>
      <c r="G385" s="2">
        <v>1</v>
      </c>
      <c r="H385" s="10">
        <f>_xlfn.XLOOKUP(D385,Principales!$B:$B,Principales!$C:$C)</f>
        <v>5000</v>
      </c>
      <c r="I385" s="14">
        <f t="shared" si="22"/>
        <v>0</v>
      </c>
      <c r="J385" s="14">
        <f t="shared" si="23"/>
        <v>5000</v>
      </c>
    </row>
    <row r="386" spans="1:10" hidden="1" x14ac:dyDescent="0.3">
      <c r="A386" s="5">
        <f t="shared" si="21"/>
        <v>256</v>
      </c>
      <c r="B386" s="3">
        <v>45017</v>
      </c>
      <c r="C386" s="2" t="s">
        <v>84</v>
      </c>
      <c r="D386" s="2" t="s">
        <v>155</v>
      </c>
      <c r="E386" s="2" t="s">
        <v>26</v>
      </c>
      <c r="F386" s="2" t="s">
        <v>4</v>
      </c>
      <c r="G386" s="2">
        <v>1</v>
      </c>
      <c r="H386" s="10">
        <f>_xlfn.XLOOKUP(D386,Principales!$B:$B,Principales!$C:$C)</f>
        <v>5000</v>
      </c>
      <c r="I386" s="14">
        <f t="shared" si="22"/>
        <v>0</v>
      </c>
      <c r="J386" s="14">
        <f t="shared" si="23"/>
        <v>5000</v>
      </c>
    </row>
    <row r="387" spans="1:10" hidden="1" x14ac:dyDescent="0.3">
      <c r="A387" s="5">
        <f t="shared" si="21"/>
        <v>257</v>
      </c>
      <c r="B387" s="3">
        <v>45017</v>
      </c>
      <c r="C387" s="2" t="s">
        <v>8</v>
      </c>
      <c r="D387" s="2" t="s">
        <v>23</v>
      </c>
      <c r="E387" s="2" t="s">
        <v>14</v>
      </c>
      <c r="F387" s="2" t="s">
        <v>12</v>
      </c>
      <c r="G387" s="2">
        <v>1</v>
      </c>
      <c r="H387" s="10">
        <f>_xlfn.XLOOKUP(D387,Principales!$B:$B,Principales!$C:$C)</f>
        <v>5000</v>
      </c>
      <c r="I387" s="14">
        <f t="shared" si="22"/>
        <v>0</v>
      </c>
      <c r="J387" s="14">
        <f t="shared" si="23"/>
        <v>5000</v>
      </c>
    </row>
    <row r="388" spans="1:10" hidden="1" x14ac:dyDescent="0.3">
      <c r="A388" s="5">
        <f t="shared" ref="A388:A451" si="24">IF(_xlfn.CONCAT(B388:C388)=_xlfn.CONCAT(B387:C387),A387,A387+1)</f>
        <v>258</v>
      </c>
      <c r="B388" s="3">
        <v>45017</v>
      </c>
      <c r="C388" s="2" t="s">
        <v>48</v>
      </c>
      <c r="D388" s="2" t="s">
        <v>155</v>
      </c>
      <c r="E388" s="2" t="s">
        <v>26</v>
      </c>
      <c r="F388" s="2" t="s">
        <v>4</v>
      </c>
      <c r="G388" s="2">
        <v>1</v>
      </c>
      <c r="H388" s="10">
        <f>_xlfn.XLOOKUP(D388,Principales!$B:$B,Principales!$C:$C)</f>
        <v>5000</v>
      </c>
      <c r="I388" s="14">
        <f t="shared" si="22"/>
        <v>0</v>
      </c>
      <c r="J388" s="14">
        <f t="shared" si="23"/>
        <v>5000</v>
      </c>
    </row>
    <row r="389" spans="1:10" hidden="1" x14ac:dyDescent="0.3">
      <c r="A389" s="5">
        <f t="shared" si="24"/>
        <v>258</v>
      </c>
      <c r="B389" s="3">
        <v>45017</v>
      </c>
      <c r="C389" s="2" t="s">
        <v>48</v>
      </c>
      <c r="D389" s="2" t="s">
        <v>36</v>
      </c>
      <c r="E389" s="2"/>
      <c r="F389" s="2" t="s">
        <v>4</v>
      </c>
      <c r="G389" s="2">
        <v>2</v>
      </c>
      <c r="H389" s="10">
        <f>_xlfn.XLOOKUP(D389,Principales!$B:$B,Principales!$C:$C)</f>
        <v>5000</v>
      </c>
      <c r="I389" s="14">
        <f t="shared" ref="I389:I391" si="25">IF(F389="S/E",1000,0)</f>
        <v>0</v>
      </c>
      <c r="J389" s="14">
        <f t="shared" ref="J389:J412" si="26">G389*H389-I389</f>
        <v>10000</v>
      </c>
    </row>
    <row r="390" spans="1:10" hidden="1" x14ac:dyDescent="0.3">
      <c r="A390" s="5">
        <f t="shared" si="24"/>
        <v>259</v>
      </c>
      <c r="B390" s="3">
        <v>45018</v>
      </c>
      <c r="C390" s="2" t="s">
        <v>15</v>
      </c>
      <c r="D390" s="2" t="s">
        <v>37</v>
      </c>
      <c r="E390" s="2"/>
      <c r="F390" s="2" t="s">
        <v>4</v>
      </c>
      <c r="G390" s="2">
        <v>1</v>
      </c>
      <c r="H390" s="10">
        <f>_xlfn.XLOOKUP(D390,Principales!$B:$B,Principales!$C:$C)</f>
        <v>5000</v>
      </c>
      <c r="I390" s="14">
        <f t="shared" si="25"/>
        <v>0</v>
      </c>
      <c r="J390" s="14">
        <f t="shared" si="26"/>
        <v>5000</v>
      </c>
    </row>
    <row r="391" spans="1:10" hidden="1" x14ac:dyDescent="0.3">
      <c r="A391" s="5">
        <f t="shared" si="24"/>
        <v>259</v>
      </c>
      <c r="B391" s="3">
        <v>45018</v>
      </c>
      <c r="C391" s="2" t="s">
        <v>15</v>
      </c>
      <c r="D391" s="2" t="s">
        <v>37</v>
      </c>
      <c r="E391" s="2"/>
      <c r="F391" s="2" t="s">
        <v>12</v>
      </c>
      <c r="G391" s="2">
        <v>1</v>
      </c>
      <c r="H391" s="10">
        <f>_xlfn.XLOOKUP(D391,Principales!$B:$B,Principales!$C:$C)</f>
        <v>5000</v>
      </c>
      <c r="I391" s="14">
        <f t="shared" si="25"/>
        <v>0</v>
      </c>
      <c r="J391" s="14">
        <f t="shared" si="26"/>
        <v>5000</v>
      </c>
    </row>
    <row r="392" spans="1:10" hidden="1" x14ac:dyDescent="0.3">
      <c r="A392" s="5">
        <f t="shared" si="24"/>
        <v>260</v>
      </c>
      <c r="B392" s="3">
        <v>45018</v>
      </c>
      <c r="C392" s="2" t="s">
        <v>99</v>
      </c>
      <c r="D392" s="2" t="s">
        <v>5</v>
      </c>
      <c r="E392" s="2" t="s">
        <v>7</v>
      </c>
      <c r="F392" s="2" t="s">
        <v>140</v>
      </c>
      <c r="G392" s="2">
        <v>1</v>
      </c>
      <c r="H392" s="10">
        <f>_xlfn.XLOOKUP(D392,Principales!$B:$B,Principales!$C:$C)</f>
        <v>5000</v>
      </c>
      <c r="I392" s="14">
        <f t="shared" ref="I392:I396" si="27">IF(AND(F392="S/E",E392="Mix ensalada"),0,IF(AND(F392="S/E",E392&lt;&gt;"Mix ensalada"),1000,0))</f>
        <v>1000</v>
      </c>
      <c r="J392" s="14">
        <f t="shared" si="26"/>
        <v>4000</v>
      </c>
    </row>
    <row r="393" spans="1:10" hidden="1" x14ac:dyDescent="0.3">
      <c r="A393" s="5">
        <f t="shared" si="24"/>
        <v>261</v>
      </c>
      <c r="B393" s="3">
        <v>45018</v>
      </c>
      <c r="C393" s="2" t="s">
        <v>328</v>
      </c>
      <c r="D393" s="2" t="s">
        <v>32</v>
      </c>
      <c r="E393" s="2" t="s">
        <v>19</v>
      </c>
      <c r="F393" s="2" t="s">
        <v>4</v>
      </c>
      <c r="G393" s="2">
        <v>1</v>
      </c>
      <c r="H393" s="10">
        <f>_xlfn.XLOOKUP(D393,Principales!$B:$B,Principales!$C:$C)</f>
        <v>6000</v>
      </c>
      <c r="I393" s="14">
        <f t="shared" si="27"/>
        <v>0</v>
      </c>
      <c r="J393" s="14">
        <f t="shared" si="26"/>
        <v>6000</v>
      </c>
    </row>
    <row r="394" spans="1:10" hidden="1" x14ac:dyDescent="0.3">
      <c r="A394" s="5">
        <f t="shared" si="24"/>
        <v>262</v>
      </c>
      <c r="B394" s="3">
        <v>45018</v>
      </c>
      <c r="C394" s="2" t="s">
        <v>148</v>
      </c>
      <c r="D394" s="2" t="s">
        <v>32</v>
      </c>
      <c r="E394" s="2" t="s">
        <v>19</v>
      </c>
      <c r="F394" s="2" t="s">
        <v>4</v>
      </c>
      <c r="G394" s="2">
        <v>1</v>
      </c>
      <c r="H394" s="10">
        <f>_xlfn.XLOOKUP(D394,Principales!$B:$B,Principales!$C:$C)</f>
        <v>6000</v>
      </c>
      <c r="I394" s="14">
        <f t="shared" si="27"/>
        <v>0</v>
      </c>
      <c r="J394" s="14">
        <f t="shared" si="26"/>
        <v>6000</v>
      </c>
    </row>
    <row r="395" spans="1:10" hidden="1" x14ac:dyDescent="0.3">
      <c r="A395" s="5">
        <f t="shared" si="24"/>
        <v>262</v>
      </c>
      <c r="B395" s="3">
        <v>45018</v>
      </c>
      <c r="C395" s="2" t="s">
        <v>148</v>
      </c>
      <c r="D395" s="2" t="s">
        <v>5</v>
      </c>
      <c r="E395" s="2" t="s">
        <v>7</v>
      </c>
      <c r="F395" s="2" t="s">
        <v>4</v>
      </c>
      <c r="G395" s="2">
        <v>1</v>
      </c>
      <c r="H395" s="10">
        <f>_xlfn.XLOOKUP(D395,Principales!$B:$B,Principales!$C:$C)</f>
        <v>5000</v>
      </c>
      <c r="I395" s="14">
        <f t="shared" si="27"/>
        <v>0</v>
      </c>
      <c r="J395" s="14">
        <f t="shared" si="26"/>
        <v>5000</v>
      </c>
    </row>
    <row r="396" spans="1:10" hidden="1" x14ac:dyDescent="0.3">
      <c r="A396" s="5">
        <f t="shared" si="24"/>
        <v>263</v>
      </c>
      <c r="B396" s="3">
        <v>45023</v>
      </c>
      <c r="C396" s="2" t="s">
        <v>8</v>
      </c>
      <c r="D396" s="2" t="s">
        <v>96</v>
      </c>
      <c r="E396" s="2"/>
      <c r="F396" s="2" t="s">
        <v>12</v>
      </c>
      <c r="G396" s="2">
        <v>1</v>
      </c>
      <c r="H396" s="10">
        <f>_xlfn.XLOOKUP(D396,Principales!$B:$B,Principales!$C:$C)</f>
        <v>6000</v>
      </c>
      <c r="I396" s="14">
        <f t="shared" si="27"/>
        <v>0</v>
      </c>
      <c r="J396" s="14">
        <f t="shared" si="26"/>
        <v>6000</v>
      </c>
    </row>
    <row r="397" spans="1:10" hidden="1" x14ac:dyDescent="0.3">
      <c r="A397" s="5">
        <f t="shared" si="24"/>
        <v>263</v>
      </c>
      <c r="B397" s="3">
        <v>45023</v>
      </c>
      <c r="C397" s="2" t="s">
        <v>8</v>
      </c>
      <c r="D397" s="2" t="s">
        <v>65</v>
      </c>
      <c r="E397" s="2"/>
      <c r="F397" s="2" t="s">
        <v>12</v>
      </c>
      <c r="G397" s="2">
        <v>1</v>
      </c>
      <c r="H397" s="10">
        <f>_xlfn.XLOOKUP(D397,Principales!$B:$B,Principales!$C:$C)</f>
        <v>5000</v>
      </c>
      <c r="I397" s="14">
        <v>1000</v>
      </c>
      <c r="J397" s="14">
        <f t="shared" si="26"/>
        <v>4000</v>
      </c>
    </row>
    <row r="398" spans="1:10" hidden="1" x14ac:dyDescent="0.3">
      <c r="A398" s="5">
        <f t="shared" si="24"/>
        <v>264</v>
      </c>
      <c r="B398" s="3">
        <v>45023</v>
      </c>
      <c r="C398" s="2" t="s">
        <v>864</v>
      </c>
      <c r="D398" s="2" t="s">
        <v>96</v>
      </c>
      <c r="E398" s="2"/>
      <c r="F398" s="2" t="s">
        <v>4</v>
      </c>
      <c r="G398" s="2">
        <v>1</v>
      </c>
      <c r="H398" s="10">
        <f>_xlfn.XLOOKUP(D398,Principales!$B:$B,Principales!$C:$C)</f>
        <v>6000</v>
      </c>
      <c r="I398" s="14">
        <f t="shared" ref="I398:I403" si="28">IF(AND(F398="S/E",E398="Mix ensalada"),0,IF(AND(F398="S/E",E398&lt;&gt;"Mix ensalada"),1000,0))</f>
        <v>0</v>
      </c>
      <c r="J398" s="14">
        <f t="shared" si="26"/>
        <v>6000</v>
      </c>
    </row>
    <row r="399" spans="1:10" hidden="1" x14ac:dyDescent="0.3">
      <c r="A399" s="5">
        <f t="shared" si="24"/>
        <v>265</v>
      </c>
      <c r="B399" s="3">
        <v>45025</v>
      </c>
      <c r="C399" s="2" t="s">
        <v>281</v>
      </c>
      <c r="D399" s="2" t="s">
        <v>153</v>
      </c>
      <c r="E399" s="2" t="s">
        <v>19</v>
      </c>
      <c r="F399" s="2" t="s">
        <v>4</v>
      </c>
      <c r="G399" s="2">
        <v>2</v>
      </c>
      <c r="H399" s="10">
        <f>_xlfn.XLOOKUP(D399,Principales!$B:$B,Principales!$C:$C)</f>
        <v>5000</v>
      </c>
      <c r="I399" s="14">
        <f t="shared" si="28"/>
        <v>0</v>
      </c>
      <c r="J399" s="14">
        <f t="shared" si="26"/>
        <v>10000</v>
      </c>
    </row>
    <row r="400" spans="1:10" hidden="1" x14ac:dyDescent="0.3">
      <c r="A400" s="5">
        <f t="shared" si="24"/>
        <v>265</v>
      </c>
      <c r="B400" s="3">
        <v>45025</v>
      </c>
      <c r="C400" s="2" t="s">
        <v>281</v>
      </c>
      <c r="D400" s="2" t="s">
        <v>5</v>
      </c>
      <c r="E400" s="2" t="s">
        <v>7</v>
      </c>
      <c r="F400" s="2" t="s">
        <v>12</v>
      </c>
      <c r="G400" s="2">
        <v>1</v>
      </c>
      <c r="H400" s="10">
        <f>_xlfn.XLOOKUP(D400,Principales!$B:$B,Principales!$C:$C)</f>
        <v>5000</v>
      </c>
      <c r="I400" s="14">
        <f t="shared" si="28"/>
        <v>0</v>
      </c>
      <c r="J400" s="14">
        <f t="shared" si="26"/>
        <v>5000</v>
      </c>
    </row>
    <row r="401" spans="1:10" hidden="1" x14ac:dyDescent="0.3">
      <c r="A401" s="5">
        <f t="shared" si="24"/>
        <v>265</v>
      </c>
      <c r="B401" s="3">
        <v>45025</v>
      </c>
      <c r="C401" s="2" t="s">
        <v>281</v>
      </c>
      <c r="D401" s="2" t="s">
        <v>37</v>
      </c>
      <c r="E401" s="2"/>
      <c r="F401" s="2" t="s">
        <v>12</v>
      </c>
      <c r="G401" s="2">
        <v>1</v>
      </c>
      <c r="H401" s="10">
        <f>_xlfn.XLOOKUP(D401,Principales!$B:$B,Principales!$C:$C)</f>
        <v>5000</v>
      </c>
      <c r="I401" s="14">
        <f t="shared" si="28"/>
        <v>0</v>
      </c>
      <c r="J401" s="14">
        <f t="shared" si="26"/>
        <v>5000</v>
      </c>
    </row>
    <row r="402" spans="1:10" hidden="1" x14ac:dyDescent="0.3">
      <c r="A402" s="5">
        <f t="shared" si="24"/>
        <v>266</v>
      </c>
      <c r="B402" s="3">
        <v>45027</v>
      </c>
      <c r="C402" s="2" t="s">
        <v>282</v>
      </c>
      <c r="D402" s="2" t="s">
        <v>5</v>
      </c>
      <c r="E402" s="2" t="s">
        <v>19</v>
      </c>
      <c r="F402" s="2" t="s">
        <v>4</v>
      </c>
      <c r="G402" s="2">
        <v>1</v>
      </c>
      <c r="H402" s="10">
        <f>_xlfn.XLOOKUP(D402,Principales!$B:$B,Principales!$C:$C)</f>
        <v>5000</v>
      </c>
      <c r="I402" s="14">
        <f t="shared" si="28"/>
        <v>0</v>
      </c>
      <c r="J402" s="14">
        <f t="shared" si="26"/>
        <v>5000</v>
      </c>
    </row>
    <row r="403" spans="1:10" hidden="1" x14ac:dyDescent="0.3">
      <c r="A403" s="5">
        <f t="shared" si="24"/>
        <v>266</v>
      </c>
      <c r="B403" s="3">
        <v>45027</v>
      </c>
      <c r="C403" s="2" t="s">
        <v>282</v>
      </c>
      <c r="D403" s="2" t="s">
        <v>36</v>
      </c>
      <c r="E403" s="2"/>
      <c r="F403" s="2" t="s">
        <v>61</v>
      </c>
      <c r="G403" s="2">
        <v>2</v>
      </c>
      <c r="H403" s="10">
        <f>_xlfn.XLOOKUP(D403,Principales!$B:$B,Principales!$C:$C)</f>
        <v>5000</v>
      </c>
      <c r="I403" s="14">
        <f t="shared" si="28"/>
        <v>0</v>
      </c>
      <c r="J403" s="14">
        <f t="shared" si="26"/>
        <v>10000</v>
      </c>
    </row>
    <row r="404" spans="1:10" hidden="1" x14ac:dyDescent="0.3">
      <c r="A404" s="5">
        <f t="shared" si="24"/>
        <v>266</v>
      </c>
      <c r="B404" s="3">
        <v>45027</v>
      </c>
      <c r="C404" s="2" t="s">
        <v>282</v>
      </c>
      <c r="D404" s="2" t="s">
        <v>36</v>
      </c>
      <c r="E404" s="2"/>
      <c r="F404" s="2" t="s">
        <v>140</v>
      </c>
      <c r="G404" s="2">
        <v>1</v>
      </c>
      <c r="H404" s="10">
        <f>_xlfn.XLOOKUP(D404,Principales!$B:$B,Principales!$C:$C)</f>
        <v>5000</v>
      </c>
      <c r="I404" s="14">
        <f>IF(AND(F404="S/E",E404="Mix ensalada"),0,IF(AND(F404="S/E",E404&lt;&gt;"Mix ensalada"),1000,0))</f>
        <v>1000</v>
      </c>
      <c r="J404" s="14">
        <f t="shared" si="26"/>
        <v>4000</v>
      </c>
    </row>
    <row r="405" spans="1:10" hidden="1" x14ac:dyDescent="0.3">
      <c r="A405" s="5">
        <f t="shared" si="24"/>
        <v>267</v>
      </c>
      <c r="B405" s="3">
        <v>45028</v>
      </c>
      <c r="C405" s="2" t="s">
        <v>593</v>
      </c>
      <c r="D405" s="2" t="s">
        <v>58</v>
      </c>
      <c r="E405" s="2"/>
      <c r="F405" s="2" t="s">
        <v>4</v>
      </c>
      <c r="G405" s="2">
        <v>2</v>
      </c>
      <c r="H405" s="10">
        <f>_xlfn.XLOOKUP(D405,Principales!$B:$B,Principales!$C:$C)</f>
        <v>5000</v>
      </c>
      <c r="I405" s="14">
        <f t="shared" ref="I405:I416" si="29">IF(AND(F405="S/E",E405="Mix ensalada"),0,IF(AND(F405="S/E",E405&lt;&gt;"Mix ensalada"),1000,0))</f>
        <v>0</v>
      </c>
      <c r="J405" s="14">
        <f t="shared" si="26"/>
        <v>10000</v>
      </c>
    </row>
    <row r="406" spans="1:10" hidden="1" x14ac:dyDescent="0.3">
      <c r="A406" s="5">
        <f t="shared" si="24"/>
        <v>267</v>
      </c>
      <c r="B406" s="3">
        <v>45028</v>
      </c>
      <c r="C406" s="2" t="s">
        <v>593</v>
      </c>
      <c r="D406" s="2" t="s">
        <v>5</v>
      </c>
      <c r="E406" s="2" t="s">
        <v>332</v>
      </c>
      <c r="F406" s="2" t="s">
        <v>140</v>
      </c>
      <c r="G406" s="2">
        <v>1</v>
      </c>
      <c r="H406" s="10">
        <f>_xlfn.XLOOKUP(D406,Principales!$B:$B,Principales!$C:$C)</f>
        <v>5000</v>
      </c>
      <c r="I406" s="14">
        <f t="shared" si="29"/>
        <v>0</v>
      </c>
      <c r="J406" s="14">
        <f t="shared" si="26"/>
        <v>5000</v>
      </c>
    </row>
    <row r="407" spans="1:10" hidden="1" x14ac:dyDescent="0.3">
      <c r="A407" s="5">
        <f t="shared" si="24"/>
        <v>268</v>
      </c>
      <c r="B407" s="3">
        <v>45028</v>
      </c>
      <c r="C407" s="2" t="s">
        <v>144</v>
      </c>
      <c r="D407" s="2" t="s">
        <v>5</v>
      </c>
      <c r="E407" s="2" t="s">
        <v>19</v>
      </c>
      <c r="F407" s="2" t="s">
        <v>4</v>
      </c>
      <c r="G407" s="2">
        <v>2</v>
      </c>
      <c r="H407" s="10">
        <f>_xlfn.XLOOKUP(D407,Principales!$B:$B,Principales!$C:$C)</f>
        <v>5000</v>
      </c>
      <c r="I407" s="14">
        <f t="shared" si="29"/>
        <v>0</v>
      </c>
      <c r="J407" s="14">
        <f t="shared" si="26"/>
        <v>10000</v>
      </c>
    </row>
    <row r="408" spans="1:10" hidden="1" x14ac:dyDescent="0.3">
      <c r="A408" s="5">
        <f t="shared" si="24"/>
        <v>268</v>
      </c>
      <c r="B408" s="3">
        <v>45028</v>
      </c>
      <c r="C408" s="2" t="s">
        <v>144</v>
      </c>
      <c r="D408" s="2" t="s">
        <v>5</v>
      </c>
      <c r="E408" s="2" t="s">
        <v>26</v>
      </c>
      <c r="F408" s="2" t="s">
        <v>4</v>
      </c>
      <c r="G408" s="2">
        <v>1</v>
      </c>
      <c r="H408" s="10">
        <f>_xlfn.XLOOKUP(D408,Principales!$B:$B,Principales!$C:$C)</f>
        <v>5000</v>
      </c>
      <c r="I408" s="14">
        <f t="shared" si="29"/>
        <v>0</v>
      </c>
      <c r="J408" s="14">
        <f t="shared" si="26"/>
        <v>5000</v>
      </c>
    </row>
    <row r="409" spans="1:10" hidden="1" x14ac:dyDescent="0.3">
      <c r="A409" s="5">
        <f t="shared" si="24"/>
        <v>268</v>
      </c>
      <c r="B409" s="3">
        <v>45028</v>
      </c>
      <c r="C409" s="2" t="s">
        <v>144</v>
      </c>
      <c r="D409" s="2" t="s">
        <v>5</v>
      </c>
      <c r="E409" s="2" t="s">
        <v>332</v>
      </c>
      <c r="F409" s="2" t="s">
        <v>140</v>
      </c>
      <c r="G409" s="2">
        <v>1</v>
      </c>
      <c r="H409" s="10">
        <f>_xlfn.XLOOKUP(D409,Principales!$B:$B,Principales!$C:$C)</f>
        <v>5000</v>
      </c>
      <c r="I409" s="14">
        <f t="shared" si="29"/>
        <v>0</v>
      </c>
      <c r="J409" s="14">
        <f t="shared" si="26"/>
        <v>5000</v>
      </c>
    </row>
    <row r="410" spans="1:10" hidden="1" x14ac:dyDescent="0.3">
      <c r="A410" s="5">
        <f t="shared" si="24"/>
        <v>269</v>
      </c>
      <c r="B410" s="3">
        <v>45028</v>
      </c>
      <c r="C410" s="2" t="s">
        <v>84</v>
      </c>
      <c r="D410" s="2" t="s">
        <v>142</v>
      </c>
      <c r="E410" s="2" t="s">
        <v>19</v>
      </c>
      <c r="F410" s="2" t="s">
        <v>4</v>
      </c>
      <c r="G410" s="2">
        <v>1</v>
      </c>
      <c r="H410" s="10">
        <f>_xlfn.XLOOKUP(D410,Principales!$B:$B,Principales!$C:$C)</f>
        <v>5000</v>
      </c>
      <c r="I410" s="14">
        <f t="shared" si="29"/>
        <v>0</v>
      </c>
      <c r="J410" s="14">
        <f t="shared" si="26"/>
        <v>5000</v>
      </c>
    </row>
    <row r="411" spans="1:10" hidden="1" x14ac:dyDescent="0.3">
      <c r="A411" s="5">
        <f t="shared" si="24"/>
        <v>270</v>
      </c>
      <c r="B411" s="3">
        <v>45029</v>
      </c>
      <c r="C411" s="2" t="s">
        <v>144</v>
      </c>
      <c r="D411" s="2" t="s">
        <v>153</v>
      </c>
      <c r="E411" s="2" t="s">
        <v>26</v>
      </c>
      <c r="F411" s="2" t="s">
        <v>4</v>
      </c>
      <c r="G411" s="2">
        <v>1</v>
      </c>
      <c r="H411" s="10">
        <f>_xlfn.XLOOKUP(D411,Principales!$B:$B,Principales!$C:$C)</f>
        <v>5000</v>
      </c>
      <c r="I411" s="14">
        <f t="shared" si="29"/>
        <v>0</v>
      </c>
      <c r="J411" s="14">
        <f t="shared" si="26"/>
        <v>5000</v>
      </c>
    </row>
    <row r="412" spans="1:10" hidden="1" x14ac:dyDescent="0.3">
      <c r="A412" s="5">
        <f t="shared" si="24"/>
        <v>271</v>
      </c>
      <c r="B412" s="3">
        <v>45029</v>
      </c>
      <c r="C412" s="2" t="s">
        <v>593</v>
      </c>
      <c r="D412" s="2" t="s">
        <v>9</v>
      </c>
      <c r="E412" s="2" t="s">
        <v>332</v>
      </c>
      <c r="F412" s="2" t="s">
        <v>140</v>
      </c>
      <c r="G412" s="2">
        <v>1</v>
      </c>
      <c r="H412" s="10">
        <f>_xlfn.XLOOKUP(D412,Principales!$B:$B,Principales!$C:$C)</f>
        <v>5000</v>
      </c>
      <c r="I412" s="14">
        <f t="shared" si="29"/>
        <v>0</v>
      </c>
      <c r="J412" s="14">
        <f t="shared" si="26"/>
        <v>5000</v>
      </c>
    </row>
    <row r="413" spans="1:10" hidden="1" x14ac:dyDescent="0.3">
      <c r="A413" s="5">
        <f t="shared" si="24"/>
        <v>271</v>
      </c>
      <c r="B413" s="3">
        <v>45029</v>
      </c>
      <c r="C413" s="2" t="s">
        <v>593</v>
      </c>
      <c r="D413" s="2" t="s">
        <v>85</v>
      </c>
      <c r="E413" s="2" t="s">
        <v>26</v>
      </c>
      <c r="F413" s="2" t="s">
        <v>4</v>
      </c>
      <c r="G413" s="2">
        <v>1</v>
      </c>
      <c r="H413" s="10">
        <f>_xlfn.XLOOKUP(D413,Principales!$B:$B,Principales!$C:$C)</f>
        <v>5000</v>
      </c>
      <c r="I413" s="14">
        <f t="shared" si="29"/>
        <v>0</v>
      </c>
      <c r="J413" s="14">
        <f t="shared" ref="J413:J437" si="30">G413*H413-I413</f>
        <v>5000</v>
      </c>
    </row>
    <row r="414" spans="1:10" hidden="1" x14ac:dyDescent="0.3">
      <c r="A414" s="5">
        <f t="shared" si="24"/>
        <v>272</v>
      </c>
      <c r="B414" s="3">
        <v>45029</v>
      </c>
      <c r="C414" s="2" t="s">
        <v>84</v>
      </c>
      <c r="D414" s="2" t="s">
        <v>85</v>
      </c>
      <c r="E414" s="2" t="s">
        <v>14</v>
      </c>
      <c r="F414" s="2" t="s">
        <v>4</v>
      </c>
      <c r="G414" s="2">
        <v>1</v>
      </c>
      <c r="H414" s="10">
        <f>_xlfn.XLOOKUP(D414,Principales!$B:$B,Principales!$C:$C)</f>
        <v>5000</v>
      </c>
      <c r="I414" s="14">
        <f t="shared" si="29"/>
        <v>0</v>
      </c>
      <c r="J414" s="14">
        <f t="shared" si="30"/>
        <v>5000</v>
      </c>
    </row>
    <row r="415" spans="1:10" hidden="1" x14ac:dyDescent="0.3">
      <c r="A415" s="5">
        <f t="shared" si="24"/>
        <v>273</v>
      </c>
      <c r="B415" s="3">
        <v>45029</v>
      </c>
      <c r="C415" s="2" t="s">
        <v>13</v>
      </c>
      <c r="D415" s="2" t="s">
        <v>9</v>
      </c>
      <c r="E415" s="2" t="s">
        <v>332</v>
      </c>
      <c r="F415" s="2" t="s">
        <v>140</v>
      </c>
      <c r="G415" s="2">
        <v>1</v>
      </c>
      <c r="H415" s="10">
        <f>_xlfn.XLOOKUP(D415,Principales!$B:$B,Principales!$C:$C)</f>
        <v>5000</v>
      </c>
      <c r="I415" s="14">
        <f t="shared" si="29"/>
        <v>0</v>
      </c>
      <c r="J415" s="14">
        <f t="shared" si="30"/>
        <v>5000</v>
      </c>
    </row>
    <row r="416" spans="1:10" hidden="1" x14ac:dyDescent="0.3">
      <c r="A416" s="5">
        <f t="shared" si="24"/>
        <v>274</v>
      </c>
      <c r="B416" s="3">
        <v>45030</v>
      </c>
      <c r="C416" s="2" t="s">
        <v>144</v>
      </c>
      <c r="D416" s="2" t="s">
        <v>153</v>
      </c>
      <c r="E416" s="2" t="s">
        <v>337</v>
      </c>
      <c r="F416" s="2" t="s">
        <v>4</v>
      </c>
      <c r="G416" s="2">
        <v>1</v>
      </c>
      <c r="H416" s="10">
        <f>_xlfn.XLOOKUP(D416,Principales!$B:$B,Principales!$C:$C)</f>
        <v>5000</v>
      </c>
      <c r="I416" s="14">
        <f t="shared" si="29"/>
        <v>0</v>
      </c>
      <c r="J416" s="14">
        <f t="shared" si="30"/>
        <v>5000</v>
      </c>
    </row>
    <row r="417" spans="1:10" hidden="1" x14ac:dyDescent="0.3">
      <c r="A417" s="5">
        <f t="shared" si="24"/>
        <v>274</v>
      </c>
      <c r="B417" s="3">
        <v>45030</v>
      </c>
      <c r="C417" s="2" t="s">
        <v>144</v>
      </c>
      <c r="D417" s="2" t="s">
        <v>153</v>
      </c>
      <c r="E417" s="2" t="s">
        <v>26</v>
      </c>
      <c r="F417" s="2" t="s">
        <v>4</v>
      </c>
      <c r="G417" s="2">
        <v>1</v>
      </c>
      <c r="H417" s="10">
        <f>_xlfn.XLOOKUP(D417,Principales!$B:$B,Principales!$C:$C)</f>
        <v>5000</v>
      </c>
      <c r="I417" s="14">
        <f t="shared" ref="I417:I431" si="31">IF(AND(F417="S/E",E417="Mix ensalada"),0,IF(AND(F417="S/E",E417&lt;&gt;"Mix ensalada"),1000,0))</f>
        <v>0</v>
      </c>
      <c r="J417" s="14">
        <f t="shared" si="30"/>
        <v>5000</v>
      </c>
    </row>
    <row r="418" spans="1:10" hidden="1" x14ac:dyDescent="0.3">
      <c r="A418" s="5">
        <f t="shared" si="24"/>
        <v>274</v>
      </c>
      <c r="B418" s="3">
        <v>45030</v>
      </c>
      <c r="C418" s="2" t="s">
        <v>144</v>
      </c>
      <c r="D418" s="2" t="s">
        <v>5</v>
      </c>
      <c r="E418" s="2" t="s">
        <v>26</v>
      </c>
      <c r="F418" s="2" t="s">
        <v>4</v>
      </c>
      <c r="G418" s="2">
        <v>1</v>
      </c>
      <c r="H418" s="10">
        <f>_xlfn.XLOOKUP(D418,Principales!$B:$B,Principales!$C:$C)</f>
        <v>5000</v>
      </c>
      <c r="I418" s="14">
        <f t="shared" si="31"/>
        <v>0</v>
      </c>
      <c r="J418" s="14">
        <f t="shared" si="30"/>
        <v>5000</v>
      </c>
    </row>
    <row r="419" spans="1:10" hidden="1" x14ac:dyDescent="0.3">
      <c r="A419" s="5">
        <f t="shared" si="24"/>
        <v>275</v>
      </c>
      <c r="B419" s="3">
        <v>45030</v>
      </c>
      <c r="C419" s="2" t="s">
        <v>145</v>
      </c>
      <c r="D419" s="2" t="s">
        <v>16</v>
      </c>
      <c r="E419" s="2"/>
      <c r="F419" s="2" t="s">
        <v>4</v>
      </c>
      <c r="G419" s="2">
        <v>2</v>
      </c>
      <c r="H419" s="10">
        <f>_xlfn.XLOOKUP(D419,Principales!$B:$B,Principales!$C:$C)</f>
        <v>5000</v>
      </c>
      <c r="I419" s="14">
        <f t="shared" si="31"/>
        <v>0</v>
      </c>
      <c r="J419" s="14">
        <f t="shared" si="30"/>
        <v>10000</v>
      </c>
    </row>
    <row r="420" spans="1:10" hidden="1" x14ac:dyDescent="0.3">
      <c r="A420" s="5">
        <f t="shared" si="24"/>
        <v>275</v>
      </c>
      <c r="B420" s="3">
        <v>45030</v>
      </c>
      <c r="C420" s="2" t="s">
        <v>145</v>
      </c>
      <c r="D420" s="2" t="s">
        <v>36</v>
      </c>
      <c r="E420" s="2"/>
      <c r="F420" s="2" t="s">
        <v>12</v>
      </c>
      <c r="G420" s="2">
        <v>1</v>
      </c>
      <c r="H420" s="10">
        <f>_xlfn.XLOOKUP(D420,Principales!$B:$B,Principales!$C:$C)</f>
        <v>5000</v>
      </c>
      <c r="I420" s="14">
        <f t="shared" si="31"/>
        <v>0</v>
      </c>
      <c r="J420" s="14">
        <f t="shared" si="30"/>
        <v>5000</v>
      </c>
    </row>
    <row r="421" spans="1:10" hidden="1" x14ac:dyDescent="0.3">
      <c r="A421" s="5">
        <f t="shared" si="24"/>
        <v>276</v>
      </c>
      <c r="B421" s="3">
        <v>45030</v>
      </c>
      <c r="C421" s="2" t="s">
        <v>84</v>
      </c>
      <c r="D421" s="2" t="s">
        <v>56</v>
      </c>
      <c r="E421" s="2" t="s">
        <v>14</v>
      </c>
      <c r="F421" s="2" t="s">
        <v>140</v>
      </c>
      <c r="G421" s="2">
        <v>1</v>
      </c>
      <c r="H421" s="10">
        <f>_xlfn.XLOOKUP(D421,Principales!$B:$B,Principales!$C:$C)</f>
        <v>5000</v>
      </c>
      <c r="I421" s="14">
        <f t="shared" si="31"/>
        <v>1000</v>
      </c>
      <c r="J421" s="14">
        <f t="shared" si="30"/>
        <v>4000</v>
      </c>
    </row>
    <row r="422" spans="1:10" hidden="1" x14ac:dyDescent="0.3">
      <c r="A422" s="5">
        <f t="shared" si="24"/>
        <v>277</v>
      </c>
      <c r="B422" s="3">
        <v>45030</v>
      </c>
      <c r="C422" s="2" t="s">
        <v>481</v>
      </c>
      <c r="D422" s="2" t="s">
        <v>56</v>
      </c>
      <c r="E422" s="2" t="s">
        <v>26</v>
      </c>
      <c r="F422" s="2" t="s">
        <v>4</v>
      </c>
      <c r="G422" s="2">
        <v>1</v>
      </c>
      <c r="H422" s="10">
        <f>_xlfn.XLOOKUP(D422,Principales!$B:$B,Principales!$C:$C)</f>
        <v>5000</v>
      </c>
      <c r="I422" s="14">
        <f t="shared" si="31"/>
        <v>0</v>
      </c>
      <c r="J422" s="14">
        <f t="shared" si="30"/>
        <v>5000</v>
      </c>
    </row>
    <row r="423" spans="1:10" hidden="1" x14ac:dyDescent="0.3">
      <c r="A423" s="5">
        <f t="shared" si="24"/>
        <v>278</v>
      </c>
      <c r="B423" s="3">
        <v>45030</v>
      </c>
      <c r="C423" s="2" t="s">
        <v>593</v>
      </c>
      <c r="D423" s="2" t="s">
        <v>90</v>
      </c>
      <c r="E423" s="2" t="s">
        <v>14</v>
      </c>
      <c r="F423" s="2" t="s">
        <v>4</v>
      </c>
      <c r="G423" s="2">
        <v>2</v>
      </c>
      <c r="H423" s="10">
        <f>_xlfn.XLOOKUP(D423,Principales!$B:$B,Principales!$C:$C)</f>
        <v>5000</v>
      </c>
      <c r="I423" s="14">
        <f t="shared" si="31"/>
        <v>0</v>
      </c>
      <c r="J423" s="14">
        <f t="shared" si="30"/>
        <v>10000</v>
      </c>
    </row>
    <row r="424" spans="1:10" hidden="1" x14ac:dyDescent="0.3">
      <c r="A424" s="5">
        <f t="shared" si="24"/>
        <v>278</v>
      </c>
      <c r="B424" s="3">
        <v>45030</v>
      </c>
      <c r="C424" s="2" t="s">
        <v>593</v>
      </c>
      <c r="D424" s="2" t="s">
        <v>90</v>
      </c>
      <c r="E424" s="2" t="s">
        <v>26</v>
      </c>
      <c r="F424" s="2" t="s">
        <v>4</v>
      </c>
      <c r="G424" s="2">
        <v>1</v>
      </c>
      <c r="H424" s="10">
        <f>_xlfn.XLOOKUP(D424,Principales!$B:$B,Principales!$C:$C)</f>
        <v>5000</v>
      </c>
      <c r="I424" s="14">
        <f t="shared" si="31"/>
        <v>0</v>
      </c>
      <c r="J424" s="14">
        <f t="shared" si="30"/>
        <v>5000</v>
      </c>
    </row>
    <row r="425" spans="1:10" hidden="1" x14ac:dyDescent="0.3">
      <c r="A425" s="5">
        <f t="shared" si="24"/>
        <v>278</v>
      </c>
      <c r="B425" s="3">
        <v>45030</v>
      </c>
      <c r="C425" s="2" t="s">
        <v>593</v>
      </c>
      <c r="D425" s="2" t="s">
        <v>5</v>
      </c>
      <c r="E425" s="2" t="s">
        <v>332</v>
      </c>
      <c r="F425" s="2" t="s">
        <v>140</v>
      </c>
      <c r="G425" s="2">
        <v>1</v>
      </c>
      <c r="H425" s="10">
        <f>_xlfn.XLOOKUP(D425,Principales!$B:$B,Principales!$C:$C)</f>
        <v>5000</v>
      </c>
      <c r="I425" s="14">
        <f t="shared" si="31"/>
        <v>0</v>
      </c>
      <c r="J425" s="14">
        <f t="shared" si="30"/>
        <v>5000</v>
      </c>
    </row>
    <row r="426" spans="1:10" hidden="1" x14ac:dyDescent="0.3">
      <c r="A426" s="5">
        <f t="shared" si="24"/>
        <v>279</v>
      </c>
      <c r="B426" s="3">
        <v>45031</v>
      </c>
      <c r="C426" s="2" t="s">
        <v>84</v>
      </c>
      <c r="D426" s="2" t="s">
        <v>155</v>
      </c>
      <c r="E426" s="2" t="s">
        <v>92</v>
      </c>
      <c r="F426" s="2" t="s">
        <v>4</v>
      </c>
      <c r="G426" s="2">
        <v>1</v>
      </c>
      <c r="H426" s="10">
        <f>_xlfn.XLOOKUP(D426,Principales!$B:$B,Principales!$C:$C)</f>
        <v>5000</v>
      </c>
      <c r="I426" s="14">
        <f t="shared" si="31"/>
        <v>0</v>
      </c>
      <c r="J426" s="14">
        <f t="shared" si="30"/>
        <v>5000</v>
      </c>
    </row>
    <row r="427" spans="1:10" hidden="1" x14ac:dyDescent="0.3">
      <c r="A427" s="5">
        <f t="shared" si="24"/>
        <v>280</v>
      </c>
      <c r="B427" s="3">
        <v>45031</v>
      </c>
      <c r="C427" s="2" t="s">
        <v>62</v>
      </c>
      <c r="D427" s="2" t="s">
        <v>155</v>
      </c>
      <c r="E427" s="2" t="s">
        <v>63</v>
      </c>
      <c r="F427" s="2" t="s">
        <v>4</v>
      </c>
      <c r="G427" s="2">
        <v>2</v>
      </c>
      <c r="H427" s="10">
        <f>_xlfn.XLOOKUP(D427,Principales!$B:$B,Principales!$C:$C)</f>
        <v>5000</v>
      </c>
      <c r="I427" s="14">
        <f t="shared" si="31"/>
        <v>0</v>
      </c>
      <c r="J427" s="14">
        <f t="shared" si="30"/>
        <v>10000</v>
      </c>
    </row>
    <row r="428" spans="1:10" hidden="1" x14ac:dyDescent="0.3">
      <c r="A428" s="5">
        <f t="shared" si="24"/>
        <v>281</v>
      </c>
      <c r="B428" s="3">
        <v>45031</v>
      </c>
      <c r="C428" s="2" t="s">
        <v>144</v>
      </c>
      <c r="D428" s="2" t="s">
        <v>153</v>
      </c>
      <c r="E428" s="2" t="s">
        <v>26</v>
      </c>
      <c r="F428" s="2" t="s">
        <v>4</v>
      </c>
      <c r="G428" s="2">
        <v>1</v>
      </c>
      <c r="H428" s="10">
        <f>_xlfn.XLOOKUP(D428,Principales!$B:$B,Principales!$C:$C)</f>
        <v>5000</v>
      </c>
      <c r="I428" s="14">
        <f t="shared" si="31"/>
        <v>0</v>
      </c>
      <c r="J428" s="14">
        <f t="shared" si="30"/>
        <v>5000</v>
      </c>
    </row>
    <row r="429" spans="1:10" hidden="1" x14ac:dyDescent="0.3">
      <c r="A429" s="5">
        <f t="shared" si="24"/>
        <v>281</v>
      </c>
      <c r="B429" s="3">
        <v>45031</v>
      </c>
      <c r="C429" s="2" t="s">
        <v>144</v>
      </c>
      <c r="D429" s="2" t="s">
        <v>9</v>
      </c>
      <c r="E429" s="2" t="s">
        <v>19</v>
      </c>
      <c r="F429" s="2" t="s">
        <v>4</v>
      </c>
      <c r="G429" s="2">
        <v>1</v>
      </c>
      <c r="H429" s="10">
        <f>_xlfn.XLOOKUP(D429,Principales!$B:$B,Principales!$C:$C)</f>
        <v>5000</v>
      </c>
      <c r="I429" s="14">
        <f t="shared" si="31"/>
        <v>0</v>
      </c>
      <c r="J429" s="14">
        <f t="shared" si="30"/>
        <v>5000</v>
      </c>
    </row>
    <row r="430" spans="1:10" hidden="1" x14ac:dyDescent="0.3">
      <c r="A430" s="5">
        <f t="shared" si="24"/>
        <v>282</v>
      </c>
      <c r="B430" s="3">
        <v>45032</v>
      </c>
      <c r="C430" s="2" t="s">
        <v>500</v>
      </c>
      <c r="D430" s="2" t="s">
        <v>32</v>
      </c>
      <c r="E430" s="2" t="s">
        <v>19</v>
      </c>
      <c r="F430" s="2" t="s">
        <v>4</v>
      </c>
      <c r="G430" s="2">
        <v>1</v>
      </c>
      <c r="H430" s="10">
        <f>_xlfn.XLOOKUP(D430,Principales!$B:$B,Principales!$C:$C)</f>
        <v>6000</v>
      </c>
      <c r="I430" s="14">
        <f t="shared" si="31"/>
        <v>0</v>
      </c>
      <c r="J430" s="14">
        <f t="shared" si="30"/>
        <v>6000</v>
      </c>
    </row>
    <row r="431" spans="1:10" hidden="1" x14ac:dyDescent="0.3">
      <c r="A431" s="5">
        <f t="shared" si="24"/>
        <v>283</v>
      </c>
      <c r="B431" s="3">
        <v>45032</v>
      </c>
      <c r="C431" s="2" t="s">
        <v>84</v>
      </c>
      <c r="D431" s="2" t="s">
        <v>32</v>
      </c>
      <c r="E431" s="2" t="s">
        <v>19</v>
      </c>
      <c r="F431" s="2" t="s">
        <v>4</v>
      </c>
      <c r="G431" s="2">
        <v>1</v>
      </c>
      <c r="H431" s="10">
        <f>_xlfn.XLOOKUP(D431,Principales!$B:$B,Principales!$C:$C)</f>
        <v>6000</v>
      </c>
      <c r="I431" s="14">
        <f t="shared" si="31"/>
        <v>0</v>
      </c>
      <c r="J431" s="14">
        <f t="shared" si="30"/>
        <v>6000</v>
      </c>
    </row>
    <row r="432" spans="1:10" hidden="1" x14ac:dyDescent="0.3">
      <c r="A432" s="5">
        <f t="shared" si="24"/>
        <v>284</v>
      </c>
      <c r="B432" s="3">
        <v>45032</v>
      </c>
      <c r="C432" s="2" t="s">
        <v>338</v>
      </c>
      <c r="D432" s="2" t="s">
        <v>37</v>
      </c>
      <c r="E432" s="2"/>
      <c r="F432" s="2" t="s">
        <v>4</v>
      </c>
      <c r="G432" s="2">
        <v>1</v>
      </c>
      <c r="H432" s="10">
        <f>_xlfn.XLOOKUP(D432,Principales!$B:$B,Principales!$C:$C)</f>
        <v>5000</v>
      </c>
      <c r="I432" s="14">
        <f t="shared" ref="I432:I448" si="32">IF(AND(F432="S/E",OR(E432="Mix ensalada",D432="Mix ensalada")),0,IF(AND(F432="S/E",OR(E432&lt;&gt;"Mix ensalada",D432&lt;&gt;"Mix ensalada")),1000,0))</f>
        <v>0</v>
      </c>
      <c r="J432" s="14">
        <f t="shared" si="30"/>
        <v>5000</v>
      </c>
    </row>
    <row r="433" spans="1:10" hidden="1" x14ac:dyDescent="0.3">
      <c r="A433" s="5">
        <f t="shared" si="24"/>
        <v>285</v>
      </c>
      <c r="B433" s="3">
        <v>45032</v>
      </c>
      <c r="C433" s="2" t="s">
        <v>34</v>
      </c>
      <c r="D433" s="2" t="s">
        <v>32</v>
      </c>
      <c r="E433" s="2" t="s">
        <v>26</v>
      </c>
      <c r="F433" s="2" t="s">
        <v>12</v>
      </c>
      <c r="G433" s="2">
        <v>1</v>
      </c>
      <c r="H433" s="10">
        <f>_xlfn.XLOOKUP(D433,Principales!$B:$B,Principales!$C:$C)</f>
        <v>6000</v>
      </c>
      <c r="I433" s="14">
        <f t="shared" si="32"/>
        <v>0</v>
      </c>
      <c r="J433" s="14">
        <f t="shared" si="30"/>
        <v>6000</v>
      </c>
    </row>
    <row r="434" spans="1:10" hidden="1" x14ac:dyDescent="0.3">
      <c r="A434" s="5">
        <f t="shared" si="24"/>
        <v>285</v>
      </c>
      <c r="B434" s="3">
        <v>45032</v>
      </c>
      <c r="C434" s="2" t="s">
        <v>34</v>
      </c>
      <c r="D434" s="2" t="s">
        <v>32</v>
      </c>
      <c r="E434" s="2" t="s">
        <v>19</v>
      </c>
      <c r="F434" s="2" t="s">
        <v>12</v>
      </c>
      <c r="G434" s="2">
        <v>1</v>
      </c>
      <c r="H434" s="10">
        <f>_xlfn.XLOOKUP(D434,Principales!$B:$B,Principales!$C:$C)</f>
        <v>6000</v>
      </c>
      <c r="I434" s="14">
        <f t="shared" si="32"/>
        <v>0</v>
      </c>
      <c r="J434" s="14">
        <f t="shared" si="30"/>
        <v>6000</v>
      </c>
    </row>
    <row r="435" spans="1:10" hidden="1" x14ac:dyDescent="0.3">
      <c r="A435" s="5">
        <f t="shared" si="24"/>
        <v>285</v>
      </c>
      <c r="B435" s="3">
        <v>45032</v>
      </c>
      <c r="C435" s="2" t="s">
        <v>34</v>
      </c>
      <c r="D435" s="2" t="s">
        <v>37</v>
      </c>
      <c r="E435" s="2"/>
      <c r="F435" s="2" t="s">
        <v>4</v>
      </c>
      <c r="G435" s="2">
        <v>1</v>
      </c>
      <c r="H435" s="10">
        <f>_xlfn.XLOOKUP(D435,Principales!$B:$B,Principales!$C:$C)</f>
        <v>5000</v>
      </c>
      <c r="I435" s="14">
        <f t="shared" si="32"/>
        <v>0</v>
      </c>
      <c r="J435" s="14">
        <f t="shared" si="30"/>
        <v>5000</v>
      </c>
    </row>
    <row r="436" spans="1:10" hidden="1" x14ac:dyDescent="0.3">
      <c r="A436" s="5">
        <f t="shared" si="24"/>
        <v>286</v>
      </c>
      <c r="B436" s="3">
        <v>45032</v>
      </c>
      <c r="C436" s="2" t="s">
        <v>144</v>
      </c>
      <c r="D436" s="2" t="s">
        <v>340</v>
      </c>
      <c r="E436" s="2" t="s">
        <v>14</v>
      </c>
      <c r="F436" s="2" t="s">
        <v>4</v>
      </c>
      <c r="G436" s="2">
        <v>1</v>
      </c>
      <c r="H436" s="10">
        <f>_xlfn.XLOOKUP(D436,Principales!$B:$B,Principales!$C:$C)</f>
        <v>5000</v>
      </c>
      <c r="I436" s="14">
        <f t="shared" si="32"/>
        <v>0</v>
      </c>
      <c r="J436" s="14">
        <f t="shared" si="30"/>
        <v>5000</v>
      </c>
    </row>
    <row r="437" spans="1:10" hidden="1" x14ac:dyDescent="0.3">
      <c r="A437" s="5">
        <f t="shared" si="24"/>
        <v>286</v>
      </c>
      <c r="B437" s="3">
        <v>45032</v>
      </c>
      <c r="C437" s="2" t="s">
        <v>144</v>
      </c>
      <c r="D437" s="2" t="s">
        <v>340</v>
      </c>
      <c r="E437" s="2" t="s">
        <v>19</v>
      </c>
      <c r="F437" s="2" t="s">
        <v>4</v>
      </c>
      <c r="G437" s="2">
        <v>2</v>
      </c>
      <c r="H437" s="10">
        <f>_xlfn.XLOOKUP(D437,Principales!$B:$B,Principales!$C:$C)</f>
        <v>5000</v>
      </c>
      <c r="I437" s="14">
        <f t="shared" si="32"/>
        <v>0</v>
      </c>
      <c r="J437" s="14">
        <f t="shared" si="30"/>
        <v>10000</v>
      </c>
    </row>
    <row r="438" spans="1:10" hidden="1" x14ac:dyDescent="0.3">
      <c r="A438" s="5">
        <f t="shared" si="24"/>
        <v>287</v>
      </c>
      <c r="B438" s="3">
        <v>45033</v>
      </c>
      <c r="C438" s="2" t="s">
        <v>144</v>
      </c>
      <c r="D438" s="2" t="s">
        <v>340</v>
      </c>
      <c r="E438" s="2" t="s">
        <v>19</v>
      </c>
      <c r="F438" s="2" t="s">
        <v>4</v>
      </c>
      <c r="G438" s="2">
        <v>2</v>
      </c>
      <c r="H438" s="10">
        <f>_xlfn.XLOOKUP(D438,Principales!$B:$B,Principales!$C:$C)</f>
        <v>5000</v>
      </c>
      <c r="I438" s="14">
        <f t="shared" si="32"/>
        <v>0</v>
      </c>
      <c r="J438" s="14">
        <f t="shared" ref="J438:J442" si="33">G438*H438-I438</f>
        <v>10000</v>
      </c>
    </row>
    <row r="439" spans="1:10" hidden="1" x14ac:dyDescent="0.3">
      <c r="A439" s="5">
        <f t="shared" si="24"/>
        <v>287</v>
      </c>
      <c r="B439" s="3">
        <v>45033</v>
      </c>
      <c r="C439" s="2" t="s">
        <v>144</v>
      </c>
      <c r="D439" s="2" t="s">
        <v>153</v>
      </c>
      <c r="E439" s="2" t="s">
        <v>26</v>
      </c>
      <c r="F439" s="2" t="s">
        <v>4</v>
      </c>
      <c r="G439" s="2">
        <v>2</v>
      </c>
      <c r="H439" s="10">
        <f>_xlfn.XLOOKUP(D439,Principales!$B:$B,Principales!$C:$C)</f>
        <v>5000</v>
      </c>
      <c r="I439" s="14">
        <f t="shared" si="32"/>
        <v>0</v>
      </c>
      <c r="J439" s="14">
        <f t="shared" si="33"/>
        <v>10000</v>
      </c>
    </row>
    <row r="440" spans="1:10" hidden="1" x14ac:dyDescent="0.3">
      <c r="A440" s="5">
        <f t="shared" si="24"/>
        <v>288</v>
      </c>
      <c r="B440" s="3">
        <v>45033</v>
      </c>
      <c r="C440" s="2" t="s">
        <v>13</v>
      </c>
      <c r="D440" s="2" t="s">
        <v>341</v>
      </c>
      <c r="E440" s="2" t="s">
        <v>332</v>
      </c>
      <c r="F440" s="2" t="s">
        <v>140</v>
      </c>
      <c r="G440" s="2">
        <v>2</v>
      </c>
      <c r="H440" s="10">
        <f>_xlfn.XLOOKUP(D440,Principales!$B:$B,Principales!$C:$C)</f>
        <v>5000</v>
      </c>
      <c r="I440" s="14">
        <f t="shared" si="32"/>
        <v>0</v>
      </c>
      <c r="J440" s="14">
        <f t="shared" si="33"/>
        <v>10000</v>
      </c>
    </row>
    <row r="441" spans="1:10" hidden="1" x14ac:dyDescent="0.3">
      <c r="A441" s="5">
        <f t="shared" si="24"/>
        <v>288</v>
      </c>
      <c r="B441" s="3">
        <v>45033</v>
      </c>
      <c r="C441" s="2" t="s">
        <v>13</v>
      </c>
      <c r="D441" s="2" t="s">
        <v>332</v>
      </c>
      <c r="E441" s="2"/>
      <c r="F441" s="2" t="s">
        <v>140</v>
      </c>
      <c r="G441" s="2">
        <v>1</v>
      </c>
      <c r="H441" s="10">
        <f>_xlfn.XLOOKUP(D441,Principales!$B:$B,Principales!$C:$C)</f>
        <v>4000</v>
      </c>
      <c r="I441" s="14">
        <f t="shared" si="32"/>
        <v>0</v>
      </c>
      <c r="J441" s="14">
        <f t="shared" si="33"/>
        <v>4000</v>
      </c>
    </row>
    <row r="442" spans="1:10" hidden="1" x14ac:dyDescent="0.3">
      <c r="A442" s="5">
        <f t="shared" si="24"/>
        <v>289</v>
      </c>
      <c r="B442" s="3">
        <v>45033</v>
      </c>
      <c r="C442" s="2" t="s">
        <v>84</v>
      </c>
      <c r="D442" s="2" t="s">
        <v>23</v>
      </c>
      <c r="E442" s="2" t="s">
        <v>7</v>
      </c>
      <c r="F442" s="2" t="s">
        <v>4</v>
      </c>
      <c r="G442" s="2">
        <v>1</v>
      </c>
      <c r="H442" s="10">
        <f>_xlfn.XLOOKUP(D442,Principales!$B:$B,Principales!$C:$C)</f>
        <v>5000</v>
      </c>
      <c r="I442" s="14">
        <f t="shared" si="32"/>
        <v>0</v>
      </c>
      <c r="J442" s="14">
        <f t="shared" si="33"/>
        <v>5000</v>
      </c>
    </row>
    <row r="443" spans="1:10" hidden="1" x14ac:dyDescent="0.3">
      <c r="A443" s="5">
        <f t="shared" si="24"/>
        <v>290</v>
      </c>
      <c r="B443" s="3">
        <v>45034</v>
      </c>
      <c r="C443" s="2" t="s">
        <v>864</v>
      </c>
      <c r="D443" s="2" t="s">
        <v>334</v>
      </c>
      <c r="E443" s="2"/>
      <c r="F443" s="2" t="s">
        <v>4</v>
      </c>
      <c r="G443" s="2">
        <v>1</v>
      </c>
      <c r="H443" s="10">
        <f>_xlfn.XLOOKUP(D443,Principales!$B:$B,Principales!$C:$C)</f>
        <v>5000</v>
      </c>
      <c r="I443" s="14">
        <f t="shared" si="32"/>
        <v>0</v>
      </c>
      <c r="J443" s="14">
        <f>G443*H443-I443</f>
        <v>5000</v>
      </c>
    </row>
    <row r="444" spans="1:10" hidden="1" x14ac:dyDescent="0.3">
      <c r="A444" s="5">
        <f t="shared" si="24"/>
        <v>291</v>
      </c>
      <c r="B444" s="3">
        <v>45034</v>
      </c>
      <c r="C444" s="2" t="s">
        <v>144</v>
      </c>
      <c r="D444" s="2" t="s">
        <v>142</v>
      </c>
      <c r="E444" s="2" t="s">
        <v>14</v>
      </c>
      <c r="F444" s="2" t="s">
        <v>4</v>
      </c>
      <c r="G444" s="2">
        <v>5</v>
      </c>
      <c r="H444" s="10">
        <f>_xlfn.XLOOKUP(D444,Principales!$B:$B,Principales!$C:$C)</f>
        <v>5000</v>
      </c>
      <c r="I444" s="14">
        <f t="shared" si="32"/>
        <v>0</v>
      </c>
      <c r="J444" s="14">
        <f t="shared" ref="J444:J447" si="34">G444*H444-I444</f>
        <v>25000</v>
      </c>
    </row>
    <row r="445" spans="1:10" hidden="1" x14ac:dyDescent="0.3">
      <c r="A445" s="5">
        <f t="shared" si="24"/>
        <v>292</v>
      </c>
      <c r="B445" s="3">
        <v>45034</v>
      </c>
      <c r="C445" s="2" t="s">
        <v>148</v>
      </c>
      <c r="D445" s="2" t="s">
        <v>5</v>
      </c>
      <c r="E445" s="2" t="s">
        <v>19</v>
      </c>
      <c r="F445" s="2" t="s">
        <v>4</v>
      </c>
      <c r="G445" s="2">
        <v>1</v>
      </c>
      <c r="H445" s="10">
        <f>_xlfn.XLOOKUP(D445,Principales!$B:$B,Principales!$C:$C)</f>
        <v>5000</v>
      </c>
      <c r="I445" s="14">
        <f t="shared" si="32"/>
        <v>0</v>
      </c>
      <c r="J445" s="14">
        <f t="shared" si="34"/>
        <v>5000</v>
      </c>
    </row>
    <row r="446" spans="1:10" hidden="1" x14ac:dyDescent="0.3">
      <c r="A446" s="5">
        <f t="shared" si="24"/>
        <v>292</v>
      </c>
      <c r="B446" s="3">
        <v>45034</v>
      </c>
      <c r="C446" s="2" t="s">
        <v>148</v>
      </c>
      <c r="D446" s="2" t="s">
        <v>23</v>
      </c>
      <c r="E446" s="2" t="s">
        <v>19</v>
      </c>
      <c r="F446" s="2" t="s">
        <v>4</v>
      </c>
      <c r="G446" s="2">
        <v>1</v>
      </c>
      <c r="H446" s="10">
        <f>_xlfn.XLOOKUP(D446,Principales!$B:$B,Principales!$C:$C)</f>
        <v>5000</v>
      </c>
      <c r="I446" s="14">
        <f t="shared" si="32"/>
        <v>0</v>
      </c>
      <c r="J446" s="14">
        <f t="shared" si="34"/>
        <v>5000</v>
      </c>
    </row>
    <row r="447" spans="1:10" hidden="1" x14ac:dyDescent="0.3">
      <c r="A447" s="5">
        <f t="shared" si="24"/>
        <v>293</v>
      </c>
      <c r="B447" s="3">
        <v>45034</v>
      </c>
      <c r="C447" s="2" t="s">
        <v>13</v>
      </c>
      <c r="D447" s="2" t="s">
        <v>332</v>
      </c>
      <c r="E447" s="2"/>
      <c r="F447" s="2" t="s">
        <v>140</v>
      </c>
      <c r="G447" s="2">
        <v>2</v>
      </c>
      <c r="H447" s="10">
        <f>_xlfn.XLOOKUP(D447,Principales!$B:$B,Principales!$C:$C)</f>
        <v>4000</v>
      </c>
      <c r="I447" s="14">
        <f t="shared" si="32"/>
        <v>0</v>
      </c>
      <c r="J447" s="14">
        <f t="shared" si="34"/>
        <v>8000</v>
      </c>
    </row>
    <row r="448" spans="1:10" hidden="1" x14ac:dyDescent="0.3">
      <c r="A448" s="5">
        <f t="shared" si="24"/>
        <v>294</v>
      </c>
      <c r="B448" s="3">
        <v>45035</v>
      </c>
      <c r="C448" s="2" t="s">
        <v>479</v>
      </c>
      <c r="D448" s="2" t="s">
        <v>9</v>
      </c>
      <c r="E448" s="2" t="s">
        <v>332</v>
      </c>
      <c r="F448" s="2" t="s">
        <v>140</v>
      </c>
      <c r="G448" s="2">
        <v>1</v>
      </c>
      <c r="H448" s="10">
        <f>_xlfn.XLOOKUP(D448,Principales!$B:$B,Principales!$C:$C)</f>
        <v>5000</v>
      </c>
      <c r="I448" s="14">
        <f t="shared" si="32"/>
        <v>0</v>
      </c>
      <c r="J448" s="14">
        <f t="shared" ref="J448:J458" si="35">G448*H448-I448</f>
        <v>5000</v>
      </c>
    </row>
    <row r="449" spans="1:10" hidden="1" x14ac:dyDescent="0.3">
      <c r="A449" s="5">
        <f t="shared" si="24"/>
        <v>295</v>
      </c>
      <c r="B449" s="3">
        <v>45035</v>
      </c>
      <c r="C449" s="2" t="s">
        <v>13</v>
      </c>
      <c r="D449" s="2" t="s">
        <v>332</v>
      </c>
      <c r="E449" s="2"/>
      <c r="F449" s="2" t="s">
        <v>140</v>
      </c>
      <c r="G449" s="2">
        <v>1</v>
      </c>
      <c r="H449" s="10">
        <f>_xlfn.XLOOKUP(D449,Principales!$B:$B,Principales!$C:$C)</f>
        <v>4000</v>
      </c>
      <c r="I449" s="14">
        <f t="shared" ref="I449:I458" si="36">IF(AND(F449="S/E",OR(E449="Mix ensalada",D449="Mix ensalada")),0,IF(AND(F449="S/E",OR(E449&lt;&gt;"Mix ensalada",D449&lt;&gt;"Mix ensalada")),1000,0))</f>
        <v>0</v>
      </c>
      <c r="J449" s="14">
        <f t="shared" si="35"/>
        <v>4000</v>
      </c>
    </row>
    <row r="450" spans="1:10" hidden="1" x14ac:dyDescent="0.3">
      <c r="A450" s="5">
        <f t="shared" si="24"/>
        <v>296</v>
      </c>
      <c r="B450" s="3">
        <v>45035</v>
      </c>
      <c r="C450" s="2" t="s">
        <v>864</v>
      </c>
      <c r="D450" s="2" t="s">
        <v>137</v>
      </c>
      <c r="E450" s="2" t="s">
        <v>19</v>
      </c>
      <c r="F450" s="2" t="s">
        <v>4</v>
      </c>
      <c r="G450" s="2">
        <v>1</v>
      </c>
      <c r="H450" s="10">
        <f>_xlfn.XLOOKUP(D450,Principales!$B:$B,Principales!$C:$C)</f>
        <v>5000</v>
      </c>
      <c r="I450" s="14">
        <f t="shared" si="36"/>
        <v>0</v>
      </c>
      <c r="J450" s="14">
        <f t="shared" si="35"/>
        <v>5000</v>
      </c>
    </row>
    <row r="451" spans="1:10" hidden="1" x14ac:dyDescent="0.3">
      <c r="A451" s="5">
        <f t="shared" si="24"/>
        <v>297</v>
      </c>
      <c r="B451" s="3">
        <v>45035</v>
      </c>
      <c r="C451" s="2" t="s">
        <v>144</v>
      </c>
      <c r="D451" s="2" t="s">
        <v>153</v>
      </c>
      <c r="E451" s="2" t="s">
        <v>19</v>
      </c>
      <c r="F451" s="2" t="s">
        <v>4</v>
      </c>
      <c r="G451" s="2">
        <v>3</v>
      </c>
      <c r="H451" s="10">
        <f>_xlfn.XLOOKUP(D451,Principales!$B:$B,Principales!$C:$C)</f>
        <v>5000</v>
      </c>
      <c r="I451" s="14">
        <f t="shared" si="36"/>
        <v>0</v>
      </c>
      <c r="J451" s="14">
        <f t="shared" si="35"/>
        <v>15000</v>
      </c>
    </row>
    <row r="452" spans="1:10" hidden="1" x14ac:dyDescent="0.3">
      <c r="A452" s="5">
        <f t="shared" ref="A452:A515" si="37">IF(_xlfn.CONCAT(B452:C452)=_xlfn.CONCAT(B451:C451),A451,A451+1)</f>
        <v>297</v>
      </c>
      <c r="B452" s="3">
        <v>45035</v>
      </c>
      <c r="C452" s="2" t="s">
        <v>144</v>
      </c>
      <c r="D452" s="2" t="s">
        <v>153</v>
      </c>
      <c r="E452" s="2" t="s">
        <v>26</v>
      </c>
      <c r="F452" s="2" t="s">
        <v>4</v>
      </c>
      <c r="G452" s="2">
        <v>1</v>
      </c>
      <c r="H452" s="10">
        <f>_xlfn.XLOOKUP(D452,Principales!$B:$B,Principales!$C:$C)</f>
        <v>5000</v>
      </c>
      <c r="I452" s="14">
        <f t="shared" si="36"/>
        <v>0</v>
      </c>
      <c r="J452" s="14">
        <f t="shared" si="35"/>
        <v>5000</v>
      </c>
    </row>
    <row r="453" spans="1:10" hidden="1" x14ac:dyDescent="0.3">
      <c r="A453" s="5">
        <f t="shared" si="37"/>
        <v>298</v>
      </c>
      <c r="B453" s="3">
        <v>45035</v>
      </c>
      <c r="C453" s="2" t="s">
        <v>145</v>
      </c>
      <c r="D453" s="2" t="s">
        <v>153</v>
      </c>
      <c r="E453" s="2" t="s">
        <v>26</v>
      </c>
      <c r="F453" s="2" t="s">
        <v>4</v>
      </c>
      <c r="G453" s="2">
        <v>1</v>
      </c>
      <c r="H453" s="10">
        <f>_xlfn.XLOOKUP(D453,Principales!$B:$B,Principales!$C:$C)</f>
        <v>5000</v>
      </c>
      <c r="I453" s="14">
        <f t="shared" si="36"/>
        <v>0</v>
      </c>
      <c r="J453" s="14">
        <f t="shared" si="35"/>
        <v>5000</v>
      </c>
    </row>
    <row r="454" spans="1:10" hidden="1" x14ac:dyDescent="0.3">
      <c r="A454" s="5">
        <f t="shared" si="37"/>
        <v>298</v>
      </c>
      <c r="B454" s="3">
        <v>45035</v>
      </c>
      <c r="C454" s="2" t="s">
        <v>145</v>
      </c>
      <c r="D454" s="2" t="s">
        <v>36</v>
      </c>
      <c r="E454" s="2"/>
      <c r="F454" s="2" t="s">
        <v>12</v>
      </c>
      <c r="G454" s="2">
        <v>1</v>
      </c>
      <c r="H454" s="10">
        <f>_xlfn.XLOOKUP(D454,Principales!$B:$B,Principales!$C:$C)</f>
        <v>5000</v>
      </c>
      <c r="I454" s="14">
        <f t="shared" si="36"/>
        <v>0</v>
      </c>
      <c r="J454" s="14">
        <f t="shared" si="35"/>
        <v>5000</v>
      </c>
    </row>
    <row r="455" spans="1:10" hidden="1" x14ac:dyDescent="0.3">
      <c r="A455" s="5">
        <f t="shared" si="37"/>
        <v>299</v>
      </c>
      <c r="B455" s="3">
        <v>45036</v>
      </c>
      <c r="C455" s="2" t="s">
        <v>148</v>
      </c>
      <c r="D455" s="2" t="s">
        <v>9</v>
      </c>
      <c r="E455" s="2" t="s">
        <v>335</v>
      </c>
      <c r="F455" s="2" t="s">
        <v>4</v>
      </c>
      <c r="G455" s="2">
        <v>1</v>
      </c>
      <c r="H455" s="10">
        <f>_xlfn.XLOOKUP(D455,Principales!$B:$B,Principales!$C:$C)</f>
        <v>5000</v>
      </c>
      <c r="I455" s="14">
        <f t="shared" si="36"/>
        <v>0</v>
      </c>
      <c r="J455" s="14">
        <f t="shared" si="35"/>
        <v>5000</v>
      </c>
    </row>
    <row r="456" spans="1:10" hidden="1" x14ac:dyDescent="0.3">
      <c r="A456" s="5">
        <f t="shared" si="37"/>
        <v>300</v>
      </c>
      <c r="B456" s="3">
        <v>45037</v>
      </c>
      <c r="C456" s="2" t="s">
        <v>593</v>
      </c>
      <c r="D456" s="2" t="s">
        <v>90</v>
      </c>
      <c r="E456" s="2" t="s">
        <v>26</v>
      </c>
      <c r="F456" s="2" t="s">
        <v>4</v>
      </c>
      <c r="G456" s="2">
        <v>1</v>
      </c>
      <c r="H456" s="10">
        <f>_xlfn.XLOOKUP(D456,Principales!$B:$B,Principales!$C:$C)</f>
        <v>5000</v>
      </c>
      <c r="I456" s="14">
        <f t="shared" si="36"/>
        <v>0</v>
      </c>
      <c r="J456" s="14">
        <f t="shared" si="35"/>
        <v>5000</v>
      </c>
    </row>
    <row r="457" spans="1:10" hidden="1" x14ac:dyDescent="0.3">
      <c r="A457" s="5">
        <f t="shared" si="37"/>
        <v>300</v>
      </c>
      <c r="B457" s="3">
        <v>45037</v>
      </c>
      <c r="C457" s="2" t="s">
        <v>593</v>
      </c>
      <c r="D457" s="2" t="s">
        <v>23</v>
      </c>
      <c r="E457" s="2" t="s">
        <v>19</v>
      </c>
      <c r="F457" s="2" t="s">
        <v>4</v>
      </c>
      <c r="G457" s="2">
        <v>1</v>
      </c>
      <c r="H457" s="10">
        <f>_xlfn.XLOOKUP(D457,Principales!$B:$B,Principales!$C:$C)</f>
        <v>5000</v>
      </c>
      <c r="I457" s="14">
        <f t="shared" si="36"/>
        <v>0</v>
      </c>
      <c r="J457" s="14">
        <f t="shared" si="35"/>
        <v>5000</v>
      </c>
    </row>
    <row r="458" spans="1:10" hidden="1" x14ac:dyDescent="0.3">
      <c r="A458" s="5">
        <f t="shared" si="37"/>
        <v>301</v>
      </c>
      <c r="B458" s="3">
        <v>45037</v>
      </c>
      <c r="C458" s="2" t="s">
        <v>84</v>
      </c>
      <c r="D458" s="2" t="s">
        <v>30</v>
      </c>
      <c r="E458" s="2" t="s">
        <v>135</v>
      </c>
      <c r="F458" s="2" t="s">
        <v>4</v>
      </c>
      <c r="G458" s="2">
        <v>1</v>
      </c>
      <c r="H458" s="10">
        <f>_xlfn.XLOOKUP(D458,Principales!$B:$B,Principales!$C:$C)</f>
        <v>5000</v>
      </c>
      <c r="I458" s="14">
        <f t="shared" si="36"/>
        <v>0</v>
      </c>
      <c r="J458" s="14">
        <f t="shared" si="35"/>
        <v>5000</v>
      </c>
    </row>
    <row r="459" spans="1:10" hidden="1" x14ac:dyDescent="0.3">
      <c r="A459" s="5">
        <f t="shared" si="37"/>
        <v>302</v>
      </c>
      <c r="B459" s="3">
        <v>45038</v>
      </c>
      <c r="C459" s="2" t="s">
        <v>8</v>
      </c>
      <c r="D459" s="2" t="s">
        <v>36</v>
      </c>
      <c r="E459" s="2"/>
      <c r="F459" s="2" t="s">
        <v>4</v>
      </c>
      <c r="G459" s="2">
        <v>1</v>
      </c>
      <c r="H459" s="10">
        <f>_xlfn.XLOOKUP(D459,Principales!$B:$B,Principales!$C:$C)</f>
        <v>5000</v>
      </c>
      <c r="I459" s="14">
        <f t="shared" ref="I459:I464" si="38">IF(AND(F459="S/E",OR(E459="Mix ensalada",D459="Mix ensalada")),0,IF(AND(F459="S/E",OR(E459&lt;&gt;"Mix ensalada",D459&lt;&gt;"Mix ensalada")),1000,0))</f>
        <v>0</v>
      </c>
      <c r="J459" s="14">
        <f t="shared" ref="J459:J464" si="39">G459*H459-I459</f>
        <v>5000</v>
      </c>
    </row>
    <row r="460" spans="1:10" hidden="1" x14ac:dyDescent="0.3">
      <c r="A460" s="5">
        <f t="shared" si="37"/>
        <v>303</v>
      </c>
      <c r="B460" s="3">
        <v>45038</v>
      </c>
      <c r="C460" s="2" t="s">
        <v>72</v>
      </c>
      <c r="D460" s="2" t="s">
        <v>155</v>
      </c>
      <c r="E460" s="2" t="s">
        <v>63</v>
      </c>
      <c r="F460" s="2" t="s">
        <v>4</v>
      </c>
      <c r="G460" s="2">
        <v>2</v>
      </c>
      <c r="H460" s="10">
        <f>_xlfn.XLOOKUP(D460,Principales!$B:$B,Principales!$C:$C)</f>
        <v>5000</v>
      </c>
      <c r="I460" s="14">
        <f t="shared" si="38"/>
        <v>0</v>
      </c>
      <c r="J460" s="14">
        <f t="shared" si="39"/>
        <v>10000</v>
      </c>
    </row>
    <row r="461" spans="1:10" hidden="1" x14ac:dyDescent="0.3">
      <c r="A461" s="5">
        <f t="shared" si="37"/>
        <v>303</v>
      </c>
      <c r="B461" s="3">
        <v>45038</v>
      </c>
      <c r="C461" s="2" t="s">
        <v>72</v>
      </c>
      <c r="D461" s="2" t="s">
        <v>5</v>
      </c>
      <c r="E461" s="2" t="s">
        <v>19</v>
      </c>
      <c r="F461" s="2" t="s">
        <v>4</v>
      </c>
      <c r="G461" s="2">
        <v>1</v>
      </c>
      <c r="H461" s="10">
        <f>_xlfn.XLOOKUP(D461,Principales!$B:$B,Principales!$C:$C)</f>
        <v>5000</v>
      </c>
      <c r="I461" s="14">
        <f t="shared" si="38"/>
        <v>0</v>
      </c>
      <c r="J461" s="14">
        <f t="shared" si="39"/>
        <v>5000</v>
      </c>
    </row>
    <row r="462" spans="1:10" hidden="1" x14ac:dyDescent="0.3">
      <c r="A462" s="5">
        <f t="shared" si="37"/>
        <v>304</v>
      </c>
      <c r="B462" s="3">
        <v>45038</v>
      </c>
      <c r="C462" s="2" t="s">
        <v>84</v>
      </c>
      <c r="D462" s="2" t="s">
        <v>155</v>
      </c>
      <c r="E462" s="2" t="s">
        <v>92</v>
      </c>
      <c r="F462" s="2" t="s">
        <v>4</v>
      </c>
      <c r="G462" s="2">
        <v>1</v>
      </c>
      <c r="H462" s="10">
        <f>_xlfn.XLOOKUP(D462,Principales!$B:$B,Principales!$C:$C)</f>
        <v>5000</v>
      </c>
      <c r="I462" s="14">
        <f t="shared" si="38"/>
        <v>0</v>
      </c>
      <c r="J462" s="14">
        <f t="shared" si="39"/>
        <v>5000</v>
      </c>
    </row>
    <row r="463" spans="1:10" hidden="1" x14ac:dyDescent="0.3">
      <c r="A463" s="5">
        <f t="shared" si="37"/>
        <v>305</v>
      </c>
      <c r="B463" s="3">
        <v>45039</v>
      </c>
      <c r="C463" s="2" t="s">
        <v>84</v>
      </c>
      <c r="D463" s="2" t="s">
        <v>60</v>
      </c>
      <c r="E463" s="2" t="s">
        <v>19</v>
      </c>
      <c r="F463" s="2" t="s">
        <v>140</v>
      </c>
      <c r="G463" s="2">
        <v>1</v>
      </c>
      <c r="H463" s="10">
        <f>_xlfn.XLOOKUP(D463,Principales!$B:$B,Principales!$C:$C)</f>
        <v>6000</v>
      </c>
      <c r="I463" s="14">
        <f t="shared" si="38"/>
        <v>1000</v>
      </c>
      <c r="J463" s="14">
        <f t="shared" si="39"/>
        <v>5000</v>
      </c>
    </row>
    <row r="464" spans="1:10" hidden="1" x14ac:dyDescent="0.3">
      <c r="A464" s="5">
        <f t="shared" si="37"/>
        <v>306</v>
      </c>
      <c r="B464" s="3">
        <v>45039</v>
      </c>
      <c r="C464" s="2" t="s">
        <v>336</v>
      </c>
      <c r="D464" s="2" t="s">
        <v>37</v>
      </c>
      <c r="E464" s="2"/>
      <c r="F464" s="2" t="s">
        <v>4</v>
      </c>
      <c r="G464" s="2">
        <v>1</v>
      </c>
      <c r="H464" s="10">
        <f>_xlfn.XLOOKUP(D464,Principales!$B:$B,Principales!$C:$C)</f>
        <v>5000</v>
      </c>
      <c r="I464" s="14">
        <f t="shared" si="38"/>
        <v>0</v>
      </c>
      <c r="J464" s="14">
        <f t="shared" si="39"/>
        <v>5000</v>
      </c>
    </row>
    <row r="465" spans="1:10" hidden="1" x14ac:dyDescent="0.3">
      <c r="A465" s="5">
        <f t="shared" si="37"/>
        <v>307</v>
      </c>
      <c r="B465" s="3">
        <v>45040</v>
      </c>
      <c r="C465" s="2" t="s">
        <v>144</v>
      </c>
      <c r="D465" s="2" t="s">
        <v>341</v>
      </c>
      <c r="E465" s="2" t="s">
        <v>26</v>
      </c>
      <c r="F465" s="2" t="s">
        <v>4</v>
      </c>
      <c r="G465" s="2">
        <v>3</v>
      </c>
      <c r="H465" s="10">
        <f>_xlfn.XLOOKUP(D465,Principales!$B:$B,Principales!$C:$C)</f>
        <v>5000</v>
      </c>
      <c r="I465" s="14">
        <f t="shared" ref="I465:I511" si="40">IF(AND(F465="S/E",OR(E465="Mix ensalada",D465="Mix ensalada")),0,IF(AND(F465="S/E",OR(E465&lt;&gt;"Mix ensalada",D465&lt;&gt;"Mix ensalada")),1000,0))</f>
        <v>0</v>
      </c>
      <c r="J465" s="14">
        <f t="shared" ref="J465:J511" si="41">G465*H465-I465</f>
        <v>15000</v>
      </c>
    </row>
    <row r="466" spans="1:10" hidden="1" x14ac:dyDescent="0.3">
      <c r="A466" s="5">
        <f t="shared" si="37"/>
        <v>307</v>
      </c>
      <c r="B466" s="3">
        <v>45040</v>
      </c>
      <c r="C466" s="2" t="s">
        <v>144</v>
      </c>
      <c r="D466" s="2" t="s">
        <v>137</v>
      </c>
      <c r="E466" s="2" t="s">
        <v>92</v>
      </c>
      <c r="F466" s="2" t="s">
        <v>4</v>
      </c>
      <c r="G466" s="2">
        <v>2</v>
      </c>
      <c r="H466" s="10">
        <f>_xlfn.XLOOKUP(D466,Principales!$B:$B,Principales!$C:$C)</f>
        <v>5000</v>
      </c>
      <c r="I466" s="14">
        <f t="shared" si="40"/>
        <v>0</v>
      </c>
      <c r="J466" s="14">
        <f t="shared" si="41"/>
        <v>10000</v>
      </c>
    </row>
    <row r="467" spans="1:10" hidden="1" x14ac:dyDescent="0.3">
      <c r="A467" s="5">
        <f t="shared" si="37"/>
        <v>308</v>
      </c>
      <c r="B467" s="3">
        <v>45040</v>
      </c>
      <c r="C467" s="2" t="s">
        <v>338</v>
      </c>
      <c r="D467" s="2" t="s">
        <v>137</v>
      </c>
      <c r="E467" s="2" t="s">
        <v>26</v>
      </c>
      <c r="F467" s="2" t="s">
        <v>4</v>
      </c>
      <c r="G467" s="2">
        <v>1</v>
      </c>
      <c r="H467" s="10">
        <f>_xlfn.XLOOKUP(D467,Principales!$B:$B,Principales!$C:$C)</f>
        <v>5000</v>
      </c>
      <c r="I467" s="14">
        <f t="shared" si="40"/>
        <v>0</v>
      </c>
      <c r="J467" s="14">
        <f t="shared" si="41"/>
        <v>5000</v>
      </c>
    </row>
    <row r="468" spans="1:10" hidden="1" x14ac:dyDescent="0.3">
      <c r="A468" s="5">
        <f t="shared" si="37"/>
        <v>309</v>
      </c>
      <c r="B468" s="3">
        <v>45040</v>
      </c>
      <c r="C468" s="2" t="s">
        <v>84</v>
      </c>
      <c r="D468" s="2" t="s">
        <v>137</v>
      </c>
      <c r="E468" s="2" t="s">
        <v>26</v>
      </c>
      <c r="F468" s="2" t="s">
        <v>4</v>
      </c>
      <c r="G468" s="2">
        <v>1</v>
      </c>
      <c r="H468" s="10">
        <f>_xlfn.XLOOKUP(D468,Principales!$B:$B,Principales!$C:$C)</f>
        <v>5000</v>
      </c>
      <c r="I468" s="14">
        <f t="shared" si="40"/>
        <v>0</v>
      </c>
      <c r="J468" s="14">
        <f t="shared" si="41"/>
        <v>5000</v>
      </c>
    </row>
    <row r="469" spans="1:10" hidden="1" x14ac:dyDescent="0.3">
      <c r="A469" s="5">
        <f t="shared" si="37"/>
        <v>310</v>
      </c>
      <c r="B469" s="3">
        <v>45040</v>
      </c>
      <c r="C469" s="2" t="s">
        <v>13</v>
      </c>
      <c r="D469" s="2" t="s">
        <v>332</v>
      </c>
      <c r="E469" s="2"/>
      <c r="F469" s="2" t="s">
        <v>140</v>
      </c>
      <c r="G469" s="2">
        <v>2</v>
      </c>
      <c r="H469" s="10">
        <f>_xlfn.XLOOKUP(D469,Principales!$B:$B,Principales!$C:$C)</f>
        <v>4000</v>
      </c>
      <c r="I469" s="14">
        <f t="shared" si="40"/>
        <v>0</v>
      </c>
      <c r="J469" s="14">
        <f t="shared" si="41"/>
        <v>8000</v>
      </c>
    </row>
    <row r="470" spans="1:10" hidden="1" x14ac:dyDescent="0.3">
      <c r="A470" s="5">
        <f t="shared" si="37"/>
        <v>311</v>
      </c>
      <c r="B470" s="3">
        <v>45040</v>
      </c>
      <c r="C470" s="2" t="s">
        <v>33</v>
      </c>
      <c r="D470" s="2" t="s">
        <v>36</v>
      </c>
      <c r="E470" s="2"/>
      <c r="F470" s="2" t="s">
        <v>12</v>
      </c>
      <c r="G470" s="2">
        <v>1</v>
      </c>
      <c r="H470" s="10">
        <f>_xlfn.XLOOKUP(D470,Principales!$B:$B,Principales!$C:$C)</f>
        <v>5000</v>
      </c>
      <c r="I470" s="14">
        <f t="shared" si="40"/>
        <v>0</v>
      </c>
      <c r="J470" s="14">
        <f t="shared" si="41"/>
        <v>5000</v>
      </c>
    </row>
    <row r="471" spans="1:10" hidden="1" x14ac:dyDescent="0.3">
      <c r="A471" s="5">
        <f t="shared" si="37"/>
        <v>311</v>
      </c>
      <c r="B471" s="3">
        <v>45040</v>
      </c>
      <c r="C471" s="2" t="s">
        <v>33</v>
      </c>
      <c r="D471" s="2" t="s">
        <v>143</v>
      </c>
      <c r="E471" s="2"/>
      <c r="F471" s="2" t="s">
        <v>4</v>
      </c>
      <c r="G471" s="2">
        <v>1</v>
      </c>
      <c r="H471" s="10">
        <f>_xlfn.XLOOKUP(D471,Principales!$B:$B,Principales!$C:$C)</f>
        <v>5000</v>
      </c>
      <c r="I471" s="14">
        <f t="shared" si="40"/>
        <v>0</v>
      </c>
      <c r="J471" s="14">
        <f t="shared" si="41"/>
        <v>5000</v>
      </c>
    </row>
    <row r="472" spans="1:10" hidden="1" x14ac:dyDescent="0.3">
      <c r="A472" s="5">
        <f t="shared" si="37"/>
        <v>312</v>
      </c>
      <c r="B472" s="3">
        <v>45040</v>
      </c>
      <c r="C472" s="2" t="s">
        <v>148</v>
      </c>
      <c r="D472" s="2" t="s">
        <v>36</v>
      </c>
      <c r="E472" s="2"/>
      <c r="F472" s="2" t="s">
        <v>4</v>
      </c>
      <c r="G472" s="2">
        <v>1</v>
      </c>
      <c r="H472" s="10">
        <f>_xlfn.XLOOKUP(D472,Principales!$B:$B,Principales!$C:$C)</f>
        <v>5000</v>
      </c>
      <c r="I472" s="14">
        <f t="shared" si="40"/>
        <v>0</v>
      </c>
      <c r="J472" s="14">
        <f t="shared" si="41"/>
        <v>5000</v>
      </c>
    </row>
    <row r="473" spans="1:10" hidden="1" x14ac:dyDescent="0.3">
      <c r="A473" s="5">
        <f t="shared" si="37"/>
        <v>313</v>
      </c>
      <c r="B473" s="3">
        <v>45041</v>
      </c>
      <c r="C473" s="2" t="s">
        <v>84</v>
      </c>
      <c r="D473" s="2" t="s">
        <v>137</v>
      </c>
      <c r="E473" s="2" t="s">
        <v>19</v>
      </c>
      <c r="F473" s="2" t="s">
        <v>4</v>
      </c>
      <c r="G473" s="2">
        <v>1</v>
      </c>
      <c r="H473" s="10">
        <f>_xlfn.XLOOKUP(D473,Principales!$B:$B,Principales!$C:$C)</f>
        <v>5000</v>
      </c>
      <c r="I473" s="14">
        <f t="shared" si="40"/>
        <v>0</v>
      </c>
      <c r="J473" s="14">
        <f t="shared" si="41"/>
        <v>5000</v>
      </c>
    </row>
    <row r="474" spans="1:10" hidden="1" x14ac:dyDescent="0.3">
      <c r="A474" s="5">
        <f t="shared" si="37"/>
        <v>314</v>
      </c>
      <c r="B474" s="3">
        <v>45042</v>
      </c>
      <c r="C474" s="2" t="s">
        <v>144</v>
      </c>
      <c r="D474" s="2" t="s">
        <v>340</v>
      </c>
      <c r="E474" s="2" t="s">
        <v>19</v>
      </c>
      <c r="F474" s="2" t="s">
        <v>4</v>
      </c>
      <c r="G474" s="2">
        <v>1</v>
      </c>
      <c r="H474" s="10">
        <f>_xlfn.XLOOKUP(D474,Principales!$B:$B,Principales!$C:$C)</f>
        <v>5000</v>
      </c>
      <c r="I474" s="14">
        <f t="shared" si="40"/>
        <v>0</v>
      </c>
      <c r="J474" s="14">
        <f t="shared" si="41"/>
        <v>5000</v>
      </c>
    </row>
    <row r="475" spans="1:10" hidden="1" x14ac:dyDescent="0.3">
      <c r="A475" s="5">
        <f t="shared" si="37"/>
        <v>314</v>
      </c>
      <c r="B475" s="3">
        <v>45042</v>
      </c>
      <c r="C475" s="2" t="s">
        <v>144</v>
      </c>
      <c r="D475" s="2" t="s">
        <v>340</v>
      </c>
      <c r="E475" s="2" t="s">
        <v>26</v>
      </c>
      <c r="F475" s="2" t="s">
        <v>4</v>
      </c>
      <c r="G475" s="2">
        <v>1</v>
      </c>
      <c r="H475" s="10">
        <f>_xlfn.XLOOKUP(D475,Principales!$B:$B,Principales!$C:$C)</f>
        <v>5000</v>
      </c>
      <c r="I475" s="14">
        <f t="shared" si="40"/>
        <v>0</v>
      </c>
      <c r="J475" s="14">
        <f t="shared" si="41"/>
        <v>5000</v>
      </c>
    </row>
    <row r="476" spans="1:10" hidden="1" x14ac:dyDescent="0.3">
      <c r="A476" s="5">
        <f t="shared" si="37"/>
        <v>314</v>
      </c>
      <c r="B476" s="3">
        <v>45042</v>
      </c>
      <c r="C476" s="2" t="s">
        <v>144</v>
      </c>
      <c r="D476" s="2" t="s">
        <v>341</v>
      </c>
      <c r="E476" s="2" t="s">
        <v>26</v>
      </c>
      <c r="F476" s="2" t="s">
        <v>4</v>
      </c>
      <c r="G476" s="2">
        <v>1</v>
      </c>
      <c r="H476" s="10">
        <f>_xlfn.XLOOKUP(D476,Principales!$B:$B,Principales!$C:$C)</f>
        <v>5000</v>
      </c>
      <c r="I476" s="14">
        <f t="shared" si="40"/>
        <v>0</v>
      </c>
      <c r="J476" s="14">
        <f t="shared" si="41"/>
        <v>5000</v>
      </c>
    </row>
    <row r="477" spans="1:10" hidden="1" x14ac:dyDescent="0.3">
      <c r="A477" s="5">
        <f t="shared" si="37"/>
        <v>315</v>
      </c>
      <c r="B477" s="3">
        <v>45042</v>
      </c>
      <c r="C477" s="2" t="s">
        <v>864</v>
      </c>
      <c r="D477" s="2" t="s">
        <v>340</v>
      </c>
      <c r="E477" s="2" t="s">
        <v>19</v>
      </c>
      <c r="F477" s="2" t="s">
        <v>4</v>
      </c>
      <c r="G477" s="2">
        <v>1</v>
      </c>
      <c r="H477" s="10">
        <f>_xlfn.XLOOKUP(D477,Principales!$B:$B,Principales!$C:$C)</f>
        <v>5000</v>
      </c>
      <c r="I477" s="14">
        <f t="shared" si="40"/>
        <v>0</v>
      </c>
      <c r="J477" s="14">
        <f t="shared" si="41"/>
        <v>5000</v>
      </c>
    </row>
    <row r="478" spans="1:10" hidden="1" x14ac:dyDescent="0.3">
      <c r="A478" s="5">
        <f t="shared" si="37"/>
        <v>315</v>
      </c>
      <c r="B478" s="3">
        <v>45042</v>
      </c>
      <c r="C478" s="2" t="s">
        <v>864</v>
      </c>
      <c r="D478" s="2" t="s">
        <v>236</v>
      </c>
      <c r="E478" s="2"/>
      <c r="F478" s="2" t="s">
        <v>4</v>
      </c>
      <c r="G478" s="2">
        <v>1</v>
      </c>
      <c r="H478" s="10">
        <f>_xlfn.XLOOKUP(D478,Principales!$B:$B,Principales!$C:$C)</f>
        <v>5000</v>
      </c>
      <c r="I478" s="14">
        <f t="shared" si="40"/>
        <v>0</v>
      </c>
      <c r="J478" s="14">
        <f t="shared" si="41"/>
        <v>5000</v>
      </c>
    </row>
    <row r="479" spans="1:10" hidden="1" x14ac:dyDescent="0.3">
      <c r="A479" s="5">
        <f t="shared" si="37"/>
        <v>316</v>
      </c>
      <c r="B479" s="3">
        <v>45043</v>
      </c>
      <c r="C479" s="2" t="s">
        <v>84</v>
      </c>
      <c r="D479" s="2" t="s">
        <v>85</v>
      </c>
      <c r="E479" s="2" t="s">
        <v>19</v>
      </c>
      <c r="F479" s="2" t="s">
        <v>140</v>
      </c>
      <c r="G479" s="2">
        <v>1</v>
      </c>
      <c r="H479" s="10">
        <f>_xlfn.XLOOKUP(D479,Principales!$B:$B,Principales!$C:$C)</f>
        <v>5000</v>
      </c>
      <c r="I479" s="14">
        <f t="shared" si="40"/>
        <v>1000</v>
      </c>
      <c r="J479" s="14">
        <f t="shared" si="41"/>
        <v>4000</v>
      </c>
    </row>
    <row r="480" spans="1:10" hidden="1" x14ac:dyDescent="0.3">
      <c r="A480" s="5">
        <f t="shared" si="37"/>
        <v>317</v>
      </c>
      <c r="B480" s="3">
        <v>45043</v>
      </c>
      <c r="C480" s="2" t="s">
        <v>144</v>
      </c>
      <c r="D480" s="2" t="s">
        <v>153</v>
      </c>
      <c r="E480" s="2" t="s">
        <v>26</v>
      </c>
      <c r="F480" s="2" t="s">
        <v>4</v>
      </c>
      <c r="G480" s="2">
        <v>3</v>
      </c>
      <c r="H480" s="10">
        <f>_xlfn.XLOOKUP(D480,Principales!$B:$B,Principales!$C:$C)</f>
        <v>5000</v>
      </c>
      <c r="I480" s="14">
        <f t="shared" si="40"/>
        <v>0</v>
      </c>
      <c r="J480" s="14">
        <f t="shared" si="41"/>
        <v>15000</v>
      </c>
    </row>
    <row r="481" spans="1:10" hidden="1" x14ac:dyDescent="0.3">
      <c r="A481" s="5">
        <f t="shared" si="37"/>
        <v>318</v>
      </c>
      <c r="B481" s="3">
        <v>45044</v>
      </c>
      <c r="C481" s="2" t="s">
        <v>338</v>
      </c>
      <c r="D481" s="2" t="s">
        <v>32</v>
      </c>
      <c r="E481" s="2" t="s">
        <v>26</v>
      </c>
      <c r="F481" s="2" t="s">
        <v>4</v>
      </c>
      <c r="G481" s="2">
        <v>1</v>
      </c>
      <c r="H481" s="10">
        <f>_xlfn.XLOOKUP(D481,Principales!$B:$B,Principales!$C:$C)</f>
        <v>6000</v>
      </c>
      <c r="I481" s="14">
        <f t="shared" si="40"/>
        <v>0</v>
      </c>
      <c r="J481" s="14">
        <f t="shared" si="41"/>
        <v>6000</v>
      </c>
    </row>
    <row r="482" spans="1:10" hidden="1" x14ac:dyDescent="0.3">
      <c r="A482" s="5">
        <f t="shared" si="37"/>
        <v>319</v>
      </c>
      <c r="B482" s="3">
        <v>45044</v>
      </c>
      <c r="C482" s="2" t="s">
        <v>84</v>
      </c>
      <c r="D482" s="2" t="s">
        <v>32</v>
      </c>
      <c r="E482" s="2" t="s">
        <v>14</v>
      </c>
      <c r="F482" s="2" t="s">
        <v>4</v>
      </c>
      <c r="G482" s="2">
        <v>1</v>
      </c>
      <c r="H482" s="10">
        <f>_xlfn.XLOOKUP(D482,Principales!$B:$B,Principales!$C:$C)</f>
        <v>6000</v>
      </c>
      <c r="I482" s="14">
        <f t="shared" si="40"/>
        <v>0</v>
      </c>
      <c r="J482" s="14">
        <f t="shared" si="41"/>
        <v>6000</v>
      </c>
    </row>
    <row r="483" spans="1:10" hidden="1" x14ac:dyDescent="0.3">
      <c r="A483" s="5">
        <f t="shared" si="37"/>
        <v>320</v>
      </c>
      <c r="B483" s="3">
        <v>45044</v>
      </c>
      <c r="C483" s="2" t="s">
        <v>13</v>
      </c>
      <c r="D483" s="2" t="s">
        <v>142</v>
      </c>
      <c r="E483" s="2" t="s">
        <v>26</v>
      </c>
      <c r="F483" s="2" t="s">
        <v>4</v>
      </c>
      <c r="G483" s="2">
        <v>1</v>
      </c>
      <c r="H483" s="10">
        <f>_xlfn.XLOOKUP(D483,Principales!$B:$B,Principales!$C:$C)</f>
        <v>5000</v>
      </c>
      <c r="I483" s="14">
        <f t="shared" si="40"/>
        <v>0</v>
      </c>
      <c r="J483" s="14">
        <f t="shared" si="41"/>
        <v>5000</v>
      </c>
    </row>
    <row r="484" spans="1:10" hidden="1" x14ac:dyDescent="0.3">
      <c r="A484" s="5">
        <f t="shared" si="37"/>
        <v>321</v>
      </c>
      <c r="B484" s="3">
        <v>45045</v>
      </c>
      <c r="C484" s="2" t="s">
        <v>8</v>
      </c>
      <c r="D484" s="2" t="s">
        <v>36</v>
      </c>
      <c r="E484" s="2"/>
      <c r="F484" s="2" t="s">
        <v>12</v>
      </c>
      <c r="G484" s="2">
        <v>1</v>
      </c>
      <c r="H484" s="10">
        <f>_xlfn.XLOOKUP(D484,Principales!$B:$B,Principales!$C:$C)</f>
        <v>5000</v>
      </c>
      <c r="I484" s="14">
        <f t="shared" si="40"/>
        <v>0</v>
      </c>
      <c r="J484" s="14">
        <f t="shared" si="41"/>
        <v>5000</v>
      </c>
    </row>
    <row r="485" spans="1:10" hidden="1" x14ac:dyDescent="0.3">
      <c r="A485" s="5">
        <f t="shared" si="37"/>
        <v>322</v>
      </c>
      <c r="B485" s="3">
        <v>45045</v>
      </c>
      <c r="C485" s="2" t="s">
        <v>97</v>
      </c>
      <c r="D485" s="2" t="s">
        <v>431</v>
      </c>
      <c r="E485" s="2" t="s">
        <v>19</v>
      </c>
      <c r="F485" s="2" t="s">
        <v>4</v>
      </c>
      <c r="G485" s="2">
        <v>1</v>
      </c>
      <c r="H485" s="10">
        <f>_xlfn.XLOOKUP(D485,Principales!$B:$B,Principales!$C:$C)</f>
        <v>5000</v>
      </c>
      <c r="I485" s="14">
        <f t="shared" si="40"/>
        <v>0</v>
      </c>
      <c r="J485" s="14">
        <f t="shared" si="41"/>
        <v>5000</v>
      </c>
    </row>
    <row r="486" spans="1:10" hidden="1" x14ac:dyDescent="0.3">
      <c r="A486" s="5">
        <f t="shared" si="37"/>
        <v>323</v>
      </c>
      <c r="B486" s="3">
        <v>45045</v>
      </c>
      <c r="C486" s="2" t="s">
        <v>84</v>
      </c>
      <c r="D486" s="2" t="s">
        <v>142</v>
      </c>
      <c r="E486" s="2" t="s">
        <v>19</v>
      </c>
      <c r="F486" s="2" t="s">
        <v>4</v>
      </c>
      <c r="G486" s="2">
        <v>1</v>
      </c>
      <c r="H486" s="10">
        <f>_xlfn.XLOOKUP(D486,Principales!$B:$B,Principales!$C:$C)</f>
        <v>5000</v>
      </c>
      <c r="I486" s="14">
        <f t="shared" si="40"/>
        <v>0</v>
      </c>
      <c r="J486" s="14">
        <f t="shared" si="41"/>
        <v>5000</v>
      </c>
    </row>
    <row r="487" spans="1:10" hidden="1" x14ac:dyDescent="0.3">
      <c r="A487" s="5">
        <f t="shared" si="37"/>
        <v>324</v>
      </c>
      <c r="B487" s="3">
        <v>45046</v>
      </c>
      <c r="C487" s="2" t="s">
        <v>84</v>
      </c>
      <c r="D487" s="2" t="s">
        <v>96</v>
      </c>
      <c r="E487" s="2"/>
      <c r="F487" s="2" t="s">
        <v>140</v>
      </c>
      <c r="G487" s="2">
        <v>1</v>
      </c>
      <c r="H487" s="10">
        <f>_xlfn.XLOOKUP(D487,Principales!$B:$B,Principales!$C:$C)</f>
        <v>6000</v>
      </c>
      <c r="I487" s="14">
        <f t="shared" si="40"/>
        <v>1000</v>
      </c>
      <c r="J487" s="14">
        <f t="shared" si="41"/>
        <v>5000</v>
      </c>
    </row>
    <row r="488" spans="1:10" hidden="1" x14ac:dyDescent="0.3">
      <c r="A488" s="5">
        <f t="shared" si="37"/>
        <v>325</v>
      </c>
      <c r="B488" s="3">
        <v>45046</v>
      </c>
      <c r="C488" s="2" t="s">
        <v>338</v>
      </c>
      <c r="D488" s="2" t="s">
        <v>96</v>
      </c>
      <c r="E488" s="2"/>
      <c r="F488" s="2" t="s">
        <v>4</v>
      </c>
      <c r="G488" s="2">
        <v>1</v>
      </c>
      <c r="H488" s="10">
        <f>_xlfn.XLOOKUP(D488,Principales!$B:$B,Principales!$C:$C)</f>
        <v>6000</v>
      </c>
      <c r="I488" s="14">
        <f t="shared" si="40"/>
        <v>0</v>
      </c>
      <c r="J488" s="14">
        <f t="shared" si="41"/>
        <v>6000</v>
      </c>
    </row>
    <row r="489" spans="1:10" hidden="1" x14ac:dyDescent="0.3">
      <c r="A489" s="5">
        <f t="shared" si="37"/>
        <v>325</v>
      </c>
      <c r="B489" s="3">
        <v>45046</v>
      </c>
      <c r="C489" s="2" t="s">
        <v>338</v>
      </c>
      <c r="D489" s="2" t="s">
        <v>65</v>
      </c>
      <c r="E489" s="2"/>
      <c r="F489" s="2" t="s">
        <v>12</v>
      </c>
      <c r="G489" s="2">
        <v>1</v>
      </c>
      <c r="H489" s="10">
        <f>_xlfn.XLOOKUP(D489,Principales!$B:$B,Principales!$C:$C)</f>
        <v>5000</v>
      </c>
      <c r="I489" s="14">
        <f t="shared" si="40"/>
        <v>0</v>
      </c>
      <c r="J489" s="14">
        <f t="shared" si="41"/>
        <v>5000</v>
      </c>
    </row>
    <row r="490" spans="1:10" hidden="1" x14ac:dyDescent="0.3">
      <c r="A490" s="5">
        <f t="shared" si="37"/>
        <v>326</v>
      </c>
      <c r="B490" s="3">
        <v>45046</v>
      </c>
      <c r="C490" s="2" t="s">
        <v>52</v>
      </c>
      <c r="D490" s="2" t="s">
        <v>20</v>
      </c>
      <c r="E490" s="2"/>
      <c r="F490" s="2" t="s">
        <v>12</v>
      </c>
      <c r="G490" s="2">
        <v>1</v>
      </c>
      <c r="H490" s="10">
        <f>_xlfn.XLOOKUP(D490,Principales!$B:$B,Principales!$C:$C)</f>
        <v>5000</v>
      </c>
      <c r="I490" s="14">
        <f t="shared" si="40"/>
        <v>0</v>
      </c>
      <c r="J490" s="14">
        <f t="shared" si="41"/>
        <v>5000</v>
      </c>
    </row>
    <row r="491" spans="1:10" hidden="1" x14ac:dyDescent="0.3">
      <c r="A491" s="5">
        <f t="shared" si="37"/>
        <v>327</v>
      </c>
      <c r="B491" s="3">
        <v>45046</v>
      </c>
      <c r="C491" s="2" t="s">
        <v>51</v>
      </c>
      <c r="D491" s="2" t="s">
        <v>37</v>
      </c>
      <c r="E491" s="2"/>
      <c r="F491" s="2" t="s">
        <v>4</v>
      </c>
      <c r="G491" s="2">
        <v>2</v>
      </c>
      <c r="H491" s="10">
        <f>_xlfn.XLOOKUP(D491,Principales!$B:$B,Principales!$C:$C)</f>
        <v>5000</v>
      </c>
      <c r="I491" s="14">
        <f t="shared" si="40"/>
        <v>0</v>
      </c>
      <c r="J491" s="14">
        <f t="shared" si="41"/>
        <v>10000</v>
      </c>
    </row>
    <row r="492" spans="1:10" hidden="1" x14ac:dyDescent="0.3">
      <c r="A492" s="5">
        <f t="shared" si="37"/>
        <v>327</v>
      </c>
      <c r="B492" s="3">
        <v>45046</v>
      </c>
      <c r="C492" s="2" t="s">
        <v>51</v>
      </c>
      <c r="D492" s="2" t="s">
        <v>20</v>
      </c>
      <c r="E492" s="2"/>
      <c r="F492" s="2" t="s">
        <v>4</v>
      </c>
      <c r="G492" s="2">
        <v>1</v>
      </c>
      <c r="H492" s="10">
        <f>_xlfn.XLOOKUP(D492,Principales!$B:$B,Principales!$C:$C)</f>
        <v>5000</v>
      </c>
      <c r="I492" s="14">
        <f t="shared" si="40"/>
        <v>0</v>
      </c>
      <c r="J492" s="14">
        <f t="shared" si="41"/>
        <v>5000</v>
      </c>
    </row>
    <row r="493" spans="1:10" hidden="1" x14ac:dyDescent="0.3">
      <c r="A493" s="5">
        <f t="shared" si="37"/>
        <v>328</v>
      </c>
      <c r="B493" s="3">
        <v>45047</v>
      </c>
      <c r="C493" s="2" t="s">
        <v>338</v>
      </c>
      <c r="D493" s="2" t="s">
        <v>37</v>
      </c>
      <c r="E493" s="2"/>
      <c r="F493" s="2" t="s">
        <v>4</v>
      </c>
      <c r="G493" s="2">
        <v>1</v>
      </c>
      <c r="H493" s="10">
        <f>_xlfn.XLOOKUP(D493,Principales!$B:$B,Principales!$C:$C)</f>
        <v>5000</v>
      </c>
      <c r="I493" s="14">
        <f t="shared" si="40"/>
        <v>0</v>
      </c>
      <c r="J493" s="14">
        <f t="shared" si="41"/>
        <v>5000</v>
      </c>
    </row>
    <row r="494" spans="1:10" hidden="1" x14ac:dyDescent="0.3">
      <c r="A494" s="5">
        <f t="shared" si="37"/>
        <v>329</v>
      </c>
      <c r="B494" s="3">
        <v>45047</v>
      </c>
      <c r="C494" s="2" t="s">
        <v>64</v>
      </c>
      <c r="D494" s="2" t="s">
        <v>9</v>
      </c>
      <c r="E494" s="2" t="s">
        <v>7</v>
      </c>
      <c r="F494" s="2" t="s">
        <v>4</v>
      </c>
      <c r="G494" s="2">
        <v>1</v>
      </c>
      <c r="H494" s="10">
        <f>_xlfn.XLOOKUP(D494,Principales!$B:$B,Principales!$C:$C)</f>
        <v>5000</v>
      </c>
      <c r="I494" s="14">
        <f t="shared" si="40"/>
        <v>0</v>
      </c>
      <c r="J494" s="14">
        <f t="shared" si="41"/>
        <v>5000</v>
      </c>
    </row>
    <row r="495" spans="1:10" hidden="1" x14ac:dyDescent="0.3">
      <c r="A495" s="5">
        <f t="shared" si="37"/>
        <v>330</v>
      </c>
      <c r="B495" s="3">
        <v>45047</v>
      </c>
      <c r="C495" s="2" t="s">
        <v>144</v>
      </c>
      <c r="D495" s="2" t="s">
        <v>340</v>
      </c>
      <c r="E495" s="2" t="s">
        <v>19</v>
      </c>
      <c r="F495" s="2" t="s">
        <v>4</v>
      </c>
      <c r="G495" s="2">
        <v>1</v>
      </c>
      <c r="H495" s="10">
        <f>_xlfn.XLOOKUP(D495,Principales!$B:$B,Principales!$C:$C)</f>
        <v>5000</v>
      </c>
      <c r="I495" s="14">
        <f t="shared" si="40"/>
        <v>0</v>
      </c>
      <c r="J495" s="14">
        <f t="shared" si="41"/>
        <v>5000</v>
      </c>
    </row>
    <row r="496" spans="1:10" hidden="1" x14ac:dyDescent="0.3">
      <c r="A496" s="5">
        <f t="shared" si="37"/>
        <v>330</v>
      </c>
      <c r="B496" s="3">
        <v>45047</v>
      </c>
      <c r="C496" s="2" t="s">
        <v>144</v>
      </c>
      <c r="D496" s="2" t="s">
        <v>340</v>
      </c>
      <c r="E496" s="2" t="s">
        <v>26</v>
      </c>
      <c r="F496" s="2" t="s">
        <v>4</v>
      </c>
      <c r="G496" s="2">
        <v>1</v>
      </c>
      <c r="H496" s="10">
        <f>_xlfn.XLOOKUP(D496,Principales!$B:$B,Principales!$C:$C)</f>
        <v>5000</v>
      </c>
      <c r="I496" s="14">
        <f t="shared" si="40"/>
        <v>0</v>
      </c>
      <c r="J496" s="14">
        <f t="shared" si="41"/>
        <v>5000</v>
      </c>
    </row>
    <row r="497" spans="1:10" hidden="1" x14ac:dyDescent="0.3">
      <c r="A497" s="5">
        <f t="shared" si="37"/>
        <v>331</v>
      </c>
      <c r="B497" s="3">
        <v>45047</v>
      </c>
      <c r="C497" s="2" t="s">
        <v>18</v>
      </c>
      <c r="D497" s="2" t="s">
        <v>60</v>
      </c>
      <c r="E497" s="2" t="s">
        <v>19</v>
      </c>
      <c r="F497" s="2" t="s">
        <v>4</v>
      </c>
      <c r="G497" s="2">
        <v>1</v>
      </c>
      <c r="H497" s="10">
        <f>_xlfn.XLOOKUP(D497,Principales!$B:$B,Principales!$C:$C)</f>
        <v>6000</v>
      </c>
      <c r="I497" s="14">
        <f t="shared" si="40"/>
        <v>0</v>
      </c>
      <c r="J497" s="14">
        <f t="shared" si="41"/>
        <v>6000</v>
      </c>
    </row>
    <row r="498" spans="1:10" hidden="1" x14ac:dyDescent="0.3">
      <c r="A498" s="5">
        <f t="shared" si="37"/>
        <v>331</v>
      </c>
      <c r="B498" s="3">
        <v>45047</v>
      </c>
      <c r="C498" s="2" t="s">
        <v>18</v>
      </c>
      <c r="D498" s="2" t="s">
        <v>60</v>
      </c>
      <c r="E498" s="2" t="s">
        <v>7</v>
      </c>
      <c r="F498" s="2" t="s">
        <v>4</v>
      </c>
      <c r="G498" s="2">
        <v>1</v>
      </c>
      <c r="H498" s="10">
        <f>_xlfn.XLOOKUP(D498,Principales!$B:$B,Principales!$C:$C)</f>
        <v>6000</v>
      </c>
      <c r="I498" s="14">
        <f t="shared" si="40"/>
        <v>0</v>
      </c>
      <c r="J498" s="14">
        <f t="shared" si="41"/>
        <v>6000</v>
      </c>
    </row>
    <row r="499" spans="1:10" hidden="1" x14ac:dyDescent="0.3">
      <c r="A499" s="5">
        <f t="shared" si="37"/>
        <v>331</v>
      </c>
      <c r="B499" s="3">
        <v>45047</v>
      </c>
      <c r="C499" s="2" t="s">
        <v>18</v>
      </c>
      <c r="D499" s="2" t="s">
        <v>16</v>
      </c>
      <c r="E499" s="2"/>
      <c r="F499" s="2" t="s">
        <v>12</v>
      </c>
      <c r="G499" s="2">
        <v>1</v>
      </c>
      <c r="H499" s="10">
        <f>_xlfn.XLOOKUP(D499,Principales!$B:$B,Principales!$C:$C)</f>
        <v>5000</v>
      </c>
      <c r="I499" s="14">
        <f t="shared" si="40"/>
        <v>0</v>
      </c>
      <c r="J499" s="14">
        <f t="shared" si="41"/>
        <v>5000</v>
      </c>
    </row>
    <row r="500" spans="1:10" hidden="1" x14ac:dyDescent="0.3">
      <c r="A500" s="5">
        <f t="shared" si="37"/>
        <v>332</v>
      </c>
      <c r="B500" s="3">
        <v>45047</v>
      </c>
      <c r="C500" s="2" t="s">
        <v>52</v>
      </c>
      <c r="D500" s="2" t="s">
        <v>20</v>
      </c>
      <c r="E500" s="2"/>
      <c r="F500" s="2" t="s">
        <v>12</v>
      </c>
      <c r="G500" s="2">
        <v>1</v>
      </c>
      <c r="H500" s="10">
        <f>_xlfn.XLOOKUP(D500,Principales!$B:$B,Principales!$C:$C)</f>
        <v>5000</v>
      </c>
      <c r="I500" s="14">
        <f t="shared" si="40"/>
        <v>0</v>
      </c>
      <c r="J500" s="14">
        <f t="shared" si="41"/>
        <v>5000</v>
      </c>
    </row>
    <row r="501" spans="1:10" hidden="1" x14ac:dyDescent="0.3">
      <c r="A501" s="5">
        <f t="shared" si="37"/>
        <v>332</v>
      </c>
      <c r="B501" s="3">
        <v>45047</v>
      </c>
      <c r="C501" s="2" t="s">
        <v>52</v>
      </c>
      <c r="D501" s="2" t="s">
        <v>37</v>
      </c>
      <c r="E501" s="2"/>
      <c r="F501" s="2" t="s">
        <v>12</v>
      </c>
      <c r="G501" s="2">
        <v>3</v>
      </c>
      <c r="H501" s="10">
        <f>_xlfn.XLOOKUP(D501,Principales!$B:$B,Principales!$C:$C)</f>
        <v>5000</v>
      </c>
      <c r="I501" s="14">
        <f t="shared" si="40"/>
        <v>0</v>
      </c>
      <c r="J501" s="14">
        <f t="shared" si="41"/>
        <v>15000</v>
      </c>
    </row>
    <row r="502" spans="1:10" hidden="1" x14ac:dyDescent="0.3">
      <c r="A502" s="5">
        <f t="shared" si="37"/>
        <v>333</v>
      </c>
      <c r="B502" s="3">
        <v>45047</v>
      </c>
      <c r="C502" s="2" t="s">
        <v>13</v>
      </c>
      <c r="D502" s="2" t="s">
        <v>332</v>
      </c>
      <c r="E502" s="2"/>
      <c r="F502" s="2" t="s">
        <v>140</v>
      </c>
      <c r="G502" s="2">
        <v>3</v>
      </c>
      <c r="H502" s="10">
        <f>_xlfn.XLOOKUP(D502,Principales!$B:$B,Principales!$C:$C)</f>
        <v>4000</v>
      </c>
      <c r="I502" s="14">
        <f t="shared" si="40"/>
        <v>0</v>
      </c>
      <c r="J502" s="14">
        <f t="shared" si="41"/>
        <v>12000</v>
      </c>
    </row>
    <row r="503" spans="1:10" hidden="1" x14ac:dyDescent="0.3">
      <c r="A503" s="5">
        <f t="shared" si="37"/>
        <v>334</v>
      </c>
      <c r="B503" s="3">
        <v>45047</v>
      </c>
      <c r="C503" s="2" t="s">
        <v>433</v>
      </c>
      <c r="D503" s="2" t="s">
        <v>60</v>
      </c>
      <c r="E503" s="2" t="s">
        <v>19</v>
      </c>
      <c r="F503" s="2" t="s">
        <v>12</v>
      </c>
      <c r="G503" s="2">
        <v>1</v>
      </c>
      <c r="H503" s="10">
        <f>_xlfn.XLOOKUP(D503,Principales!$B:$B,Principales!$C:$C)</f>
        <v>6000</v>
      </c>
      <c r="I503" s="14">
        <f t="shared" si="40"/>
        <v>0</v>
      </c>
      <c r="J503" s="14">
        <f t="shared" si="41"/>
        <v>6000</v>
      </c>
    </row>
    <row r="504" spans="1:10" hidden="1" x14ac:dyDescent="0.3">
      <c r="A504" s="5">
        <f t="shared" si="37"/>
        <v>334</v>
      </c>
      <c r="B504" s="3">
        <v>45047</v>
      </c>
      <c r="C504" s="2" t="s">
        <v>433</v>
      </c>
      <c r="D504" s="2" t="s">
        <v>340</v>
      </c>
      <c r="E504" s="2" t="s">
        <v>26</v>
      </c>
      <c r="F504" s="2" t="s">
        <v>4</v>
      </c>
      <c r="G504" s="2">
        <v>2</v>
      </c>
      <c r="H504" s="10">
        <f>_xlfn.XLOOKUP(D504,Principales!$B:$B,Principales!$C:$C)</f>
        <v>5000</v>
      </c>
      <c r="I504" s="14">
        <f t="shared" si="40"/>
        <v>0</v>
      </c>
      <c r="J504" s="14">
        <f t="shared" si="41"/>
        <v>10000</v>
      </c>
    </row>
    <row r="505" spans="1:10" hidden="1" x14ac:dyDescent="0.3">
      <c r="A505" s="5">
        <f t="shared" si="37"/>
        <v>334</v>
      </c>
      <c r="B505" s="3">
        <v>45047</v>
      </c>
      <c r="C505" s="2" t="s">
        <v>433</v>
      </c>
      <c r="D505" s="2" t="s">
        <v>37</v>
      </c>
      <c r="E505" s="2"/>
      <c r="F505" s="2" t="s">
        <v>12</v>
      </c>
      <c r="G505" s="2">
        <v>1</v>
      </c>
      <c r="H505" s="10">
        <f>_xlfn.XLOOKUP(D505,Principales!$B:$B,Principales!$C:$C)</f>
        <v>5000</v>
      </c>
      <c r="I505" s="14">
        <f t="shared" si="40"/>
        <v>0</v>
      </c>
      <c r="J505" s="14">
        <f t="shared" si="41"/>
        <v>5000</v>
      </c>
    </row>
    <row r="506" spans="1:10" hidden="1" x14ac:dyDescent="0.3">
      <c r="A506" s="5">
        <f t="shared" si="37"/>
        <v>335</v>
      </c>
      <c r="B506" s="3">
        <v>45047</v>
      </c>
      <c r="C506" s="2" t="s">
        <v>84</v>
      </c>
      <c r="D506" s="2" t="s">
        <v>60</v>
      </c>
      <c r="E506" s="2" t="s">
        <v>19</v>
      </c>
      <c r="F506" s="2" t="s">
        <v>140</v>
      </c>
      <c r="G506" s="2">
        <v>1</v>
      </c>
      <c r="H506" s="10">
        <f>_xlfn.XLOOKUP(D506,Principales!$B:$B,Principales!$C:$C)</f>
        <v>6000</v>
      </c>
      <c r="I506" s="14">
        <f t="shared" si="40"/>
        <v>1000</v>
      </c>
      <c r="J506" s="14">
        <f t="shared" si="41"/>
        <v>5000</v>
      </c>
    </row>
    <row r="507" spans="1:10" hidden="1" x14ac:dyDescent="0.3">
      <c r="A507" s="5">
        <f t="shared" si="37"/>
        <v>336</v>
      </c>
      <c r="B507" s="3">
        <v>45047</v>
      </c>
      <c r="C507" s="2" t="s">
        <v>49</v>
      </c>
      <c r="D507" s="2" t="s">
        <v>60</v>
      </c>
      <c r="E507" s="2" t="s">
        <v>26</v>
      </c>
      <c r="F507" s="2" t="s">
        <v>4</v>
      </c>
      <c r="G507" s="2">
        <v>2</v>
      </c>
      <c r="H507" s="10">
        <f>_xlfn.XLOOKUP(D507,Principales!$B:$B,Principales!$C:$C)</f>
        <v>6000</v>
      </c>
      <c r="I507" s="14">
        <f t="shared" si="40"/>
        <v>0</v>
      </c>
      <c r="J507" s="14">
        <f t="shared" si="41"/>
        <v>12000</v>
      </c>
    </row>
    <row r="508" spans="1:10" hidden="1" x14ac:dyDescent="0.3">
      <c r="A508" s="5">
        <f t="shared" si="37"/>
        <v>336</v>
      </c>
      <c r="B508" s="3">
        <v>45047</v>
      </c>
      <c r="C508" s="2" t="s">
        <v>49</v>
      </c>
      <c r="D508" s="2" t="s">
        <v>16</v>
      </c>
      <c r="E508" s="2"/>
      <c r="F508" s="2" t="s">
        <v>4</v>
      </c>
      <c r="G508" s="2">
        <v>1</v>
      </c>
      <c r="H508" s="10">
        <f>_xlfn.XLOOKUP(D508,Principales!$B:$B,Principales!$C:$C)</f>
        <v>5000</v>
      </c>
      <c r="I508" s="14">
        <f t="shared" si="40"/>
        <v>0</v>
      </c>
      <c r="J508" s="14">
        <f t="shared" si="41"/>
        <v>5000</v>
      </c>
    </row>
    <row r="509" spans="1:10" hidden="1" x14ac:dyDescent="0.3">
      <c r="A509" s="5">
        <f t="shared" si="37"/>
        <v>337</v>
      </c>
      <c r="B509" s="3">
        <v>45048</v>
      </c>
      <c r="C509" s="2" t="s">
        <v>144</v>
      </c>
      <c r="D509" s="2" t="s">
        <v>142</v>
      </c>
      <c r="E509" s="2" t="s">
        <v>19</v>
      </c>
      <c r="F509" s="2" t="s">
        <v>4</v>
      </c>
      <c r="G509" s="2">
        <v>2</v>
      </c>
      <c r="H509" s="10">
        <f>_xlfn.XLOOKUP(D509,Principales!$B:$B,Principales!$C:$C)</f>
        <v>5000</v>
      </c>
      <c r="I509" s="14">
        <f t="shared" si="40"/>
        <v>0</v>
      </c>
      <c r="J509" s="14">
        <f t="shared" si="41"/>
        <v>10000</v>
      </c>
    </row>
    <row r="510" spans="1:10" hidden="1" x14ac:dyDescent="0.3">
      <c r="A510" s="5">
        <f t="shared" si="37"/>
        <v>337</v>
      </c>
      <c r="B510" s="3">
        <v>45048</v>
      </c>
      <c r="C510" s="2" t="s">
        <v>144</v>
      </c>
      <c r="D510" s="2" t="s">
        <v>153</v>
      </c>
      <c r="E510" s="2" t="s">
        <v>26</v>
      </c>
      <c r="F510" s="2" t="s">
        <v>4</v>
      </c>
      <c r="G510" s="2">
        <v>2</v>
      </c>
      <c r="H510" s="10">
        <f>_xlfn.XLOOKUP(D510,Principales!$B:$B,Principales!$C:$C)</f>
        <v>5000</v>
      </c>
      <c r="I510" s="14">
        <f t="shared" si="40"/>
        <v>0</v>
      </c>
      <c r="J510" s="14">
        <f t="shared" si="41"/>
        <v>10000</v>
      </c>
    </row>
    <row r="511" spans="1:10" hidden="1" x14ac:dyDescent="0.3">
      <c r="A511" s="5">
        <f t="shared" si="37"/>
        <v>338</v>
      </c>
      <c r="B511" s="3">
        <v>45049</v>
      </c>
      <c r="C511" s="2" t="s">
        <v>864</v>
      </c>
      <c r="D511" s="2" t="s">
        <v>67</v>
      </c>
      <c r="E511" s="2"/>
      <c r="F511" s="2" t="s">
        <v>4</v>
      </c>
      <c r="G511" s="2">
        <v>1</v>
      </c>
      <c r="H511" s="10">
        <f>_xlfn.XLOOKUP(D511,Principales!$B:$B,Principales!$C:$C)</f>
        <v>5000</v>
      </c>
      <c r="I511" s="14">
        <f t="shared" si="40"/>
        <v>0</v>
      </c>
      <c r="J511" s="14">
        <f t="shared" si="41"/>
        <v>5000</v>
      </c>
    </row>
    <row r="512" spans="1:10" hidden="1" x14ac:dyDescent="0.3">
      <c r="A512" s="5">
        <f t="shared" si="37"/>
        <v>339</v>
      </c>
      <c r="B512" s="3">
        <v>45049</v>
      </c>
      <c r="C512" s="2" t="s">
        <v>237</v>
      </c>
      <c r="D512" s="2" t="s">
        <v>199</v>
      </c>
      <c r="E512" s="2" t="s">
        <v>26</v>
      </c>
      <c r="F512" s="2" t="s">
        <v>12</v>
      </c>
      <c r="G512" s="2">
        <v>1</v>
      </c>
      <c r="H512" s="10">
        <f>_xlfn.XLOOKUP(D512,Principales!$B:$B,Principales!$C:$C)</f>
        <v>5000</v>
      </c>
      <c r="I512" s="14">
        <f t="shared" ref="I512:I571" si="42">IF(AND(F512="S/E",OR(E512="Mix ensalada",D512="Mix ensalada")),0,IF(AND(F512="S/E",OR(E512&lt;&gt;"Mix ensalada",D512&lt;&gt;"Mix ensalada")),1000,0))</f>
        <v>0</v>
      </c>
      <c r="J512" s="14">
        <f t="shared" ref="J512:J571" si="43">G512*H512-I512</f>
        <v>5000</v>
      </c>
    </row>
    <row r="513" spans="1:10" hidden="1" x14ac:dyDescent="0.3">
      <c r="A513" s="5">
        <f t="shared" si="37"/>
        <v>340</v>
      </c>
      <c r="B513" s="3">
        <v>45049</v>
      </c>
      <c r="C513" s="2" t="s">
        <v>758</v>
      </c>
      <c r="D513" s="2" t="s">
        <v>199</v>
      </c>
      <c r="E513" s="2" t="s">
        <v>19</v>
      </c>
      <c r="F513" s="2" t="s">
        <v>4</v>
      </c>
      <c r="G513" s="2">
        <v>1</v>
      </c>
      <c r="H513" s="10">
        <f>_xlfn.XLOOKUP(D513,Principales!$B:$B,Principales!$C:$C)</f>
        <v>5000</v>
      </c>
      <c r="I513" s="14">
        <f t="shared" si="42"/>
        <v>0</v>
      </c>
      <c r="J513" s="14">
        <f t="shared" si="43"/>
        <v>5000</v>
      </c>
    </row>
    <row r="514" spans="1:10" hidden="1" x14ac:dyDescent="0.3">
      <c r="A514" s="5">
        <f t="shared" si="37"/>
        <v>341</v>
      </c>
      <c r="B514" s="3">
        <v>45049</v>
      </c>
      <c r="C514" s="2" t="s">
        <v>144</v>
      </c>
      <c r="D514" s="2" t="s">
        <v>142</v>
      </c>
      <c r="E514" s="2" t="s">
        <v>19</v>
      </c>
      <c r="F514" s="2" t="s">
        <v>4</v>
      </c>
      <c r="G514" s="2">
        <v>1</v>
      </c>
      <c r="H514" s="10">
        <f>_xlfn.XLOOKUP(D514,Principales!$B:$B,Principales!$C:$C)</f>
        <v>5000</v>
      </c>
      <c r="I514" s="14">
        <f t="shared" si="42"/>
        <v>0</v>
      </c>
      <c r="J514" s="14">
        <f t="shared" si="43"/>
        <v>5000</v>
      </c>
    </row>
    <row r="515" spans="1:10" hidden="1" x14ac:dyDescent="0.3">
      <c r="A515" s="5">
        <f t="shared" si="37"/>
        <v>341</v>
      </c>
      <c r="B515" s="3">
        <v>45049</v>
      </c>
      <c r="C515" s="2" t="s">
        <v>144</v>
      </c>
      <c r="D515" s="2" t="s">
        <v>142</v>
      </c>
      <c r="E515" s="2" t="s">
        <v>14</v>
      </c>
      <c r="F515" s="2" t="s">
        <v>4</v>
      </c>
      <c r="G515" s="2">
        <v>3</v>
      </c>
      <c r="H515" s="10">
        <f>_xlfn.XLOOKUP(D515,Principales!$B:$B,Principales!$C:$C)</f>
        <v>5000</v>
      </c>
      <c r="I515" s="14">
        <f t="shared" si="42"/>
        <v>0</v>
      </c>
      <c r="J515" s="14">
        <f t="shared" si="43"/>
        <v>15000</v>
      </c>
    </row>
    <row r="516" spans="1:10" hidden="1" x14ac:dyDescent="0.3">
      <c r="A516" s="5">
        <f t="shared" ref="A516:A579" si="44">IF(_xlfn.CONCAT(B516:C516)=_xlfn.CONCAT(B515:C515),A515,A515+1)</f>
        <v>342</v>
      </c>
      <c r="B516" s="3">
        <v>45050</v>
      </c>
      <c r="C516" s="2" t="s">
        <v>84</v>
      </c>
      <c r="D516" s="2" t="s">
        <v>14</v>
      </c>
      <c r="E516" s="2" t="s">
        <v>135</v>
      </c>
      <c r="F516" s="2" t="s">
        <v>140</v>
      </c>
      <c r="G516" s="2">
        <v>1</v>
      </c>
      <c r="H516" s="10">
        <f>_xlfn.XLOOKUP(D516,Principales!$B:$B,Principales!$C:$C)</f>
        <v>5000</v>
      </c>
      <c r="I516" s="14">
        <f t="shared" si="42"/>
        <v>1000</v>
      </c>
      <c r="J516" s="14">
        <f t="shared" si="43"/>
        <v>4000</v>
      </c>
    </row>
    <row r="517" spans="1:10" hidden="1" x14ac:dyDescent="0.3">
      <c r="A517" s="5">
        <f t="shared" si="44"/>
        <v>343</v>
      </c>
      <c r="B517" s="3">
        <v>45051</v>
      </c>
      <c r="C517" s="2" t="s">
        <v>781</v>
      </c>
      <c r="D517" s="2" t="s">
        <v>341</v>
      </c>
      <c r="E517" s="2" t="s">
        <v>19</v>
      </c>
      <c r="F517" s="2" t="s">
        <v>434</v>
      </c>
      <c r="G517" s="2">
        <v>1</v>
      </c>
      <c r="H517" s="10">
        <f>_xlfn.XLOOKUP(D517,Principales!$B:$B,Principales!$C:$C)</f>
        <v>5000</v>
      </c>
      <c r="I517" s="14">
        <f t="shared" si="42"/>
        <v>0</v>
      </c>
      <c r="J517" s="14">
        <f t="shared" si="43"/>
        <v>5000</v>
      </c>
    </row>
    <row r="518" spans="1:10" hidden="1" x14ac:dyDescent="0.3">
      <c r="A518" s="5">
        <f t="shared" si="44"/>
        <v>344</v>
      </c>
      <c r="B518" s="3">
        <v>45051</v>
      </c>
      <c r="C518" s="2" t="s">
        <v>435</v>
      </c>
      <c r="D518" s="2" t="s">
        <v>90</v>
      </c>
      <c r="E518" s="2" t="s">
        <v>19</v>
      </c>
      <c r="F518" s="2" t="s">
        <v>4</v>
      </c>
      <c r="G518" s="2">
        <v>1</v>
      </c>
      <c r="H518" s="10">
        <f>_xlfn.XLOOKUP(D518,Principales!$B:$B,Principales!$C:$C)</f>
        <v>5000</v>
      </c>
      <c r="I518" s="14">
        <f t="shared" si="42"/>
        <v>0</v>
      </c>
      <c r="J518" s="14">
        <f t="shared" si="43"/>
        <v>5000</v>
      </c>
    </row>
    <row r="519" spans="1:10" hidden="1" x14ac:dyDescent="0.3">
      <c r="A519" s="5">
        <f t="shared" si="44"/>
        <v>345</v>
      </c>
      <c r="B519" s="3">
        <v>45051</v>
      </c>
      <c r="C519" s="2" t="s">
        <v>593</v>
      </c>
      <c r="D519" s="2" t="s">
        <v>137</v>
      </c>
      <c r="E519" s="2" t="s">
        <v>19</v>
      </c>
      <c r="F519" s="2" t="s">
        <v>434</v>
      </c>
      <c r="G519" s="2">
        <v>1</v>
      </c>
      <c r="H519" s="10">
        <f>_xlfn.XLOOKUP(D519,Principales!$B:$B,Principales!$C:$C)</f>
        <v>5000</v>
      </c>
      <c r="I519" s="14">
        <f t="shared" si="42"/>
        <v>0</v>
      </c>
      <c r="J519" s="14">
        <f t="shared" si="43"/>
        <v>5000</v>
      </c>
    </row>
    <row r="520" spans="1:10" hidden="1" x14ac:dyDescent="0.3">
      <c r="A520" s="5">
        <f t="shared" si="44"/>
        <v>345</v>
      </c>
      <c r="B520" s="3">
        <v>45051</v>
      </c>
      <c r="C520" s="2" t="s">
        <v>593</v>
      </c>
      <c r="D520" s="2" t="s">
        <v>137</v>
      </c>
      <c r="E520" s="2" t="s">
        <v>332</v>
      </c>
      <c r="F520" s="2" t="s">
        <v>434</v>
      </c>
      <c r="G520" s="2">
        <v>1</v>
      </c>
      <c r="H520" s="10">
        <f>_xlfn.XLOOKUP(D520,Principales!$B:$B,Principales!$C:$C)</f>
        <v>5000</v>
      </c>
      <c r="I520" s="14">
        <f t="shared" si="42"/>
        <v>0</v>
      </c>
      <c r="J520" s="14">
        <f t="shared" si="43"/>
        <v>5000</v>
      </c>
    </row>
    <row r="521" spans="1:10" hidden="1" x14ac:dyDescent="0.3">
      <c r="A521" s="5">
        <f t="shared" si="44"/>
        <v>346</v>
      </c>
      <c r="B521" s="3">
        <v>45051</v>
      </c>
      <c r="C521" s="2" t="s">
        <v>84</v>
      </c>
      <c r="D521" s="2" t="s">
        <v>23</v>
      </c>
      <c r="E521" s="2" t="s">
        <v>335</v>
      </c>
      <c r="F521" s="2" t="s">
        <v>434</v>
      </c>
      <c r="G521" s="2">
        <v>1</v>
      </c>
      <c r="H521" s="10">
        <f>_xlfn.XLOOKUP(D521,Principales!$B:$B,Principales!$C:$C)</f>
        <v>5000</v>
      </c>
      <c r="I521" s="14">
        <f t="shared" si="42"/>
        <v>0</v>
      </c>
      <c r="J521" s="14">
        <f t="shared" si="43"/>
        <v>5000</v>
      </c>
    </row>
    <row r="522" spans="1:10" hidden="1" x14ac:dyDescent="0.3">
      <c r="A522" s="5">
        <f t="shared" si="44"/>
        <v>347</v>
      </c>
      <c r="B522" s="3">
        <v>45052</v>
      </c>
      <c r="C522" s="2" t="s">
        <v>8</v>
      </c>
      <c r="D522" s="2" t="s">
        <v>36</v>
      </c>
      <c r="E522" s="2"/>
      <c r="F522" s="2" t="s">
        <v>12</v>
      </c>
      <c r="G522" s="2">
        <v>1</v>
      </c>
      <c r="H522" s="10">
        <f>_xlfn.XLOOKUP(D522,Principales!$B:$B,Principales!$C:$C)</f>
        <v>5000</v>
      </c>
      <c r="I522" s="14">
        <f t="shared" si="42"/>
        <v>0</v>
      </c>
      <c r="J522" s="14">
        <f t="shared" si="43"/>
        <v>5000</v>
      </c>
    </row>
    <row r="523" spans="1:10" hidden="1" x14ac:dyDescent="0.3">
      <c r="A523" s="5">
        <f t="shared" si="44"/>
        <v>348</v>
      </c>
      <c r="B523" s="3">
        <v>45052</v>
      </c>
      <c r="C523" s="2" t="s">
        <v>59</v>
      </c>
      <c r="D523" s="2" t="s">
        <v>36</v>
      </c>
      <c r="E523" s="2"/>
      <c r="F523" s="2" t="s">
        <v>434</v>
      </c>
      <c r="G523" s="2">
        <v>2</v>
      </c>
      <c r="H523" s="10">
        <f>_xlfn.XLOOKUP(D523,Principales!$B:$B,Principales!$C:$C)</f>
        <v>5000</v>
      </c>
      <c r="I523" s="14">
        <f t="shared" si="42"/>
        <v>0</v>
      </c>
      <c r="J523" s="14">
        <f t="shared" si="43"/>
        <v>10000</v>
      </c>
    </row>
    <row r="524" spans="1:10" hidden="1" x14ac:dyDescent="0.3">
      <c r="A524" s="5">
        <f t="shared" si="44"/>
        <v>349</v>
      </c>
      <c r="B524" s="3">
        <v>45052</v>
      </c>
      <c r="C524" s="2" t="s">
        <v>62</v>
      </c>
      <c r="D524" s="2" t="s">
        <v>36</v>
      </c>
      <c r="E524" s="2"/>
      <c r="F524" s="2" t="s">
        <v>4</v>
      </c>
      <c r="G524" s="2">
        <v>1</v>
      </c>
      <c r="H524" s="10">
        <f>_xlfn.XLOOKUP(D524,Principales!$B:$B,Principales!$C:$C)</f>
        <v>5000</v>
      </c>
      <c r="I524" s="14">
        <f t="shared" si="42"/>
        <v>0</v>
      </c>
      <c r="J524" s="14">
        <f t="shared" si="43"/>
        <v>5000</v>
      </c>
    </row>
    <row r="525" spans="1:10" hidden="1" x14ac:dyDescent="0.3">
      <c r="A525" s="5">
        <f t="shared" si="44"/>
        <v>349</v>
      </c>
      <c r="B525" s="3">
        <v>45052</v>
      </c>
      <c r="C525" s="2" t="s">
        <v>62</v>
      </c>
      <c r="D525" s="2" t="s">
        <v>340</v>
      </c>
      <c r="E525" s="2" t="s">
        <v>19</v>
      </c>
      <c r="F525" s="2" t="s">
        <v>4</v>
      </c>
      <c r="G525" s="2">
        <v>1</v>
      </c>
      <c r="H525" s="10">
        <f>_xlfn.XLOOKUP(D525,Principales!$B:$B,Principales!$C:$C)</f>
        <v>5000</v>
      </c>
      <c r="I525" s="14">
        <f t="shared" si="42"/>
        <v>0</v>
      </c>
      <c r="J525" s="14">
        <f t="shared" si="43"/>
        <v>5000</v>
      </c>
    </row>
    <row r="526" spans="1:10" hidden="1" x14ac:dyDescent="0.3">
      <c r="A526" s="5">
        <f t="shared" si="44"/>
        <v>349</v>
      </c>
      <c r="B526" s="3">
        <v>45052</v>
      </c>
      <c r="C526" s="2" t="s">
        <v>62</v>
      </c>
      <c r="D526" s="2" t="s">
        <v>340</v>
      </c>
      <c r="E526" s="2" t="s">
        <v>22</v>
      </c>
      <c r="F526" s="2" t="s">
        <v>4</v>
      </c>
      <c r="G526" s="2">
        <v>1</v>
      </c>
      <c r="H526" s="10">
        <f>_xlfn.XLOOKUP(D526,Principales!$B:$B,Principales!$C:$C)</f>
        <v>5000</v>
      </c>
      <c r="I526" s="14">
        <f t="shared" si="42"/>
        <v>0</v>
      </c>
      <c r="J526" s="14">
        <f t="shared" si="43"/>
        <v>5000</v>
      </c>
    </row>
    <row r="527" spans="1:10" hidden="1" x14ac:dyDescent="0.3">
      <c r="A527" s="5">
        <f t="shared" si="44"/>
        <v>350</v>
      </c>
      <c r="B527" s="3">
        <v>45052</v>
      </c>
      <c r="C527" s="2" t="s">
        <v>39</v>
      </c>
      <c r="D527" s="2" t="s">
        <v>340</v>
      </c>
      <c r="E527" s="2" t="s">
        <v>19</v>
      </c>
      <c r="F527" s="2" t="s">
        <v>434</v>
      </c>
      <c r="G527" s="2">
        <v>1</v>
      </c>
      <c r="H527" s="10">
        <f>_xlfn.XLOOKUP(D527,Principales!$B:$B,Principales!$C:$C)</f>
        <v>5000</v>
      </c>
      <c r="I527" s="14">
        <f t="shared" si="42"/>
        <v>0</v>
      </c>
      <c r="J527" s="14">
        <f t="shared" si="43"/>
        <v>5000</v>
      </c>
    </row>
    <row r="528" spans="1:10" hidden="1" x14ac:dyDescent="0.3">
      <c r="A528" s="5">
        <f t="shared" si="44"/>
        <v>350</v>
      </c>
      <c r="B528" s="3">
        <v>45052</v>
      </c>
      <c r="C528" s="2" t="s">
        <v>39</v>
      </c>
      <c r="D528" s="2" t="s">
        <v>341</v>
      </c>
      <c r="E528" s="2" t="s">
        <v>332</v>
      </c>
      <c r="F528" s="2" t="s">
        <v>434</v>
      </c>
      <c r="G528" s="2">
        <v>1</v>
      </c>
      <c r="H528" s="10">
        <f>_xlfn.XLOOKUP(D528,Principales!$B:$B,Principales!$C:$C)</f>
        <v>5000</v>
      </c>
      <c r="I528" s="14">
        <f t="shared" si="42"/>
        <v>0</v>
      </c>
      <c r="J528" s="14">
        <f t="shared" si="43"/>
        <v>5000</v>
      </c>
    </row>
    <row r="529" spans="1:10" hidden="1" x14ac:dyDescent="0.3">
      <c r="A529" s="5">
        <f t="shared" si="44"/>
        <v>351</v>
      </c>
      <c r="B529" s="3">
        <v>45053</v>
      </c>
      <c r="C529" s="2" t="s">
        <v>84</v>
      </c>
      <c r="D529" s="2" t="s">
        <v>32</v>
      </c>
      <c r="E529" s="2" t="s">
        <v>19</v>
      </c>
      <c r="F529" s="2" t="s">
        <v>434</v>
      </c>
      <c r="G529" s="2">
        <v>1</v>
      </c>
      <c r="H529" s="10">
        <f>_xlfn.XLOOKUP(D529,Principales!$B:$B,Principales!$C:$C)</f>
        <v>6000</v>
      </c>
      <c r="I529" s="14">
        <f t="shared" si="42"/>
        <v>0</v>
      </c>
      <c r="J529" s="14">
        <f t="shared" si="43"/>
        <v>6000</v>
      </c>
    </row>
    <row r="530" spans="1:10" hidden="1" x14ac:dyDescent="0.3">
      <c r="A530" s="5">
        <f t="shared" si="44"/>
        <v>352</v>
      </c>
      <c r="B530" s="3">
        <v>45053</v>
      </c>
      <c r="C530" s="2" t="s">
        <v>52</v>
      </c>
      <c r="D530" s="2" t="s">
        <v>340</v>
      </c>
      <c r="E530" s="2" t="s">
        <v>22</v>
      </c>
      <c r="F530" s="2" t="s">
        <v>4</v>
      </c>
      <c r="G530" s="2">
        <v>1</v>
      </c>
      <c r="H530" s="10">
        <f>_xlfn.XLOOKUP(D530,Principales!$B:$B,Principales!$C:$C)</f>
        <v>5000</v>
      </c>
      <c r="I530" s="14">
        <f t="shared" si="42"/>
        <v>0</v>
      </c>
      <c r="J530" s="14">
        <f t="shared" si="43"/>
        <v>5000</v>
      </c>
    </row>
    <row r="531" spans="1:10" hidden="1" x14ac:dyDescent="0.3">
      <c r="A531" s="5">
        <f t="shared" si="44"/>
        <v>353</v>
      </c>
      <c r="B531" s="3">
        <v>45053</v>
      </c>
      <c r="C531" s="2" t="s">
        <v>18</v>
      </c>
      <c r="D531" s="2" t="s">
        <v>32</v>
      </c>
      <c r="E531" s="2" t="s">
        <v>92</v>
      </c>
      <c r="F531" s="2" t="s">
        <v>12</v>
      </c>
      <c r="G531" s="2">
        <v>1</v>
      </c>
      <c r="H531" s="10">
        <f>_xlfn.XLOOKUP(D531,Principales!$B:$B,Principales!$C:$C)</f>
        <v>6000</v>
      </c>
      <c r="I531" s="14">
        <f t="shared" si="42"/>
        <v>0</v>
      </c>
      <c r="J531" s="14">
        <f t="shared" si="43"/>
        <v>6000</v>
      </c>
    </row>
    <row r="532" spans="1:10" hidden="1" x14ac:dyDescent="0.3">
      <c r="A532" s="5">
        <f t="shared" si="44"/>
        <v>353</v>
      </c>
      <c r="B532" s="3">
        <v>45053</v>
      </c>
      <c r="C532" s="2" t="s">
        <v>18</v>
      </c>
      <c r="D532" s="2" t="s">
        <v>32</v>
      </c>
      <c r="E532" s="2" t="s">
        <v>92</v>
      </c>
      <c r="F532" s="2" t="s">
        <v>4</v>
      </c>
      <c r="G532" s="2">
        <v>2</v>
      </c>
      <c r="H532" s="10">
        <f>_xlfn.XLOOKUP(D532,Principales!$B:$B,Principales!$C:$C)</f>
        <v>6000</v>
      </c>
      <c r="I532" s="14">
        <f t="shared" si="42"/>
        <v>0</v>
      </c>
      <c r="J532" s="14">
        <f t="shared" si="43"/>
        <v>12000</v>
      </c>
    </row>
    <row r="533" spans="1:10" hidden="1" x14ac:dyDescent="0.3">
      <c r="A533" s="5">
        <f t="shared" si="44"/>
        <v>354</v>
      </c>
      <c r="B533" s="3">
        <v>45053</v>
      </c>
      <c r="C533" s="2" t="s">
        <v>15</v>
      </c>
      <c r="D533" s="2" t="s">
        <v>37</v>
      </c>
      <c r="E533" s="2"/>
      <c r="F533" s="2" t="s">
        <v>4</v>
      </c>
      <c r="G533" s="2">
        <v>3</v>
      </c>
      <c r="H533" s="10">
        <f>_xlfn.XLOOKUP(D533,Principales!$B:$B,Principales!$C:$C)</f>
        <v>5000</v>
      </c>
      <c r="I533" s="14">
        <f t="shared" si="42"/>
        <v>0</v>
      </c>
      <c r="J533" s="14">
        <f t="shared" si="43"/>
        <v>15000</v>
      </c>
    </row>
    <row r="534" spans="1:10" hidden="1" x14ac:dyDescent="0.3">
      <c r="A534" s="5">
        <f t="shared" si="44"/>
        <v>354</v>
      </c>
      <c r="B534" s="3">
        <v>45053</v>
      </c>
      <c r="C534" s="2" t="s">
        <v>15</v>
      </c>
      <c r="D534" s="2" t="s">
        <v>37</v>
      </c>
      <c r="E534" s="2"/>
      <c r="F534" s="2" t="s">
        <v>434</v>
      </c>
      <c r="G534" s="2">
        <v>1</v>
      </c>
      <c r="H534" s="10">
        <f>_xlfn.XLOOKUP(D534,Principales!$B:$B,Principales!$C:$C)</f>
        <v>5000</v>
      </c>
      <c r="I534" s="14">
        <f t="shared" si="42"/>
        <v>0</v>
      </c>
      <c r="J534" s="14">
        <f t="shared" si="43"/>
        <v>5000</v>
      </c>
    </row>
    <row r="535" spans="1:10" hidden="1" x14ac:dyDescent="0.3">
      <c r="A535" s="5">
        <f t="shared" si="44"/>
        <v>355</v>
      </c>
      <c r="B535" s="3">
        <v>45053</v>
      </c>
      <c r="C535" s="2" t="s">
        <v>445</v>
      </c>
      <c r="D535" s="2" t="s">
        <v>340</v>
      </c>
      <c r="E535" s="2" t="s">
        <v>19</v>
      </c>
      <c r="F535" s="2" t="s">
        <v>434</v>
      </c>
      <c r="G535" s="2">
        <v>1</v>
      </c>
      <c r="H535" s="10">
        <f>_xlfn.XLOOKUP(D535,Principales!$B:$B,Principales!$C:$C)</f>
        <v>5000</v>
      </c>
      <c r="I535" s="14">
        <f t="shared" si="42"/>
        <v>0</v>
      </c>
      <c r="J535" s="14">
        <f t="shared" si="43"/>
        <v>5000</v>
      </c>
    </row>
    <row r="536" spans="1:10" hidden="1" x14ac:dyDescent="0.3">
      <c r="A536" s="5">
        <f t="shared" si="44"/>
        <v>356</v>
      </c>
      <c r="B536" s="3">
        <v>45053</v>
      </c>
      <c r="C536" s="2" t="s">
        <v>781</v>
      </c>
      <c r="D536" s="2" t="s">
        <v>37</v>
      </c>
      <c r="E536" s="2"/>
      <c r="F536" s="2" t="s">
        <v>434</v>
      </c>
      <c r="G536" s="2">
        <v>1</v>
      </c>
      <c r="H536" s="10">
        <f>_xlfn.XLOOKUP(D536,Principales!$B:$B,Principales!$C:$C)</f>
        <v>5000</v>
      </c>
      <c r="I536" s="14">
        <f t="shared" si="42"/>
        <v>0</v>
      </c>
      <c r="J536" s="14">
        <f t="shared" si="43"/>
        <v>5000</v>
      </c>
    </row>
    <row r="537" spans="1:10" hidden="1" x14ac:dyDescent="0.3">
      <c r="A537" s="5">
        <f t="shared" si="44"/>
        <v>356</v>
      </c>
      <c r="B537" s="3">
        <v>45053</v>
      </c>
      <c r="C537" s="2" t="s">
        <v>781</v>
      </c>
      <c r="D537" s="2" t="s">
        <v>36</v>
      </c>
      <c r="E537" s="2"/>
      <c r="F537" s="2" t="s">
        <v>434</v>
      </c>
      <c r="G537" s="2">
        <v>1</v>
      </c>
      <c r="H537" s="10">
        <f>_xlfn.XLOOKUP(D537,Principales!$B:$B,Principales!$C:$C)</f>
        <v>5000</v>
      </c>
      <c r="I537" s="14">
        <f t="shared" si="42"/>
        <v>0</v>
      </c>
      <c r="J537" s="14">
        <f t="shared" si="43"/>
        <v>5000</v>
      </c>
    </row>
    <row r="538" spans="1:10" hidden="1" x14ac:dyDescent="0.3">
      <c r="A538" s="5">
        <f t="shared" si="44"/>
        <v>357</v>
      </c>
      <c r="B538" s="3">
        <v>45053</v>
      </c>
      <c r="C538" s="2" t="s">
        <v>145</v>
      </c>
      <c r="D538" s="2" t="s">
        <v>32</v>
      </c>
      <c r="E538" s="2" t="s">
        <v>19</v>
      </c>
      <c r="F538" s="2" t="s">
        <v>434</v>
      </c>
      <c r="G538" s="2">
        <v>1</v>
      </c>
      <c r="H538" s="10">
        <f>_xlfn.XLOOKUP(D538,Principales!$B:$B,Principales!$C:$C)</f>
        <v>6000</v>
      </c>
      <c r="I538" s="14">
        <f t="shared" si="42"/>
        <v>0</v>
      </c>
      <c r="J538" s="14">
        <f t="shared" si="43"/>
        <v>6000</v>
      </c>
    </row>
    <row r="539" spans="1:10" hidden="1" x14ac:dyDescent="0.3">
      <c r="A539" s="5">
        <f t="shared" si="44"/>
        <v>358</v>
      </c>
      <c r="B539" s="3">
        <v>45054</v>
      </c>
      <c r="C539" s="2" t="s">
        <v>55</v>
      </c>
      <c r="D539" s="2" t="s">
        <v>142</v>
      </c>
      <c r="E539" s="2" t="s">
        <v>19</v>
      </c>
      <c r="F539" s="2" t="s">
        <v>434</v>
      </c>
      <c r="G539" s="2">
        <v>2</v>
      </c>
      <c r="H539" s="10">
        <f>_xlfn.XLOOKUP(D539,Principales!$B:$B,Principales!$C:$C)</f>
        <v>5000</v>
      </c>
      <c r="I539" s="14">
        <f t="shared" si="42"/>
        <v>0</v>
      </c>
      <c r="J539" s="14">
        <f t="shared" si="43"/>
        <v>10000</v>
      </c>
    </row>
    <row r="540" spans="1:10" hidden="1" x14ac:dyDescent="0.3">
      <c r="A540" s="5">
        <f t="shared" si="44"/>
        <v>358</v>
      </c>
      <c r="B540" s="3">
        <v>45054</v>
      </c>
      <c r="C540" s="2" t="s">
        <v>55</v>
      </c>
      <c r="D540" s="2" t="s">
        <v>142</v>
      </c>
      <c r="E540" s="2" t="s">
        <v>26</v>
      </c>
      <c r="F540" s="2" t="s">
        <v>434</v>
      </c>
      <c r="G540" s="2">
        <v>2</v>
      </c>
      <c r="H540" s="10">
        <f>_xlfn.XLOOKUP(D540,Principales!$B:$B,Principales!$C:$C)</f>
        <v>5000</v>
      </c>
      <c r="I540" s="14">
        <f t="shared" si="42"/>
        <v>0</v>
      </c>
      <c r="J540" s="14">
        <f t="shared" si="43"/>
        <v>10000</v>
      </c>
    </row>
    <row r="541" spans="1:10" hidden="1" x14ac:dyDescent="0.3">
      <c r="A541" s="5">
        <f t="shared" si="44"/>
        <v>359</v>
      </c>
      <c r="B541" s="3">
        <v>45054</v>
      </c>
      <c r="C541" s="2" t="s">
        <v>84</v>
      </c>
      <c r="D541" s="2" t="s">
        <v>142</v>
      </c>
      <c r="E541" s="2" t="s">
        <v>14</v>
      </c>
      <c r="F541" s="2" t="s">
        <v>434</v>
      </c>
      <c r="G541" s="2">
        <v>1</v>
      </c>
      <c r="H541" s="10">
        <f>_xlfn.XLOOKUP(D541,Principales!$B:$B,Principales!$C:$C)</f>
        <v>5000</v>
      </c>
      <c r="I541" s="14">
        <f t="shared" si="42"/>
        <v>0</v>
      </c>
      <c r="J541" s="14">
        <f t="shared" si="43"/>
        <v>5000</v>
      </c>
    </row>
    <row r="542" spans="1:10" hidden="1" x14ac:dyDescent="0.3">
      <c r="A542" s="5">
        <f t="shared" si="44"/>
        <v>360</v>
      </c>
      <c r="B542" s="3">
        <v>45055</v>
      </c>
      <c r="C542" s="2" t="s">
        <v>864</v>
      </c>
      <c r="D542" s="2" t="s">
        <v>67</v>
      </c>
      <c r="E542" s="2"/>
      <c r="F542" s="2" t="s">
        <v>434</v>
      </c>
      <c r="G542" s="2">
        <v>1</v>
      </c>
      <c r="H542" s="10">
        <f>_xlfn.XLOOKUP(D542,Principales!$B:$B,Principales!$C:$C)</f>
        <v>5000</v>
      </c>
      <c r="I542" s="14">
        <f t="shared" si="42"/>
        <v>0</v>
      </c>
      <c r="J542" s="14">
        <f t="shared" si="43"/>
        <v>5000</v>
      </c>
    </row>
    <row r="543" spans="1:10" hidden="1" x14ac:dyDescent="0.3">
      <c r="A543" s="5">
        <f t="shared" si="44"/>
        <v>361</v>
      </c>
      <c r="B543" s="3">
        <v>45055</v>
      </c>
      <c r="C543" s="2"/>
      <c r="D543" s="2" t="s">
        <v>153</v>
      </c>
      <c r="E543" s="2" t="s">
        <v>22</v>
      </c>
      <c r="F543" s="2" t="s">
        <v>12</v>
      </c>
      <c r="G543" s="2">
        <v>1</v>
      </c>
      <c r="H543" s="10">
        <f>_xlfn.XLOOKUP(D543,Principales!$B:$B,Principales!$C:$C)</f>
        <v>5000</v>
      </c>
      <c r="I543" s="14">
        <f t="shared" si="42"/>
        <v>0</v>
      </c>
      <c r="J543" s="14">
        <f t="shared" si="43"/>
        <v>5000</v>
      </c>
    </row>
    <row r="544" spans="1:10" hidden="1" x14ac:dyDescent="0.3">
      <c r="A544" s="5">
        <f t="shared" si="44"/>
        <v>362</v>
      </c>
      <c r="B544" s="3">
        <v>45055</v>
      </c>
      <c r="C544" s="2" t="s">
        <v>145</v>
      </c>
      <c r="D544" s="2" t="s">
        <v>153</v>
      </c>
      <c r="E544" s="2" t="s">
        <v>14</v>
      </c>
      <c r="F544" s="2" t="s">
        <v>434</v>
      </c>
      <c r="G544" s="2">
        <v>1</v>
      </c>
      <c r="H544" s="10">
        <f>_xlfn.XLOOKUP(D544,Principales!$B:$B,Principales!$C:$C)</f>
        <v>5000</v>
      </c>
      <c r="I544" s="14">
        <f t="shared" si="42"/>
        <v>0</v>
      </c>
      <c r="J544" s="14">
        <f t="shared" si="43"/>
        <v>5000</v>
      </c>
    </row>
    <row r="545" spans="1:10" hidden="1" x14ac:dyDescent="0.3">
      <c r="A545" s="5">
        <f t="shared" si="44"/>
        <v>363</v>
      </c>
      <c r="B545" s="3">
        <v>45056</v>
      </c>
      <c r="C545" s="2" t="s">
        <v>13</v>
      </c>
      <c r="D545" s="2" t="s">
        <v>431</v>
      </c>
      <c r="E545" s="2" t="s">
        <v>332</v>
      </c>
      <c r="F545" s="2" t="s">
        <v>140</v>
      </c>
      <c r="G545" s="2">
        <v>2</v>
      </c>
      <c r="H545" s="10">
        <f>_xlfn.XLOOKUP(D545,Principales!$B:$B,Principales!$C:$C)</f>
        <v>5000</v>
      </c>
      <c r="I545" s="14">
        <f t="shared" si="42"/>
        <v>0</v>
      </c>
      <c r="J545" s="14">
        <f t="shared" si="43"/>
        <v>10000</v>
      </c>
    </row>
    <row r="546" spans="1:10" hidden="1" x14ac:dyDescent="0.3">
      <c r="A546" s="5">
        <f t="shared" si="44"/>
        <v>364</v>
      </c>
      <c r="B546" s="3">
        <v>45056</v>
      </c>
      <c r="C546" s="2" t="s">
        <v>145</v>
      </c>
      <c r="D546" s="2" t="s">
        <v>340</v>
      </c>
      <c r="E546" s="2" t="s">
        <v>19</v>
      </c>
      <c r="F546" s="2" t="s">
        <v>434</v>
      </c>
      <c r="G546" s="2">
        <v>1</v>
      </c>
      <c r="H546" s="10">
        <f>_xlfn.XLOOKUP(D546,Principales!$B:$B,Principales!$C:$C)</f>
        <v>5000</v>
      </c>
      <c r="I546" s="14">
        <f t="shared" si="42"/>
        <v>0</v>
      </c>
      <c r="J546" s="14">
        <f t="shared" si="43"/>
        <v>5000</v>
      </c>
    </row>
    <row r="547" spans="1:10" hidden="1" x14ac:dyDescent="0.3">
      <c r="A547" s="5">
        <f t="shared" si="44"/>
        <v>364</v>
      </c>
      <c r="B547" s="3">
        <v>45056</v>
      </c>
      <c r="C547" s="2" t="s">
        <v>145</v>
      </c>
      <c r="D547" s="2" t="s">
        <v>431</v>
      </c>
      <c r="E547" s="2" t="s">
        <v>332</v>
      </c>
      <c r="F547" s="2" t="s">
        <v>140</v>
      </c>
      <c r="G547" s="2">
        <v>1</v>
      </c>
      <c r="H547" s="10">
        <f>_xlfn.XLOOKUP(D547,Principales!$B:$B,Principales!$C:$C)</f>
        <v>5000</v>
      </c>
      <c r="I547" s="14">
        <f t="shared" si="42"/>
        <v>0</v>
      </c>
      <c r="J547" s="14">
        <f t="shared" si="43"/>
        <v>5000</v>
      </c>
    </row>
    <row r="548" spans="1:10" hidden="1" x14ac:dyDescent="0.3">
      <c r="A548" s="5">
        <f t="shared" si="44"/>
        <v>365</v>
      </c>
      <c r="B548" s="3">
        <v>45056</v>
      </c>
      <c r="C548" s="2" t="s">
        <v>144</v>
      </c>
      <c r="D548" s="2" t="s">
        <v>340</v>
      </c>
      <c r="E548" s="2" t="s">
        <v>19</v>
      </c>
      <c r="F548" s="2" t="s">
        <v>4</v>
      </c>
      <c r="G548" s="2">
        <v>2</v>
      </c>
      <c r="H548" s="10">
        <f>_xlfn.XLOOKUP(D548,Principales!$B:$B,Principales!$C:$C)</f>
        <v>5000</v>
      </c>
      <c r="I548" s="14">
        <f t="shared" si="42"/>
        <v>0</v>
      </c>
      <c r="J548" s="14">
        <f t="shared" si="43"/>
        <v>10000</v>
      </c>
    </row>
    <row r="549" spans="1:10" hidden="1" x14ac:dyDescent="0.3">
      <c r="A549" s="5">
        <f t="shared" si="44"/>
        <v>365</v>
      </c>
      <c r="B549" s="3">
        <v>45056</v>
      </c>
      <c r="C549" s="2" t="s">
        <v>144</v>
      </c>
      <c r="D549" s="2" t="s">
        <v>153</v>
      </c>
      <c r="E549" s="2" t="s">
        <v>26</v>
      </c>
      <c r="F549" s="2" t="s">
        <v>4</v>
      </c>
      <c r="G549" s="2">
        <v>2</v>
      </c>
      <c r="H549" s="10">
        <f>_xlfn.XLOOKUP(D549,Principales!$B:$B,Principales!$C:$C)</f>
        <v>5000</v>
      </c>
      <c r="I549" s="14">
        <f t="shared" si="42"/>
        <v>0</v>
      </c>
      <c r="J549" s="14">
        <f t="shared" si="43"/>
        <v>10000</v>
      </c>
    </row>
    <row r="550" spans="1:10" hidden="1" x14ac:dyDescent="0.3">
      <c r="A550" s="5">
        <f t="shared" si="44"/>
        <v>366</v>
      </c>
      <c r="B550" s="3">
        <v>45057</v>
      </c>
      <c r="C550" s="2" t="s">
        <v>84</v>
      </c>
      <c r="D550" s="2" t="s">
        <v>340</v>
      </c>
      <c r="E550" s="2" t="s">
        <v>19</v>
      </c>
      <c r="F550" s="2" t="s">
        <v>434</v>
      </c>
      <c r="G550" s="2">
        <v>1</v>
      </c>
      <c r="H550" s="10">
        <f>_xlfn.XLOOKUP(D550,Principales!$B:$B,Principales!$C:$C)</f>
        <v>5000</v>
      </c>
      <c r="I550" s="14">
        <f t="shared" si="42"/>
        <v>0</v>
      </c>
      <c r="J550" s="14">
        <f t="shared" si="43"/>
        <v>5000</v>
      </c>
    </row>
    <row r="551" spans="1:10" hidden="1" x14ac:dyDescent="0.3">
      <c r="A551" s="5">
        <f t="shared" si="44"/>
        <v>367</v>
      </c>
      <c r="B551" s="3">
        <v>45057</v>
      </c>
      <c r="C551" s="2" t="s">
        <v>144</v>
      </c>
      <c r="D551" s="2" t="s">
        <v>478</v>
      </c>
      <c r="E551" s="2"/>
      <c r="F551" s="2" t="s">
        <v>4</v>
      </c>
      <c r="G551" s="2">
        <v>1</v>
      </c>
      <c r="H551" s="10">
        <f>_xlfn.XLOOKUP(D551,Principales!$B:$B,Principales!$C:$C)</f>
        <v>5000</v>
      </c>
      <c r="I551" s="14">
        <f t="shared" si="42"/>
        <v>0</v>
      </c>
      <c r="J551" s="14">
        <f t="shared" si="43"/>
        <v>5000</v>
      </c>
    </row>
    <row r="552" spans="1:10" hidden="1" x14ac:dyDescent="0.3">
      <c r="A552" s="5">
        <f t="shared" si="44"/>
        <v>367</v>
      </c>
      <c r="B552" s="3">
        <v>45057</v>
      </c>
      <c r="C552" s="2" t="s">
        <v>144</v>
      </c>
      <c r="D552" s="2" t="s">
        <v>36</v>
      </c>
      <c r="E552" s="2"/>
      <c r="F552" s="2" t="s">
        <v>4</v>
      </c>
      <c r="G552" s="2">
        <v>1</v>
      </c>
      <c r="H552" s="10">
        <f>_xlfn.XLOOKUP(D552,Principales!$B:$B,Principales!$C:$C)</f>
        <v>5000</v>
      </c>
      <c r="I552" s="14">
        <f t="shared" si="42"/>
        <v>0</v>
      </c>
      <c r="J552" s="14">
        <f t="shared" si="43"/>
        <v>5000</v>
      </c>
    </row>
    <row r="553" spans="1:10" hidden="1" x14ac:dyDescent="0.3">
      <c r="A553" s="5">
        <f t="shared" si="44"/>
        <v>367</v>
      </c>
      <c r="B553" s="3">
        <v>45057</v>
      </c>
      <c r="C553" s="2" t="s">
        <v>144</v>
      </c>
      <c r="D553" s="2" t="s">
        <v>431</v>
      </c>
      <c r="E553" s="2" t="s">
        <v>26</v>
      </c>
      <c r="F553" s="2" t="s">
        <v>4</v>
      </c>
      <c r="G553" s="2">
        <v>1</v>
      </c>
      <c r="H553" s="10">
        <f>_xlfn.XLOOKUP(D553,Principales!$B:$B,Principales!$C:$C)</f>
        <v>5000</v>
      </c>
      <c r="I553" s="14">
        <f t="shared" si="42"/>
        <v>0</v>
      </c>
      <c r="J553" s="14">
        <f t="shared" si="43"/>
        <v>5000</v>
      </c>
    </row>
    <row r="554" spans="1:10" hidden="1" x14ac:dyDescent="0.3">
      <c r="A554" s="5">
        <f t="shared" si="44"/>
        <v>367</v>
      </c>
      <c r="B554" s="3">
        <v>45057</v>
      </c>
      <c r="C554" s="2" t="s">
        <v>144</v>
      </c>
      <c r="D554" s="2" t="s">
        <v>431</v>
      </c>
      <c r="E554" s="2" t="s">
        <v>19</v>
      </c>
      <c r="F554" s="2" t="s">
        <v>4</v>
      </c>
      <c r="G554" s="2">
        <v>1</v>
      </c>
      <c r="H554" s="10">
        <f>_xlfn.XLOOKUP(D554,Principales!$B:$B,Principales!$C:$C)</f>
        <v>5000</v>
      </c>
      <c r="I554" s="14">
        <f t="shared" si="42"/>
        <v>0</v>
      </c>
      <c r="J554" s="14">
        <f t="shared" si="43"/>
        <v>5000</v>
      </c>
    </row>
    <row r="555" spans="1:10" hidden="1" x14ac:dyDescent="0.3">
      <c r="A555" s="5">
        <f t="shared" si="44"/>
        <v>368</v>
      </c>
      <c r="B555" s="3">
        <v>45058</v>
      </c>
      <c r="C555" s="2" t="s">
        <v>84</v>
      </c>
      <c r="D555" s="2" t="s">
        <v>478</v>
      </c>
      <c r="E555" s="2" t="s">
        <v>135</v>
      </c>
      <c r="F555" s="2" t="s">
        <v>434</v>
      </c>
      <c r="G555" s="2">
        <v>1</v>
      </c>
      <c r="H555" s="10">
        <f>_xlfn.XLOOKUP(D555,Principales!$B:$B,Principales!$C:$C)</f>
        <v>5000</v>
      </c>
      <c r="I555" s="14">
        <f t="shared" si="42"/>
        <v>0</v>
      </c>
      <c r="J555" s="14">
        <f t="shared" si="43"/>
        <v>5000</v>
      </c>
    </row>
    <row r="556" spans="1:10" hidden="1" x14ac:dyDescent="0.3">
      <c r="A556" s="5">
        <f t="shared" si="44"/>
        <v>369</v>
      </c>
      <c r="B556" s="3">
        <v>45058</v>
      </c>
      <c r="C556" s="2" t="s">
        <v>781</v>
      </c>
      <c r="D556" s="2" t="s">
        <v>431</v>
      </c>
      <c r="E556" s="2" t="s">
        <v>19</v>
      </c>
      <c r="F556" s="2" t="s">
        <v>434</v>
      </c>
      <c r="G556" s="2">
        <v>1</v>
      </c>
      <c r="H556" s="10">
        <f>_xlfn.XLOOKUP(D556,Principales!$B:$B,Principales!$C:$C)</f>
        <v>5000</v>
      </c>
      <c r="I556" s="14">
        <f t="shared" si="42"/>
        <v>0</v>
      </c>
      <c r="J556" s="14">
        <f t="shared" si="43"/>
        <v>5000</v>
      </c>
    </row>
    <row r="557" spans="1:10" hidden="1" x14ac:dyDescent="0.3">
      <c r="A557" s="5">
        <f t="shared" si="44"/>
        <v>370</v>
      </c>
      <c r="B557" s="3">
        <v>45059</v>
      </c>
      <c r="C557" s="2" t="s">
        <v>84</v>
      </c>
      <c r="D557" s="2" t="s">
        <v>5</v>
      </c>
      <c r="E557" s="2" t="s">
        <v>92</v>
      </c>
      <c r="F557" s="2" t="s">
        <v>434</v>
      </c>
      <c r="G557" s="2">
        <v>1</v>
      </c>
      <c r="H557" s="10">
        <f>_xlfn.XLOOKUP(D557,Principales!$B:$B,Principales!$C:$C)</f>
        <v>5000</v>
      </c>
      <c r="I557" s="14">
        <f t="shared" si="42"/>
        <v>0</v>
      </c>
      <c r="J557" s="14">
        <f t="shared" si="43"/>
        <v>5000</v>
      </c>
    </row>
    <row r="558" spans="1:10" hidden="1" x14ac:dyDescent="0.3">
      <c r="A558" s="5">
        <f t="shared" si="44"/>
        <v>371</v>
      </c>
      <c r="B558" s="3">
        <v>45059</v>
      </c>
      <c r="C558" s="2" t="s">
        <v>52</v>
      </c>
      <c r="D558" s="2" t="s">
        <v>137</v>
      </c>
      <c r="E558" s="2" t="s">
        <v>26</v>
      </c>
      <c r="F558" s="2" t="s">
        <v>4</v>
      </c>
      <c r="G558" s="2">
        <v>1</v>
      </c>
      <c r="H558" s="10">
        <f>_xlfn.XLOOKUP(D558,Principales!$B:$B,Principales!$C:$C)</f>
        <v>5000</v>
      </c>
      <c r="I558" s="14">
        <f t="shared" si="42"/>
        <v>0</v>
      </c>
      <c r="J558" s="14">
        <f t="shared" si="43"/>
        <v>5000</v>
      </c>
    </row>
    <row r="559" spans="1:10" hidden="1" x14ac:dyDescent="0.3">
      <c r="A559" s="5">
        <f t="shared" si="44"/>
        <v>371</v>
      </c>
      <c r="B559" s="3">
        <v>45059</v>
      </c>
      <c r="C559" s="2" t="s">
        <v>52</v>
      </c>
      <c r="D559" s="2" t="s">
        <v>58</v>
      </c>
      <c r="E559" s="2"/>
      <c r="F559" s="2" t="s">
        <v>4</v>
      </c>
      <c r="G559" s="2">
        <v>1</v>
      </c>
      <c r="H559" s="10">
        <f>_xlfn.XLOOKUP(D559,Principales!$B:$B,Principales!$C:$C)</f>
        <v>5000</v>
      </c>
      <c r="I559" s="14">
        <f t="shared" si="42"/>
        <v>0</v>
      </c>
      <c r="J559" s="14">
        <f t="shared" si="43"/>
        <v>5000</v>
      </c>
    </row>
    <row r="560" spans="1:10" hidden="1" x14ac:dyDescent="0.3">
      <c r="A560" s="5">
        <f t="shared" si="44"/>
        <v>371</v>
      </c>
      <c r="B560" s="3">
        <v>45059</v>
      </c>
      <c r="C560" s="2" t="s">
        <v>52</v>
      </c>
      <c r="D560" s="2" t="s">
        <v>20</v>
      </c>
      <c r="E560" s="2"/>
      <c r="F560" s="2" t="s">
        <v>4</v>
      </c>
      <c r="G560" s="2">
        <v>1</v>
      </c>
      <c r="H560" s="10">
        <f>_xlfn.XLOOKUP(D560,Principales!$B:$B,Principales!$C:$C)</f>
        <v>5000</v>
      </c>
      <c r="I560" s="14">
        <f t="shared" si="42"/>
        <v>0</v>
      </c>
      <c r="J560" s="14">
        <f t="shared" si="43"/>
        <v>5000</v>
      </c>
    </row>
    <row r="561" spans="1:10" hidden="1" x14ac:dyDescent="0.3">
      <c r="A561" s="5">
        <f t="shared" si="44"/>
        <v>371</v>
      </c>
      <c r="B561" s="3">
        <v>45059</v>
      </c>
      <c r="C561" s="2" t="s">
        <v>52</v>
      </c>
      <c r="D561" s="2" t="s">
        <v>16</v>
      </c>
      <c r="E561" s="2"/>
      <c r="F561" s="2" t="s">
        <v>4</v>
      </c>
      <c r="G561" s="2">
        <v>1</v>
      </c>
      <c r="H561" s="10">
        <f>_xlfn.XLOOKUP(D561,Principales!$B:$B,Principales!$C:$C)</f>
        <v>5000</v>
      </c>
      <c r="I561" s="14">
        <f t="shared" si="42"/>
        <v>0</v>
      </c>
      <c r="J561" s="14">
        <f t="shared" si="43"/>
        <v>5000</v>
      </c>
    </row>
    <row r="562" spans="1:10" hidden="1" x14ac:dyDescent="0.3">
      <c r="A562" s="5">
        <f t="shared" si="44"/>
        <v>372</v>
      </c>
      <c r="B562" s="3">
        <v>45059</v>
      </c>
      <c r="C562" s="2" t="s">
        <v>483</v>
      </c>
      <c r="D562" s="2" t="s">
        <v>153</v>
      </c>
      <c r="E562" s="2" t="s">
        <v>14</v>
      </c>
      <c r="F562" s="2" t="s">
        <v>4</v>
      </c>
      <c r="G562" s="2">
        <v>2</v>
      </c>
      <c r="H562" s="10">
        <f>_xlfn.XLOOKUP(D562,Principales!$B:$B,Principales!$C:$C)</f>
        <v>5000</v>
      </c>
      <c r="I562" s="14">
        <f t="shared" si="42"/>
        <v>0</v>
      </c>
      <c r="J562" s="14">
        <f t="shared" si="43"/>
        <v>10000</v>
      </c>
    </row>
    <row r="563" spans="1:10" hidden="1" x14ac:dyDescent="0.3">
      <c r="A563" s="5">
        <f t="shared" si="44"/>
        <v>372</v>
      </c>
      <c r="B563" s="3">
        <v>45059</v>
      </c>
      <c r="C563" s="2" t="s">
        <v>483</v>
      </c>
      <c r="D563" s="2" t="s">
        <v>153</v>
      </c>
      <c r="E563" s="2" t="s">
        <v>22</v>
      </c>
      <c r="F563" s="2" t="s">
        <v>4</v>
      </c>
      <c r="G563" s="2">
        <v>1</v>
      </c>
      <c r="H563" s="10">
        <f>_xlfn.XLOOKUP(D563,Principales!$B:$B,Principales!$C:$C)</f>
        <v>5000</v>
      </c>
      <c r="I563" s="14">
        <f t="shared" si="42"/>
        <v>0</v>
      </c>
      <c r="J563" s="14">
        <f t="shared" si="43"/>
        <v>5000</v>
      </c>
    </row>
    <row r="564" spans="1:10" hidden="1" x14ac:dyDescent="0.3">
      <c r="A564" s="5">
        <f t="shared" si="44"/>
        <v>373</v>
      </c>
      <c r="B564" s="3">
        <v>45059</v>
      </c>
      <c r="C564" s="2" t="s">
        <v>62</v>
      </c>
      <c r="D564" s="2" t="s">
        <v>58</v>
      </c>
      <c r="E564" s="2"/>
      <c r="F564" s="2" t="s">
        <v>434</v>
      </c>
      <c r="G564" s="2">
        <v>1</v>
      </c>
      <c r="H564" s="10">
        <f>_xlfn.XLOOKUP(D564,Principales!$B:$B,Principales!$C:$C)</f>
        <v>5000</v>
      </c>
      <c r="I564" s="14">
        <f t="shared" si="42"/>
        <v>0</v>
      </c>
      <c r="J564" s="14">
        <f t="shared" si="43"/>
        <v>5000</v>
      </c>
    </row>
    <row r="565" spans="1:10" hidden="1" x14ac:dyDescent="0.3">
      <c r="A565" s="5">
        <f t="shared" si="44"/>
        <v>374</v>
      </c>
      <c r="B565" s="3">
        <v>45059</v>
      </c>
      <c r="C565" s="2" t="s">
        <v>144</v>
      </c>
      <c r="D565" s="2" t="s">
        <v>137</v>
      </c>
      <c r="E565" s="2" t="s">
        <v>26</v>
      </c>
      <c r="F565" s="2" t="s">
        <v>4</v>
      </c>
      <c r="G565" s="2">
        <v>1</v>
      </c>
      <c r="H565" s="10">
        <f>_xlfn.XLOOKUP(D565,Principales!$B:$B,Principales!$C:$C)</f>
        <v>5000</v>
      </c>
      <c r="I565" s="14">
        <f t="shared" si="42"/>
        <v>0</v>
      </c>
      <c r="J565" s="14">
        <f t="shared" si="43"/>
        <v>5000</v>
      </c>
    </row>
    <row r="566" spans="1:10" hidden="1" x14ac:dyDescent="0.3">
      <c r="A566" s="5">
        <f t="shared" si="44"/>
        <v>374</v>
      </c>
      <c r="B566" s="3">
        <v>45059</v>
      </c>
      <c r="C566" s="2" t="s">
        <v>144</v>
      </c>
      <c r="D566" s="2" t="s">
        <v>137</v>
      </c>
      <c r="E566" s="2" t="s">
        <v>19</v>
      </c>
      <c r="F566" s="2" t="s">
        <v>4</v>
      </c>
      <c r="G566" s="2">
        <v>1</v>
      </c>
      <c r="H566" s="10">
        <f>_xlfn.XLOOKUP(D566,Principales!$B:$B,Principales!$C:$C)</f>
        <v>5000</v>
      </c>
      <c r="I566" s="14">
        <f t="shared" si="42"/>
        <v>0</v>
      </c>
      <c r="J566" s="14">
        <f t="shared" si="43"/>
        <v>5000</v>
      </c>
    </row>
    <row r="567" spans="1:10" hidden="1" x14ac:dyDescent="0.3">
      <c r="A567" s="5">
        <f t="shared" si="44"/>
        <v>375</v>
      </c>
      <c r="B567" s="3">
        <v>45060</v>
      </c>
      <c r="C567" s="2" t="s">
        <v>84</v>
      </c>
      <c r="D567" s="2" t="s">
        <v>32</v>
      </c>
      <c r="E567" s="2" t="s">
        <v>19</v>
      </c>
      <c r="F567" s="2" t="s">
        <v>434</v>
      </c>
      <c r="G567" s="2">
        <v>1</v>
      </c>
      <c r="H567" s="10">
        <f>_xlfn.XLOOKUP(D567,Principales!$B:$B,Principales!$C:$C)</f>
        <v>6000</v>
      </c>
      <c r="I567" s="14">
        <f t="shared" si="42"/>
        <v>0</v>
      </c>
      <c r="J567" s="14">
        <f t="shared" si="43"/>
        <v>6000</v>
      </c>
    </row>
    <row r="568" spans="1:10" hidden="1" x14ac:dyDescent="0.3">
      <c r="A568" s="5">
        <f t="shared" si="44"/>
        <v>376</v>
      </c>
      <c r="B568" s="3">
        <v>45060</v>
      </c>
      <c r="C568" s="2" t="s">
        <v>145</v>
      </c>
      <c r="D568" s="2" t="s">
        <v>142</v>
      </c>
      <c r="E568" s="2" t="s">
        <v>19</v>
      </c>
      <c r="F568" s="2" t="s">
        <v>4</v>
      </c>
      <c r="G568" s="2">
        <v>1</v>
      </c>
      <c r="H568" s="10">
        <f>_xlfn.XLOOKUP(D568,Principales!$B:$B,Principales!$C:$C)</f>
        <v>5000</v>
      </c>
      <c r="I568" s="14">
        <f t="shared" si="42"/>
        <v>0</v>
      </c>
      <c r="J568" s="14">
        <f t="shared" si="43"/>
        <v>5000</v>
      </c>
    </row>
    <row r="569" spans="1:10" hidden="1" x14ac:dyDescent="0.3">
      <c r="A569" s="5">
        <f t="shared" si="44"/>
        <v>377</v>
      </c>
      <c r="B569" s="3">
        <v>45060</v>
      </c>
      <c r="C569" s="2" t="s">
        <v>338</v>
      </c>
      <c r="D569" s="2" t="s">
        <v>32</v>
      </c>
      <c r="E569" s="2" t="s">
        <v>14</v>
      </c>
      <c r="F569" s="2" t="s">
        <v>434</v>
      </c>
      <c r="G569" s="2">
        <v>1</v>
      </c>
      <c r="H569" s="10">
        <f>_xlfn.XLOOKUP(D569,Principales!$B:$B,Principales!$C:$C)</f>
        <v>6000</v>
      </c>
      <c r="I569" s="14">
        <f t="shared" si="42"/>
        <v>0</v>
      </c>
      <c r="J569" s="14">
        <f t="shared" si="43"/>
        <v>6000</v>
      </c>
    </row>
    <row r="570" spans="1:10" hidden="1" x14ac:dyDescent="0.3">
      <c r="A570" s="5">
        <f t="shared" si="44"/>
        <v>377</v>
      </c>
      <c r="B570" s="3">
        <v>45060</v>
      </c>
      <c r="C570" s="2" t="s">
        <v>338</v>
      </c>
      <c r="D570" s="2" t="s">
        <v>484</v>
      </c>
      <c r="E570" s="2"/>
      <c r="F570" s="2" t="s">
        <v>4</v>
      </c>
      <c r="G570" s="2">
        <v>1</v>
      </c>
      <c r="H570" s="10">
        <f>_xlfn.XLOOKUP(D570,Principales!$B:$B,Principales!$C:$C)</f>
        <v>5000</v>
      </c>
      <c r="I570" s="14">
        <f t="shared" si="42"/>
        <v>0</v>
      </c>
      <c r="J570" s="14">
        <f t="shared" si="43"/>
        <v>5000</v>
      </c>
    </row>
    <row r="571" spans="1:10" hidden="1" x14ac:dyDescent="0.3">
      <c r="A571" s="5">
        <f t="shared" si="44"/>
        <v>378</v>
      </c>
      <c r="B571" s="3">
        <v>45060</v>
      </c>
      <c r="C571" s="2" t="s">
        <v>864</v>
      </c>
      <c r="D571" s="2" t="s">
        <v>32</v>
      </c>
      <c r="E571" s="2" t="s">
        <v>19</v>
      </c>
      <c r="F571" s="2" t="s">
        <v>434</v>
      </c>
      <c r="G571" s="2">
        <v>1</v>
      </c>
      <c r="H571" s="10">
        <f>_xlfn.XLOOKUP(D571,Principales!$B:$B,Principales!$C:$C)</f>
        <v>6000</v>
      </c>
      <c r="I571" s="14">
        <f t="shared" si="42"/>
        <v>0</v>
      </c>
      <c r="J571" s="14">
        <f t="shared" si="43"/>
        <v>6000</v>
      </c>
    </row>
    <row r="572" spans="1:10" hidden="1" x14ac:dyDescent="0.3">
      <c r="A572" s="5">
        <f t="shared" si="44"/>
        <v>379</v>
      </c>
      <c r="B572" s="3">
        <v>45061</v>
      </c>
      <c r="C572" s="2" t="s">
        <v>864</v>
      </c>
      <c r="D572" s="2" t="s">
        <v>340</v>
      </c>
      <c r="E572" s="2" t="s">
        <v>14</v>
      </c>
      <c r="F572" s="2" t="s">
        <v>4</v>
      </c>
      <c r="G572" s="2">
        <v>1</v>
      </c>
      <c r="H572" s="10">
        <f>_xlfn.XLOOKUP(D572,Principales!$B:$B,Principales!$C:$C)</f>
        <v>5000</v>
      </c>
      <c r="I572" s="14">
        <f t="shared" ref="I572:I635" si="45">IF(AND(F572="S/E",OR(E572="Mix ensalada",D572="Mix ensalada")),0,IF(AND(F572="S/E",OR(E572&lt;&gt;"Mix ensalada",D572&lt;&gt;"Mix ensalada")),1000,0))</f>
        <v>0</v>
      </c>
      <c r="J572" s="14">
        <f t="shared" ref="J572:J635" si="46">G572*H572-I572</f>
        <v>5000</v>
      </c>
    </row>
    <row r="573" spans="1:10" hidden="1" x14ac:dyDescent="0.3">
      <c r="A573" s="5">
        <f t="shared" si="44"/>
        <v>380</v>
      </c>
      <c r="B573" s="3">
        <v>45061</v>
      </c>
      <c r="C573" s="2" t="s">
        <v>13</v>
      </c>
      <c r="D573" s="2" t="s">
        <v>341</v>
      </c>
      <c r="E573" s="2" t="s">
        <v>14</v>
      </c>
      <c r="F573" s="2" t="s">
        <v>4</v>
      </c>
      <c r="G573" s="2">
        <v>2</v>
      </c>
      <c r="H573" s="10">
        <f>_xlfn.XLOOKUP(D573,Principales!$B:$B,Principales!$C:$C)</f>
        <v>5000</v>
      </c>
      <c r="I573" s="14">
        <f t="shared" si="45"/>
        <v>0</v>
      </c>
      <c r="J573" s="14">
        <f t="shared" si="46"/>
        <v>10000</v>
      </c>
    </row>
    <row r="574" spans="1:10" hidden="1" x14ac:dyDescent="0.3">
      <c r="A574" s="5">
        <f t="shared" si="44"/>
        <v>380</v>
      </c>
      <c r="B574" s="3">
        <v>45061</v>
      </c>
      <c r="C574" s="2" t="s">
        <v>13</v>
      </c>
      <c r="D574" s="2" t="s">
        <v>332</v>
      </c>
      <c r="E574" s="2"/>
      <c r="F574" s="2" t="s">
        <v>140</v>
      </c>
      <c r="G574" s="2">
        <v>1</v>
      </c>
      <c r="H574" s="10">
        <f>_xlfn.XLOOKUP(D574,Principales!$B:$B,Principales!$C:$C)</f>
        <v>4000</v>
      </c>
      <c r="I574" s="14">
        <f t="shared" si="45"/>
        <v>0</v>
      </c>
      <c r="J574" s="14">
        <f t="shared" si="46"/>
        <v>4000</v>
      </c>
    </row>
    <row r="575" spans="1:10" hidden="1" x14ac:dyDescent="0.3">
      <c r="A575" s="5">
        <f t="shared" si="44"/>
        <v>381</v>
      </c>
      <c r="B575" s="3">
        <v>45062</v>
      </c>
      <c r="C575" s="2" t="s">
        <v>84</v>
      </c>
      <c r="D575" s="2" t="s">
        <v>30</v>
      </c>
      <c r="E575" s="2" t="s">
        <v>135</v>
      </c>
      <c r="F575" s="2" t="s">
        <v>434</v>
      </c>
      <c r="G575" s="2">
        <v>1</v>
      </c>
      <c r="H575" s="10">
        <f>_xlfn.XLOOKUP(D575,Principales!$B:$B,Principales!$C:$C)</f>
        <v>5000</v>
      </c>
      <c r="I575" s="14">
        <f t="shared" si="45"/>
        <v>0</v>
      </c>
      <c r="J575" s="14">
        <f t="shared" si="46"/>
        <v>5000</v>
      </c>
    </row>
    <row r="576" spans="1:10" hidden="1" x14ac:dyDescent="0.3">
      <c r="A576" s="5">
        <f t="shared" si="44"/>
        <v>382</v>
      </c>
      <c r="B576" s="3">
        <v>45062</v>
      </c>
      <c r="C576" s="2" t="s">
        <v>479</v>
      </c>
      <c r="D576" s="2" t="s">
        <v>146</v>
      </c>
      <c r="E576" s="2"/>
      <c r="F576" s="2" t="s">
        <v>434</v>
      </c>
      <c r="G576" s="2">
        <v>1</v>
      </c>
      <c r="H576" s="10">
        <f>_xlfn.XLOOKUP(D576,Principales!$B:$B,Principales!$C:$C)</f>
        <v>5000</v>
      </c>
      <c r="I576" s="14">
        <f t="shared" si="45"/>
        <v>0</v>
      </c>
      <c r="J576" s="14">
        <f t="shared" si="46"/>
        <v>5000</v>
      </c>
    </row>
    <row r="577" spans="1:10" hidden="1" x14ac:dyDescent="0.3">
      <c r="A577" s="5">
        <f t="shared" si="44"/>
        <v>383</v>
      </c>
      <c r="B577" s="3">
        <v>45063</v>
      </c>
      <c r="C577" s="2" t="s">
        <v>84</v>
      </c>
      <c r="D577" s="2" t="s">
        <v>85</v>
      </c>
      <c r="E577" s="2" t="s">
        <v>14</v>
      </c>
      <c r="F577" s="2" t="s">
        <v>434</v>
      </c>
      <c r="G577" s="2">
        <v>1</v>
      </c>
      <c r="H577" s="10">
        <f>_xlfn.XLOOKUP(D577,Principales!$B:$B,Principales!$C:$C)</f>
        <v>5000</v>
      </c>
      <c r="I577" s="14">
        <f t="shared" si="45"/>
        <v>0</v>
      </c>
      <c r="J577" s="14">
        <f t="shared" si="46"/>
        <v>5000</v>
      </c>
    </row>
    <row r="578" spans="1:10" hidden="1" x14ac:dyDescent="0.3">
      <c r="A578" s="5">
        <f t="shared" si="44"/>
        <v>384</v>
      </c>
      <c r="B578" s="3">
        <v>45063</v>
      </c>
      <c r="C578" s="2" t="s">
        <v>145</v>
      </c>
      <c r="D578" s="2" t="s">
        <v>142</v>
      </c>
      <c r="E578" s="2" t="s">
        <v>26</v>
      </c>
      <c r="F578" s="2" t="s">
        <v>434</v>
      </c>
      <c r="G578" s="2">
        <v>1</v>
      </c>
      <c r="H578" s="10">
        <f>_xlfn.XLOOKUP(D578,Principales!$B:$B,Principales!$C:$C)</f>
        <v>5000</v>
      </c>
      <c r="I578" s="14">
        <f t="shared" si="45"/>
        <v>0</v>
      </c>
      <c r="J578" s="14">
        <f t="shared" si="46"/>
        <v>5000</v>
      </c>
    </row>
    <row r="579" spans="1:10" hidden="1" x14ac:dyDescent="0.3">
      <c r="A579" s="5">
        <f t="shared" si="44"/>
        <v>385</v>
      </c>
      <c r="B579" s="3">
        <v>45064</v>
      </c>
      <c r="C579" s="2" t="s">
        <v>864</v>
      </c>
      <c r="D579" s="2" t="s">
        <v>142</v>
      </c>
      <c r="E579" s="2" t="s">
        <v>26</v>
      </c>
      <c r="F579" s="2" t="s">
        <v>4</v>
      </c>
      <c r="G579" s="2">
        <v>1</v>
      </c>
      <c r="H579" s="10">
        <f>_xlfn.XLOOKUP(D579,Principales!$B:$B,Principales!$C:$C)</f>
        <v>5000</v>
      </c>
      <c r="I579" s="14">
        <f t="shared" si="45"/>
        <v>0</v>
      </c>
      <c r="J579" s="14">
        <f t="shared" si="46"/>
        <v>5000</v>
      </c>
    </row>
    <row r="580" spans="1:10" hidden="1" x14ac:dyDescent="0.3">
      <c r="A580" s="5">
        <f t="shared" ref="A580:A643" si="47">IF(_xlfn.CONCAT(B580:C580)=_xlfn.CONCAT(B579:C579),A579,A579+1)</f>
        <v>386</v>
      </c>
      <c r="B580" s="3">
        <v>45065</v>
      </c>
      <c r="C580" s="2" t="s">
        <v>144</v>
      </c>
      <c r="D580" s="2" t="s">
        <v>153</v>
      </c>
      <c r="E580" s="2" t="s">
        <v>26</v>
      </c>
      <c r="F580" s="2" t="s">
        <v>4</v>
      </c>
      <c r="G580" s="2">
        <v>4</v>
      </c>
      <c r="H580" s="10">
        <f>_xlfn.XLOOKUP(D580,Principales!$B:$B,Principales!$C:$C)</f>
        <v>5000</v>
      </c>
      <c r="I580" s="14">
        <f t="shared" si="45"/>
        <v>0</v>
      </c>
      <c r="J580" s="14">
        <f t="shared" si="46"/>
        <v>20000</v>
      </c>
    </row>
    <row r="581" spans="1:10" hidden="1" x14ac:dyDescent="0.3">
      <c r="A581" s="5">
        <f t="shared" si="47"/>
        <v>386</v>
      </c>
      <c r="B581" s="3">
        <v>45065</v>
      </c>
      <c r="C581" s="2" t="s">
        <v>144</v>
      </c>
      <c r="D581" s="2" t="s">
        <v>142</v>
      </c>
      <c r="E581" s="2" t="s">
        <v>19</v>
      </c>
      <c r="F581" s="2" t="s">
        <v>4</v>
      </c>
      <c r="G581" s="2">
        <v>1</v>
      </c>
      <c r="H581" s="10">
        <f>_xlfn.XLOOKUP(D581,Principales!$B:$B,Principales!$C:$C)</f>
        <v>5000</v>
      </c>
      <c r="I581" s="14">
        <f t="shared" si="45"/>
        <v>0</v>
      </c>
      <c r="J581" s="14">
        <f t="shared" si="46"/>
        <v>5000</v>
      </c>
    </row>
    <row r="582" spans="1:10" hidden="1" x14ac:dyDescent="0.3">
      <c r="A582" s="5">
        <f t="shared" si="47"/>
        <v>387</v>
      </c>
      <c r="B582" s="3">
        <v>45065</v>
      </c>
      <c r="C582" s="2" t="s">
        <v>145</v>
      </c>
      <c r="D582" s="2" t="s">
        <v>36</v>
      </c>
      <c r="E582" s="2"/>
      <c r="F582" s="2" t="s">
        <v>4</v>
      </c>
      <c r="G582" s="2">
        <v>2</v>
      </c>
      <c r="H582" s="10">
        <f>_xlfn.XLOOKUP(D582,Principales!$B:$B,Principales!$C:$C)</f>
        <v>5000</v>
      </c>
      <c r="I582" s="14">
        <f t="shared" si="45"/>
        <v>0</v>
      </c>
      <c r="J582" s="14">
        <f t="shared" si="46"/>
        <v>10000</v>
      </c>
    </row>
    <row r="583" spans="1:10" hidden="1" x14ac:dyDescent="0.3">
      <c r="A583" s="5">
        <f t="shared" si="47"/>
        <v>387</v>
      </c>
      <c r="B583" s="3">
        <v>45065</v>
      </c>
      <c r="C583" s="2" t="s">
        <v>145</v>
      </c>
      <c r="D583" s="2" t="s">
        <v>142</v>
      </c>
      <c r="E583" s="2"/>
      <c r="F583" s="2" t="s">
        <v>12</v>
      </c>
      <c r="G583" s="2">
        <v>1</v>
      </c>
      <c r="H583" s="10">
        <f>_xlfn.XLOOKUP(D583,Principales!$B:$B,Principales!$C:$C)</f>
        <v>5000</v>
      </c>
      <c r="I583" s="14">
        <f t="shared" si="45"/>
        <v>0</v>
      </c>
      <c r="J583" s="14">
        <f t="shared" si="46"/>
        <v>5000</v>
      </c>
    </row>
    <row r="584" spans="1:10" hidden="1" x14ac:dyDescent="0.3">
      <c r="A584" s="5">
        <f t="shared" si="47"/>
        <v>388</v>
      </c>
      <c r="B584" s="3">
        <v>45065</v>
      </c>
      <c r="C584" s="2" t="s">
        <v>84</v>
      </c>
      <c r="D584" s="2" t="s">
        <v>36</v>
      </c>
      <c r="E584" s="2"/>
      <c r="F584" s="2" t="s">
        <v>434</v>
      </c>
      <c r="G584" s="2">
        <v>1</v>
      </c>
      <c r="H584" s="10">
        <f>_xlfn.XLOOKUP(D584,Principales!$B:$B,Principales!$C:$C)</f>
        <v>5000</v>
      </c>
      <c r="I584" s="14">
        <f t="shared" si="45"/>
        <v>0</v>
      </c>
      <c r="J584" s="14">
        <f t="shared" si="46"/>
        <v>5000</v>
      </c>
    </row>
    <row r="585" spans="1:10" hidden="1" x14ac:dyDescent="0.3">
      <c r="A585" s="5">
        <f t="shared" si="47"/>
        <v>389</v>
      </c>
      <c r="B585" s="3">
        <v>45066</v>
      </c>
      <c r="C585" s="2" t="s">
        <v>84</v>
      </c>
      <c r="D585" s="2" t="s">
        <v>485</v>
      </c>
      <c r="E585" s="2" t="s">
        <v>19</v>
      </c>
      <c r="F585" s="2" t="s">
        <v>434</v>
      </c>
      <c r="G585" s="2">
        <v>1</v>
      </c>
      <c r="H585" s="10">
        <f>_xlfn.XLOOKUP(D585,Principales!$B:$B,Principales!$C:$C)</f>
        <v>5000</v>
      </c>
      <c r="I585" s="14">
        <f t="shared" si="45"/>
        <v>0</v>
      </c>
      <c r="J585" s="14">
        <f t="shared" si="46"/>
        <v>5000</v>
      </c>
    </row>
    <row r="586" spans="1:10" hidden="1" x14ac:dyDescent="0.3">
      <c r="A586" s="5">
        <f t="shared" si="47"/>
        <v>390</v>
      </c>
      <c r="B586" s="3">
        <v>45066</v>
      </c>
      <c r="C586" s="2" t="s">
        <v>8</v>
      </c>
      <c r="D586" s="2" t="s">
        <v>36</v>
      </c>
      <c r="E586" s="2"/>
      <c r="F586" s="2" t="s">
        <v>4</v>
      </c>
      <c r="G586" s="2">
        <v>1</v>
      </c>
      <c r="H586" s="10">
        <f>_xlfn.XLOOKUP(D586,Principales!$B:$B,Principales!$C:$C)</f>
        <v>5000</v>
      </c>
      <c r="I586" s="14">
        <f t="shared" si="45"/>
        <v>0</v>
      </c>
      <c r="J586" s="14">
        <f t="shared" si="46"/>
        <v>5000</v>
      </c>
    </row>
    <row r="587" spans="1:10" hidden="1" x14ac:dyDescent="0.3">
      <c r="A587" s="5">
        <f t="shared" si="47"/>
        <v>391</v>
      </c>
      <c r="B587" s="3">
        <v>45066</v>
      </c>
      <c r="C587" s="2" t="s">
        <v>864</v>
      </c>
      <c r="D587" s="2" t="s">
        <v>36</v>
      </c>
      <c r="E587" s="2"/>
      <c r="F587" s="2" t="s">
        <v>4</v>
      </c>
      <c r="G587" s="2">
        <v>1</v>
      </c>
      <c r="H587" s="10">
        <f>_xlfn.XLOOKUP(D587,Principales!$B:$B,Principales!$C:$C)</f>
        <v>5000</v>
      </c>
      <c r="I587" s="14">
        <f t="shared" si="45"/>
        <v>0</v>
      </c>
      <c r="J587" s="14">
        <f t="shared" si="46"/>
        <v>5000</v>
      </c>
    </row>
    <row r="588" spans="1:10" hidden="1" x14ac:dyDescent="0.3">
      <c r="A588" s="5">
        <f t="shared" si="47"/>
        <v>392</v>
      </c>
      <c r="B588" s="3">
        <v>45066</v>
      </c>
      <c r="C588" s="2" t="s">
        <v>39</v>
      </c>
      <c r="D588" s="2" t="s">
        <v>341</v>
      </c>
      <c r="E588" s="2" t="s">
        <v>26</v>
      </c>
      <c r="F588" s="2" t="s">
        <v>434</v>
      </c>
      <c r="G588" s="2">
        <v>1</v>
      </c>
      <c r="H588" s="10">
        <f>_xlfn.XLOOKUP(D588,Principales!$B:$B,Principales!$C:$C)</f>
        <v>5000</v>
      </c>
      <c r="I588" s="14">
        <f t="shared" si="45"/>
        <v>0</v>
      </c>
      <c r="J588" s="14">
        <f t="shared" si="46"/>
        <v>5000</v>
      </c>
    </row>
    <row r="589" spans="1:10" hidden="1" x14ac:dyDescent="0.3">
      <c r="A589" s="5">
        <f t="shared" si="47"/>
        <v>392</v>
      </c>
      <c r="B589" s="3">
        <v>45066</v>
      </c>
      <c r="C589" s="2" t="s">
        <v>39</v>
      </c>
      <c r="D589" s="2" t="s">
        <v>36</v>
      </c>
      <c r="E589" s="2"/>
      <c r="F589" s="2" t="s">
        <v>4</v>
      </c>
      <c r="G589" s="2">
        <v>1</v>
      </c>
      <c r="H589" s="10">
        <f>_xlfn.XLOOKUP(D589,Principales!$B:$B,Principales!$C:$C)</f>
        <v>5000</v>
      </c>
      <c r="I589" s="14">
        <f t="shared" si="45"/>
        <v>0</v>
      </c>
      <c r="J589" s="14">
        <f t="shared" si="46"/>
        <v>5000</v>
      </c>
    </row>
    <row r="590" spans="1:10" hidden="1" x14ac:dyDescent="0.3">
      <c r="A590" s="5">
        <f t="shared" si="47"/>
        <v>392</v>
      </c>
      <c r="B590" s="3">
        <v>45066</v>
      </c>
      <c r="C590" s="2" t="s">
        <v>39</v>
      </c>
      <c r="D590" s="2" t="s">
        <v>58</v>
      </c>
      <c r="E590" s="2"/>
      <c r="F590" s="2" t="s">
        <v>12</v>
      </c>
      <c r="G590" s="2">
        <v>1</v>
      </c>
      <c r="H590" s="10">
        <f>_xlfn.XLOOKUP(D590,Principales!$B:$B,Principales!$C:$C)</f>
        <v>5000</v>
      </c>
      <c r="I590" s="14">
        <f t="shared" si="45"/>
        <v>0</v>
      </c>
      <c r="J590" s="14">
        <f t="shared" si="46"/>
        <v>5000</v>
      </c>
    </row>
    <row r="591" spans="1:10" hidden="1" x14ac:dyDescent="0.3">
      <c r="A591" s="5">
        <f t="shared" si="47"/>
        <v>392</v>
      </c>
      <c r="B591" s="3">
        <v>45066</v>
      </c>
      <c r="C591" s="2" t="s">
        <v>39</v>
      </c>
      <c r="D591" s="2" t="s">
        <v>341</v>
      </c>
      <c r="E591" s="2" t="s">
        <v>19</v>
      </c>
      <c r="F591" s="2" t="s">
        <v>434</v>
      </c>
      <c r="G591" s="2">
        <v>1</v>
      </c>
      <c r="H591" s="10">
        <f>_xlfn.XLOOKUP(D591,Principales!$B:$B,Principales!$C:$C)</f>
        <v>5000</v>
      </c>
      <c r="I591" s="14">
        <f t="shared" si="45"/>
        <v>0</v>
      </c>
      <c r="J591" s="14">
        <f t="shared" si="46"/>
        <v>5000</v>
      </c>
    </row>
    <row r="592" spans="1:10" hidden="1" x14ac:dyDescent="0.3">
      <c r="A592" s="5">
        <f t="shared" si="47"/>
        <v>392</v>
      </c>
      <c r="B592" s="3">
        <v>45066</v>
      </c>
      <c r="C592" s="2" t="s">
        <v>39</v>
      </c>
      <c r="D592" s="2" t="s">
        <v>341</v>
      </c>
      <c r="E592" s="2" t="s">
        <v>19</v>
      </c>
      <c r="F592" s="2" t="s">
        <v>4</v>
      </c>
      <c r="G592" s="2">
        <v>2</v>
      </c>
      <c r="H592" s="10">
        <f>_xlfn.XLOOKUP(D592,Principales!$B:$B,Principales!$C:$C)</f>
        <v>5000</v>
      </c>
      <c r="I592" s="14">
        <f t="shared" si="45"/>
        <v>0</v>
      </c>
      <c r="J592" s="14">
        <f t="shared" si="46"/>
        <v>10000</v>
      </c>
    </row>
    <row r="593" spans="1:10" hidden="1" x14ac:dyDescent="0.3">
      <c r="A593" s="5">
        <f t="shared" si="47"/>
        <v>392</v>
      </c>
      <c r="B593" s="3">
        <v>45066</v>
      </c>
      <c r="C593" s="2" t="s">
        <v>39</v>
      </c>
      <c r="D593" s="2" t="s">
        <v>96</v>
      </c>
      <c r="E593" s="2"/>
      <c r="F593" s="2" t="s">
        <v>12</v>
      </c>
      <c r="G593" s="2">
        <v>1</v>
      </c>
      <c r="H593" s="10">
        <f>_xlfn.XLOOKUP(D593,Principales!$B:$B,Principales!$C:$C)</f>
        <v>6000</v>
      </c>
      <c r="I593" s="14">
        <f t="shared" si="45"/>
        <v>0</v>
      </c>
      <c r="J593" s="14">
        <f t="shared" si="46"/>
        <v>6000</v>
      </c>
    </row>
    <row r="594" spans="1:10" hidden="1" x14ac:dyDescent="0.3">
      <c r="A594" s="5">
        <f t="shared" si="47"/>
        <v>392</v>
      </c>
      <c r="B594" s="3">
        <v>45066</v>
      </c>
      <c r="C594" s="2" t="s">
        <v>39</v>
      </c>
      <c r="D594" s="2" t="s">
        <v>341</v>
      </c>
      <c r="E594" s="2"/>
      <c r="F594" s="2" t="s">
        <v>4</v>
      </c>
      <c r="G594" s="2">
        <v>1</v>
      </c>
      <c r="H594" s="10">
        <f>_xlfn.XLOOKUP(D594,Principales!$B:$B,Principales!$C:$C)</f>
        <v>5000</v>
      </c>
      <c r="I594" s="14">
        <v>1000</v>
      </c>
      <c r="J594" s="14">
        <f t="shared" si="46"/>
        <v>4000</v>
      </c>
    </row>
    <row r="595" spans="1:10" hidden="1" x14ac:dyDescent="0.3">
      <c r="A595" s="5">
        <f t="shared" si="47"/>
        <v>393</v>
      </c>
      <c r="B595" s="3">
        <v>45066</v>
      </c>
      <c r="C595" s="2" t="s">
        <v>50</v>
      </c>
      <c r="D595" s="2" t="s">
        <v>341</v>
      </c>
      <c r="E595" s="2" t="s">
        <v>19</v>
      </c>
      <c r="F595" s="2" t="s">
        <v>4</v>
      </c>
      <c r="G595" s="2">
        <v>1</v>
      </c>
      <c r="H595" s="10">
        <f>_xlfn.XLOOKUP(D595,Principales!$B:$B,Principales!$C:$C)</f>
        <v>5000</v>
      </c>
      <c r="I595" s="14">
        <f t="shared" si="45"/>
        <v>0</v>
      </c>
      <c r="J595" s="14">
        <f t="shared" si="46"/>
        <v>5000</v>
      </c>
    </row>
    <row r="596" spans="1:10" hidden="1" x14ac:dyDescent="0.3">
      <c r="A596" s="5">
        <f t="shared" si="47"/>
        <v>394</v>
      </c>
      <c r="B596" s="3">
        <v>45066</v>
      </c>
      <c r="C596" s="2" t="s">
        <v>62</v>
      </c>
      <c r="D596" s="2" t="s">
        <v>58</v>
      </c>
      <c r="E596" s="2"/>
      <c r="F596" s="2" t="s">
        <v>4</v>
      </c>
      <c r="G596" s="2">
        <v>1</v>
      </c>
      <c r="H596" s="10">
        <f>_xlfn.XLOOKUP(D596,Principales!$B:$B,Principales!$C:$C)</f>
        <v>5000</v>
      </c>
      <c r="I596" s="14">
        <f t="shared" si="45"/>
        <v>0</v>
      </c>
      <c r="J596" s="14">
        <f t="shared" si="46"/>
        <v>5000</v>
      </c>
    </row>
    <row r="597" spans="1:10" hidden="1" x14ac:dyDescent="0.3">
      <c r="A597" s="5">
        <f t="shared" si="47"/>
        <v>394</v>
      </c>
      <c r="B597" s="3">
        <v>45066</v>
      </c>
      <c r="C597" s="2" t="s">
        <v>62</v>
      </c>
      <c r="D597" s="2" t="s">
        <v>478</v>
      </c>
      <c r="E597" s="2"/>
      <c r="F597" s="2" t="s">
        <v>4</v>
      </c>
      <c r="G597" s="2">
        <v>1</v>
      </c>
      <c r="H597" s="10">
        <f>_xlfn.XLOOKUP(D597,Principales!$B:$B,Principales!$C:$C)</f>
        <v>5000</v>
      </c>
      <c r="I597" s="14">
        <f t="shared" si="45"/>
        <v>0</v>
      </c>
      <c r="J597" s="14">
        <f t="shared" si="46"/>
        <v>5000</v>
      </c>
    </row>
    <row r="598" spans="1:10" hidden="1" x14ac:dyDescent="0.3">
      <c r="A598" s="5">
        <f t="shared" si="47"/>
        <v>394</v>
      </c>
      <c r="B598" s="3">
        <v>45066</v>
      </c>
      <c r="C598" s="2" t="s">
        <v>62</v>
      </c>
      <c r="D598" s="2" t="s">
        <v>341</v>
      </c>
      <c r="E598" s="2" t="s">
        <v>19</v>
      </c>
      <c r="F598" s="2" t="s">
        <v>4</v>
      </c>
      <c r="G598" s="2">
        <v>1</v>
      </c>
      <c r="H598" s="10">
        <f>_xlfn.XLOOKUP(D598,Principales!$B:$B,Principales!$C:$C)</f>
        <v>5000</v>
      </c>
      <c r="I598" s="14">
        <f t="shared" si="45"/>
        <v>0</v>
      </c>
      <c r="J598" s="14">
        <f t="shared" si="46"/>
        <v>5000</v>
      </c>
    </row>
    <row r="599" spans="1:10" hidden="1" x14ac:dyDescent="0.3">
      <c r="A599" s="5">
        <f t="shared" si="47"/>
        <v>395</v>
      </c>
      <c r="B599" s="3">
        <v>45067</v>
      </c>
      <c r="C599" s="2" t="s">
        <v>15</v>
      </c>
      <c r="D599" s="2" t="s">
        <v>96</v>
      </c>
      <c r="E599" s="2"/>
      <c r="F599" s="2" t="s">
        <v>4</v>
      </c>
      <c r="G599" s="2">
        <v>2</v>
      </c>
      <c r="H599" s="10">
        <f>_xlfn.XLOOKUP(D599,Principales!$B:$B,Principales!$C:$C)</f>
        <v>6000</v>
      </c>
      <c r="I599" s="14">
        <f t="shared" si="45"/>
        <v>0</v>
      </c>
      <c r="J599" s="14">
        <f t="shared" si="46"/>
        <v>12000</v>
      </c>
    </row>
    <row r="600" spans="1:10" hidden="1" x14ac:dyDescent="0.3">
      <c r="A600" s="5">
        <f t="shared" si="47"/>
        <v>395</v>
      </c>
      <c r="B600" s="3">
        <v>45067</v>
      </c>
      <c r="C600" s="2" t="s">
        <v>15</v>
      </c>
      <c r="D600" s="2" t="s">
        <v>153</v>
      </c>
      <c r="E600" s="2" t="s">
        <v>22</v>
      </c>
      <c r="F600" s="2" t="s">
        <v>12</v>
      </c>
      <c r="G600" s="2">
        <v>1</v>
      </c>
      <c r="H600" s="10">
        <f>_xlfn.XLOOKUP(D600,Principales!$B:$B,Principales!$C:$C)</f>
        <v>5000</v>
      </c>
      <c r="I600" s="14">
        <f t="shared" si="45"/>
        <v>0</v>
      </c>
      <c r="J600" s="14">
        <f t="shared" si="46"/>
        <v>5000</v>
      </c>
    </row>
    <row r="601" spans="1:10" hidden="1" x14ac:dyDescent="0.3">
      <c r="A601" s="5">
        <f t="shared" si="47"/>
        <v>395</v>
      </c>
      <c r="B601" s="3">
        <v>45067</v>
      </c>
      <c r="C601" s="2" t="s">
        <v>15</v>
      </c>
      <c r="D601" s="2" t="s">
        <v>340</v>
      </c>
      <c r="E601" s="2" t="s">
        <v>26</v>
      </c>
      <c r="F601" s="2" t="s">
        <v>434</v>
      </c>
      <c r="G601" s="2">
        <v>1</v>
      </c>
      <c r="H601" s="10">
        <f>_xlfn.XLOOKUP(D601,Principales!$B:$B,Principales!$C:$C)</f>
        <v>5000</v>
      </c>
      <c r="I601" s="14">
        <f t="shared" si="45"/>
        <v>0</v>
      </c>
      <c r="J601" s="14">
        <f t="shared" si="46"/>
        <v>5000</v>
      </c>
    </row>
    <row r="602" spans="1:10" hidden="1" x14ac:dyDescent="0.3">
      <c r="A602" s="5">
        <f t="shared" si="47"/>
        <v>396</v>
      </c>
      <c r="B602" s="3">
        <v>45067</v>
      </c>
      <c r="C602" s="2" t="s">
        <v>62</v>
      </c>
      <c r="D602" s="2" t="s">
        <v>20</v>
      </c>
      <c r="E602" s="2"/>
      <c r="F602" s="2" t="s">
        <v>4</v>
      </c>
      <c r="G602" s="2">
        <v>1</v>
      </c>
      <c r="H602" s="10">
        <f>_xlfn.XLOOKUP(D602,Principales!$B:$B,Principales!$C:$C)</f>
        <v>5000</v>
      </c>
      <c r="I602" s="14">
        <f t="shared" si="45"/>
        <v>0</v>
      </c>
      <c r="J602" s="14">
        <f t="shared" si="46"/>
        <v>5000</v>
      </c>
    </row>
    <row r="603" spans="1:10" hidden="1" x14ac:dyDescent="0.3">
      <c r="A603" s="5">
        <f t="shared" si="47"/>
        <v>397</v>
      </c>
      <c r="B603" s="3">
        <v>45067</v>
      </c>
      <c r="C603" s="2" t="s">
        <v>338</v>
      </c>
      <c r="D603" s="2" t="s">
        <v>340</v>
      </c>
      <c r="E603" s="2" t="s">
        <v>14</v>
      </c>
      <c r="F603" s="2" t="s">
        <v>4</v>
      </c>
      <c r="G603" s="2">
        <v>2</v>
      </c>
      <c r="H603" s="10">
        <f>_xlfn.XLOOKUP(D603,Principales!$B:$B,Principales!$C:$C)</f>
        <v>5000</v>
      </c>
      <c r="I603" s="14">
        <f t="shared" si="45"/>
        <v>0</v>
      </c>
      <c r="J603" s="14">
        <f t="shared" si="46"/>
        <v>10000</v>
      </c>
    </row>
    <row r="604" spans="1:10" hidden="1" x14ac:dyDescent="0.3">
      <c r="A604" s="5">
        <f t="shared" si="47"/>
        <v>398</v>
      </c>
      <c r="B604" s="3">
        <v>45067</v>
      </c>
      <c r="C604" s="2" t="s">
        <v>433</v>
      </c>
      <c r="D604" s="2" t="s">
        <v>16</v>
      </c>
      <c r="E604" s="2"/>
      <c r="F604" s="2" t="s">
        <v>434</v>
      </c>
      <c r="G604" s="2">
        <v>2</v>
      </c>
      <c r="H604" s="10">
        <f>_xlfn.XLOOKUP(D604,Principales!$B:$B,Principales!$C:$C)</f>
        <v>5000</v>
      </c>
      <c r="I604" s="14">
        <f t="shared" si="45"/>
        <v>0</v>
      </c>
      <c r="J604" s="14">
        <f t="shared" si="46"/>
        <v>10000</v>
      </c>
    </row>
    <row r="605" spans="1:10" hidden="1" x14ac:dyDescent="0.3">
      <c r="A605" s="5">
        <f t="shared" si="47"/>
        <v>398</v>
      </c>
      <c r="B605" s="3">
        <v>45067</v>
      </c>
      <c r="C605" s="2" t="s">
        <v>433</v>
      </c>
      <c r="D605" s="2" t="s">
        <v>340</v>
      </c>
      <c r="E605" s="2" t="s">
        <v>488</v>
      </c>
      <c r="F605" s="2" t="s">
        <v>434</v>
      </c>
      <c r="G605" s="2">
        <v>1</v>
      </c>
      <c r="H605" s="10">
        <f>_xlfn.XLOOKUP(D605,Principales!$B:$B,Principales!$C:$C)</f>
        <v>5000</v>
      </c>
      <c r="I605" s="14">
        <f t="shared" si="45"/>
        <v>0</v>
      </c>
      <c r="J605" s="14">
        <f t="shared" si="46"/>
        <v>5000</v>
      </c>
    </row>
    <row r="606" spans="1:10" hidden="1" x14ac:dyDescent="0.3">
      <c r="A606" s="5">
        <f t="shared" si="47"/>
        <v>399</v>
      </c>
      <c r="B606" s="3">
        <v>45067</v>
      </c>
      <c r="C606" s="2" t="s">
        <v>84</v>
      </c>
      <c r="D606" s="2" t="s">
        <v>60</v>
      </c>
      <c r="E606" s="2" t="s">
        <v>489</v>
      </c>
      <c r="F606" s="2" t="s">
        <v>434</v>
      </c>
      <c r="G606" s="2">
        <v>1</v>
      </c>
      <c r="H606" s="10">
        <f>_xlfn.XLOOKUP(D606,Principales!$B:$B,Principales!$C:$C)</f>
        <v>6000</v>
      </c>
      <c r="I606" s="14">
        <f t="shared" si="45"/>
        <v>0</v>
      </c>
      <c r="J606" s="14">
        <f t="shared" si="46"/>
        <v>6000</v>
      </c>
    </row>
    <row r="607" spans="1:10" hidden="1" x14ac:dyDescent="0.3">
      <c r="A607" s="5">
        <f t="shared" si="47"/>
        <v>400</v>
      </c>
      <c r="B607" s="3">
        <v>45067</v>
      </c>
      <c r="C607" s="2" t="s">
        <v>490</v>
      </c>
      <c r="D607" s="2" t="s">
        <v>340</v>
      </c>
      <c r="E607" s="2" t="s">
        <v>19</v>
      </c>
      <c r="F607" s="2" t="s">
        <v>4</v>
      </c>
      <c r="G607" s="2">
        <v>1</v>
      </c>
      <c r="H607" s="10">
        <f>_xlfn.XLOOKUP(D607,Principales!$B:$B,Principales!$C:$C)</f>
        <v>5000</v>
      </c>
      <c r="I607" s="14">
        <f t="shared" si="45"/>
        <v>0</v>
      </c>
      <c r="J607" s="14">
        <f t="shared" si="46"/>
        <v>5000</v>
      </c>
    </row>
    <row r="608" spans="1:10" hidden="1" x14ac:dyDescent="0.3">
      <c r="A608" s="5">
        <f t="shared" si="47"/>
        <v>401</v>
      </c>
      <c r="B608" s="3">
        <v>45067</v>
      </c>
      <c r="C608" s="2" t="s">
        <v>148</v>
      </c>
      <c r="D608" s="2" t="s">
        <v>60</v>
      </c>
      <c r="E608" s="2" t="s">
        <v>19</v>
      </c>
      <c r="F608" s="2" t="s">
        <v>4</v>
      </c>
      <c r="G608" s="2">
        <v>1</v>
      </c>
      <c r="H608" s="10">
        <f>_xlfn.XLOOKUP(D608,Principales!$B:$B,Principales!$C:$C)</f>
        <v>6000</v>
      </c>
      <c r="I608" s="14">
        <f t="shared" si="45"/>
        <v>0</v>
      </c>
      <c r="J608" s="14">
        <f t="shared" si="46"/>
        <v>6000</v>
      </c>
    </row>
    <row r="609" spans="1:10" hidden="1" x14ac:dyDescent="0.3">
      <c r="A609" s="5">
        <f t="shared" si="47"/>
        <v>401</v>
      </c>
      <c r="B609" s="3">
        <v>45067</v>
      </c>
      <c r="C609" s="2" t="s">
        <v>148</v>
      </c>
      <c r="D609" s="2" t="s">
        <v>60</v>
      </c>
      <c r="E609" s="2" t="s">
        <v>19</v>
      </c>
      <c r="F609" s="2" t="s">
        <v>434</v>
      </c>
      <c r="G609" s="2">
        <v>1</v>
      </c>
      <c r="H609" s="10">
        <f>_xlfn.XLOOKUP(D609,Principales!$B:$B,Principales!$C:$C)</f>
        <v>6000</v>
      </c>
      <c r="I609" s="14">
        <f t="shared" si="45"/>
        <v>0</v>
      </c>
      <c r="J609" s="14">
        <f t="shared" si="46"/>
        <v>6000</v>
      </c>
    </row>
    <row r="610" spans="1:10" hidden="1" x14ac:dyDescent="0.3">
      <c r="A610" s="5">
        <f t="shared" si="47"/>
        <v>402</v>
      </c>
      <c r="B610" s="3">
        <v>45068</v>
      </c>
      <c r="C610" s="2" t="s">
        <v>84</v>
      </c>
      <c r="D610" s="2" t="s">
        <v>67</v>
      </c>
      <c r="E610" s="2" t="s">
        <v>494</v>
      </c>
      <c r="F610" s="2" t="s">
        <v>434</v>
      </c>
      <c r="G610" s="2">
        <v>1</v>
      </c>
      <c r="H610" s="10">
        <f>_xlfn.XLOOKUP(D610,Principales!$B:$B,Principales!$C:$C)</f>
        <v>5000</v>
      </c>
      <c r="I610" s="14">
        <f t="shared" si="45"/>
        <v>0</v>
      </c>
      <c r="J610" s="14">
        <f t="shared" si="46"/>
        <v>5000</v>
      </c>
    </row>
    <row r="611" spans="1:10" hidden="1" x14ac:dyDescent="0.3">
      <c r="A611" s="5">
        <f t="shared" si="47"/>
        <v>403</v>
      </c>
      <c r="B611" s="3">
        <v>45068</v>
      </c>
      <c r="C611" s="2" t="s">
        <v>144</v>
      </c>
      <c r="D611" s="2" t="s">
        <v>340</v>
      </c>
      <c r="E611" s="2" t="s">
        <v>26</v>
      </c>
      <c r="F611" s="2" t="s">
        <v>4</v>
      </c>
      <c r="G611" s="2">
        <v>2</v>
      </c>
      <c r="H611" s="10">
        <f>_xlfn.XLOOKUP(D611,Principales!$B:$B,Principales!$C:$C)</f>
        <v>5000</v>
      </c>
      <c r="I611" s="14">
        <f t="shared" si="45"/>
        <v>0</v>
      </c>
      <c r="J611" s="14">
        <f t="shared" si="46"/>
        <v>10000</v>
      </c>
    </row>
    <row r="612" spans="1:10" hidden="1" x14ac:dyDescent="0.3">
      <c r="A612" s="5">
        <f t="shared" si="47"/>
        <v>403</v>
      </c>
      <c r="B612" s="3">
        <v>45068</v>
      </c>
      <c r="C612" s="2" t="s">
        <v>144</v>
      </c>
      <c r="D612" s="2" t="s">
        <v>495</v>
      </c>
      <c r="E612" s="2" t="s">
        <v>26</v>
      </c>
      <c r="F612" s="2" t="s">
        <v>4</v>
      </c>
      <c r="G612" s="2">
        <v>1</v>
      </c>
      <c r="H612" s="10">
        <f>_xlfn.XLOOKUP(D612,Principales!$B:$B,Principales!$C:$C)</f>
        <v>5000</v>
      </c>
      <c r="I612" s="14">
        <f t="shared" si="45"/>
        <v>0</v>
      </c>
      <c r="J612" s="14">
        <f t="shared" si="46"/>
        <v>5000</v>
      </c>
    </row>
    <row r="613" spans="1:10" hidden="1" x14ac:dyDescent="0.3">
      <c r="A613" s="5">
        <f t="shared" si="47"/>
        <v>404</v>
      </c>
      <c r="B613" s="3">
        <v>45068</v>
      </c>
      <c r="C613" s="2" t="s">
        <v>13</v>
      </c>
      <c r="D613" s="2" t="s">
        <v>431</v>
      </c>
      <c r="E613" s="2" t="s">
        <v>14</v>
      </c>
      <c r="F613" s="2" t="s">
        <v>4</v>
      </c>
      <c r="G613" s="2">
        <v>2</v>
      </c>
      <c r="H613" s="10">
        <f>_xlfn.XLOOKUP(D613,Principales!$B:$B,Principales!$C:$C)</f>
        <v>5000</v>
      </c>
      <c r="I613" s="14">
        <f t="shared" si="45"/>
        <v>0</v>
      </c>
      <c r="J613" s="14">
        <f t="shared" si="46"/>
        <v>10000</v>
      </c>
    </row>
    <row r="614" spans="1:10" hidden="1" x14ac:dyDescent="0.3">
      <c r="A614" s="5">
        <f t="shared" si="47"/>
        <v>404</v>
      </c>
      <c r="B614" s="3">
        <v>45068</v>
      </c>
      <c r="C614" s="2" t="s">
        <v>13</v>
      </c>
      <c r="D614" s="2" t="s">
        <v>332</v>
      </c>
      <c r="E614" s="2"/>
      <c r="F614" s="2" t="s">
        <v>140</v>
      </c>
      <c r="G614" s="2">
        <v>2</v>
      </c>
      <c r="H614" s="10">
        <f>_xlfn.XLOOKUP(D614,Principales!$B:$B,Principales!$C:$C)</f>
        <v>4000</v>
      </c>
      <c r="I614" s="14">
        <f t="shared" si="45"/>
        <v>0</v>
      </c>
      <c r="J614" s="14">
        <f t="shared" si="46"/>
        <v>8000</v>
      </c>
    </row>
    <row r="615" spans="1:10" hidden="1" x14ac:dyDescent="0.3">
      <c r="A615" s="5">
        <f t="shared" si="47"/>
        <v>405</v>
      </c>
      <c r="B615" s="3">
        <v>45069</v>
      </c>
      <c r="C615" s="2" t="s">
        <v>84</v>
      </c>
      <c r="D615" s="2" t="s">
        <v>496</v>
      </c>
      <c r="E615" s="2" t="s">
        <v>14</v>
      </c>
      <c r="F615" s="2" t="s">
        <v>434</v>
      </c>
      <c r="G615" s="2">
        <v>1</v>
      </c>
      <c r="H615" s="10">
        <f>_xlfn.XLOOKUP(D615,Principales!$B:$B,Principales!$C:$C)</f>
        <v>5000</v>
      </c>
      <c r="I615" s="14">
        <f t="shared" si="45"/>
        <v>0</v>
      </c>
      <c r="J615" s="14">
        <f t="shared" si="46"/>
        <v>5000</v>
      </c>
    </row>
    <row r="616" spans="1:10" hidden="1" x14ac:dyDescent="0.3">
      <c r="A616" s="5">
        <f t="shared" si="47"/>
        <v>406</v>
      </c>
      <c r="B616" s="3">
        <v>45069</v>
      </c>
      <c r="C616" s="2" t="s">
        <v>144</v>
      </c>
      <c r="D616" s="2" t="s">
        <v>153</v>
      </c>
      <c r="E616" s="2" t="s">
        <v>26</v>
      </c>
      <c r="F616" s="2" t="s">
        <v>4</v>
      </c>
      <c r="G616" s="2">
        <v>3</v>
      </c>
      <c r="H616" s="10">
        <f>_xlfn.XLOOKUP(D616,Principales!$B:$B,Principales!$C:$C)</f>
        <v>5000</v>
      </c>
      <c r="I616" s="14">
        <f t="shared" si="45"/>
        <v>0</v>
      </c>
      <c r="J616" s="14">
        <f t="shared" si="46"/>
        <v>15000</v>
      </c>
    </row>
    <row r="617" spans="1:10" hidden="1" x14ac:dyDescent="0.3">
      <c r="A617" s="5">
        <f t="shared" si="47"/>
        <v>406</v>
      </c>
      <c r="B617" s="3">
        <v>45069</v>
      </c>
      <c r="C617" s="2" t="s">
        <v>144</v>
      </c>
      <c r="D617" s="2" t="s">
        <v>142</v>
      </c>
      <c r="E617" s="2" t="s">
        <v>19</v>
      </c>
      <c r="F617" s="2" t="s">
        <v>4</v>
      </c>
      <c r="G617" s="2">
        <v>1</v>
      </c>
      <c r="H617" s="10">
        <f>_xlfn.XLOOKUP(D617,Principales!$B:$B,Principales!$C:$C)</f>
        <v>5000</v>
      </c>
      <c r="I617" s="14">
        <f t="shared" si="45"/>
        <v>0</v>
      </c>
      <c r="J617" s="14">
        <f t="shared" si="46"/>
        <v>5000</v>
      </c>
    </row>
    <row r="618" spans="1:10" hidden="1" x14ac:dyDescent="0.3">
      <c r="A618" s="5">
        <f t="shared" si="47"/>
        <v>407</v>
      </c>
      <c r="B618" s="3">
        <v>45070</v>
      </c>
      <c r="C618" s="2" t="s">
        <v>84</v>
      </c>
      <c r="D618" s="2" t="s">
        <v>199</v>
      </c>
      <c r="E618" s="2" t="s">
        <v>92</v>
      </c>
      <c r="F618" s="2" t="s">
        <v>434</v>
      </c>
      <c r="G618" s="2">
        <v>1</v>
      </c>
      <c r="H618" s="10">
        <f>_xlfn.XLOOKUP(D618,Principales!$B:$B,Principales!$C:$C)</f>
        <v>5000</v>
      </c>
      <c r="I618" s="14">
        <f t="shared" si="45"/>
        <v>0</v>
      </c>
      <c r="J618" s="14">
        <f t="shared" si="46"/>
        <v>5000</v>
      </c>
    </row>
    <row r="619" spans="1:10" hidden="1" x14ac:dyDescent="0.3">
      <c r="A619" s="5">
        <f t="shared" si="47"/>
        <v>408</v>
      </c>
      <c r="B619" s="3">
        <v>45071</v>
      </c>
      <c r="C619" s="2" t="s">
        <v>84</v>
      </c>
      <c r="D619" s="2" t="s">
        <v>142</v>
      </c>
      <c r="E619" s="2" t="s">
        <v>19</v>
      </c>
      <c r="F619" s="2" t="s">
        <v>434</v>
      </c>
      <c r="G619" s="2">
        <v>1</v>
      </c>
      <c r="H619" s="10">
        <f>_xlfn.XLOOKUP(D619,Principales!$B:$B,Principales!$C:$C)</f>
        <v>5000</v>
      </c>
      <c r="I619" s="14">
        <f t="shared" si="45"/>
        <v>0</v>
      </c>
      <c r="J619" s="14">
        <f t="shared" si="46"/>
        <v>5000</v>
      </c>
    </row>
    <row r="620" spans="1:10" hidden="1" x14ac:dyDescent="0.3">
      <c r="A620" s="5">
        <f t="shared" si="47"/>
        <v>409</v>
      </c>
      <c r="B620" s="3">
        <v>45071</v>
      </c>
      <c r="C620" s="2" t="s">
        <v>144</v>
      </c>
      <c r="D620" s="2" t="s">
        <v>142</v>
      </c>
      <c r="E620" s="2" t="s">
        <v>26</v>
      </c>
      <c r="F620" s="2" t="s">
        <v>4</v>
      </c>
      <c r="G620" s="2">
        <v>2</v>
      </c>
      <c r="H620" s="10">
        <f>_xlfn.XLOOKUP(D620,Principales!$B:$B,Principales!$C:$C)</f>
        <v>5000</v>
      </c>
      <c r="I620" s="14">
        <f t="shared" si="45"/>
        <v>0</v>
      </c>
      <c r="J620" s="14">
        <f t="shared" si="46"/>
        <v>10000</v>
      </c>
    </row>
    <row r="621" spans="1:10" hidden="1" x14ac:dyDescent="0.3">
      <c r="A621" s="5">
        <f t="shared" si="47"/>
        <v>409</v>
      </c>
      <c r="B621" s="3">
        <v>45071</v>
      </c>
      <c r="C621" s="2" t="s">
        <v>144</v>
      </c>
      <c r="D621" s="2" t="s">
        <v>142</v>
      </c>
      <c r="E621" s="2" t="s">
        <v>19</v>
      </c>
      <c r="F621" s="2" t="s">
        <v>4</v>
      </c>
      <c r="G621" s="2">
        <v>1</v>
      </c>
      <c r="H621" s="10">
        <f>_xlfn.XLOOKUP(D621,Principales!$B:$B,Principales!$C:$C)</f>
        <v>5000</v>
      </c>
      <c r="I621" s="14">
        <f t="shared" si="45"/>
        <v>0</v>
      </c>
      <c r="J621" s="14">
        <f t="shared" si="46"/>
        <v>5000</v>
      </c>
    </row>
    <row r="622" spans="1:10" hidden="1" x14ac:dyDescent="0.3">
      <c r="A622" s="5">
        <f t="shared" si="47"/>
        <v>410</v>
      </c>
      <c r="B622" s="3">
        <v>45072</v>
      </c>
      <c r="C622" s="2" t="s">
        <v>84</v>
      </c>
      <c r="D622" s="2" t="s">
        <v>143</v>
      </c>
      <c r="E622" s="2"/>
      <c r="F622" s="2" t="s">
        <v>434</v>
      </c>
      <c r="G622" s="2">
        <v>1</v>
      </c>
      <c r="H622" s="10">
        <f>_xlfn.XLOOKUP(D622,Principales!$B:$B,Principales!$C:$C)</f>
        <v>5000</v>
      </c>
      <c r="I622" s="14">
        <f t="shared" si="45"/>
        <v>0</v>
      </c>
      <c r="J622" s="14">
        <f t="shared" si="46"/>
        <v>5000</v>
      </c>
    </row>
    <row r="623" spans="1:10" hidden="1" x14ac:dyDescent="0.3">
      <c r="A623" s="5">
        <f t="shared" si="47"/>
        <v>411</v>
      </c>
      <c r="B623" s="3">
        <v>45072</v>
      </c>
      <c r="C623" s="2" t="s">
        <v>497</v>
      </c>
      <c r="D623" s="2" t="s">
        <v>142</v>
      </c>
      <c r="E623" s="2" t="s">
        <v>22</v>
      </c>
      <c r="F623" s="2" t="s">
        <v>4</v>
      </c>
      <c r="G623" s="2">
        <v>1</v>
      </c>
      <c r="H623" s="10">
        <f>_xlfn.XLOOKUP(D623,Principales!$B:$B,Principales!$C:$C)</f>
        <v>5000</v>
      </c>
      <c r="I623" s="14">
        <f t="shared" si="45"/>
        <v>0</v>
      </c>
      <c r="J623" s="14">
        <f t="shared" si="46"/>
        <v>5000</v>
      </c>
    </row>
    <row r="624" spans="1:10" hidden="1" x14ac:dyDescent="0.3">
      <c r="A624" s="5">
        <f t="shared" si="47"/>
        <v>412</v>
      </c>
      <c r="B624" s="3">
        <v>45073</v>
      </c>
      <c r="C624" s="2" t="s">
        <v>864</v>
      </c>
      <c r="D624" s="2" t="s">
        <v>155</v>
      </c>
      <c r="E624" s="2" t="s">
        <v>63</v>
      </c>
      <c r="F624" s="2" t="s">
        <v>434</v>
      </c>
      <c r="G624" s="2">
        <v>1</v>
      </c>
      <c r="H624" s="10">
        <f>_xlfn.XLOOKUP(D624,Principales!$B:$B,Principales!$C:$C)</f>
        <v>5000</v>
      </c>
      <c r="I624" s="14">
        <f t="shared" si="45"/>
        <v>0</v>
      </c>
      <c r="J624" s="14">
        <f t="shared" si="46"/>
        <v>5000</v>
      </c>
    </row>
    <row r="625" spans="1:10" hidden="1" x14ac:dyDescent="0.3">
      <c r="A625" s="5">
        <f t="shared" si="47"/>
        <v>413</v>
      </c>
      <c r="B625" s="3">
        <v>45073</v>
      </c>
      <c r="C625" s="2" t="s">
        <v>84</v>
      </c>
      <c r="D625" s="2" t="s">
        <v>155</v>
      </c>
      <c r="E625" s="2" t="s">
        <v>63</v>
      </c>
      <c r="F625" s="2" t="s">
        <v>4</v>
      </c>
      <c r="G625" s="2">
        <v>1</v>
      </c>
      <c r="H625" s="10">
        <f>_xlfn.XLOOKUP(D625,Principales!$B:$B,Principales!$C:$C)</f>
        <v>5000</v>
      </c>
      <c r="I625" s="14">
        <f t="shared" si="45"/>
        <v>0</v>
      </c>
      <c r="J625" s="14">
        <f t="shared" si="46"/>
        <v>5000</v>
      </c>
    </row>
    <row r="626" spans="1:10" hidden="1" x14ac:dyDescent="0.3">
      <c r="A626" s="5">
        <f t="shared" si="47"/>
        <v>414</v>
      </c>
      <c r="B626" s="3">
        <v>45073</v>
      </c>
      <c r="C626" s="2" t="s">
        <v>49</v>
      </c>
      <c r="D626" s="2" t="s">
        <v>153</v>
      </c>
      <c r="E626" s="2" t="s">
        <v>26</v>
      </c>
      <c r="F626" s="2" t="s">
        <v>12</v>
      </c>
      <c r="G626" s="2">
        <v>1</v>
      </c>
      <c r="H626" s="10">
        <f>_xlfn.XLOOKUP(D626,Principales!$B:$B,Principales!$C:$C)</f>
        <v>5000</v>
      </c>
      <c r="I626" s="14">
        <f t="shared" si="45"/>
        <v>0</v>
      </c>
      <c r="J626" s="14">
        <f t="shared" si="46"/>
        <v>5000</v>
      </c>
    </row>
    <row r="627" spans="1:10" hidden="1" x14ac:dyDescent="0.3">
      <c r="A627" s="5">
        <f t="shared" si="47"/>
        <v>414</v>
      </c>
      <c r="B627" s="3">
        <v>45073</v>
      </c>
      <c r="C627" s="2" t="s">
        <v>49</v>
      </c>
      <c r="D627" s="2" t="s">
        <v>153</v>
      </c>
      <c r="E627" s="2" t="s">
        <v>26</v>
      </c>
      <c r="F627" s="2" t="s">
        <v>4</v>
      </c>
      <c r="G627" s="2">
        <v>1</v>
      </c>
      <c r="H627" s="10">
        <f>_xlfn.XLOOKUP(D627,Principales!$B:$B,Principales!$C:$C)</f>
        <v>5000</v>
      </c>
      <c r="I627" s="14">
        <f t="shared" si="45"/>
        <v>0</v>
      </c>
      <c r="J627" s="14">
        <f t="shared" si="46"/>
        <v>5000</v>
      </c>
    </row>
    <row r="628" spans="1:10" hidden="1" x14ac:dyDescent="0.3">
      <c r="A628" s="5">
        <f t="shared" si="47"/>
        <v>414</v>
      </c>
      <c r="B628" s="3">
        <v>45073</v>
      </c>
      <c r="C628" s="2" t="s">
        <v>49</v>
      </c>
      <c r="D628" s="2" t="s">
        <v>58</v>
      </c>
      <c r="E628" s="2"/>
      <c r="F628" s="2" t="s">
        <v>4</v>
      </c>
      <c r="G628" s="2">
        <v>1</v>
      </c>
      <c r="H628" s="10">
        <f>_xlfn.XLOOKUP(D628,Principales!$B:$B,Principales!$C:$C)</f>
        <v>5000</v>
      </c>
      <c r="I628" s="14">
        <f t="shared" si="45"/>
        <v>0</v>
      </c>
      <c r="J628" s="14">
        <f t="shared" si="46"/>
        <v>5000</v>
      </c>
    </row>
    <row r="629" spans="1:10" hidden="1" x14ac:dyDescent="0.3">
      <c r="A629" s="5">
        <f t="shared" si="47"/>
        <v>415</v>
      </c>
      <c r="B629" s="3">
        <v>45073</v>
      </c>
      <c r="C629" s="2" t="s">
        <v>62</v>
      </c>
      <c r="D629" s="2" t="s">
        <v>36</v>
      </c>
      <c r="E629" s="2"/>
      <c r="F629" s="2" t="s">
        <v>434</v>
      </c>
      <c r="G629" s="2">
        <v>1</v>
      </c>
      <c r="H629" s="10">
        <f>_xlfn.XLOOKUP(D629,Principales!$B:$B,Principales!$C:$C)</f>
        <v>5000</v>
      </c>
      <c r="I629" s="14">
        <f t="shared" si="45"/>
        <v>0</v>
      </c>
      <c r="J629" s="14">
        <f t="shared" si="46"/>
        <v>5000</v>
      </c>
    </row>
    <row r="630" spans="1:10" hidden="1" x14ac:dyDescent="0.3">
      <c r="A630" s="5">
        <f t="shared" si="47"/>
        <v>415</v>
      </c>
      <c r="B630" s="3">
        <v>45073</v>
      </c>
      <c r="C630" s="2" t="s">
        <v>62</v>
      </c>
      <c r="D630" s="2" t="s">
        <v>58</v>
      </c>
      <c r="E630" s="2"/>
      <c r="F630" s="2" t="s">
        <v>434</v>
      </c>
      <c r="G630" s="2">
        <v>2</v>
      </c>
      <c r="H630" s="10">
        <f>_xlfn.XLOOKUP(D630,Principales!$B:$B,Principales!$C:$C)</f>
        <v>5000</v>
      </c>
      <c r="I630" s="14">
        <f t="shared" si="45"/>
        <v>0</v>
      </c>
      <c r="J630" s="14">
        <f t="shared" si="46"/>
        <v>10000</v>
      </c>
    </row>
    <row r="631" spans="1:10" hidden="1" x14ac:dyDescent="0.3">
      <c r="A631" s="5">
        <f t="shared" si="47"/>
        <v>416</v>
      </c>
      <c r="B631" s="3">
        <v>45073</v>
      </c>
      <c r="C631" s="2" t="s">
        <v>97</v>
      </c>
      <c r="D631" s="2" t="s">
        <v>155</v>
      </c>
      <c r="E631" s="2" t="s">
        <v>63</v>
      </c>
      <c r="F631" s="2" t="s">
        <v>4</v>
      </c>
      <c r="G631" s="2">
        <v>1</v>
      </c>
      <c r="H631" s="10">
        <f>_xlfn.XLOOKUP(D631,Principales!$B:$B,Principales!$C:$C)</f>
        <v>5000</v>
      </c>
      <c r="I631" s="14">
        <f t="shared" si="45"/>
        <v>0</v>
      </c>
      <c r="J631" s="14">
        <f t="shared" si="46"/>
        <v>5000</v>
      </c>
    </row>
    <row r="632" spans="1:10" hidden="1" x14ac:dyDescent="0.3">
      <c r="A632" s="5">
        <f t="shared" si="47"/>
        <v>417</v>
      </c>
      <c r="B632" s="3">
        <v>45073</v>
      </c>
      <c r="C632" s="2" t="s">
        <v>144</v>
      </c>
      <c r="D632" s="2" t="s">
        <v>495</v>
      </c>
      <c r="E632" s="2" t="s">
        <v>26</v>
      </c>
      <c r="F632" s="2" t="s">
        <v>4</v>
      </c>
      <c r="G632" s="2">
        <v>2</v>
      </c>
      <c r="H632" s="10">
        <f>_xlfn.XLOOKUP(D632,Principales!$B:$B,Principales!$C:$C)</f>
        <v>5000</v>
      </c>
      <c r="I632" s="14">
        <f t="shared" si="45"/>
        <v>0</v>
      </c>
      <c r="J632" s="14">
        <f t="shared" si="46"/>
        <v>10000</v>
      </c>
    </row>
    <row r="633" spans="1:10" hidden="1" x14ac:dyDescent="0.3">
      <c r="A633" s="5">
        <f t="shared" si="47"/>
        <v>418</v>
      </c>
      <c r="B633" s="3">
        <v>45073</v>
      </c>
      <c r="C633" s="2" t="s">
        <v>446</v>
      </c>
      <c r="D633" s="2" t="s">
        <v>153</v>
      </c>
      <c r="E633" s="2" t="s">
        <v>26</v>
      </c>
      <c r="F633" s="2" t="s">
        <v>434</v>
      </c>
      <c r="G633" s="2">
        <v>1</v>
      </c>
      <c r="H633" s="10">
        <f>_xlfn.XLOOKUP(D633,Principales!$B:$B,Principales!$C:$C)</f>
        <v>5000</v>
      </c>
      <c r="I633" s="14">
        <f t="shared" si="45"/>
        <v>0</v>
      </c>
      <c r="J633" s="14">
        <f t="shared" si="46"/>
        <v>5000</v>
      </c>
    </row>
    <row r="634" spans="1:10" hidden="1" x14ac:dyDescent="0.3">
      <c r="A634" s="5">
        <f t="shared" si="47"/>
        <v>419</v>
      </c>
      <c r="B634" s="3">
        <v>45075</v>
      </c>
      <c r="C634" s="2" t="s">
        <v>864</v>
      </c>
      <c r="D634" s="2" t="s">
        <v>32</v>
      </c>
      <c r="E634" s="2" t="s">
        <v>19</v>
      </c>
      <c r="F634" s="2" t="s">
        <v>4</v>
      </c>
      <c r="G634" s="2">
        <v>1</v>
      </c>
      <c r="H634" s="10">
        <f>_xlfn.XLOOKUP(D634,Principales!$B:$B,Principales!$C:$C)</f>
        <v>6000</v>
      </c>
      <c r="I634" s="14">
        <f t="shared" si="45"/>
        <v>0</v>
      </c>
      <c r="J634" s="14">
        <f t="shared" si="46"/>
        <v>6000</v>
      </c>
    </row>
    <row r="635" spans="1:10" hidden="1" x14ac:dyDescent="0.3">
      <c r="A635" s="5">
        <f t="shared" si="47"/>
        <v>420</v>
      </c>
      <c r="B635" s="3">
        <v>45075</v>
      </c>
      <c r="C635" s="2" t="s">
        <v>93</v>
      </c>
      <c r="D635" s="2" t="s">
        <v>20</v>
      </c>
      <c r="E635" s="2"/>
      <c r="F635" s="2" t="s">
        <v>4</v>
      </c>
      <c r="G635" s="2">
        <v>1</v>
      </c>
      <c r="H635" s="10">
        <f>_xlfn.XLOOKUP(D635,Principales!$B:$B,Principales!$C:$C)</f>
        <v>5000</v>
      </c>
      <c r="I635" s="14">
        <f t="shared" si="45"/>
        <v>0</v>
      </c>
      <c r="J635" s="14">
        <f t="shared" si="46"/>
        <v>5000</v>
      </c>
    </row>
    <row r="636" spans="1:10" hidden="1" x14ac:dyDescent="0.3">
      <c r="A636" s="5">
        <f t="shared" si="47"/>
        <v>421</v>
      </c>
      <c r="B636" s="3">
        <v>45076</v>
      </c>
      <c r="C636" s="2" t="s">
        <v>84</v>
      </c>
      <c r="D636" s="2" t="s">
        <v>340</v>
      </c>
      <c r="E636" s="2" t="s">
        <v>14</v>
      </c>
      <c r="F636" s="2" t="s">
        <v>434</v>
      </c>
      <c r="G636" s="2">
        <v>1</v>
      </c>
      <c r="H636" s="10">
        <f>_xlfn.XLOOKUP(D636,Principales!$B:$B,Principales!$C:$C)</f>
        <v>5000</v>
      </c>
      <c r="I636" s="14">
        <f t="shared" ref="I636:I699" si="48">IF(AND(F636="S/E",OR(E636="Mix ensalada",D636="Mix ensalada")),0,IF(AND(F636="S/E",OR(E636&lt;&gt;"Mix ensalada",D636&lt;&gt;"Mix ensalada")),1000,0))</f>
        <v>0</v>
      </c>
      <c r="J636" s="14">
        <f t="shared" ref="J636:J699" si="49">G636*H636-I636</f>
        <v>5000</v>
      </c>
    </row>
    <row r="637" spans="1:10" hidden="1" x14ac:dyDescent="0.3">
      <c r="A637" s="5">
        <f t="shared" si="47"/>
        <v>422</v>
      </c>
      <c r="B637" s="3">
        <v>45076</v>
      </c>
      <c r="C637" s="2" t="s">
        <v>144</v>
      </c>
      <c r="D637" s="2" t="s">
        <v>153</v>
      </c>
      <c r="E637" s="2" t="s">
        <v>26</v>
      </c>
      <c r="F637" s="2" t="s">
        <v>4</v>
      </c>
      <c r="G637" s="2">
        <v>2</v>
      </c>
      <c r="H637" s="10">
        <f>_xlfn.XLOOKUP(D637,Principales!$B:$B,Principales!$C:$C)</f>
        <v>5000</v>
      </c>
      <c r="I637" s="14">
        <f t="shared" si="48"/>
        <v>0</v>
      </c>
      <c r="J637" s="14">
        <f t="shared" si="49"/>
        <v>10000</v>
      </c>
    </row>
    <row r="638" spans="1:10" hidden="1" x14ac:dyDescent="0.3">
      <c r="A638" s="5">
        <f t="shared" si="47"/>
        <v>423</v>
      </c>
      <c r="B638" s="3">
        <v>45077</v>
      </c>
      <c r="C638" s="2" t="s">
        <v>84</v>
      </c>
      <c r="D638" s="2" t="s">
        <v>23</v>
      </c>
      <c r="E638" s="2" t="s">
        <v>19</v>
      </c>
      <c r="F638" s="2" t="s">
        <v>434</v>
      </c>
      <c r="G638" s="2">
        <v>1</v>
      </c>
      <c r="H638" s="10">
        <f>_xlfn.XLOOKUP(D638,Principales!$B:$B,Principales!$C:$C)</f>
        <v>5000</v>
      </c>
      <c r="I638" s="14">
        <f t="shared" si="48"/>
        <v>0</v>
      </c>
      <c r="J638" s="14">
        <f t="shared" si="49"/>
        <v>5000</v>
      </c>
    </row>
    <row r="639" spans="1:10" hidden="1" x14ac:dyDescent="0.3">
      <c r="A639" s="5">
        <f t="shared" si="47"/>
        <v>424</v>
      </c>
      <c r="B639" s="3">
        <v>45077</v>
      </c>
      <c r="C639" s="2" t="s">
        <v>500</v>
      </c>
      <c r="D639" s="2" t="s">
        <v>495</v>
      </c>
      <c r="E639" s="2" t="s">
        <v>26</v>
      </c>
      <c r="F639" s="2" t="s">
        <v>4</v>
      </c>
      <c r="G639" s="2">
        <v>3</v>
      </c>
      <c r="H639" s="10">
        <f>_xlfn.XLOOKUP(D639,Principales!$B:$B,Principales!$C:$C)</f>
        <v>5000</v>
      </c>
      <c r="I639" s="14">
        <f t="shared" si="48"/>
        <v>0</v>
      </c>
      <c r="J639" s="14">
        <f t="shared" si="49"/>
        <v>15000</v>
      </c>
    </row>
    <row r="640" spans="1:10" hidden="1" x14ac:dyDescent="0.3">
      <c r="A640" s="5">
        <f t="shared" si="47"/>
        <v>424</v>
      </c>
      <c r="B640" s="3">
        <v>45077</v>
      </c>
      <c r="C640" s="2" t="s">
        <v>500</v>
      </c>
      <c r="D640" s="2" t="s">
        <v>495</v>
      </c>
      <c r="E640" s="2" t="s">
        <v>19</v>
      </c>
      <c r="F640" s="2" t="s">
        <v>4</v>
      </c>
      <c r="G640" s="2">
        <v>1</v>
      </c>
      <c r="H640" s="10">
        <f>_xlfn.XLOOKUP(D640,Principales!$B:$B,Principales!$C:$C)</f>
        <v>5000</v>
      </c>
      <c r="I640" s="14">
        <f t="shared" si="48"/>
        <v>0</v>
      </c>
      <c r="J640" s="14">
        <f t="shared" si="49"/>
        <v>5000</v>
      </c>
    </row>
    <row r="641" spans="1:10" hidden="1" x14ac:dyDescent="0.3">
      <c r="A641" s="5">
        <f t="shared" si="47"/>
        <v>425</v>
      </c>
      <c r="B641" s="3">
        <v>45077</v>
      </c>
      <c r="C641" s="2" t="s">
        <v>93</v>
      </c>
      <c r="D641" s="2" t="s">
        <v>20</v>
      </c>
      <c r="E641" s="2"/>
      <c r="F641" s="2" t="s">
        <v>4</v>
      </c>
      <c r="G641" s="2">
        <v>2</v>
      </c>
      <c r="H641" s="10">
        <f>_xlfn.XLOOKUP(D641,Principales!$B:$B,Principales!$C:$C)</f>
        <v>5000</v>
      </c>
      <c r="I641" s="14">
        <f t="shared" si="48"/>
        <v>0</v>
      </c>
      <c r="J641" s="14">
        <f t="shared" si="49"/>
        <v>10000</v>
      </c>
    </row>
    <row r="642" spans="1:10" hidden="1" x14ac:dyDescent="0.3">
      <c r="A642" s="5">
        <f t="shared" si="47"/>
        <v>425</v>
      </c>
      <c r="B642" s="3">
        <v>45077</v>
      </c>
      <c r="C642" s="2" t="s">
        <v>93</v>
      </c>
      <c r="D642" s="2" t="s">
        <v>143</v>
      </c>
      <c r="E642" s="2"/>
      <c r="F642" s="2" t="s">
        <v>434</v>
      </c>
      <c r="G642" s="2">
        <v>1</v>
      </c>
      <c r="H642" s="10">
        <f>_xlfn.XLOOKUP(D642,Principales!$B:$B,Principales!$C:$C)</f>
        <v>5000</v>
      </c>
      <c r="I642" s="14">
        <f t="shared" si="48"/>
        <v>0</v>
      </c>
      <c r="J642" s="14">
        <f t="shared" si="49"/>
        <v>5000</v>
      </c>
    </row>
    <row r="643" spans="1:10" hidden="1" x14ac:dyDescent="0.3">
      <c r="A643" s="5">
        <f t="shared" si="47"/>
        <v>426</v>
      </c>
      <c r="B643" s="3">
        <v>45077</v>
      </c>
      <c r="C643" s="2" t="s">
        <v>64</v>
      </c>
      <c r="D643" s="2" t="s">
        <v>495</v>
      </c>
      <c r="E643" s="2" t="s">
        <v>22</v>
      </c>
      <c r="F643" s="2" t="s">
        <v>4</v>
      </c>
      <c r="G643" s="2">
        <v>1</v>
      </c>
      <c r="H643" s="10">
        <f>_xlfn.XLOOKUP(D643,Principales!$B:$B,Principales!$C:$C)</f>
        <v>5000</v>
      </c>
      <c r="I643" s="14">
        <f t="shared" si="48"/>
        <v>0</v>
      </c>
      <c r="J643" s="14">
        <f t="shared" si="49"/>
        <v>5000</v>
      </c>
    </row>
    <row r="644" spans="1:10" hidden="1" x14ac:dyDescent="0.3">
      <c r="A644" s="5">
        <f t="shared" ref="A644:A707" si="50">IF(_xlfn.CONCAT(B644:C644)=_xlfn.CONCAT(B643:C643),A643,A643+1)</f>
        <v>427</v>
      </c>
      <c r="B644" s="3">
        <v>45077</v>
      </c>
      <c r="C644" s="2" t="s">
        <v>490</v>
      </c>
      <c r="D644" s="2" t="s">
        <v>495</v>
      </c>
      <c r="E644" s="2" t="s">
        <v>19</v>
      </c>
      <c r="F644" s="2" t="s">
        <v>4</v>
      </c>
      <c r="G644" s="2">
        <v>1</v>
      </c>
      <c r="H644" s="10">
        <f>_xlfn.XLOOKUP(D644,Principales!$B:$B,Principales!$C:$C)</f>
        <v>5000</v>
      </c>
      <c r="I644" s="14">
        <f t="shared" si="48"/>
        <v>0</v>
      </c>
      <c r="J644" s="14">
        <f t="shared" si="49"/>
        <v>5000</v>
      </c>
    </row>
    <row r="645" spans="1:10" hidden="1" x14ac:dyDescent="0.3">
      <c r="A645" s="5">
        <f t="shared" si="50"/>
        <v>428</v>
      </c>
      <c r="B645" s="3">
        <v>45078</v>
      </c>
      <c r="C645" s="2" t="s">
        <v>84</v>
      </c>
      <c r="D645" s="2" t="s">
        <v>143</v>
      </c>
      <c r="E645" s="2"/>
      <c r="F645" s="2" t="s">
        <v>434</v>
      </c>
      <c r="G645" s="2">
        <v>1</v>
      </c>
      <c r="H645" s="10">
        <f>_xlfn.XLOOKUP(D645,Principales!$B:$B,Principales!$C:$C)</f>
        <v>5000</v>
      </c>
      <c r="I645" s="14">
        <f t="shared" si="48"/>
        <v>0</v>
      </c>
      <c r="J645" s="14">
        <f t="shared" si="49"/>
        <v>5000</v>
      </c>
    </row>
    <row r="646" spans="1:10" hidden="1" x14ac:dyDescent="0.3">
      <c r="A646" s="5">
        <f t="shared" si="50"/>
        <v>429</v>
      </c>
      <c r="B646" s="3">
        <v>45078</v>
      </c>
      <c r="C646" s="2" t="s">
        <v>13</v>
      </c>
      <c r="D646" s="2" t="s">
        <v>137</v>
      </c>
      <c r="E646" s="2" t="s">
        <v>26</v>
      </c>
      <c r="F646" s="2" t="s">
        <v>4</v>
      </c>
      <c r="G646" s="2">
        <v>1</v>
      </c>
      <c r="H646" s="10">
        <f>_xlfn.XLOOKUP(D646,Principales!$B:$B,Principales!$C:$C)</f>
        <v>5000</v>
      </c>
      <c r="I646" s="14">
        <f t="shared" si="48"/>
        <v>0</v>
      </c>
      <c r="J646" s="14">
        <f t="shared" si="49"/>
        <v>5000</v>
      </c>
    </row>
    <row r="647" spans="1:10" hidden="1" x14ac:dyDescent="0.3">
      <c r="A647" s="5">
        <f t="shared" si="50"/>
        <v>429</v>
      </c>
      <c r="B647" s="3">
        <v>45078</v>
      </c>
      <c r="C647" s="2" t="s">
        <v>13</v>
      </c>
      <c r="D647" s="2" t="s">
        <v>332</v>
      </c>
      <c r="E647" s="2"/>
      <c r="F647" s="2" t="s">
        <v>140</v>
      </c>
      <c r="G647" s="2">
        <v>1</v>
      </c>
      <c r="H647" s="10">
        <f>_xlfn.XLOOKUP(D647,Principales!$B:$B,Principales!$C:$C)</f>
        <v>4000</v>
      </c>
      <c r="I647" s="14">
        <f t="shared" si="48"/>
        <v>0</v>
      </c>
      <c r="J647" s="14">
        <f t="shared" si="49"/>
        <v>4000</v>
      </c>
    </row>
    <row r="648" spans="1:10" hidden="1" x14ac:dyDescent="0.3">
      <c r="A648" s="5">
        <f t="shared" si="50"/>
        <v>430</v>
      </c>
      <c r="B648" s="3">
        <v>45078</v>
      </c>
      <c r="C648" s="2" t="s">
        <v>62</v>
      </c>
      <c r="D648" s="2" t="s">
        <v>58</v>
      </c>
      <c r="E648" s="2"/>
      <c r="F648" s="2" t="s">
        <v>4</v>
      </c>
      <c r="G648" s="2">
        <v>1</v>
      </c>
      <c r="H648" s="10">
        <f>_xlfn.XLOOKUP(D648,Principales!$B:$B,Principales!$C:$C)</f>
        <v>5000</v>
      </c>
      <c r="I648" s="14">
        <f t="shared" si="48"/>
        <v>0</v>
      </c>
      <c r="J648" s="14">
        <f t="shared" si="49"/>
        <v>5000</v>
      </c>
    </row>
    <row r="649" spans="1:10" hidden="1" x14ac:dyDescent="0.3">
      <c r="A649" s="5">
        <f t="shared" si="50"/>
        <v>430</v>
      </c>
      <c r="B649" s="3">
        <v>45078</v>
      </c>
      <c r="C649" s="2" t="s">
        <v>62</v>
      </c>
      <c r="D649" s="2" t="s">
        <v>137</v>
      </c>
      <c r="E649" s="2" t="s">
        <v>19</v>
      </c>
      <c r="F649" s="2" t="s">
        <v>434</v>
      </c>
      <c r="G649" s="2">
        <v>1</v>
      </c>
      <c r="H649" s="10">
        <f>_xlfn.XLOOKUP(D649,Principales!$B:$B,Principales!$C:$C)</f>
        <v>5000</v>
      </c>
      <c r="I649" s="14">
        <f t="shared" si="48"/>
        <v>0</v>
      </c>
      <c r="J649" s="14">
        <f t="shared" si="49"/>
        <v>5000</v>
      </c>
    </row>
    <row r="650" spans="1:10" hidden="1" x14ac:dyDescent="0.3">
      <c r="A650" s="5">
        <f t="shared" si="50"/>
        <v>431</v>
      </c>
      <c r="B650" s="3">
        <v>45078</v>
      </c>
      <c r="C650" s="2" t="s">
        <v>70</v>
      </c>
      <c r="D650" s="2" t="s">
        <v>137</v>
      </c>
      <c r="E650" s="2" t="s">
        <v>19</v>
      </c>
      <c r="F650" s="2" t="s">
        <v>4</v>
      </c>
      <c r="G650" s="2">
        <v>1</v>
      </c>
      <c r="H650" s="10">
        <f>_xlfn.XLOOKUP(D650,Principales!$B:$B,Principales!$C:$C)</f>
        <v>5000</v>
      </c>
      <c r="I650" s="14">
        <f t="shared" si="48"/>
        <v>0</v>
      </c>
      <c r="J650" s="14">
        <f t="shared" si="49"/>
        <v>5000</v>
      </c>
    </row>
    <row r="651" spans="1:10" hidden="1" x14ac:dyDescent="0.3">
      <c r="A651" s="5">
        <f t="shared" si="50"/>
        <v>432</v>
      </c>
      <c r="B651" s="3">
        <v>45078</v>
      </c>
      <c r="C651" s="2" t="s">
        <v>145</v>
      </c>
      <c r="D651" s="2" t="s">
        <v>58</v>
      </c>
      <c r="E651" s="2"/>
      <c r="F651" s="2" t="s">
        <v>4</v>
      </c>
      <c r="G651" s="2">
        <v>1</v>
      </c>
      <c r="H651" s="10">
        <f>_xlfn.XLOOKUP(D651,Principales!$B:$B,Principales!$C:$C)</f>
        <v>5000</v>
      </c>
      <c r="I651" s="14">
        <f t="shared" si="48"/>
        <v>0</v>
      </c>
      <c r="J651" s="14">
        <f t="shared" si="49"/>
        <v>5000</v>
      </c>
    </row>
    <row r="652" spans="1:10" hidden="1" x14ac:dyDescent="0.3">
      <c r="A652" s="5">
        <f t="shared" si="50"/>
        <v>433</v>
      </c>
      <c r="B652" s="3">
        <v>45078</v>
      </c>
      <c r="C652" s="2" t="s">
        <v>144</v>
      </c>
      <c r="D652" s="2" t="s">
        <v>153</v>
      </c>
      <c r="E652" s="2" t="s">
        <v>26</v>
      </c>
      <c r="F652" s="2" t="s">
        <v>4</v>
      </c>
      <c r="G652" s="2">
        <v>5</v>
      </c>
      <c r="H652" s="10">
        <f>_xlfn.XLOOKUP(D652,Principales!$B:$B,Principales!$C:$C)</f>
        <v>5000</v>
      </c>
      <c r="I652" s="14">
        <f t="shared" si="48"/>
        <v>0</v>
      </c>
      <c r="J652" s="14">
        <f t="shared" si="49"/>
        <v>25000</v>
      </c>
    </row>
    <row r="653" spans="1:10" hidden="1" x14ac:dyDescent="0.3">
      <c r="A653" s="5">
        <f t="shared" si="50"/>
        <v>433</v>
      </c>
      <c r="B653" s="3">
        <v>45078</v>
      </c>
      <c r="C653" s="2" t="s">
        <v>144</v>
      </c>
      <c r="D653" s="2" t="s">
        <v>137</v>
      </c>
      <c r="E653" s="2" t="s">
        <v>19</v>
      </c>
      <c r="F653" s="2" t="s">
        <v>4</v>
      </c>
      <c r="G653" s="2">
        <v>1</v>
      </c>
      <c r="H653" s="10">
        <f>_xlfn.XLOOKUP(D653,Principales!$B:$B,Principales!$C:$C)</f>
        <v>5000</v>
      </c>
      <c r="I653" s="14">
        <f t="shared" si="48"/>
        <v>0</v>
      </c>
      <c r="J653" s="14">
        <f t="shared" si="49"/>
        <v>5000</v>
      </c>
    </row>
    <row r="654" spans="1:10" hidden="1" x14ac:dyDescent="0.3">
      <c r="A654" s="5">
        <f t="shared" si="50"/>
        <v>434</v>
      </c>
      <c r="B654" s="3">
        <v>45079</v>
      </c>
      <c r="C654" s="2" t="s">
        <v>481</v>
      </c>
      <c r="D654" s="2" t="s">
        <v>90</v>
      </c>
      <c r="E654" s="2" t="s">
        <v>26</v>
      </c>
      <c r="F654" s="2" t="s">
        <v>434</v>
      </c>
      <c r="G654" s="2">
        <v>1</v>
      </c>
      <c r="H654" s="10">
        <f>_xlfn.XLOOKUP(D654,Principales!$B:$B,Principales!$C:$C)</f>
        <v>5000</v>
      </c>
      <c r="I654" s="14">
        <f t="shared" si="48"/>
        <v>0</v>
      </c>
      <c r="J654" s="14">
        <f t="shared" si="49"/>
        <v>5000</v>
      </c>
    </row>
    <row r="655" spans="1:10" hidden="1" x14ac:dyDescent="0.3">
      <c r="A655" s="5">
        <f t="shared" si="50"/>
        <v>435</v>
      </c>
      <c r="B655" s="3">
        <v>45079</v>
      </c>
      <c r="C655" s="2" t="s">
        <v>144</v>
      </c>
      <c r="D655" s="2" t="s">
        <v>340</v>
      </c>
      <c r="E655" s="2" t="s">
        <v>14</v>
      </c>
      <c r="F655" s="2" t="s">
        <v>4</v>
      </c>
      <c r="G655" s="2">
        <v>1</v>
      </c>
      <c r="H655" s="10">
        <f>_xlfn.XLOOKUP(D655,Principales!$B:$B,Principales!$C:$C)</f>
        <v>5000</v>
      </c>
      <c r="I655" s="14">
        <f t="shared" si="48"/>
        <v>0</v>
      </c>
      <c r="J655" s="14">
        <f t="shared" si="49"/>
        <v>5000</v>
      </c>
    </row>
    <row r="656" spans="1:10" hidden="1" x14ac:dyDescent="0.3">
      <c r="A656" s="5">
        <f t="shared" si="50"/>
        <v>435</v>
      </c>
      <c r="B656" s="3">
        <v>45079</v>
      </c>
      <c r="C656" s="2" t="s">
        <v>144</v>
      </c>
      <c r="D656" s="2" t="s">
        <v>153</v>
      </c>
      <c r="E656" s="2" t="s">
        <v>14</v>
      </c>
      <c r="F656" s="2" t="s">
        <v>4</v>
      </c>
      <c r="G656" s="2">
        <v>4</v>
      </c>
      <c r="H656" s="10">
        <f>_xlfn.XLOOKUP(D656,Principales!$B:$B,Principales!$C:$C)</f>
        <v>5000</v>
      </c>
      <c r="I656" s="14">
        <f t="shared" si="48"/>
        <v>0</v>
      </c>
      <c r="J656" s="14">
        <f t="shared" si="49"/>
        <v>20000</v>
      </c>
    </row>
    <row r="657" spans="1:10" hidden="1" x14ac:dyDescent="0.3">
      <c r="A657" s="5">
        <f t="shared" si="50"/>
        <v>436</v>
      </c>
      <c r="B657" s="3">
        <v>45080</v>
      </c>
      <c r="C657" s="2" t="s">
        <v>13</v>
      </c>
      <c r="D657" s="2" t="s">
        <v>153</v>
      </c>
      <c r="E657" s="2" t="s">
        <v>7</v>
      </c>
      <c r="F657" s="2" t="s">
        <v>4</v>
      </c>
      <c r="G657" s="2">
        <v>2</v>
      </c>
      <c r="H657" s="10">
        <f>_xlfn.XLOOKUP(D657,Principales!$B:$B,Principales!$C:$C)</f>
        <v>5000</v>
      </c>
      <c r="I657" s="14">
        <f t="shared" si="48"/>
        <v>0</v>
      </c>
      <c r="J657" s="14">
        <f t="shared" si="49"/>
        <v>10000</v>
      </c>
    </row>
    <row r="658" spans="1:10" hidden="1" x14ac:dyDescent="0.3">
      <c r="A658" s="5">
        <f t="shared" si="50"/>
        <v>437</v>
      </c>
      <c r="B658" s="3">
        <v>45080</v>
      </c>
      <c r="C658" s="2" t="s">
        <v>84</v>
      </c>
      <c r="D658" s="2" t="s">
        <v>137</v>
      </c>
      <c r="E658" s="2" t="s">
        <v>92</v>
      </c>
      <c r="F658" s="2" t="s">
        <v>434</v>
      </c>
      <c r="G658" s="2">
        <v>1</v>
      </c>
      <c r="H658" s="10">
        <f>_xlfn.XLOOKUP(D658,Principales!$B:$B,Principales!$C:$C)</f>
        <v>5000</v>
      </c>
      <c r="I658" s="14">
        <f t="shared" si="48"/>
        <v>0</v>
      </c>
      <c r="J658" s="14">
        <f t="shared" si="49"/>
        <v>5000</v>
      </c>
    </row>
    <row r="659" spans="1:10" hidden="1" x14ac:dyDescent="0.3">
      <c r="A659" s="5">
        <f t="shared" si="50"/>
        <v>438</v>
      </c>
      <c r="B659" s="3">
        <v>45080</v>
      </c>
      <c r="C659" s="2" t="s">
        <v>864</v>
      </c>
      <c r="D659" s="2" t="s">
        <v>340</v>
      </c>
      <c r="E659" s="2" t="s">
        <v>22</v>
      </c>
      <c r="F659" s="2" t="s">
        <v>4</v>
      </c>
      <c r="G659" s="2">
        <v>1</v>
      </c>
      <c r="H659" s="10">
        <f>_xlfn.XLOOKUP(D659,Principales!$B:$B,Principales!$C:$C)</f>
        <v>5000</v>
      </c>
      <c r="I659" s="14">
        <f t="shared" si="48"/>
        <v>0</v>
      </c>
      <c r="J659" s="14">
        <f t="shared" si="49"/>
        <v>5000</v>
      </c>
    </row>
    <row r="660" spans="1:10" hidden="1" x14ac:dyDescent="0.3">
      <c r="A660" s="5">
        <f t="shared" si="50"/>
        <v>439</v>
      </c>
      <c r="B660" s="3">
        <v>45080</v>
      </c>
      <c r="C660" s="2" t="s">
        <v>338</v>
      </c>
      <c r="D660" s="2" t="s">
        <v>155</v>
      </c>
      <c r="E660" s="2" t="s">
        <v>63</v>
      </c>
      <c r="F660" s="2" t="s">
        <v>4</v>
      </c>
      <c r="G660" s="2">
        <v>1</v>
      </c>
      <c r="H660" s="10">
        <f>_xlfn.XLOOKUP(D660,Principales!$B:$B,Principales!$C:$C)</f>
        <v>5000</v>
      </c>
      <c r="I660" s="14">
        <f t="shared" si="48"/>
        <v>0</v>
      </c>
      <c r="J660" s="14">
        <f t="shared" si="49"/>
        <v>5000</v>
      </c>
    </row>
    <row r="661" spans="1:10" hidden="1" x14ac:dyDescent="0.3">
      <c r="A661" s="5">
        <f t="shared" si="50"/>
        <v>440</v>
      </c>
      <c r="B661" s="3">
        <v>45081</v>
      </c>
      <c r="C661" s="2" t="s">
        <v>13</v>
      </c>
      <c r="D661" s="2" t="s">
        <v>340</v>
      </c>
      <c r="E661" s="2" t="s">
        <v>14</v>
      </c>
      <c r="F661" s="2" t="s">
        <v>434</v>
      </c>
      <c r="G661" s="2">
        <v>1</v>
      </c>
      <c r="H661" s="10">
        <f>_xlfn.XLOOKUP(D661,Principales!$B:$B,Principales!$C:$C)</f>
        <v>5000</v>
      </c>
      <c r="I661" s="14">
        <f t="shared" si="48"/>
        <v>0</v>
      </c>
      <c r="J661" s="14">
        <f t="shared" si="49"/>
        <v>5000</v>
      </c>
    </row>
    <row r="662" spans="1:10" hidden="1" x14ac:dyDescent="0.3">
      <c r="A662" s="5">
        <f t="shared" si="50"/>
        <v>440</v>
      </c>
      <c r="B662" s="3">
        <v>45081</v>
      </c>
      <c r="C662" s="2" t="s">
        <v>13</v>
      </c>
      <c r="D662" s="2" t="s">
        <v>431</v>
      </c>
      <c r="E662" s="2" t="s">
        <v>14</v>
      </c>
      <c r="F662" s="2" t="s">
        <v>434</v>
      </c>
      <c r="G662" s="2">
        <v>1</v>
      </c>
      <c r="H662" s="10">
        <f>_xlfn.XLOOKUP(D662,Principales!$B:$B,Principales!$C:$C)</f>
        <v>5000</v>
      </c>
      <c r="I662" s="14">
        <f t="shared" si="48"/>
        <v>0</v>
      </c>
      <c r="J662" s="14">
        <f t="shared" si="49"/>
        <v>5000</v>
      </c>
    </row>
    <row r="663" spans="1:10" hidden="1" x14ac:dyDescent="0.3">
      <c r="A663" s="5">
        <f t="shared" si="50"/>
        <v>441</v>
      </c>
      <c r="B663" s="3">
        <v>45081</v>
      </c>
      <c r="C663" s="2" t="s">
        <v>48</v>
      </c>
      <c r="D663" s="2" t="s">
        <v>32</v>
      </c>
      <c r="E663" s="2" t="s">
        <v>19</v>
      </c>
      <c r="F663" s="2" t="s">
        <v>4</v>
      </c>
      <c r="G663" s="2">
        <v>4</v>
      </c>
      <c r="H663" s="10">
        <f>_xlfn.XLOOKUP(D663,Principales!$B:$B,Principales!$C:$C)</f>
        <v>6000</v>
      </c>
      <c r="I663" s="14">
        <f t="shared" si="48"/>
        <v>0</v>
      </c>
      <c r="J663" s="14">
        <f t="shared" si="49"/>
        <v>24000</v>
      </c>
    </row>
    <row r="664" spans="1:10" hidden="1" x14ac:dyDescent="0.3">
      <c r="A664" s="5">
        <f t="shared" si="50"/>
        <v>442</v>
      </c>
      <c r="B664" s="3">
        <v>45081</v>
      </c>
      <c r="C664" s="2" t="s">
        <v>84</v>
      </c>
      <c r="D664" s="2" t="s">
        <v>155</v>
      </c>
      <c r="E664" s="2" t="s">
        <v>19</v>
      </c>
      <c r="F664" s="2" t="s">
        <v>434</v>
      </c>
      <c r="G664" s="2">
        <v>1</v>
      </c>
      <c r="H664" s="10">
        <f>_xlfn.XLOOKUP(D664,Principales!$B:$B,Principales!$C:$C)</f>
        <v>5000</v>
      </c>
      <c r="I664" s="14">
        <f t="shared" si="48"/>
        <v>0</v>
      </c>
      <c r="J664" s="14">
        <f t="shared" si="49"/>
        <v>5000</v>
      </c>
    </row>
    <row r="665" spans="1:10" hidden="1" x14ac:dyDescent="0.3">
      <c r="A665" s="5">
        <f t="shared" si="50"/>
        <v>443</v>
      </c>
      <c r="B665" s="3">
        <v>45081</v>
      </c>
      <c r="C665" s="2" t="s">
        <v>66</v>
      </c>
      <c r="D665" s="2" t="s">
        <v>58</v>
      </c>
      <c r="E665" s="2"/>
      <c r="F665" s="2" t="s">
        <v>434</v>
      </c>
      <c r="G665" s="2">
        <v>1</v>
      </c>
      <c r="H665" s="10">
        <f>_xlfn.XLOOKUP(D665,Principales!$B:$B,Principales!$C:$C)</f>
        <v>5000</v>
      </c>
      <c r="I665" s="14">
        <f t="shared" si="48"/>
        <v>0</v>
      </c>
      <c r="J665" s="14">
        <f t="shared" si="49"/>
        <v>5000</v>
      </c>
    </row>
    <row r="666" spans="1:10" hidden="1" x14ac:dyDescent="0.3">
      <c r="A666" s="5">
        <f t="shared" si="50"/>
        <v>444</v>
      </c>
      <c r="B666" s="3">
        <v>45082</v>
      </c>
      <c r="C666" s="2" t="s">
        <v>13</v>
      </c>
      <c r="D666" s="2" t="s">
        <v>67</v>
      </c>
      <c r="E666" s="2"/>
      <c r="F666" s="2" t="s">
        <v>4</v>
      </c>
      <c r="G666" s="2">
        <v>1</v>
      </c>
      <c r="H666" s="10">
        <f>_xlfn.XLOOKUP(D666,Principales!$B:$B,Principales!$C:$C)</f>
        <v>5000</v>
      </c>
      <c r="I666" s="14">
        <f t="shared" si="48"/>
        <v>0</v>
      </c>
      <c r="J666" s="14">
        <f t="shared" si="49"/>
        <v>5000</v>
      </c>
    </row>
    <row r="667" spans="1:10" hidden="1" x14ac:dyDescent="0.3">
      <c r="A667" s="5">
        <f t="shared" si="50"/>
        <v>444</v>
      </c>
      <c r="B667" s="3">
        <v>45082</v>
      </c>
      <c r="C667" s="2" t="s">
        <v>13</v>
      </c>
      <c r="D667" s="2" t="s">
        <v>341</v>
      </c>
      <c r="E667" s="2" t="s">
        <v>14</v>
      </c>
      <c r="F667" s="2" t="s">
        <v>4</v>
      </c>
      <c r="G667" s="2">
        <v>1</v>
      </c>
      <c r="H667" s="10">
        <f>_xlfn.XLOOKUP(D667,Principales!$B:$B,Principales!$C:$C)</f>
        <v>5000</v>
      </c>
      <c r="I667" s="14">
        <f t="shared" si="48"/>
        <v>0</v>
      </c>
      <c r="J667" s="14">
        <f t="shared" si="49"/>
        <v>5000</v>
      </c>
    </row>
    <row r="668" spans="1:10" hidden="1" x14ac:dyDescent="0.3">
      <c r="A668" s="5">
        <f t="shared" si="50"/>
        <v>445</v>
      </c>
      <c r="B668" s="3">
        <v>45082</v>
      </c>
      <c r="C668" s="2" t="s">
        <v>338</v>
      </c>
      <c r="D668" s="2" t="s">
        <v>67</v>
      </c>
      <c r="E668" s="2"/>
      <c r="F668" s="2" t="s">
        <v>12</v>
      </c>
      <c r="G668" s="2">
        <v>1</v>
      </c>
      <c r="H668" s="10">
        <f>_xlfn.XLOOKUP(D668,Principales!$B:$B,Principales!$C:$C)</f>
        <v>5000</v>
      </c>
      <c r="I668" s="14">
        <f t="shared" si="48"/>
        <v>0</v>
      </c>
      <c r="J668" s="14">
        <f t="shared" si="49"/>
        <v>5000</v>
      </c>
    </row>
    <row r="669" spans="1:10" hidden="1" x14ac:dyDescent="0.3">
      <c r="A669" s="5">
        <f t="shared" si="50"/>
        <v>446</v>
      </c>
      <c r="B669" s="3">
        <v>45083</v>
      </c>
      <c r="C669" s="2" t="s">
        <v>84</v>
      </c>
      <c r="D669" s="2" t="s">
        <v>60</v>
      </c>
      <c r="E669" s="2"/>
      <c r="F669" s="2" t="s">
        <v>434</v>
      </c>
      <c r="G669" s="2">
        <v>1</v>
      </c>
      <c r="H669" s="10">
        <f>_xlfn.XLOOKUP(D669,Principales!$B:$B,Principales!$C:$C)</f>
        <v>6000</v>
      </c>
      <c r="I669" s="14">
        <f t="shared" si="48"/>
        <v>0</v>
      </c>
      <c r="J669" s="14">
        <f t="shared" si="49"/>
        <v>6000</v>
      </c>
    </row>
    <row r="670" spans="1:10" hidden="1" x14ac:dyDescent="0.3">
      <c r="A670" s="5">
        <f t="shared" si="50"/>
        <v>447</v>
      </c>
      <c r="B670" s="3">
        <v>45083</v>
      </c>
      <c r="C670" s="2" t="s">
        <v>504</v>
      </c>
      <c r="D670" s="2" t="s">
        <v>431</v>
      </c>
      <c r="E670" s="2" t="s">
        <v>26</v>
      </c>
      <c r="F670" s="2" t="s">
        <v>4</v>
      </c>
      <c r="G670" s="2">
        <v>1</v>
      </c>
      <c r="H670" s="10">
        <f>_xlfn.XLOOKUP(D670,Principales!$B:$B,Principales!$C:$C)</f>
        <v>5000</v>
      </c>
      <c r="I670" s="14">
        <f t="shared" si="48"/>
        <v>0</v>
      </c>
      <c r="J670" s="14">
        <f t="shared" si="49"/>
        <v>5000</v>
      </c>
    </row>
    <row r="671" spans="1:10" hidden="1" x14ac:dyDescent="0.3">
      <c r="A671" s="5">
        <f t="shared" si="50"/>
        <v>448</v>
      </c>
      <c r="B671" s="3">
        <v>45083</v>
      </c>
      <c r="C671" s="2" t="s">
        <v>500</v>
      </c>
      <c r="D671" s="2" t="s">
        <v>46</v>
      </c>
      <c r="E671" s="2" t="s">
        <v>22</v>
      </c>
      <c r="F671" s="2" t="s">
        <v>434</v>
      </c>
      <c r="G671" s="2">
        <v>1</v>
      </c>
      <c r="H671" s="10">
        <f>_xlfn.XLOOKUP(D671,Principales!$B:$B,Principales!$C:$C)</f>
        <v>5000</v>
      </c>
      <c r="I671" s="14">
        <f t="shared" si="48"/>
        <v>0</v>
      </c>
      <c r="J671" s="14">
        <f t="shared" si="49"/>
        <v>5000</v>
      </c>
    </row>
    <row r="672" spans="1:10" hidden="1" x14ac:dyDescent="0.3">
      <c r="A672" s="5">
        <f t="shared" si="50"/>
        <v>449</v>
      </c>
      <c r="B672" s="3">
        <v>45084</v>
      </c>
      <c r="C672" s="2" t="s">
        <v>144</v>
      </c>
      <c r="D672" s="2" t="s">
        <v>340</v>
      </c>
      <c r="E672" s="2" t="s">
        <v>26</v>
      </c>
      <c r="F672" s="2" t="s">
        <v>4</v>
      </c>
      <c r="G672" s="2">
        <v>1</v>
      </c>
      <c r="H672" s="10">
        <f>_xlfn.XLOOKUP(D672,Principales!$B:$B,Principales!$C:$C)</f>
        <v>5000</v>
      </c>
      <c r="I672" s="14">
        <f t="shared" si="48"/>
        <v>0</v>
      </c>
      <c r="J672" s="14">
        <f t="shared" si="49"/>
        <v>5000</v>
      </c>
    </row>
    <row r="673" spans="1:10" hidden="1" x14ac:dyDescent="0.3">
      <c r="A673" s="5">
        <f t="shared" si="50"/>
        <v>450</v>
      </c>
      <c r="B673" s="3">
        <v>45085</v>
      </c>
      <c r="C673" s="2" t="s">
        <v>84</v>
      </c>
      <c r="D673" s="2" t="s">
        <v>85</v>
      </c>
      <c r="E673" s="2" t="s">
        <v>14</v>
      </c>
      <c r="F673" s="2" t="s">
        <v>434</v>
      </c>
      <c r="G673" s="2">
        <v>1</v>
      </c>
      <c r="H673" s="10">
        <f>_xlfn.XLOOKUP(D673,Principales!$B:$B,Principales!$C:$C)</f>
        <v>5000</v>
      </c>
      <c r="I673" s="14">
        <f t="shared" si="48"/>
        <v>0</v>
      </c>
      <c r="J673" s="14">
        <f t="shared" si="49"/>
        <v>5000</v>
      </c>
    </row>
    <row r="674" spans="1:10" hidden="1" x14ac:dyDescent="0.3">
      <c r="A674" s="5">
        <f t="shared" si="50"/>
        <v>451</v>
      </c>
      <c r="B674" s="3">
        <v>45085</v>
      </c>
      <c r="C674" s="2" t="s">
        <v>145</v>
      </c>
      <c r="D674" s="2" t="s">
        <v>16</v>
      </c>
      <c r="E674" s="2"/>
      <c r="F674" s="2" t="s">
        <v>4</v>
      </c>
      <c r="G674" s="2">
        <v>1</v>
      </c>
      <c r="H674" s="10">
        <f>_xlfn.XLOOKUP(D674,Principales!$B:$B,Principales!$C:$C)</f>
        <v>5000</v>
      </c>
      <c r="I674" s="14">
        <f t="shared" si="48"/>
        <v>0</v>
      </c>
      <c r="J674" s="14">
        <f t="shared" si="49"/>
        <v>5000</v>
      </c>
    </row>
    <row r="675" spans="1:10" hidden="1" x14ac:dyDescent="0.3">
      <c r="A675" s="5">
        <f t="shared" si="50"/>
        <v>451</v>
      </c>
      <c r="B675" s="3">
        <v>45085</v>
      </c>
      <c r="C675" s="2" t="s">
        <v>145</v>
      </c>
      <c r="D675" s="2" t="s">
        <v>142</v>
      </c>
      <c r="E675" s="2" t="s">
        <v>19</v>
      </c>
      <c r="F675" s="2" t="s">
        <v>12</v>
      </c>
      <c r="G675" s="2">
        <v>1</v>
      </c>
      <c r="H675" s="10">
        <f>_xlfn.XLOOKUP(D675,Principales!$B:$B,Principales!$C:$C)</f>
        <v>5000</v>
      </c>
      <c r="I675" s="14">
        <f t="shared" si="48"/>
        <v>0</v>
      </c>
      <c r="J675" s="14">
        <f t="shared" si="49"/>
        <v>5000</v>
      </c>
    </row>
    <row r="676" spans="1:10" hidden="1" x14ac:dyDescent="0.3">
      <c r="A676" s="5">
        <f t="shared" si="50"/>
        <v>452</v>
      </c>
      <c r="B676" s="3">
        <v>45085</v>
      </c>
      <c r="C676" s="2" t="s">
        <v>144</v>
      </c>
      <c r="D676" s="2" t="s">
        <v>153</v>
      </c>
      <c r="E676" s="2" t="s">
        <v>19</v>
      </c>
      <c r="F676" s="2" t="s">
        <v>4</v>
      </c>
      <c r="G676" s="2">
        <v>2</v>
      </c>
      <c r="H676" s="10">
        <f>_xlfn.XLOOKUP(D676,Principales!$B:$B,Principales!$C:$C)</f>
        <v>5000</v>
      </c>
      <c r="I676" s="14">
        <f t="shared" si="48"/>
        <v>0</v>
      </c>
      <c r="J676" s="14">
        <f t="shared" si="49"/>
        <v>10000</v>
      </c>
    </row>
    <row r="677" spans="1:10" hidden="1" x14ac:dyDescent="0.3">
      <c r="A677" s="5">
        <f t="shared" si="50"/>
        <v>452</v>
      </c>
      <c r="B677" s="3">
        <v>45085</v>
      </c>
      <c r="C677" s="2" t="s">
        <v>144</v>
      </c>
      <c r="D677" s="2" t="s">
        <v>340</v>
      </c>
      <c r="E677" s="2" t="s">
        <v>19</v>
      </c>
      <c r="F677" s="2" t="s">
        <v>4</v>
      </c>
      <c r="G677" s="2">
        <v>1</v>
      </c>
      <c r="H677" s="10">
        <f>_xlfn.XLOOKUP(D677,Principales!$B:$B,Principales!$C:$C)</f>
        <v>5000</v>
      </c>
      <c r="I677" s="14">
        <f t="shared" si="48"/>
        <v>0</v>
      </c>
      <c r="J677" s="14">
        <f t="shared" si="49"/>
        <v>5000</v>
      </c>
    </row>
    <row r="678" spans="1:10" hidden="1" x14ac:dyDescent="0.3">
      <c r="A678" s="5">
        <f t="shared" si="50"/>
        <v>453</v>
      </c>
      <c r="B678" s="3">
        <v>45085</v>
      </c>
      <c r="C678" s="2" t="s">
        <v>52</v>
      </c>
      <c r="D678" s="2" t="s">
        <v>20</v>
      </c>
      <c r="E678" s="2"/>
      <c r="F678" s="2" t="s">
        <v>4</v>
      </c>
      <c r="G678" s="2">
        <v>1</v>
      </c>
      <c r="H678" s="10">
        <f>_xlfn.XLOOKUP(D678,Principales!$B:$B,Principales!$C:$C)</f>
        <v>5000</v>
      </c>
      <c r="I678" s="14">
        <f t="shared" si="48"/>
        <v>0</v>
      </c>
      <c r="J678" s="14">
        <f t="shared" si="49"/>
        <v>5000</v>
      </c>
    </row>
    <row r="679" spans="1:10" hidden="1" x14ac:dyDescent="0.3">
      <c r="A679" s="5">
        <f t="shared" si="50"/>
        <v>454</v>
      </c>
      <c r="B679" s="3">
        <v>45086</v>
      </c>
      <c r="C679" s="2" t="s">
        <v>864</v>
      </c>
      <c r="D679" s="2" t="s">
        <v>137</v>
      </c>
      <c r="E679" s="2" t="s">
        <v>19</v>
      </c>
      <c r="F679" s="2" t="s">
        <v>4</v>
      </c>
      <c r="G679" s="2">
        <v>1</v>
      </c>
      <c r="H679" s="10">
        <f>_xlfn.XLOOKUP(D679,Principales!$B:$B,Principales!$C:$C)</f>
        <v>5000</v>
      </c>
      <c r="I679" s="14">
        <f t="shared" si="48"/>
        <v>0</v>
      </c>
      <c r="J679" s="14">
        <f t="shared" si="49"/>
        <v>5000</v>
      </c>
    </row>
    <row r="680" spans="1:10" hidden="1" x14ac:dyDescent="0.3">
      <c r="A680" s="5">
        <f t="shared" si="50"/>
        <v>455</v>
      </c>
      <c r="B680" s="3">
        <v>45086</v>
      </c>
      <c r="C680" s="2" t="s">
        <v>62</v>
      </c>
      <c r="D680" s="2" t="s">
        <v>60</v>
      </c>
      <c r="E680" s="2" t="s">
        <v>19</v>
      </c>
      <c r="F680" s="2" t="s">
        <v>4</v>
      </c>
      <c r="G680" s="2">
        <v>1</v>
      </c>
      <c r="H680" s="10">
        <f>_xlfn.XLOOKUP(D680,Principales!$B:$B,Principales!$C:$C)</f>
        <v>6000</v>
      </c>
      <c r="I680" s="14">
        <f t="shared" si="48"/>
        <v>0</v>
      </c>
      <c r="J680" s="14">
        <f t="shared" si="49"/>
        <v>6000</v>
      </c>
    </row>
    <row r="681" spans="1:10" hidden="1" x14ac:dyDescent="0.3">
      <c r="A681" s="5">
        <f t="shared" si="50"/>
        <v>455</v>
      </c>
      <c r="B681" s="3">
        <v>45086</v>
      </c>
      <c r="C681" s="2" t="s">
        <v>62</v>
      </c>
      <c r="D681" s="2" t="s">
        <v>137</v>
      </c>
      <c r="E681" s="2" t="s">
        <v>26</v>
      </c>
      <c r="F681" s="2" t="s">
        <v>4</v>
      </c>
      <c r="G681" s="2">
        <v>1</v>
      </c>
      <c r="H681" s="10">
        <f>_xlfn.XLOOKUP(D681,Principales!$B:$B,Principales!$C:$C)</f>
        <v>5000</v>
      </c>
      <c r="I681" s="14">
        <f t="shared" si="48"/>
        <v>0</v>
      </c>
      <c r="J681" s="14">
        <f t="shared" si="49"/>
        <v>5000</v>
      </c>
    </row>
    <row r="682" spans="1:10" hidden="1" x14ac:dyDescent="0.3">
      <c r="A682" s="5">
        <f t="shared" si="50"/>
        <v>456</v>
      </c>
      <c r="B682" s="3">
        <v>45086</v>
      </c>
      <c r="C682" s="2" t="s">
        <v>504</v>
      </c>
      <c r="D682" s="2" t="s">
        <v>137</v>
      </c>
      <c r="E682" s="2" t="s">
        <v>19</v>
      </c>
      <c r="F682" s="2" t="s">
        <v>4</v>
      </c>
      <c r="G682" s="2">
        <v>1</v>
      </c>
      <c r="H682" s="10">
        <f>_xlfn.XLOOKUP(D682,Principales!$B:$B,Principales!$C:$C)</f>
        <v>5000</v>
      </c>
      <c r="I682" s="14">
        <f t="shared" si="48"/>
        <v>0</v>
      </c>
      <c r="J682" s="14">
        <f t="shared" si="49"/>
        <v>5000</v>
      </c>
    </row>
    <row r="683" spans="1:10" hidden="1" x14ac:dyDescent="0.3">
      <c r="A683" s="5">
        <f t="shared" si="50"/>
        <v>457</v>
      </c>
      <c r="B683" s="3">
        <v>45086</v>
      </c>
      <c r="C683" s="2" t="s">
        <v>505</v>
      </c>
      <c r="D683" s="2" t="s">
        <v>60</v>
      </c>
      <c r="E683" s="2" t="s">
        <v>19</v>
      </c>
      <c r="F683" s="2" t="s">
        <v>4</v>
      </c>
      <c r="G683" s="2">
        <v>1</v>
      </c>
      <c r="H683" s="10">
        <f>_xlfn.XLOOKUP(D683,Principales!$B:$B,Principales!$C:$C)</f>
        <v>6000</v>
      </c>
      <c r="I683" s="14">
        <f t="shared" si="48"/>
        <v>0</v>
      </c>
      <c r="J683" s="14">
        <f t="shared" si="49"/>
        <v>6000</v>
      </c>
    </row>
    <row r="684" spans="1:10" hidden="1" x14ac:dyDescent="0.3">
      <c r="A684" s="5">
        <f t="shared" si="50"/>
        <v>458</v>
      </c>
      <c r="B684" s="3">
        <v>45086</v>
      </c>
      <c r="C684" s="2" t="s">
        <v>84</v>
      </c>
      <c r="D684" s="2" t="s">
        <v>137</v>
      </c>
      <c r="E684" s="2" t="s">
        <v>19</v>
      </c>
      <c r="F684" s="2" t="s">
        <v>434</v>
      </c>
      <c r="G684" s="2">
        <v>1</v>
      </c>
      <c r="H684" s="10">
        <f>_xlfn.XLOOKUP(D684,Principales!$B:$B,Principales!$C:$C)</f>
        <v>5000</v>
      </c>
      <c r="I684" s="14">
        <f t="shared" si="48"/>
        <v>0</v>
      </c>
      <c r="J684" s="14">
        <f t="shared" si="49"/>
        <v>5000</v>
      </c>
    </row>
    <row r="685" spans="1:10" hidden="1" x14ac:dyDescent="0.3">
      <c r="A685" s="5">
        <f t="shared" si="50"/>
        <v>459</v>
      </c>
      <c r="B685" s="3">
        <v>45087</v>
      </c>
      <c r="C685" s="2" t="s">
        <v>8</v>
      </c>
      <c r="D685" s="2" t="s">
        <v>155</v>
      </c>
      <c r="E685" s="2" t="s">
        <v>63</v>
      </c>
      <c r="F685" s="2" t="s">
        <v>4</v>
      </c>
      <c r="G685" s="2">
        <v>1</v>
      </c>
      <c r="H685" s="10">
        <f>_xlfn.XLOOKUP(D685,Principales!$B:$B,Principales!$C:$C)</f>
        <v>5000</v>
      </c>
      <c r="I685" s="14">
        <f t="shared" si="48"/>
        <v>0</v>
      </c>
      <c r="J685" s="14">
        <f t="shared" si="49"/>
        <v>5000</v>
      </c>
    </row>
    <row r="686" spans="1:10" hidden="1" x14ac:dyDescent="0.3">
      <c r="A686" s="5">
        <f t="shared" si="50"/>
        <v>460</v>
      </c>
      <c r="B686" s="3">
        <v>45087</v>
      </c>
      <c r="C686" s="2" t="s">
        <v>864</v>
      </c>
      <c r="D686" s="2" t="s">
        <v>155</v>
      </c>
      <c r="E686" s="2" t="s">
        <v>63</v>
      </c>
      <c r="F686" s="2" t="s">
        <v>4</v>
      </c>
      <c r="G686" s="2">
        <v>1</v>
      </c>
      <c r="H686" s="10">
        <f>_xlfn.XLOOKUP(D686,Principales!$B:$B,Principales!$C:$C)</f>
        <v>5000</v>
      </c>
      <c r="I686" s="14">
        <f t="shared" ref="I686:I687" si="51">IF(AND(F686="S/E",OR(E686="Mix ensalada",D686="Mix ensalada")),0,IF(AND(F686="S/E",OR(E686&lt;&gt;"Mix ensalada",D686&lt;&gt;"Mix ensalada")),1000,0))</f>
        <v>0</v>
      </c>
      <c r="J686" s="14">
        <f t="shared" ref="J686:J687" si="52">G686*H686-I686</f>
        <v>5000</v>
      </c>
    </row>
    <row r="687" spans="1:10" hidden="1" x14ac:dyDescent="0.3">
      <c r="A687" s="5">
        <f t="shared" si="50"/>
        <v>461</v>
      </c>
      <c r="B687" s="3">
        <v>45087</v>
      </c>
      <c r="C687" s="2" t="s">
        <v>18</v>
      </c>
      <c r="D687" s="2" t="s">
        <v>155</v>
      </c>
      <c r="E687" s="2" t="s">
        <v>63</v>
      </c>
      <c r="F687" s="2" t="s">
        <v>434</v>
      </c>
      <c r="G687" s="2">
        <v>2</v>
      </c>
      <c r="H687" s="10">
        <f>_xlfn.XLOOKUP(D687,Principales!$B:$B,Principales!$C:$C)</f>
        <v>5000</v>
      </c>
      <c r="I687" s="14">
        <f t="shared" si="51"/>
        <v>0</v>
      </c>
      <c r="J687" s="14">
        <f t="shared" si="52"/>
        <v>10000</v>
      </c>
    </row>
    <row r="688" spans="1:10" hidden="1" x14ac:dyDescent="0.3">
      <c r="A688" s="5">
        <f t="shared" si="50"/>
        <v>461</v>
      </c>
      <c r="B688" s="3">
        <v>45087</v>
      </c>
      <c r="C688" s="2" t="s">
        <v>18</v>
      </c>
      <c r="D688" s="2" t="s">
        <v>58</v>
      </c>
      <c r="E688" s="2"/>
      <c r="F688" s="2" t="s">
        <v>434</v>
      </c>
      <c r="G688" s="2">
        <v>1</v>
      </c>
      <c r="H688" s="10">
        <f>_xlfn.XLOOKUP(D688,Principales!$B:$B,Principales!$C:$C)</f>
        <v>5000</v>
      </c>
      <c r="I688" s="14">
        <f t="shared" si="48"/>
        <v>0</v>
      </c>
      <c r="J688" s="14">
        <f t="shared" si="49"/>
        <v>5000</v>
      </c>
    </row>
    <row r="689" spans="1:10" hidden="1" x14ac:dyDescent="0.3">
      <c r="A689" s="5">
        <f t="shared" si="50"/>
        <v>461</v>
      </c>
      <c r="B689" s="3">
        <v>45087</v>
      </c>
      <c r="C689" s="2" t="s">
        <v>18</v>
      </c>
      <c r="D689" s="2" t="s">
        <v>60</v>
      </c>
      <c r="E689" s="2" t="s">
        <v>19</v>
      </c>
      <c r="F689" s="2" t="s">
        <v>12</v>
      </c>
      <c r="G689" s="2">
        <v>1</v>
      </c>
      <c r="H689" s="10">
        <f>_xlfn.XLOOKUP(D689,Principales!$B:$B,Principales!$C:$C)</f>
        <v>6000</v>
      </c>
      <c r="I689" s="14">
        <f t="shared" si="48"/>
        <v>0</v>
      </c>
      <c r="J689" s="14">
        <f t="shared" si="49"/>
        <v>6000</v>
      </c>
    </row>
    <row r="690" spans="1:10" hidden="1" x14ac:dyDescent="0.3">
      <c r="A690" s="5">
        <f t="shared" si="50"/>
        <v>462</v>
      </c>
      <c r="B690" s="3">
        <v>45087</v>
      </c>
      <c r="C690" s="2" t="s">
        <v>798</v>
      </c>
      <c r="D690" s="2" t="s">
        <v>155</v>
      </c>
      <c r="E690" s="2" t="s">
        <v>63</v>
      </c>
      <c r="F690" s="2" t="s">
        <v>434</v>
      </c>
      <c r="G690" s="2">
        <v>1</v>
      </c>
      <c r="H690" s="10">
        <f>_xlfn.XLOOKUP(D690,Principales!$B:$B,Principales!$C:$C)</f>
        <v>5000</v>
      </c>
      <c r="I690" s="14">
        <f t="shared" si="48"/>
        <v>0</v>
      </c>
      <c r="J690" s="14">
        <f t="shared" si="49"/>
        <v>5000</v>
      </c>
    </row>
    <row r="691" spans="1:10" hidden="1" x14ac:dyDescent="0.3">
      <c r="A691" s="5">
        <f t="shared" si="50"/>
        <v>463</v>
      </c>
      <c r="B691" s="3">
        <v>45087</v>
      </c>
      <c r="C691" s="2" t="s">
        <v>483</v>
      </c>
      <c r="D691" s="2" t="s">
        <v>341</v>
      </c>
      <c r="E691" s="2" t="s">
        <v>26</v>
      </c>
      <c r="F691" s="2" t="s">
        <v>434</v>
      </c>
      <c r="G691" s="2">
        <v>1</v>
      </c>
      <c r="H691" s="10">
        <f>_xlfn.XLOOKUP(D691,Principales!$B:$B,Principales!$C:$C)</f>
        <v>5000</v>
      </c>
      <c r="I691" s="14">
        <f t="shared" si="48"/>
        <v>0</v>
      </c>
      <c r="J691" s="14">
        <f t="shared" si="49"/>
        <v>5000</v>
      </c>
    </row>
    <row r="692" spans="1:10" hidden="1" x14ac:dyDescent="0.3">
      <c r="A692" s="5">
        <f t="shared" si="50"/>
        <v>463</v>
      </c>
      <c r="B692" s="3">
        <v>45087</v>
      </c>
      <c r="C692" s="2" t="s">
        <v>483</v>
      </c>
      <c r="D692" s="2" t="s">
        <v>341</v>
      </c>
      <c r="E692" s="2" t="s">
        <v>22</v>
      </c>
      <c r="F692" s="2" t="s">
        <v>434</v>
      </c>
      <c r="G692" s="2">
        <v>1</v>
      </c>
      <c r="H692" s="10">
        <f>_xlfn.XLOOKUP(D692,Principales!$B:$B,Principales!$C:$C)</f>
        <v>5000</v>
      </c>
      <c r="I692" s="14">
        <f t="shared" si="48"/>
        <v>0</v>
      </c>
      <c r="J692" s="14">
        <f t="shared" si="49"/>
        <v>5000</v>
      </c>
    </row>
    <row r="693" spans="1:10" hidden="1" x14ac:dyDescent="0.3">
      <c r="A693" s="5">
        <f t="shared" si="50"/>
        <v>464</v>
      </c>
      <c r="B693" s="3">
        <v>45087</v>
      </c>
      <c r="C693" s="2" t="s">
        <v>97</v>
      </c>
      <c r="D693" s="2" t="s">
        <v>155</v>
      </c>
      <c r="E693" s="2" t="s">
        <v>63</v>
      </c>
      <c r="F693" s="2" t="s">
        <v>434</v>
      </c>
      <c r="G693" s="2">
        <v>1</v>
      </c>
      <c r="H693" s="10">
        <f>_xlfn.XLOOKUP(D693,Principales!$B:$B,Principales!$C:$C)</f>
        <v>5000</v>
      </c>
      <c r="I693" s="14">
        <f t="shared" si="48"/>
        <v>0</v>
      </c>
      <c r="J693" s="14">
        <f t="shared" si="49"/>
        <v>5000</v>
      </c>
    </row>
    <row r="694" spans="1:10" hidden="1" x14ac:dyDescent="0.3">
      <c r="A694" s="5">
        <f t="shared" si="50"/>
        <v>464</v>
      </c>
      <c r="B694" s="3">
        <v>45087</v>
      </c>
      <c r="C694" s="2" t="s">
        <v>97</v>
      </c>
      <c r="D694" s="2" t="s">
        <v>341</v>
      </c>
      <c r="E694" s="2" t="s">
        <v>19</v>
      </c>
      <c r="F694" s="2" t="s">
        <v>12</v>
      </c>
      <c r="G694" s="2">
        <v>1</v>
      </c>
      <c r="H694" s="10">
        <f>_xlfn.XLOOKUP(D694,Principales!$B:$B,Principales!$C:$C)</f>
        <v>5000</v>
      </c>
      <c r="I694" s="14">
        <f t="shared" si="48"/>
        <v>0</v>
      </c>
      <c r="J694" s="14">
        <f t="shared" si="49"/>
        <v>5000</v>
      </c>
    </row>
    <row r="695" spans="1:10" hidden="1" x14ac:dyDescent="0.3">
      <c r="A695" s="5">
        <f t="shared" si="50"/>
        <v>465</v>
      </c>
      <c r="B695" s="3">
        <v>45087</v>
      </c>
      <c r="C695" s="2" t="s">
        <v>507</v>
      </c>
      <c r="D695" s="2" t="s">
        <v>155</v>
      </c>
      <c r="E695" s="2" t="s">
        <v>63</v>
      </c>
      <c r="F695" s="2" t="s">
        <v>434</v>
      </c>
      <c r="G695" s="2">
        <v>1</v>
      </c>
      <c r="H695" s="10">
        <f>_xlfn.XLOOKUP(D695,Principales!$B:$B,Principales!$C:$C)</f>
        <v>5000</v>
      </c>
      <c r="I695" s="14">
        <f t="shared" si="48"/>
        <v>0</v>
      </c>
      <c r="J695" s="14">
        <f t="shared" si="49"/>
        <v>5000</v>
      </c>
    </row>
    <row r="696" spans="1:10" hidden="1" x14ac:dyDescent="0.3">
      <c r="A696" s="5">
        <f t="shared" si="50"/>
        <v>465</v>
      </c>
      <c r="B696" s="3">
        <v>45087</v>
      </c>
      <c r="C696" s="2" t="s">
        <v>507</v>
      </c>
      <c r="D696" s="2" t="s">
        <v>155</v>
      </c>
      <c r="E696" s="2" t="s">
        <v>63</v>
      </c>
      <c r="F696" s="2" t="s">
        <v>4</v>
      </c>
      <c r="G696" s="2">
        <v>1</v>
      </c>
      <c r="H696" s="10">
        <f>_xlfn.XLOOKUP(D696,Principales!$B:$B,Principales!$C:$C)</f>
        <v>5000</v>
      </c>
      <c r="I696" s="14">
        <f t="shared" si="48"/>
        <v>0</v>
      </c>
      <c r="J696" s="14">
        <f t="shared" si="49"/>
        <v>5000</v>
      </c>
    </row>
    <row r="697" spans="1:10" hidden="1" x14ac:dyDescent="0.3">
      <c r="A697" s="5">
        <f t="shared" si="50"/>
        <v>466</v>
      </c>
      <c r="B697" s="3">
        <v>45088</v>
      </c>
      <c r="C697" s="2" t="s">
        <v>24</v>
      </c>
      <c r="D697" s="2" t="s">
        <v>16</v>
      </c>
      <c r="E697" s="2"/>
      <c r="F697" s="2" t="s">
        <v>4</v>
      </c>
      <c r="G697" s="2">
        <v>2</v>
      </c>
      <c r="H697" s="10">
        <f>_xlfn.XLOOKUP(D697,Principales!$B:$B,Principales!$C:$C)</f>
        <v>5000</v>
      </c>
      <c r="I697" s="14">
        <f t="shared" si="48"/>
        <v>0</v>
      </c>
      <c r="J697" s="14">
        <f t="shared" si="49"/>
        <v>10000</v>
      </c>
    </row>
    <row r="698" spans="1:10" hidden="1" x14ac:dyDescent="0.3">
      <c r="A698" s="5">
        <f t="shared" si="50"/>
        <v>466</v>
      </c>
      <c r="B698" s="3">
        <v>45088</v>
      </c>
      <c r="C698" s="2" t="s">
        <v>24</v>
      </c>
      <c r="D698" s="2" t="s">
        <v>20</v>
      </c>
      <c r="E698" s="2"/>
      <c r="F698" s="2" t="s">
        <v>4</v>
      </c>
      <c r="G698" s="2">
        <v>2</v>
      </c>
      <c r="H698" s="10">
        <f>_xlfn.XLOOKUP(D698,Principales!$B:$B,Principales!$C:$C)</f>
        <v>5000</v>
      </c>
      <c r="I698" s="14">
        <f t="shared" si="48"/>
        <v>0</v>
      </c>
      <c r="J698" s="14">
        <f t="shared" si="49"/>
        <v>10000</v>
      </c>
    </row>
    <row r="699" spans="1:10" hidden="1" x14ac:dyDescent="0.3">
      <c r="A699" s="5">
        <f t="shared" si="50"/>
        <v>466</v>
      </c>
      <c r="B699" s="3">
        <v>45088</v>
      </c>
      <c r="C699" s="2" t="s">
        <v>24</v>
      </c>
      <c r="D699" s="2" t="s">
        <v>340</v>
      </c>
      <c r="E699" s="2" t="s">
        <v>19</v>
      </c>
      <c r="F699" s="2" t="s">
        <v>12</v>
      </c>
      <c r="G699" s="2">
        <v>2</v>
      </c>
      <c r="H699" s="10">
        <f>_xlfn.XLOOKUP(D699,Principales!$B:$B,Principales!$C:$C)</f>
        <v>5000</v>
      </c>
      <c r="I699" s="14">
        <f t="shared" si="48"/>
        <v>0</v>
      </c>
      <c r="J699" s="14">
        <f t="shared" si="49"/>
        <v>10000</v>
      </c>
    </row>
    <row r="700" spans="1:10" hidden="1" x14ac:dyDescent="0.3">
      <c r="A700" s="5">
        <f t="shared" si="50"/>
        <v>466</v>
      </c>
      <c r="B700" s="3">
        <v>45088</v>
      </c>
      <c r="C700" s="2" t="s">
        <v>24</v>
      </c>
      <c r="D700" s="2" t="s">
        <v>431</v>
      </c>
      <c r="E700" s="2" t="s">
        <v>19</v>
      </c>
      <c r="F700" s="2" t="s">
        <v>434</v>
      </c>
      <c r="G700" s="2">
        <v>2</v>
      </c>
      <c r="H700" s="10">
        <f>_xlfn.XLOOKUP(D700,Principales!$B:$B,Principales!$C:$C)</f>
        <v>5000</v>
      </c>
      <c r="I700" s="14">
        <f t="shared" ref="I700:I763" si="53">IF(AND(F700="S/E",OR(E700="Mix ensalada",D700="Mix ensalada")),0,IF(AND(F700="S/E",OR(E700&lt;&gt;"Mix ensalada",D700&lt;&gt;"Mix ensalada")),1000,0))</f>
        <v>0</v>
      </c>
      <c r="J700" s="14">
        <f t="shared" ref="J700:J763" si="54">G700*H700-I700</f>
        <v>10000</v>
      </c>
    </row>
    <row r="701" spans="1:10" hidden="1" x14ac:dyDescent="0.3">
      <c r="A701" s="5">
        <f t="shared" si="50"/>
        <v>467</v>
      </c>
      <c r="B701" s="3">
        <v>45088</v>
      </c>
      <c r="C701" s="2" t="s">
        <v>864</v>
      </c>
      <c r="D701" s="2" t="s">
        <v>32</v>
      </c>
      <c r="E701" s="2" t="s">
        <v>26</v>
      </c>
      <c r="F701" s="2" t="s">
        <v>4</v>
      </c>
      <c r="G701" s="2">
        <v>1</v>
      </c>
      <c r="H701" s="10">
        <f>_xlfn.XLOOKUP(D701,Principales!$B:$B,Principales!$C:$C)</f>
        <v>6000</v>
      </c>
      <c r="I701" s="14">
        <f t="shared" si="53"/>
        <v>0</v>
      </c>
      <c r="J701" s="14">
        <f t="shared" si="54"/>
        <v>6000</v>
      </c>
    </row>
    <row r="702" spans="1:10" hidden="1" x14ac:dyDescent="0.3">
      <c r="A702" s="5">
        <f t="shared" si="50"/>
        <v>468</v>
      </c>
      <c r="B702" s="3">
        <v>45088</v>
      </c>
      <c r="C702" s="2" t="s">
        <v>84</v>
      </c>
      <c r="D702" s="2" t="s">
        <v>32</v>
      </c>
      <c r="E702" s="2" t="s">
        <v>19</v>
      </c>
      <c r="F702" s="2" t="s">
        <v>434</v>
      </c>
      <c r="G702" s="2">
        <v>1</v>
      </c>
      <c r="H702" s="10">
        <f>_xlfn.XLOOKUP(D702,Principales!$B:$B,Principales!$C:$C)</f>
        <v>6000</v>
      </c>
      <c r="I702" s="14">
        <f t="shared" si="53"/>
        <v>0</v>
      </c>
      <c r="J702" s="14">
        <f t="shared" si="54"/>
        <v>6000</v>
      </c>
    </row>
    <row r="703" spans="1:10" hidden="1" x14ac:dyDescent="0.3">
      <c r="A703" s="5">
        <f t="shared" si="50"/>
        <v>469</v>
      </c>
      <c r="B703" s="3">
        <v>45088</v>
      </c>
      <c r="C703" s="2" t="s">
        <v>13</v>
      </c>
      <c r="D703" s="2" t="s">
        <v>431</v>
      </c>
      <c r="E703" s="2" t="s">
        <v>26</v>
      </c>
      <c r="F703" s="2" t="s">
        <v>4</v>
      </c>
      <c r="G703" s="2">
        <v>2</v>
      </c>
      <c r="H703" s="10">
        <f>_xlfn.XLOOKUP(D703,Principales!$B:$B,Principales!$C:$C)</f>
        <v>5000</v>
      </c>
      <c r="I703" s="14">
        <f t="shared" si="53"/>
        <v>0</v>
      </c>
      <c r="J703" s="14">
        <f t="shared" si="54"/>
        <v>10000</v>
      </c>
    </row>
    <row r="704" spans="1:10" hidden="1" x14ac:dyDescent="0.3">
      <c r="A704" s="5">
        <f t="shared" si="50"/>
        <v>470</v>
      </c>
      <c r="B704" s="3">
        <v>45088</v>
      </c>
      <c r="C704" s="2" t="s">
        <v>144</v>
      </c>
      <c r="D704" s="2" t="s">
        <v>340</v>
      </c>
      <c r="E704" s="2" t="s">
        <v>26</v>
      </c>
      <c r="F704" s="2" t="s">
        <v>4</v>
      </c>
      <c r="G704" s="2">
        <v>2</v>
      </c>
      <c r="H704" s="10">
        <f>_xlfn.XLOOKUP(D704,Principales!$B:$B,Principales!$C:$C)</f>
        <v>5000</v>
      </c>
      <c r="I704" s="14">
        <f t="shared" si="53"/>
        <v>0</v>
      </c>
      <c r="J704" s="14">
        <f t="shared" si="54"/>
        <v>10000</v>
      </c>
    </row>
    <row r="705" spans="1:10" hidden="1" x14ac:dyDescent="0.3">
      <c r="A705" s="5">
        <f t="shared" si="50"/>
        <v>471</v>
      </c>
      <c r="B705" s="3">
        <v>45089</v>
      </c>
      <c r="C705" s="2" t="s">
        <v>84</v>
      </c>
      <c r="D705" s="2" t="s">
        <v>431</v>
      </c>
      <c r="E705" s="2" t="s">
        <v>14</v>
      </c>
      <c r="F705" s="2" t="s">
        <v>434</v>
      </c>
      <c r="G705" s="2">
        <v>1</v>
      </c>
      <c r="H705" s="10">
        <f>_xlfn.XLOOKUP(D705,Principales!$B:$B,Principales!$C:$C)</f>
        <v>5000</v>
      </c>
      <c r="I705" s="14">
        <f t="shared" si="53"/>
        <v>0</v>
      </c>
      <c r="J705" s="14">
        <f t="shared" si="54"/>
        <v>5000</v>
      </c>
    </row>
    <row r="706" spans="1:10" hidden="1" x14ac:dyDescent="0.3">
      <c r="A706" s="5">
        <f t="shared" si="50"/>
        <v>472</v>
      </c>
      <c r="B706" s="3">
        <v>45089</v>
      </c>
      <c r="C706" s="2" t="s">
        <v>18</v>
      </c>
      <c r="D706" s="2" t="s">
        <v>32</v>
      </c>
      <c r="E706" s="2" t="s">
        <v>26</v>
      </c>
      <c r="F706" s="2" t="s">
        <v>434</v>
      </c>
      <c r="G706" s="2">
        <v>1</v>
      </c>
      <c r="H706" s="10">
        <f>_xlfn.XLOOKUP(D706,Principales!$B:$B,Principales!$C:$C)</f>
        <v>6000</v>
      </c>
      <c r="I706" s="14">
        <f t="shared" si="53"/>
        <v>0</v>
      </c>
      <c r="J706" s="14">
        <f t="shared" si="54"/>
        <v>6000</v>
      </c>
    </row>
    <row r="707" spans="1:10" hidden="1" x14ac:dyDescent="0.3">
      <c r="A707" s="5">
        <f t="shared" si="50"/>
        <v>472</v>
      </c>
      <c r="B707" s="3">
        <v>45089</v>
      </c>
      <c r="C707" s="2" t="s">
        <v>18</v>
      </c>
      <c r="D707" s="2" t="s">
        <v>509</v>
      </c>
      <c r="E707" s="2" t="s">
        <v>335</v>
      </c>
      <c r="F707" s="2" t="s">
        <v>434</v>
      </c>
      <c r="G707" s="2">
        <v>2</v>
      </c>
      <c r="H707" s="10">
        <f>_xlfn.XLOOKUP(D707,Principales!$B:$B,Principales!$C:$C)</f>
        <v>5000</v>
      </c>
      <c r="I707" s="14">
        <f t="shared" si="53"/>
        <v>0</v>
      </c>
      <c r="J707" s="14">
        <f t="shared" si="54"/>
        <v>10000</v>
      </c>
    </row>
    <row r="708" spans="1:10" hidden="1" x14ac:dyDescent="0.3">
      <c r="A708" s="5">
        <f t="shared" ref="A708:A771" si="55">IF(_xlfn.CONCAT(B708:C708)=_xlfn.CONCAT(B707:C707),A707,A707+1)</f>
        <v>473</v>
      </c>
      <c r="B708" s="3">
        <v>45089</v>
      </c>
      <c r="C708" s="2" t="s">
        <v>13</v>
      </c>
      <c r="D708" s="2" t="s">
        <v>431</v>
      </c>
      <c r="E708" s="2" t="s">
        <v>14</v>
      </c>
      <c r="F708" s="2" t="s">
        <v>4</v>
      </c>
      <c r="G708" s="2">
        <v>2</v>
      </c>
      <c r="H708" s="10">
        <f>_xlfn.XLOOKUP(D708,Principales!$B:$B,Principales!$C:$C)</f>
        <v>5000</v>
      </c>
      <c r="I708" s="14">
        <f t="shared" si="53"/>
        <v>0</v>
      </c>
      <c r="J708" s="14">
        <f t="shared" si="54"/>
        <v>10000</v>
      </c>
    </row>
    <row r="709" spans="1:10" hidden="1" x14ac:dyDescent="0.3">
      <c r="A709" s="5">
        <f t="shared" si="55"/>
        <v>474</v>
      </c>
      <c r="B709" s="3">
        <v>45090</v>
      </c>
      <c r="C709" s="2" t="s">
        <v>84</v>
      </c>
      <c r="D709" s="2" t="s">
        <v>23</v>
      </c>
      <c r="E709" s="2" t="s">
        <v>19</v>
      </c>
      <c r="F709" s="2" t="s">
        <v>4</v>
      </c>
      <c r="G709" s="2">
        <v>1</v>
      </c>
      <c r="H709" s="10">
        <f>_xlfn.XLOOKUP(D709,Principales!$B:$B,Principales!$C:$C)</f>
        <v>5000</v>
      </c>
      <c r="I709" s="14">
        <f t="shared" si="53"/>
        <v>0</v>
      </c>
      <c r="J709" s="14">
        <f t="shared" si="54"/>
        <v>5000</v>
      </c>
    </row>
    <row r="710" spans="1:10" hidden="1" x14ac:dyDescent="0.3">
      <c r="A710" s="5">
        <f t="shared" si="55"/>
        <v>475</v>
      </c>
      <c r="B710" s="3">
        <v>45090</v>
      </c>
      <c r="C710" s="2" t="s">
        <v>282</v>
      </c>
      <c r="D710" s="2" t="s">
        <v>142</v>
      </c>
      <c r="E710" s="2" t="s">
        <v>19</v>
      </c>
      <c r="F710" s="2" t="s">
        <v>434</v>
      </c>
      <c r="G710" s="2">
        <v>3</v>
      </c>
      <c r="H710" s="10">
        <f>_xlfn.XLOOKUP(D710,Principales!$B:$B,Principales!$C:$C)</f>
        <v>5000</v>
      </c>
      <c r="I710" s="14">
        <f t="shared" si="53"/>
        <v>0</v>
      </c>
      <c r="J710" s="14">
        <f t="shared" si="54"/>
        <v>15000</v>
      </c>
    </row>
    <row r="711" spans="1:10" hidden="1" x14ac:dyDescent="0.3">
      <c r="A711" s="5">
        <f t="shared" si="55"/>
        <v>476</v>
      </c>
      <c r="B711" s="3">
        <v>45091</v>
      </c>
      <c r="C711" s="2" t="s">
        <v>84</v>
      </c>
      <c r="D711" s="2" t="s">
        <v>23</v>
      </c>
      <c r="E711" s="2" t="s">
        <v>19</v>
      </c>
      <c r="F711" s="2" t="s">
        <v>434</v>
      </c>
      <c r="G711" s="2">
        <v>1</v>
      </c>
      <c r="H711" s="10">
        <f>_xlfn.XLOOKUP(D711,Principales!$B:$B,Principales!$C:$C)</f>
        <v>5000</v>
      </c>
      <c r="I711" s="14">
        <f t="shared" si="53"/>
        <v>0</v>
      </c>
      <c r="J711" s="14">
        <f t="shared" si="54"/>
        <v>5000</v>
      </c>
    </row>
    <row r="712" spans="1:10" hidden="1" x14ac:dyDescent="0.3">
      <c r="A712" s="5">
        <f t="shared" si="55"/>
        <v>477</v>
      </c>
      <c r="B712" s="3">
        <v>45091</v>
      </c>
      <c r="C712" s="2" t="s">
        <v>237</v>
      </c>
      <c r="D712" s="2" t="s">
        <v>142</v>
      </c>
      <c r="E712" s="2" t="s">
        <v>19</v>
      </c>
      <c r="F712" s="2" t="s">
        <v>12</v>
      </c>
      <c r="G712" s="2">
        <v>1</v>
      </c>
      <c r="H712" s="10">
        <f>_xlfn.XLOOKUP(D712,Principales!$B:$B,Principales!$C:$C)</f>
        <v>5000</v>
      </c>
      <c r="I712" s="14">
        <f t="shared" si="53"/>
        <v>0</v>
      </c>
      <c r="J712" s="14">
        <f t="shared" si="54"/>
        <v>5000</v>
      </c>
    </row>
    <row r="713" spans="1:10" hidden="1" x14ac:dyDescent="0.3">
      <c r="A713" s="5">
        <f t="shared" si="55"/>
        <v>478</v>
      </c>
      <c r="B713" s="3">
        <v>45092</v>
      </c>
      <c r="C713" s="2" t="s">
        <v>282</v>
      </c>
      <c r="D713" s="2" t="s">
        <v>143</v>
      </c>
      <c r="E713" s="2"/>
      <c r="F713" s="2" t="s">
        <v>434</v>
      </c>
      <c r="G713" s="2">
        <v>3</v>
      </c>
      <c r="H713" s="10">
        <f>_xlfn.XLOOKUP(D713,Principales!$B:$B,Principales!$C:$C)</f>
        <v>5000</v>
      </c>
      <c r="I713" s="14">
        <f t="shared" si="53"/>
        <v>0</v>
      </c>
      <c r="J713" s="14">
        <f t="shared" si="54"/>
        <v>15000</v>
      </c>
    </row>
    <row r="714" spans="1:10" hidden="1" x14ac:dyDescent="0.3">
      <c r="A714" s="5">
        <f t="shared" si="55"/>
        <v>479</v>
      </c>
      <c r="B714" s="3">
        <v>45092</v>
      </c>
      <c r="C714" s="2" t="s">
        <v>84</v>
      </c>
      <c r="D714" s="2" t="s">
        <v>143</v>
      </c>
      <c r="E714" s="2"/>
      <c r="F714" s="2" t="s">
        <v>434</v>
      </c>
      <c r="G714" s="2">
        <v>1</v>
      </c>
      <c r="H714" s="10">
        <f>_xlfn.XLOOKUP(D714,Principales!$B:$B,Principales!$C:$C)</f>
        <v>5000</v>
      </c>
      <c r="I714" s="14">
        <f t="shared" si="53"/>
        <v>0</v>
      </c>
      <c r="J714" s="14">
        <f t="shared" si="54"/>
        <v>5000</v>
      </c>
    </row>
    <row r="715" spans="1:10" hidden="1" x14ac:dyDescent="0.3">
      <c r="A715" s="5">
        <f t="shared" si="55"/>
        <v>480</v>
      </c>
      <c r="B715" s="3">
        <v>45092</v>
      </c>
      <c r="C715" s="2" t="s">
        <v>145</v>
      </c>
      <c r="D715" s="2" t="s">
        <v>90</v>
      </c>
      <c r="E715" s="2" t="s">
        <v>22</v>
      </c>
      <c r="F715" s="2" t="s">
        <v>4</v>
      </c>
      <c r="G715" s="2">
        <v>1</v>
      </c>
      <c r="H715" s="10">
        <f>_xlfn.XLOOKUP(D715,Principales!$B:$B,Principales!$C:$C)</f>
        <v>5000</v>
      </c>
      <c r="I715" s="14">
        <f t="shared" si="53"/>
        <v>0</v>
      </c>
      <c r="J715" s="14">
        <f t="shared" si="54"/>
        <v>5000</v>
      </c>
    </row>
    <row r="716" spans="1:10" hidden="1" x14ac:dyDescent="0.3">
      <c r="A716" s="5">
        <f t="shared" si="55"/>
        <v>481</v>
      </c>
      <c r="B716" s="3">
        <v>45092</v>
      </c>
      <c r="C716" s="2" t="s">
        <v>144</v>
      </c>
      <c r="D716" s="2" t="s">
        <v>137</v>
      </c>
      <c r="E716" s="2" t="s">
        <v>22</v>
      </c>
      <c r="F716" s="2" t="s">
        <v>4</v>
      </c>
      <c r="G716" s="2">
        <v>1</v>
      </c>
      <c r="H716" s="10">
        <f>_xlfn.XLOOKUP(D716,Principales!$B:$B,Principales!$C:$C)</f>
        <v>5000</v>
      </c>
      <c r="I716" s="14">
        <f t="shared" si="53"/>
        <v>0</v>
      </c>
      <c r="J716" s="14">
        <f t="shared" si="54"/>
        <v>5000</v>
      </c>
    </row>
    <row r="717" spans="1:10" hidden="1" x14ac:dyDescent="0.3">
      <c r="A717" s="5">
        <f t="shared" si="55"/>
        <v>481</v>
      </c>
      <c r="B717" s="3">
        <v>45092</v>
      </c>
      <c r="C717" s="2" t="s">
        <v>144</v>
      </c>
      <c r="D717" s="2" t="s">
        <v>153</v>
      </c>
      <c r="E717" s="2" t="s">
        <v>14</v>
      </c>
      <c r="F717" s="2" t="s">
        <v>4</v>
      </c>
      <c r="G717" s="2">
        <v>1</v>
      </c>
      <c r="H717" s="10">
        <f>_xlfn.XLOOKUP(D717,Principales!$B:$B,Principales!$C:$C)</f>
        <v>5000</v>
      </c>
      <c r="I717" s="14">
        <f t="shared" si="53"/>
        <v>0</v>
      </c>
      <c r="J717" s="14">
        <f t="shared" si="54"/>
        <v>5000</v>
      </c>
    </row>
    <row r="718" spans="1:10" hidden="1" x14ac:dyDescent="0.3">
      <c r="A718" s="5">
        <f t="shared" si="55"/>
        <v>482</v>
      </c>
      <c r="B718" s="3">
        <v>45093</v>
      </c>
      <c r="C718" s="2" t="s">
        <v>93</v>
      </c>
      <c r="D718" s="2" t="s">
        <v>20</v>
      </c>
      <c r="E718" s="2"/>
      <c r="F718" s="2" t="s">
        <v>4</v>
      </c>
      <c r="G718" s="2">
        <v>1</v>
      </c>
      <c r="H718" s="10">
        <f>_xlfn.XLOOKUP(D718,Principales!$B:$B,Principales!$C:$C)</f>
        <v>5000</v>
      </c>
      <c r="I718" s="14">
        <f t="shared" si="53"/>
        <v>0</v>
      </c>
      <c r="J718" s="14">
        <f t="shared" si="54"/>
        <v>5000</v>
      </c>
    </row>
    <row r="719" spans="1:10" hidden="1" x14ac:dyDescent="0.3">
      <c r="A719" s="5">
        <f t="shared" si="55"/>
        <v>482</v>
      </c>
      <c r="B719" s="3">
        <v>45093</v>
      </c>
      <c r="C719" s="2" t="s">
        <v>93</v>
      </c>
      <c r="D719" s="2" t="s">
        <v>142</v>
      </c>
      <c r="E719" s="2" t="s">
        <v>26</v>
      </c>
      <c r="F719" s="2" t="s">
        <v>4</v>
      </c>
      <c r="G719" s="2">
        <v>1</v>
      </c>
      <c r="H719" s="10">
        <f>_xlfn.XLOOKUP(D719,Principales!$B:$B,Principales!$C:$C)</f>
        <v>5000</v>
      </c>
      <c r="I719" s="14">
        <f t="shared" si="53"/>
        <v>0</v>
      </c>
      <c r="J719" s="14">
        <f t="shared" si="54"/>
        <v>5000</v>
      </c>
    </row>
    <row r="720" spans="1:10" hidden="1" x14ac:dyDescent="0.3">
      <c r="A720" s="5">
        <f t="shared" si="55"/>
        <v>482</v>
      </c>
      <c r="B720" s="3">
        <v>45093</v>
      </c>
      <c r="C720" s="2" t="s">
        <v>93</v>
      </c>
      <c r="D720" s="2" t="s">
        <v>153</v>
      </c>
      <c r="E720" s="2" t="s">
        <v>26</v>
      </c>
      <c r="F720" s="2" t="s">
        <v>4</v>
      </c>
      <c r="G720" s="2">
        <v>1</v>
      </c>
      <c r="H720" s="10">
        <f>_xlfn.XLOOKUP(D720,Principales!$B:$B,Principales!$C:$C)</f>
        <v>5000</v>
      </c>
      <c r="I720" s="14">
        <f t="shared" si="53"/>
        <v>0</v>
      </c>
      <c r="J720" s="14">
        <f t="shared" si="54"/>
        <v>5000</v>
      </c>
    </row>
    <row r="721" spans="1:10" hidden="1" x14ac:dyDescent="0.3">
      <c r="A721" s="5">
        <f t="shared" si="55"/>
        <v>483</v>
      </c>
      <c r="B721" s="3">
        <v>45093</v>
      </c>
      <c r="C721" s="2" t="s">
        <v>84</v>
      </c>
      <c r="D721" s="2" t="s">
        <v>137</v>
      </c>
      <c r="E721" s="2" t="s">
        <v>92</v>
      </c>
      <c r="F721" s="2" t="s">
        <v>434</v>
      </c>
      <c r="G721" s="2">
        <v>1</v>
      </c>
      <c r="H721" s="10">
        <f>_xlfn.XLOOKUP(D721,Principales!$B:$B,Principales!$C:$C)</f>
        <v>5000</v>
      </c>
      <c r="I721" s="14">
        <f t="shared" si="53"/>
        <v>0</v>
      </c>
      <c r="J721" s="14">
        <f t="shared" si="54"/>
        <v>5000</v>
      </c>
    </row>
    <row r="722" spans="1:10" hidden="1" x14ac:dyDescent="0.3">
      <c r="A722" s="5">
        <f t="shared" si="55"/>
        <v>484</v>
      </c>
      <c r="B722" s="3">
        <v>45093</v>
      </c>
      <c r="C722" s="2" t="s">
        <v>52</v>
      </c>
      <c r="D722" s="2" t="s">
        <v>58</v>
      </c>
      <c r="E722" s="2"/>
      <c r="F722" s="2" t="s">
        <v>4</v>
      </c>
      <c r="G722" s="2">
        <v>1</v>
      </c>
      <c r="H722" s="10">
        <f>_xlfn.XLOOKUP(D722,Principales!$B:$B,Principales!$C:$C)</f>
        <v>5000</v>
      </c>
      <c r="I722" s="14">
        <f t="shared" si="53"/>
        <v>0</v>
      </c>
      <c r="J722" s="14">
        <f t="shared" si="54"/>
        <v>5000</v>
      </c>
    </row>
    <row r="723" spans="1:10" hidden="1" x14ac:dyDescent="0.3">
      <c r="A723" s="5">
        <f t="shared" si="55"/>
        <v>484</v>
      </c>
      <c r="B723" s="3">
        <v>45093</v>
      </c>
      <c r="C723" s="2" t="s">
        <v>52</v>
      </c>
      <c r="D723" s="2" t="s">
        <v>153</v>
      </c>
      <c r="E723" s="2" t="s">
        <v>26</v>
      </c>
      <c r="F723" s="2" t="s">
        <v>4</v>
      </c>
      <c r="G723" s="2">
        <v>1</v>
      </c>
      <c r="H723" s="10">
        <f>_xlfn.XLOOKUP(D723,Principales!$B:$B,Principales!$C:$C)</f>
        <v>5000</v>
      </c>
      <c r="I723" s="14">
        <f t="shared" si="53"/>
        <v>0</v>
      </c>
      <c r="J723" s="14">
        <f t="shared" si="54"/>
        <v>5000</v>
      </c>
    </row>
    <row r="724" spans="1:10" hidden="1" x14ac:dyDescent="0.3">
      <c r="A724" s="5">
        <f t="shared" si="55"/>
        <v>485</v>
      </c>
      <c r="B724" s="3">
        <v>45093</v>
      </c>
      <c r="C724" s="2" t="s">
        <v>282</v>
      </c>
      <c r="D724" s="2" t="s">
        <v>431</v>
      </c>
      <c r="E724" s="2" t="s">
        <v>26</v>
      </c>
      <c r="F724" s="2" t="s">
        <v>4</v>
      </c>
      <c r="G724" s="2">
        <v>1</v>
      </c>
      <c r="H724" s="10">
        <f>_xlfn.XLOOKUP(D724,Principales!$B:$B,Principales!$C:$C)</f>
        <v>5000</v>
      </c>
      <c r="I724" s="14">
        <f t="shared" si="53"/>
        <v>0</v>
      </c>
      <c r="J724" s="14">
        <f t="shared" si="54"/>
        <v>5000</v>
      </c>
    </row>
    <row r="725" spans="1:10" hidden="1" x14ac:dyDescent="0.3">
      <c r="A725" s="5">
        <f t="shared" si="55"/>
        <v>486</v>
      </c>
      <c r="B725" s="3">
        <v>45094</v>
      </c>
      <c r="C725" s="2" t="s">
        <v>512</v>
      </c>
      <c r="D725" s="2" t="s">
        <v>431</v>
      </c>
      <c r="E725" s="2" t="s">
        <v>22</v>
      </c>
      <c r="F725" s="2" t="s">
        <v>434</v>
      </c>
      <c r="G725" s="2">
        <v>1</v>
      </c>
      <c r="H725" s="10">
        <f>_xlfn.XLOOKUP(D725,Principales!$B:$B,Principales!$C:$C)</f>
        <v>5000</v>
      </c>
      <c r="I725" s="14">
        <f t="shared" si="53"/>
        <v>0</v>
      </c>
      <c r="J725" s="14">
        <f t="shared" si="54"/>
        <v>5000</v>
      </c>
    </row>
    <row r="726" spans="1:10" hidden="1" x14ac:dyDescent="0.3">
      <c r="A726" s="5">
        <f t="shared" si="55"/>
        <v>487</v>
      </c>
      <c r="B726" s="3">
        <v>45094</v>
      </c>
      <c r="C726" s="2" t="s">
        <v>493</v>
      </c>
      <c r="D726" s="2" t="s">
        <v>23</v>
      </c>
      <c r="E726" s="2" t="s">
        <v>19</v>
      </c>
      <c r="F726" s="2" t="s">
        <v>12</v>
      </c>
      <c r="G726" s="2">
        <v>1</v>
      </c>
      <c r="H726" s="10">
        <f>_xlfn.XLOOKUP(D726,Principales!$B:$B,Principales!$C:$C)</f>
        <v>5000</v>
      </c>
      <c r="I726" s="14">
        <f t="shared" si="53"/>
        <v>0</v>
      </c>
      <c r="J726" s="14">
        <f t="shared" si="54"/>
        <v>5000</v>
      </c>
    </row>
    <row r="727" spans="1:10" hidden="1" x14ac:dyDescent="0.3">
      <c r="A727" s="5">
        <f t="shared" si="55"/>
        <v>487</v>
      </c>
      <c r="B727" s="3">
        <v>45094</v>
      </c>
      <c r="C727" s="2" t="s">
        <v>493</v>
      </c>
      <c r="D727" s="2" t="s">
        <v>153</v>
      </c>
      <c r="E727" s="2" t="s">
        <v>19</v>
      </c>
      <c r="F727" s="2" t="s">
        <v>4</v>
      </c>
      <c r="G727" s="2">
        <v>2</v>
      </c>
      <c r="H727" s="10">
        <f>_xlfn.XLOOKUP(D727,Principales!$B:$B,Principales!$C:$C)</f>
        <v>5000</v>
      </c>
      <c r="I727" s="14">
        <f t="shared" si="53"/>
        <v>0</v>
      </c>
      <c r="J727" s="14">
        <f t="shared" si="54"/>
        <v>10000</v>
      </c>
    </row>
    <row r="728" spans="1:10" hidden="1" x14ac:dyDescent="0.3">
      <c r="A728" s="5">
        <f t="shared" si="55"/>
        <v>488</v>
      </c>
      <c r="B728" s="3">
        <v>45094</v>
      </c>
      <c r="C728" s="2" t="s">
        <v>760</v>
      </c>
      <c r="D728" s="2" t="s">
        <v>57</v>
      </c>
      <c r="E728" s="2"/>
      <c r="F728" s="2" t="s">
        <v>434</v>
      </c>
      <c r="G728" s="2">
        <v>1</v>
      </c>
      <c r="H728" s="10">
        <f>_xlfn.XLOOKUP(D728,Principales!$B:$B,Principales!$C:$C)</f>
        <v>5000</v>
      </c>
      <c r="I728" s="14">
        <f t="shared" si="53"/>
        <v>0</v>
      </c>
      <c r="J728" s="14">
        <f t="shared" si="54"/>
        <v>5000</v>
      </c>
    </row>
    <row r="729" spans="1:10" hidden="1" x14ac:dyDescent="0.3">
      <c r="A729" s="5">
        <f t="shared" si="55"/>
        <v>488</v>
      </c>
      <c r="B729" s="3">
        <v>45094</v>
      </c>
      <c r="C729" s="2" t="s">
        <v>760</v>
      </c>
      <c r="D729" s="2" t="s">
        <v>23</v>
      </c>
      <c r="E729" s="2" t="s">
        <v>19</v>
      </c>
      <c r="F729" s="2" t="s">
        <v>434</v>
      </c>
      <c r="G729" s="2">
        <v>1</v>
      </c>
      <c r="H729" s="10">
        <f>_xlfn.XLOOKUP(D729,Principales!$B:$B,Principales!$C:$C)</f>
        <v>5000</v>
      </c>
      <c r="I729" s="14">
        <f t="shared" si="53"/>
        <v>0</v>
      </c>
      <c r="J729" s="14">
        <f t="shared" si="54"/>
        <v>5000</v>
      </c>
    </row>
    <row r="730" spans="1:10" hidden="1" x14ac:dyDescent="0.3">
      <c r="A730" s="5">
        <f t="shared" si="55"/>
        <v>488</v>
      </c>
      <c r="B730" s="3">
        <v>45094</v>
      </c>
      <c r="C730" s="2" t="s">
        <v>760</v>
      </c>
      <c r="D730" s="2" t="s">
        <v>431</v>
      </c>
      <c r="E730" s="2" t="s">
        <v>26</v>
      </c>
      <c r="F730" s="2" t="s">
        <v>4</v>
      </c>
      <c r="G730" s="2">
        <v>1</v>
      </c>
      <c r="H730" s="10">
        <f>_xlfn.XLOOKUP(D730,Principales!$B:$B,Principales!$C:$C)</f>
        <v>5000</v>
      </c>
      <c r="I730" s="14">
        <f t="shared" si="53"/>
        <v>0</v>
      </c>
      <c r="J730" s="14">
        <f t="shared" si="54"/>
        <v>5000</v>
      </c>
    </row>
    <row r="731" spans="1:10" hidden="1" x14ac:dyDescent="0.3">
      <c r="A731" s="5">
        <f t="shared" si="55"/>
        <v>489</v>
      </c>
      <c r="B731" s="3">
        <v>45094</v>
      </c>
      <c r="C731" s="2" t="s">
        <v>483</v>
      </c>
      <c r="D731" s="2" t="s">
        <v>431</v>
      </c>
      <c r="E731" s="2" t="s">
        <v>26</v>
      </c>
      <c r="F731" s="2" t="s">
        <v>434</v>
      </c>
      <c r="G731" s="2">
        <v>1</v>
      </c>
      <c r="H731" s="10">
        <f>_xlfn.XLOOKUP(D731,Principales!$B:$B,Principales!$C:$C)</f>
        <v>5000</v>
      </c>
      <c r="I731" s="14">
        <f t="shared" si="53"/>
        <v>0</v>
      </c>
      <c r="J731" s="14">
        <f t="shared" si="54"/>
        <v>5000</v>
      </c>
    </row>
    <row r="732" spans="1:10" hidden="1" x14ac:dyDescent="0.3">
      <c r="A732" s="5">
        <f t="shared" si="55"/>
        <v>490</v>
      </c>
      <c r="B732" s="3">
        <v>45094</v>
      </c>
      <c r="C732" s="2" t="s">
        <v>282</v>
      </c>
      <c r="D732" s="2" t="s">
        <v>431</v>
      </c>
      <c r="E732" s="2" t="s">
        <v>19</v>
      </c>
      <c r="F732" s="2" t="s">
        <v>434</v>
      </c>
      <c r="G732" s="2">
        <v>1</v>
      </c>
      <c r="H732" s="10">
        <f>_xlfn.XLOOKUP(D732,Principales!$B:$B,Principales!$C:$C)</f>
        <v>5000</v>
      </c>
      <c r="I732" s="14">
        <f t="shared" si="53"/>
        <v>0</v>
      </c>
      <c r="J732" s="14">
        <f t="shared" si="54"/>
        <v>5000</v>
      </c>
    </row>
    <row r="733" spans="1:10" hidden="1" x14ac:dyDescent="0.3">
      <c r="A733" s="5">
        <f t="shared" si="55"/>
        <v>490</v>
      </c>
      <c r="B733" s="3">
        <v>45094</v>
      </c>
      <c r="C733" s="2" t="s">
        <v>282</v>
      </c>
      <c r="D733" s="2" t="s">
        <v>153</v>
      </c>
      <c r="E733" s="2" t="s">
        <v>19</v>
      </c>
      <c r="F733" s="2" t="s">
        <v>434</v>
      </c>
      <c r="G733" s="2">
        <v>2</v>
      </c>
      <c r="H733" s="10">
        <f>_xlfn.XLOOKUP(D733,Principales!$B:$B,Principales!$C:$C)</f>
        <v>5000</v>
      </c>
      <c r="I733" s="14">
        <f t="shared" si="53"/>
        <v>0</v>
      </c>
      <c r="J733" s="14">
        <f t="shared" si="54"/>
        <v>10000</v>
      </c>
    </row>
    <row r="734" spans="1:10" hidden="1" x14ac:dyDescent="0.3">
      <c r="A734" s="5">
        <f t="shared" si="55"/>
        <v>490</v>
      </c>
      <c r="B734" s="3">
        <v>45094</v>
      </c>
      <c r="C734" s="2" t="s">
        <v>282</v>
      </c>
      <c r="D734" s="2" t="s">
        <v>431</v>
      </c>
      <c r="E734" s="2" t="s">
        <v>26</v>
      </c>
      <c r="F734" s="2" t="s">
        <v>4</v>
      </c>
      <c r="G734" s="2">
        <v>1</v>
      </c>
      <c r="H734" s="10">
        <f>_xlfn.XLOOKUP(D734,Principales!$B:$B,Principales!$C:$C)</f>
        <v>5000</v>
      </c>
      <c r="I734" s="14">
        <f t="shared" si="53"/>
        <v>0</v>
      </c>
      <c r="J734" s="14">
        <f t="shared" si="54"/>
        <v>5000</v>
      </c>
    </row>
    <row r="735" spans="1:10" hidden="1" x14ac:dyDescent="0.3">
      <c r="A735" s="5">
        <f t="shared" si="55"/>
        <v>491</v>
      </c>
      <c r="B735" s="3">
        <v>45094</v>
      </c>
      <c r="C735" s="2" t="s">
        <v>864</v>
      </c>
      <c r="D735" s="2" t="s">
        <v>143</v>
      </c>
      <c r="E735" s="2"/>
      <c r="F735" s="2" t="s">
        <v>4</v>
      </c>
      <c r="G735" s="2">
        <v>1</v>
      </c>
      <c r="H735" s="10">
        <f>_xlfn.XLOOKUP(D735,Principales!$B:$B,Principales!$C:$C)</f>
        <v>5000</v>
      </c>
      <c r="I735" s="14">
        <f t="shared" si="53"/>
        <v>0</v>
      </c>
      <c r="J735" s="14">
        <f t="shared" si="54"/>
        <v>5000</v>
      </c>
    </row>
    <row r="736" spans="1:10" hidden="1" x14ac:dyDescent="0.3">
      <c r="A736" s="5">
        <f t="shared" si="55"/>
        <v>492</v>
      </c>
      <c r="B736" s="3">
        <v>45095</v>
      </c>
      <c r="C736" s="2" t="s">
        <v>864</v>
      </c>
      <c r="D736" s="2" t="s">
        <v>32</v>
      </c>
      <c r="E736" s="2" t="s">
        <v>26</v>
      </c>
      <c r="F736" s="2" t="s">
        <v>4</v>
      </c>
      <c r="G736" s="2">
        <v>1</v>
      </c>
      <c r="H736" s="10">
        <f>_xlfn.XLOOKUP(D736,Principales!$B:$B,Principales!$C:$C)</f>
        <v>6000</v>
      </c>
      <c r="I736" s="14">
        <f t="shared" si="53"/>
        <v>0</v>
      </c>
      <c r="J736" s="14">
        <f t="shared" si="54"/>
        <v>6000</v>
      </c>
    </row>
    <row r="737" spans="1:10" hidden="1" x14ac:dyDescent="0.3">
      <c r="A737" s="5">
        <f t="shared" si="55"/>
        <v>493</v>
      </c>
      <c r="B737" s="3">
        <v>45096</v>
      </c>
      <c r="C737" s="2" t="s">
        <v>84</v>
      </c>
      <c r="D737" s="2" t="s">
        <v>513</v>
      </c>
      <c r="E737" s="2" t="s">
        <v>19</v>
      </c>
      <c r="F737" s="2" t="s">
        <v>434</v>
      </c>
      <c r="G737" s="2">
        <v>1</v>
      </c>
      <c r="H737" s="10">
        <f>_xlfn.XLOOKUP(D737,Principales!$B:$B,Principales!$C:$C)</f>
        <v>5000</v>
      </c>
      <c r="I737" s="14">
        <f t="shared" si="53"/>
        <v>0</v>
      </c>
      <c r="J737" s="14">
        <f t="shared" si="54"/>
        <v>5000</v>
      </c>
    </row>
    <row r="738" spans="1:10" hidden="1" x14ac:dyDescent="0.3">
      <c r="A738" s="5">
        <f t="shared" si="55"/>
        <v>494</v>
      </c>
      <c r="B738" s="3">
        <v>45097</v>
      </c>
      <c r="C738" s="2" t="s">
        <v>18</v>
      </c>
      <c r="D738" s="2" t="s">
        <v>36</v>
      </c>
      <c r="E738" s="2"/>
      <c r="F738" s="2" t="s">
        <v>434</v>
      </c>
      <c r="G738" s="2">
        <v>2</v>
      </c>
      <c r="H738" s="10">
        <f>_xlfn.XLOOKUP(D738,Principales!$B:$B,Principales!$C:$C)</f>
        <v>5000</v>
      </c>
      <c r="I738" s="14">
        <f t="shared" si="53"/>
        <v>0</v>
      </c>
      <c r="J738" s="14">
        <f t="shared" si="54"/>
        <v>10000</v>
      </c>
    </row>
    <row r="739" spans="1:10" hidden="1" x14ac:dyDescent="0.3">
      <c r="A739" s="5">
        <f t="shared" si="55"/>
        <v>494</v>
      </c>
      <c r="B739" s="3">
        <v>45097</v>
      </c>
      <c r="C739" s="2" t="s">
        <v>18</v>
      </c>
      <c r="D739" s="2" t="s">
        <v>341</v>
      </c>
      <c r="E739" s="2" t="s">
        <v>22</v>
      </c>
      <c r="F739" s="2" t="s">
        <v>12</v>
      </c>
      <c r="G739" s="2">
        <v>1</v>
      </c>
      <c r="H739" s="10">
        <f>_xlfn.XLOOKUP(D739,Principales!$B:$B,Principales!$C:$C)</f>
        <v>5000</v>
      </c>
      <c r="I739" s="14">
        <f t="shared" si="53"/>
        <v>0</v>
      </c>
      <c r="J739" s="14">
        <f t="shared" si="54"/>
        <v>5000</v>
      </c>
    </row>
    <row r="740" spans="1:10" hidden="1" x14ac:dyDescent="0.3">
      <c r="A740" s="5">
        <f t="shared" si="55"/>
        <v>495</v>
      </c>
      <c r="B740" s="3">
        <v>45097</v>
      </c>
      <c r="C740" s="2" t="s">
        <v>62</v>
      </c>
      <c r="D740" s="2" t="s">
        <v>516</v>
      </c>
      <c r="E740" s="2"/>
      <c r="F740" s="2" t="s">
        <v>4</v>
      </c>
      <c r="G740" s="2">
        <v>2</v>
      </c>
      <c r="H740" s="10">
        <f>_xlfn.XLOOKUP(D740,Principales!$B:$B,Principales!$C:$C)</f>
        <v>5000</v>
      </c>
      <c r="I740" s="14">
        <f t="shared" si="53"/>
        <v>0</v>
      </c>
      <c r="J740" s="14">
        <f t="shared" si="54"/>
        <v>10000</v>
      </c>
    </row>
    <row r="741" spans="1:10" hidden="1" x14ac:dyDescent="0.3">
      <c r="A741" s="5">
        <f t="shared" si="55"/>
        <v>496</v>
      </c>
      <c r="B741" s="3">
        <v>45097</v>
      </c>
      <c r="C741" s="2" t="s">
        <v>97</v>
      </c>
      <c r="D741" s="2" t="s">
        <v>36</v>
      </c>
      <c r="E741" s="2"/>
      <c r="F741" s="2" t="s">
        <v>434</v>
      </c>
      <c r="G741" s="2">
        <v>1</v>
      </c>
      <c r="H741" s="10">
        <f>_xlfn.XLOOKUP(D741,Principales!$B:$B,Principales!$C:$C)</f>
        <v>5000</v>
      </c>
      <c r="I741" s="14">
        <f t="shared" si="53"/>
        <v>0</v>
      </c>
      <c r="J741" s="14">
        <f t="shared" si="54"/>
        <v>5000</v>
      </c>
    </row>
    <row r="742" spans="1:10" hidden="1" x14ac:dyDescent="0.3">
      <c r="A742" s="5">
        <f t="shared" si="55"/>
        <v>496</v>
      </c>
      <c r="B742" s="3">
        <v>45097</v>
      </c>
      <c r="C742" s="2" t="s">
        <v>97</v>
      </c>
      <c r="D742" s="2" t="s">
        <v>341</v>
      </c>
      <c r="E742" s="2" t="s">
        <v>22</v>
      </c>
      <c r="F742" s="2" t="s">
        <v>434</v>
      </c>
      <c r="G742" s="2">
        <v>1</v>
      </c>
      <c r="H742" s="10">
        <f>_xlfn.XLOOKUP(D742,Principales!$B:$B,Principales!$C:$C)</f>
        <v>5000</v>
      </c>
      <c r="I742" s="14">
        <f t="shared" si="53"/>
        <v>0</v>
      </c>
      <c r="J742" s="14">
        <f t="shared" si="54"/>
        <v>5000</v>
      </c>
    </row>
    <row r="743" spans="1:10" hidden="1" x14ac:dyDescent="0.3">
      <c r="A743" s="5">
        <f t="shared" si="55"/>
        <v>497</v>
      </c>
      <c r="B743" s="3">
        <v>45097</v>
      </c>
      <c r="C743" s="2" t="s">
        <v>864</v>
      </c>
      <c r="D743" s="2" t="s">
        <v>516</v>
      </c>
      <c r="E743" s="2"/>
      <c r="F743" s="2" t="s">
        <v>4</v>
      </c>
      <c r="G743" s="2">
        <v>1</v>
      </c>
      <c r="H743" s="10">
        <f>_xlfn.XLOOKUP(D743,Principales!$B:$B,Principales!$C:$C)</f>
        <v>5000</v>
      </c>
      <c r="I743" s="14">
        <f t="shared" si="53"/>
        <v>0</v>
      </c>
      <c r="J743" s="14">
        <f t="shared" si="54"/>
        <v>5000</v>
      </c>
    </row>
    <row r="744" spans="1:10" hidden="1" x14ac:dyDescent="0.3">
      <c r="A744" s="5">
        <f t="shared" si="55"/>
        <v>498</v>
      </c>
      <c r="B744" s="3">
        <v>45097</v>
      </c>
      <c r="C744" s="2" t="s">
        <v>84</v>
      </c>
      <c r="D744" s="2" t="s">
        <v>516</v>
      </c>
      <c r="E744" s="2"/>
      <c r="F744" s="2" t="s">
        <v>434</v>
      </c>
      <c r="G744" s="2">
        <v>1</v>
      </c>
      <c r="H744" s="10">
        <f>_xlfn.XLOOKUP(D744,Principales!$B:$B,Principales!$C:$C)</f>
        <v>5000</v>
      </c>
      <c r="I744" s="14">
        <f t="shared" si="53"/>
        <v>0</v>
      </c>
      <c r="J744" s="14">
        <f t="shared" si="54"/>
        <v>5000</v>
      </c>
    </row>
    <row r="745" spans="1:10" hidden="1" x14ac:dyDescent="0.3">
      <c r="A745" s="5">
        <f t="shared" si="55"/>
        <v>499</v>
      </c>
      <c r="B745" s="3">
        <v>45097</v>
      </c>
      <c r="C745" s="2" t="s">
        <v>144</v>
      </c>
      <c r="D745" s="2" t="s">
        <v>153</v>
      </c>
      <c r="E745" s="2" t="s">
        <v>26</v>
      </c>
      <c r="F745" s="2" t="s">
        <v>4</v>
      </c>
      <c r="G745" s="2">
        <v>4</v>
      </c>
      <c r="H745" s="10">
        <f>_xlfn.XLOOKUP(D745,Principales!$B:$B,Principales!$C:$C)</f>
        <v>5000</v>
      </c>
      <c r="I745" s="14">
        <f t="shared" si="53"/>
        <v>0</v>
      </c>
      <c r="J745" s="14">
        <f t="shared" si="54"/>
        <v>20000</v>
      </c>
    </row>
    <row r="746" spans="1:10" hidden="1" x14ac:dyDescent="0.3">
      <c r="A746" s="5">
        <f t="shared" si="55"/>
        <v>499</v>
      </c>
      <c r="B746" s="3">
        <v>45097</v>
      </c>
      <c r="C746" s="2" t="s">
        <v>144</v>
      </c>
      <c r="D746" s="2" t="s">
        <v>340</v>
      </c>
      <c r="E746" s="2" t="s">
        <v>19</v>
      </c>
      <c r="F746" s="2" t="s">
        <v>4</v>
      </c>
      <c r="G746" s="2">
        <v>1</v>
      </c>
      <c r="H746" s="10">
        <f>_xlfn.XLOOKUP(D746,Principales!$B:$B,Principales!$C:$C)</f>
        <v>5000</v>
      </c>
      <c r="I746" s="14">
        <f t="shared" si="53"/>
        <v>0</v>
      </c>
      <c r="J746" s="14">
        <f t="shared" si="54"/>
        <v>5000</v>
      </c>
    </row>
    <row r="747" spans="1:10" hidden="1" x14ac:dyDescent="0.3">
      <c r="A747" s="5">
        <f t="shared" si="55"/>
        <v>500</v>
      </c>
      <c r="B747" s="3">
        <v>45098</v>
      </c>
      <c r="C747" s="2" t="s">
        <v>512</v>
      </c>
      <c r="D747" s="2" t="s">
        <v>16</v>
      </c>
      <c r="E747" s="2"/>
      <c r="F747" s="2" t="s">
        <v>434</v>
      </c>
      <c r="G747" s="2">
        <v>1</v>
      </c>
      <c r="H747" s="10">
        <f>_xlfn.XLOOKUP(D747,Principales!$B:$B,Principales!$C:$C)</f>
        <v>5000</v>
      </c>
      <c r="I747" s="14">
        <f t="shared" si="53"/>
        <v>0</v>
      </c>
      <c r="J747" s="14">
        <f t="shared" si="54"/>
        <v>5000</v>
      </c>
    </row>
    <row r="748" spans="1:10" hidden="1" x14ac:dyDescent="0.3">
      <c r="A748" s="5">
        <f t="shared" si="55"/>
        <v>500</v>
      </c>
      <c r="B748" s="3">
        <v>45098</v>
      </c>
      <c r="C748" s="2" t="s">
        <v>512</v>
      </c>
      <c r="D748" s="2" t="s">
        <v>431</v>
      </c>
      <c r="E748" s="2" t="s">
        <v>26</v>
      </c>
      <c r="F748" s="2" t="s">
        <v>434</v>
      </c>
      <c r="G748" s="2">
        <v>1</v>
      </c>
      <c r="H748" s="10">
        <f>_xlfn.XLOOKUP(D748,Principales!$B:$B,Principales!$C:$C)</f>
        <v>5000</v>
      </c>
      <c r="I748" s="14">
        <f t="shared" si="53"/>
        <v>0</v>
      </c>
      <c r="J748" s="14">
        <f t="shared" si="54"/>
        <v>5000</v>
      </c>
    </row>
    <row r="749" spans="1:10" hidden="1" x14ac:dyDescent="0.3">
      <c r="A749" s="5">
        <f t="shared" si="55"/>
        <v>501</v>
      </c>
      <c r="B749" s="3">
        <v>45098</v>
      </c>
      <c r="C749" s="2" t="s">
        <v>97</v>
      </c>
      <c r="D749" s="2" t="s">
        <v>16</v>
      </c>
      <c r="E749" s="2"/>
      <c r="F749" s="2" t="s">
        <v>434</v>
      </c>
      <c r="G749" s="2">
        <v>1</v>
      </c>
      <c r="H749" s="10">
        <f>_xlfn.XLOOKUP(D749,Principales!$B:$B,Principales!$C:$C)</f>
        <v>5000</v>
      </c>
      <c r="I749" s="14">
        <f t="shared" si="53"/>
        <v>0</v>
      </c>
      <c r="J749" s="14">
        <f t="shared" si="54"/>
        <v>5000</v>
      </c>
    </row>
    <row r="750" spans="1:10" hidden="1" x14ac:dyDescent="0.3">
      <c r="A750" s="5">
        <f t="shared" si="55"/>
        <v>501</v>
      </c>
      <c r="B750" s="3">
        <v>45098</v>
      </c>
      <c r="C750" s="2" t="s">
        <v>97</v>
      </c>
      <c r="D750" s="2" t="s">
        <v>431</v>
      </c>
      <c r="E750" s="2" t="s">
        <v>22</v>
      </c>
      <c r="F750" s="2" t="s">
        <v>434</v>
      </c>
      <c r="G750" s="2">
        <v>1</v>
      </c>
      <c r="H750" s="10">
        <f>_xlfn.XLOOKUP(D750,Principales!$B:$B,Principales!$C:$C)</f>
        <v>5000</v>
      </c>
      <c r="I750" s="14">
        <f t="shared" si="53"/>
        <v>0</v>
      </c>
      <c r="J750" s="14">
        <f t="shared" si="54"/>
        <v>5000</v>
      </c>
    </row>
    <row r="751" spans="1:10" hidden="1" x14ac:dyDescent="0.3">
      <c r="A751" s="5">
        <f t="shared" si="55"/>
        <v>502</v>
      </c>
      <c r="B751" s="3">
        <v>45098</v>
      </c>
      <c r="C751" s="2" t="s">
        <v>493</v>
      </c>
      <c r="D751" s="2" t="s">
        <v>340</v>
      </c>
      <c r="E751" s="2" t="s">
        <v>14</v>
      </c>
      <c r="F751" s="2" t="s">
        <v>434</v>
      </c>
      <c r="G751" s="2">
        <v>1</v>
      </c>
      <c r="H751" s="10">
        <f>_xlfn.XLOOKUP(D751,Principales!$B:$B,Principales!$C:$C)</f>
        <v>5000</v>
      </c>
      <c r="I751" s="14">
        <f t="shared" si="53"/>
        <v>0</v>
      </c>
      <c r="J751" s="14">
        <f t="shared" si="54"/>
        <v>5000</v>
      </c>
    </row>
    <row r="752" spans="1:10" hidden="1" x14ac:dyDescent="0.3">
      <c r="A752" s="5">
        <f t="shared" si="55"/>
        <v>502</v>
      </c>
      <c r="B752" s="3">
        <v>45098</v>
      </c>
      <c r="C752" s="2" t="s">
        <v>493</v>
      </c>
      <c r="D752" s="2" t="s">
        <v>16</v>
      </c>
      <c r="E752" s="2"/>
      <c r="F752" s="2" t="s">
        <v>434</v>
      </c>
      <c r="G752" s="2">
        <v>1</v>
      </c>
      <c r="H752" s="10">
        <f>_xlfn.XLOOKUP(D752,Principales!$B:$B,Principales!$C:$C)</f>
        <v>5000</v>
      </c>
      <c r="I752" s="14">
        <f t="shared" si="53"/>
        <v>0</v>
      </c>
      <c r="J752" s="14">
        <f t="shared" si="54"/>
        <v>5000</v>
      </c>
    </row>
    <row r="753" spans="1:10" hidden="1" x14ac:dyDescent="0.3">
      <c r="A753" s="5">
        <f t="shared" si="55"/>
        <v>503</v>
      </c>
      <c r="B753" s="3">
        <v>45098</v>
      </c>
      <c r="C753" s="2" t="s">
        <v>798</v>
      </c>
      <c r="D753" s="2" t="s">
        <v>16</v>
      </c>
      <c r="E753" s="2"/>
      <c r="F753" s="2" t="s">
        <v>434</v>
      </c>
      <c r="G753" s="2">
        <v>1</v>
      </c>
      <c r="H753" s="10">
        <f>_xlfn.XLOOKUP(D753,Principales!$B:$B,Principales!$C:$C)</f>
        <v>5000</v>
      </c>
      <c r="I753" s="14">
        <f t="shared" si="53"/>
        <v>0</v>
      </c>
      <c r="J753" s="14">
        <f t="shared" si="54"/>
        <v>5000</v>
      </c>
    </row>
    <row r="754" spans="1:10" hidden="1" x14ac:dyDescent="0.3">
      <c r="A754" s="5">
        <f t="shared" si="55"/>
        <v>503</v>
      </c>
      <c r="B754" s="3">
        <v>45098</v>
      </c>
      <c r="C754" s="2" t="s">
        <v>798</v>
      </c>
      <c r="D754" s="2" t="s">
        <v>16</v>
      </c>
      <c r="E754" s="2"/>
      <c r="F754" s="2" t="s">
        <v>4</v>
      </c>
      <c r="G754" s="2">
        <v>2</v>
      </c>
      <c r="H754" s="10">
        <f>_xlfn.XLOOKUP(D754,Principales!$B:$B,Principales!$C:$C)</f>
        <v>5000</v>
      </c>
      <c r="I754" s="14">
        <f t="shared" si="53"/>
        <v>0</v>
      </c>
      <c r="J754" s="14">
        <f t="shared" si="54"/>
        <v>10000</v>
      </c>
    </row>
    <row r="755" spans="1:10" hidden="1" x14ac:dyDescent="0.3">
      <c r="A755" s="5">
        <f t="shared" si="55"/>
        <v>504</v>
      </c>
      <c r="B755" s="3">
        <v>45099</v>
      </c>
      <c r="C755" s="2" t="s">
        <v>34</v>
      </c>
      <c r="D755" s="2" t="s">
        <v>57</v>
      </c>
      <c r="E755" s="2"/>
      <c r="F755" s="2" t="s">
        <v>4</v>
      </c>
      <c r="G755" s="2">
        <v>2</v>
      </c>
      <c r="H755" s="10">
        <f>_xlfn.XLOOKUP(D755,Principales!$B:$B,Principales!$C:$C)</f>
        <v>5000</v>
      </c>
      <c r="I755" s="14">
        <f t="shared" si="53"/>
        <v>0</v>
      </c>
      <c r="J755" s="14">
        <f t="shared" si="54"/>
        <v>10000</v>
      </c>
    </row>
    <row r="756" spans="1:10" hidden="1" x14ac:dyDescent="0.3">
      <c r="A756" s="5">
        <f t="shared" si="55"/>
        <v>504</v>
      </c>
      <c r="B756" s="3">
        <v>45099</v>
      </c>
      <c r="C756" s="2" t="s">
        <v>34</v>
      </c>
      <c r="D756" s="2" t="s">
        <v>57</v>
      </c>
      <c r="E756" s="2"/>
      <c r="F756" s="2" t="s">
        <v>434</v>
      </c>
      <c r="G756" s="2">
        <v>1</v>
      </c>
      <c r="H756" s="10">
        <f>_xlfn.XLOOKUP(D756,Principales!$B:$B,Principales!$C:$C)</f>
        <v>5000</v>
      </c>
      <c r="I756" s="14">
        <f t="shared" si="53"/>
        <v>0</v>
      </c>
      <c r="J756" s="14">
        <f t="shared" si="54"/>
        <v>5000</v>
      </c>
    </row>
    <row r="757" spans="1:10" hidden="1" x14ac:dyDescent="0.3">
      <c r="A757" s="5">
        <f t="shared" si="55"/>
        <v>505</v>
      </c>
      <c r="B757" s="3">
        <v>45099</v>
      </c>
      <c r="C757" s="2" t="s">
        <v>781</v>
      </c>
      <c r="D757" s="2" t="s">
        <v>142</v>
      </c>
      <c r="E757" s="2" t="s">
        <v>19</v>
      </c>
      <c r="F757" s="2" t="s">
        <v>4</v>
      </c>
      <c r="G757" s="2">
        <v>1</v>
      </c>
      <c r="H757" s="10">
        <f>_xlfn.XLOOKUP(D757,Principales!$B:$B,Principales!$C:$C)</f>
        <v>5000</v>
      </c>
      <c r="I757" s="14">
        <f t="shared" si="53"/>
        <v>0</v>
      </c>
      <c r="J757" s="14">
        <f t="shared" si="54"/>
        <v>5000</v>
      </c>
    </row>
    <row r="758" spans="1:10" hidden="1" x14ac:dyDescent="0.3">
      <c r="A758" s="5">
        <f t="shared" si="55"/>
        <v>506</v>
      </c>
      <c r="B758" s="3">
        <v>45100</v>
      </c>
      <c r="C758" s="2" t="s">
        <v>864</v>
      </c>
      <c r="D758" s="2" t="s">
        <v>142</v>
      </c>
      <c r="E758" s="2" t="s">
        <v>19</v>
      </c>
      <c r="F758" s="2" t="s">
        <v>4</v>
      </c>
      <c r="G758" s="2">
        <v>1</v>
      </c>
      <c r="H758" s="10">
        <f>_xlfn.XLOOKUP(D758,Principales!$B:$B,Principales!$C:$C)</f>
        <v>5000</v>
      </c>
      <c r="I758" s="14">
        <f t="shared" si="53"/>
        <v>0</v>
      </c>
      <c r="J758" s="14">
        <f t="shared" si="54"/>
        <v>5000</v>
      </c>
    </row>
    <row r="759" spans="1:10" hidden="1" x14ac:dyDescent="0.3">
      <c r="A759" s="5">
        <f t="shared" si="55"/>
        <v>507</v>
      </c>
      <c r="B759" s="3">
        <v>45100</v>
      </c>
      <c r="C759" s="2" t="s">
        <v>84</v>
      </c>
      <c r="D759" s="2" t="s">
        <v>32</v>
      </c>
      <c r="E759" s="2" t="s">
        <v>19</v>
      </c>
      <c r="F759" s="2" t="s">
        <v>434</v>
      </c>
      <c r="G759" s="2">
        <v>1</v>
      </c>
      <c r="H759" s="10">
        <f>_xlfn.XLOOKUP(D759,Principales!$B:$B,Principales!$C:$C)</f>
        <v>6000</v>
      </c>
      <c r="I759" s="14">
        <f t="shared" si="53"/>
        <v>0</v>
      </c>
      <c r="J759" s="14">
        <f t="shared" si="54"/>
        <v>6000</v>
      </c>
    </row>
    <row r="760" spans="1:10" hidden="1" x14ac:dyDescent="0.3">
      <c r="A760" s="5">
        <f t="shared" si="55"/>
        <v>508</v>
      </c>
      <c r="B760" s="3">
        <v>45101</v>
      </c>
      <c r="C760" s="2" t="s">
        <v>49</v>
      </c>
      <c r="D760" s="2" t="s">
        <v>153</v>
      </c>
      <c r="E760" s="2" t="s">
        <v>26</v>
      </c>
      <c r="F760" s="2" t="s">
        <v>4</v>
      </c>
      <c r="G760" s="2">
        <v>1</v>
      </c>
      <c r="H760" s="10">
        <f>_xlfn.XLOOKUP(D760,Principales!$B:$B,Principales!$C:$C)</f>
        <v>5000</v>
      </c>
      <c r="I760" s="14">
        <f t="shared" si="53"/>
        <v>0</v>
      </c>
      <c r="J760" s="14">
        <f t="shared" si="54"/>
        <v>5000</v>
      </c>
    </row>
    <row r="761" spans="1:10" hidden="1" x14ac:dyDescent="0.3">
      <c r="A761" s="5">
        <f t="shared" si="55"/>
        <v>508</v>
      </c>
      <c r="B761" s="3">
        <v>45101</v>
      </c>
      <c r="C761" s="2" t="s">
        <v>49</v>
      </c>
      <c r="D761" s="2" t="s">
        <v>153</v>
      </c>
      <c r="E761" s="2" t="s">
        <v>14</v>
      </c>
      <c r="F761" s="2" t="s">
        <v>4</v>
      </c>
      <c r="G761" s="2">
        <v>1</v>
      </c>
      <c r="H761" s="10">
        <f>_xlfn.XLOOKUP(D761,Principales!$B:$B,Principales!$C:$C)</f>
        <v>5000</v>
      </c>
      <c r="I761" s="14">
        <f t="shared" si="53"/>
        <v>0</v>
      </c>
      <c r="J761" s="14">
        <f t="shared" si="54"/>
        <v>5000</v>
      </c>
    </row>
    <row r="762" spans="1:10" hidden="1" x14ac:dyDescent="0.3">
      <c r="A762" s="5">
        <f t="shared" si="55"/>
        <v>508</v>
      </c>
      <c r="B762" s="3">
        <v>45101</v>
      </c>
      <c r="C762" s="2" t="s">
        <v>49</v>
      </c>
      <c r="D762" s="2" t="s">
        <v>431</v>
      </c>
      <c r="E762" s="2" t="s">
        <v>26</v>
      </c>
      <c r="F762" s="2" t="s">
        <v>12</v>
      </c>
      <c r="G762" s="2">
        <v>1</v>
      </c>
      <c r="H762" s="10">
        <f>_xlfn.XLOOKUP(D762,Principales!$B:$B,Principales!$C:$C)</f>
        <v>5000</v>
      </c>
      <c r="I762" s="14">
        <f t="shared" si="53"/>
        <v>0</v>
      </c>
      <c r="J762" s="14">
        <f t="shared" si="54"/>
        <v>5000</v>
      </c>
    </row>
    <row r="763" spans="1:10" hidden="1" x14ac:dyDescent="0.3">
      <c r="A763" s="5">
        <f t="shared" si="55"/>
        <v>509</v>
      </c>
      <c r="B763" s="3">
        <v>45101</v>
      </c>
      <c r="C763" s="2" t="s">
        <v>483</v>
      </c>
      <c r="D763" s="2" t="s">
        <v>155</v>
      </c>
      <c r="E763" s="2" t="s">
        <v>63</v>
      </c>
      <c r="F763" s="2" t="s">
        <v>4</v>
      </c>
      <c r="G763" s="2">
        <v>1</v>
      </c>
      <c r="H763" s="10">
        <f>_xlfn.XLOOKUP(D763,Principales!$B:$B,Principales!$C:$C)</f>
        <v>5000</v>
      </c>
      <c r="I763" s="14">
        <f t="shared" si="53"/>
        <v>0</v>
      </c>
      <c r="J763" s="14">
        <f t="shared" si="54"/>
        <v>5000</v>
      </c>
    </row>
    <row r="764" spans="1:10" hidden="1" x14ac:dyDescent="0.3">
      <c r="A764" s="5">
        <f t="shared" si="55"/>
        <v>509</v>
      </c>
      <c r="B764" s="3">
        <v>45101</v>
      </c>
      <c r="C764" s="2" t="s">
        <v>483</v>
      </c>
      <c r="D764" s="2" t="s">
        <v>431</v>
      </c>
      <c r="E764" s="2" t="s">
        <v>63</v>
      </c>
      <c r="F764" s="2" t="s">
        <v>4</v>
      </c>
      <c r="G764" s="2">
        <v>1</v>
      </c>
      <c r="H764" s="10">
        <f>_xlfn.XLOOKUP(D764,Principales!$B:$B,Principales!$C:$C)</f>
        <v>5000</v>
      </c>
      <c r="I764" s="14">
        <f t="shared" ref="I764:I827" si="56">IF(AND(F764="S/E",OR(E764="Mix ensalada",D764="Mix ensalada")),0,IF(AND(F764="S/E",OR(E764&lt;&gt;"Mix ensalada",D764&lt;&gt;"Mix ensalada")),1000,0))</f>
        <v>0</v>
      </c>
      <c r="J764" s="14">
        <f t="shared" ref="J764:J827" si="57">G764*H764-I764</f>
        <v>5000</v>
      </c>
    </row>
    <row r="765" spans="1:10" hidden="1" x14ac:dyDescent="0.3">
      <c r="A765" s="5">
        <f t="shared" si="55"/>
        <v>509</v>
      </c>
      <c r="B765" s="3">
        <v>45101</v>
      </c>
      <c r="C765" s="2" t="s">
        <v>483</v>
      </c>
      <c r="D765" s="2" t="s">
        <v>153</v>
      </c>
      <c r="E765" s="2" t="s">
        <v>14</v>
      </c>
      <c r="F765" s="2" t="s">
        <v>4</v>
      </c>
      <c r="G765" s="2">
        <v>1</v>
      </c>
      <c r="H765" s="10">
        <f>_xlfn.XLOOKUP(D765,Principales!$B:$B,Principales!$C:$C)</f>
        <v>5000</v>
      </c>
      <c r="I765" s="14">
        <f t="shared" si="56"/>
        <v>0</v>
      </c>
      <c r="J765" s="14">
        <f t="shared" si="57"/>
        <v>5000</v>
      </c>
    </row>
    <row r="766" spans="1:10" hidden="1" x14ac:dyDescent="0.3">
      <c r="A766" s="5">
        <f t="shared" si="55"/>
        <v>510</v>
      </c>
      <c r="B766" s="3">
        <v>45101</v>
      </c>
      <c r="C766" s="2" t="s">
        <v>84</v>
      </c>
      <c r="D766" s="2" t="s">
        <v>155</v>
      </c>
      <c r="E766" s="2" t="s">
        <v>63</v>
      </c>
      <c r="F766" s="2" t="s">
        <v>434</v>
      </c>
      <c r="G766" s="2">
        <v>1</v>
      </c>
      <c r="H766" s="10">
        <f>_xlfn.XLOOKUP(D766,Principales!$B:$B,Principales!$C:$C)</f>
        <v>5000</v>
      </c>
      <c r="I766" s="14">
        <f t="shared" si="56"/>
        <v>0</v>
      </c>
      <c r="J766" s="14">
        <f t="shared" si="57"/>
        <v>5000</v>
      </c>
    </row>
    <row r="767" spans="1:10" hidden="1" x14ac:dyDescent="0.3">
      <c r="A767" s="5">
        <f t="shared" si="55"/>
        <v>511</v>
      </c>
      <c r="B767" s="3">
        <v>45101</v>
      </c>
      <c r="C767" s="2" t="s">
        <v>864</v>
      </c>
      <c r="D767" s="2" t="s">
        <v>155</v>
      </c>
      <c r="E767" s="2" t="s">
        <v>63</v>
      </c>
      <c r="F767" s="2" t="s">
        <v>4</v>
      </c>
      <c r="G767" s="2">
        <v>1</v>
      </c>
      <c r="H767" s="10">
        <f>_xlfn.XLOOKUP(D767,Principales!$B:$B,Principales!$C:$C)</f>
        <v>5000</v>
      </c>
      <c r="I767" s="14">
        <f t="shared" ref="I767" si="58">IF(AND(F767="S/E",OR(E767="Mix ensalada",D767="Mix ensalada")),0,IF(AND(F767="S/E",OR(E767&lt;&gt;"Mix ensalada",D767&lt;&gt;"Mix ensalada")),1000,0))</f>
        <v>0</v>
      </c>
      <c r="J767" s="14">
        <f t="shared" ref="J767" si="59">G767*H767-I767</f>
        <v>5000</v>
      </c>
    </row>
    <row r="768" spans="1:10" hidden="1" x14ac:dyDescent="0.3">
      <c r="A768" s="5">
        <f t="shared" si="55"/>
        <v>512</v>
      </c>
      <c r="B768" s="3">
        <v>45101</v>
      </c>
      <c r="C768" s="2" t="s">
        <v>8</v>
      </c>
      <c r="D768" s="2" t="s">
        <v>155</v>
      </c>
      <c r="E768" s="2" t="s">
        <v>63</v>
      </c>
      <c r="F768" s="2" t="s">
        <v>4</v>
      </c>
      <c r="G768" s="2">
        <v>1</v>
      </c>
      <c r="H768" s="10">
        <f>_xlfn.XLOOKUP(D768,Principales!$B:$B,Principales!$C:$C)</f>
        <v>5000</v>
      </c>
      <c r="I768" s="14">
        <f t="shared" ref="I768" si="60">IF(AND(F768="S/E",OR(E768="Mix ensalada",D768="Mix ensalada")),0,IF(AND(F768="S/E",OR(E768&lt;&gt;"Mix ensalada",D768&lt;&gt;"Mix ensalada")),1000,0))</f>
        <v>0</v>
      </c>
      <c r="J768" s="14">
        <f t="shared" ref="J768" si="61">G768*H768-I768</f>
        <v>5000</v>
      </c>
    </row>
    <row r="769" spans="1:10" hidden="1" x14ac:dyDescent="0.3">
      <c r="A769" s="5">
        <f t="shared" si="55"/>
        <v>513</v>
      </c>
      <c r="B769" s="3">
        <v>45101</v>
      </c>
      <c r="C769" s="2" t="s">
        <v>486</v>
      </c>
      <c r="D769" s="2" t="s">
        <v>137</v>
      </c>
      <c r="E769" s="2" t="s">
        <v>63</v>
      </c>
      <c r="F769" s="2" t="s">
        <v>4</v>
      </c>
      <c r="G769" s="2">
        <v>1</v>
      </c>
      <c r="H769" s="10">
        <f>_xlfn.XLOOKUP(D769,Principales!$B:$B,Principales!$C:$C)</f>
        <v>5000</v>
      </c>
      <c r="I769" s="14">
        <f t="shared" si="56"/>
        <v>0</v>
      </c>
      <c r="J769" s="14">
        <f t="shared" si="57"/>
        <v>5000</v>
      </c>
    </row>
    <row r="770" spans="1:10" hidden="1" x14ac:dyDescent="0.3">
      <c r="A770" s="5">
        <f t="shared" si="55"/>
        <v>514</v>
      </c>
      <c r="B770" s="3">
        <v>45101</v>
      </c>
      <c r="C770" s="2" t="s">
        <v>798</v>
      </c>
      <c r="D770" s="2" t="s">
        <v>155</v>
      </c>
      <c r="E770" s="2" t="s">
        <v>63</v>
      </c>
      <c r="F770" s="2" t="s">
        <v>4</v>
      </c>
      <c r="G770" s="2">
        <v>1</v>
      </c>
      <c r="H770" s="10">
        <f>_xlfn.XLOOKUP(D770,Principales!$B:$B,Principales!$C:$C)</f>
        <v>5000</v>
      </c>
      <c r="I770" s="14">
        <f t="shared" si="56"/>
        <v>0</v>
      </c>
      <c r="J770" s="14">
        <f t="shared" si="57"/>
        <v>5000</v>
      </c>
    </row>
    <row r="771" spans="1:10" hidden="1" x14ac:dyDescent="0.3">
      <c r="A771" s="5">
        <f t="shared" si="55"/>
        <v>515</v>
      </c>
      <c r="B771" s="3">
        <v>45101</v>
      </c>
      <c r="C771" s="2" t="s">
        <v>519</v>
      </c>
      <c r="D771" s="2" t="s">
        <v>155</v>
      </c>
      <c r="E771" s="2" t="s">
        <v>63</v>
      </c>
      <c r="F771" s="2" t="s">
        <v>434</v>
      </c>
      <c r="G771" s="2">
        <v>1</v>
      </c>
      <c r="H771" s="10">
        <f>_xlfn.XLOOKUP(D771,Principales!$B:$B,Principales!$C:$C)</f>
        <v>5000</v>
      </c>
      <c r="I771" s="14">
        <f t="shared" ref="I771" si="62">IF(AND(F771="S/E",OR(E771="Mix ensalada",D771="Mix ensalada")),0,IF(AND(F771="S/E",OR(E771&lt;&gt;"Mix ensalada",D771&lt;&gt;"Mix ensalada")),1000,0))</f>
        <v>0</v>
      </c>
      <c r="J771" s="14">
        <f t="shared" ref="J771" si="63">G771*H771-I771</f>
        <v>5000</v>
      </c>
    </row>
    <row r="772" spans="1:10" hidden="1" x14ac:dyDescent="0.3">
      <c r="A772" s="5">
        <f t="shared" ref="A772:A835" si="64">IF(_xlfn.CONCAT(B772:C772)=_xlfn.CONCAT(B771:C771),A771,A771+1)</f>
        <v>515</v>
      </c>
      <c r="B772" s="3">
        <v>45101</v>
      </c>
      <c r="C772" s="2" t="s">
        <v>519</v>
      </c>
      <c r="D772" s="2" t="s">
        <v>153</v>
      </c>
      <c r="E772" s="2" t="s">
        <v>14</v>
      </c>
      <c r="F772" s="2" t="s">
        <v>12</v>
      </c>
      <c r="G772" s="2">
        <v>1</v>
      </c>
      <c r="H772" s="10">
        <f>_xlfn.XLOOKUP(D772,Principales!$B:$B,Principales!$C:$C)</f>
        <v>5000</v>
      </c>
      <c r="I772" s="14">
        <f t="shared" si="56"/>
        <v>0</v>
      </c>
      <c r="J772" s="14">
        <f t="shared" si="57"/>
        <v>5000</v>
      </c>
    </row>
    <row r="773" spans="1:10" hidden="1" x14ac:dyDescent="0.3">
      <c r="A773" s="5">
        <f t="shared" si="64"/>
        <v>516</v>
      </c>
      <c r="B773" s="3">
        <v>45102</v>
      </c>
      <c r="C773" s="2" t="s">
        <v>84</v>
      </c>
      <c r="D773" s="2" t="s">
        <v>199</v>
      </c>
      <c r="E773" s="2" t="s">
        <v>19</v>
      </c>
      <c r="F773" s="2" t="s">
        <v>434</v>
      </c>
      <c r="G773" s="2">
        <v>1</v>
      </c>
      <c r="H773" s="10">
        <f>_xlfn.XLOOKUP(D773,Principales!$B:$B,Principales!$C:$C)</f>
        <v>5000</v>
      </c>
      <c r="I773" s="14">
        <f t="shared" si="56"/>
        <v>0</v>
      </c>
      <c r="J773" s="14">
        <f t="shared" si="57"/>
        <v>5000</v>
      </c>
    </row>
    <row r="774" spans="1:10" hidden="1" x14ac:dyDescent="0.3">
      <c r="A774" s="5">
        <f t="shared" si="64"/>
        <v>517</v>
      </c>
      <c r="B774" s="3">
        <v>45102</v>
      </c>
      <c r="C774" s="2" t="s">
        <v>282</v>
      </c>
      <c r="D774" s="2" t="s">
        <v>36</v>
      </c>
      <c r="E774" s="2"/>
      <c r="F774" s="2" t="s">
        <v>4</v>
      </c>
      <c r="G774" s="2">
        <v>1</v>
      </c>
      <c r="H774" s="10">
        <f>_xlfn.XLOOKUP(D774,Principales!$B:$B,Principales!$C:$C)</f>
        <v>5000</v>
      </c>
      <c r="I774" s="14">
        <f t="shared" si="56"/>
        <v>0</v>
      </c>
      <c r="J774" s="14">
        <f t="shared" si="57"/>
        <v>5000</v>
      </c>
    </row>
    <row r="775" spans="1:10" hidden="1" x14ac:dyDescent="0.3">
      <c r="A775" s="5">
        <f t="shared" si="64"/>
        <v>518</v>
      </c>
      <c r="B775" s="3">
        <v>45102</v>
      </c>
      <c r="C775" s="2" t="s">
        <v>15</v>
      </c>
      <c r="D775" s="2" t="s">
        <v>20</v>
      </c>
      <c r="E775" s="2"/>
      <c r="F775" s="2" t="s">
        <v>4</v>
      </c>
      <c r="G775" s="2">
        <v>1</v>
      </c>
      <c r="H775" s="10">
        <f>_xlfn.XLOOKUP(D775,Principales!$B:$B,Principales!$C:$C)</f>
        <v>5000</v>
      </c>
      <c r="I775" s="14">
        <f t="shared" si="56"/>
        <v>0</v>
      </c>
      <c r="J775" s="14">
        <f t="shared" si="57"/>
        <v>5000</v>
      </c>
    </row>
    <row r="776" spans="1:10" hidden="1" x14ac:dyDescent="0.3">
      <c r="A776" s="5">
        <f t="shared" si="64"/>
        <v>519</v>
      </c>
      <c r="B776" s="3">
        <v>45102</v>
      </c>
      <c r="C776" s="2" t="s">
        <v>34</v>
      </c>
      <c r="D776" s="2" t="s">
        <v>58</v>
      </c>
      <c r="E776" s="2"/>
      <c r="F776" s="2" t="s">
        <v>434</v>
      </c>
      <c r="G776" s="2">
        <v>1</v>
      </c>
      <c r="H776" s="10">
        <f>_xlfn.XLOOKUP(D776,Principales!$B:$B,Principales!$C:$C)</f>
        <v>5000</v>
      </c>
      <c r="I776" s="14">
        <f t="shared" si="56"/>
        <v>0</v>
      </c>
      <c r="J776" s="14">
        <f t="shared" si="57"/>
        <v>5000</v>
      </c>
    </row>
    <row r="777" spans="1:10" hidden="1" x14ac:dyDescent="0.3">
      <c r="A777" s="5">
        <f t="shared" si="64"/>
        <v>520</v>
      </c>
      <c r="B777" s="3">
        <v>45102</v>
      </c>
      <c r="C777" s="2" t="s">
        <v>52</v>
      </c>
      <c r="D777" s="2" t="s">
        <v>36</v>
      </c>
      <c r="E777" s="2"/>
      <c r="F777" s="2" t="s">
        <v>434</v>
      </c>
      <c r="G777" s="2">
        <v>2</v>
      </c>
      <c r="H777" s="10">
        <f>_xlfn.XLOOKUP(D777,Principales!$B:$B,Principales!$C:$C)</f>
        <v>5000</v>
      </c>
      <c r="I777" s="14">
        <f t="shared" si="56"/>
        <v>0</v>
      </c>
      <c r="J777" s="14">
        <f t="shared" si="57"/>
        <v>10000</v>
      </c>
    </row>
    <row r="778" spans="1:10" hidden="1" x14ac:dyDescent="0.3">
      <c r="A778" s="5">
        <f t="shared" si="64"/>
        <v>521</v>
      </c>
      <c r="B778" s="3">
        <v>45103</v>
      </c>
      <c r="C778" s="2" t="s">
        <v>520</v>
      </c>
      <c r="D778" s="2" t="s">
        <v>16</v>
      </c>
      <c r="E778" s="2"/>
      <c r="F778" s="2" t="s">
        <v>4</v>
      </c>
      <c r="G778" s="2">
        <v>1</v>
      </c>
      <c r="H778" s="10">
        <f>_xlfn.XLOOKUP(D778,Principales!$B:$B,Principales!$C:$C)</f>
        <v>5000</v>
      </c>
      <c r="I778" s="14">
        <f t="shared" si="56"/>
        <v>0</v>
      </c>
      <c r="J778" s="14">
        <f t="shared" si="57"/>
        <v>5000</v>
      </c>
    </row>
    <row r="779" spans="1:10" hidden="1" x14ac:dyDescent="0.3">
      <c r="A779" s="5">
        <f t="shared" si="64"/>
        <v>521</v>
      </c>
      <c r="B779" s="3">
        <v>45103</v>
      </c>
      <c r="C779" s="2" t="s">
        <v>520</v>
      </c>
      <c r="D779" s="2" t="s">
        <v>153</v>
      </c>
      <c r="E779" s="2" t="s">
        <v>19</v>
      </c>
      <c r="F779" s="2" t="s">
        <v>434</v>
      </c>
      <c r="G779" s="2">
        <v>1</v>
      </c>
      <c r="H779" s="10">
        <f>_xlfn.XLOOKUP(D779,Principales!$B:$B,Principales!$C:$C)</f>
        <v>5000</v>
      </c>
      <c r="I779" s="14">
        <f t="shared" si="56"/>
        <v>0</v>
      </c>
      <c r="J779" s="14">
        <f t="shared" si="57"/>
        <v>5000</v>
      </c>
    </row>
    <row r="780" spans="1:10" hidden="1" x14ac:dyDescent="0.3">
      <c r="A780" s="5">
        <f t="shared" si="64"/>
        <v>522</v>
      </c>
      <c r="B780" s="3">
        <v>45103</v>
      </c>
      <c r="C780" s="2" t="s">
        <v>84</v>
      </c>
      <c r="D780" s="2" t="s">
        <v>137</v>
      </c>
      <c r="E780" s="2" t="s">
        <v>92</v>
      </c>
      <c r="F780" s="2" t="s">
        <v>434</v>
      </c>
      <c r="G780" s="2">
        <v>1</v>
      </c>
      <c r="H780" s="10">
        <f>_xlfn.XLOOKUP(D780,Principales!$B:$B,Principales!$C:$C)</f>
        <v>5000</v>
      </c>
      <c r="I780" s="14">
        <f t="shared" si="56"/>
        <v>0</v>
      </c>
      <c r="J780" s="14">
        <f t="shared" si="57"/>
        <v>5000</v>
      </c>
    </row>
    <row r="781" spans="1:10" hidden="1" x14ac:dyDescent="0.3">
      <c r="A781" s="5">
        <f t="shared" si="64"/>
        <v>523</v>
      </c>
      <c r="B781" s="3">
        <v>45103</v>
      </c>
      <c r="C781" s="2" t="s">
        <v>338</v>
      </c>
      <c r="D781" s="2" t="s">
        <v>155</v>
      </c>
      <c r="E781" s="2" t="s">
        <v>92</v>
      </c>
      <c r="F781" s="2" t="s">
        <v>12</v>
      </c>
      <c r="G781" s="2">
        <v>1</v>
      </c>
      <c r="H781" s="10">
        <f>_xlfn.XLOOKUP(D781,Principales!$B:$B,Principales!$C:$C)</f>
        <v>5000</v>
      </c>
      <c r="I781" s="14">
        <f t="shared" ref="I781" si="65">IF(AND(F781="S/E",OR(E781="Mix ensalada",D781="Mix ensalada")),0,IF(AND(F781="S/E",OR(E781&lt;&gt;"Mix ensalada",D781&lt;&gt;"Mix ensalada")),1000,0))</f>
        <v>0</v>
      </c>
      <c r="J781" s="14">
        <f t="shared" ref="J781" si="66">G781*H781-I781</f>
        <v>5000</v>
      </c>
    </row>
    <row r="782" spans="1:10" hidden="1" x14ac:dyDescent="0.3">
      <c r="A782" s="5">
        <f t="shared" si="64"/>
        <v>523</v>
      </c>
      <c r="B782" s="3">
        <v>45103</v>
      </c>
      <c r="C782" s="2" t="s">
        <v>338</v>
      </c>
      <c r="D782" s="2" t="s">
        <v>153</v>
      </c>
      <c r="E782" s="2" t="s">
        <v>19</v>
      </c>
      <c r="F782" s="2" t="s">
        <v>4</v>
      </c>
      <c r="G782" s="2">
        <v>1</v>
      </c>
      <c r="H782" s="10">
        <f>_xlfn.XLOOKUP(D782,Principales!$B:$B,Principales!$C:$C)</f>
        <v>5000</v>
      </c>
      <c r="I782" s="14">
        <f t="shared" si="56"/>
        <v>0</v>
      </c>
      <c r="J782" s="14">
        <f t="shared" si="57"/>
        <v>5000</v>
      </c>
    </row>
    <row r="783" spans="1:10" hidden="1" x14ac:dyDescent="0.3">
      <c r="A783" s="5">
        <f t="shared" si="64"/>
        <v>524</v>
      </c>
      <c r="B783" s="3">
        <v>45103</v>
      </c>
      <c r="C783" s="2" t="s">
        <v>39</v>
      </c>
      <c r="D783" s="2" t="s">
        <v>16</v>
      </c>
      <c r="E783" s="2"/>
      <c r="F783" s="2" t="s">
        <v>4</v>
      </c>
      <c r="G783" s="2">
        <v>2</v>
      </c>
      <c r="H783" s="10">
        <f>_xlfn.XLOOKUP(D783,Principales!$B:$B,Principales!$C:$C)</f>
        <v>5000</v>
      </c>
      <c r="I783" s="14">
        <f t="shared" si="56"/>
        <v>0</v>
      </c>
      <c r="J783" s="14">
        <f t="shared" si="57"/>
        <v>10000</v>
      </c>
    </row>
    <row r="784" spans="1:10" hidden="1" x14ac:dyDescent="0.3">
      <c r="A784" s="5">
        <f t="shared" si="64"/>
        <v>524</v>
      </c>
      <c r="B784" s="3">
        <v>45103</v>
      </c>
      <c r="C784" s="2" t="s">
        <v>39</v>
      </c>
      <c r="D784" s="2" t="s">
        <v>20</v>
      </c>
      <c r="E784" s="2"/>
      <c r="F784" s="2" t="s">
        <v>4</v>
      </c>
      <c r="G784" s="2">
        <v>1</v>
      </c>
      <c r="H784" s="10">
        <f>_xlfn.XLOOKUP(D784,Principales!$B:$B,Principales!$C:$C)</f>
        <v>5000</v>
      </c>
      <c r="I784" s="14">
        <f t="shared" si="56"/>
        <v>0</v>
      </c>
      <c r="J784" s="14">
        <f t="shared" si="57"/>
        <v>5000</v>
      </c>
    </row>
    <row r="785" spans="1:10" hidden="1" x14ac:dyDescent="0.3">
      <c r="A785" s="5">
        <f t="shared" si="64"/>
        <v>524</v>
      </c>
      <c r="B785" s="3">
        <v>45103</v>
      </c>
      <c r="C785" s="2" t="s">
        <v>39</v>
      </c>
      <c r="D785" s="2" t="s">
        <v>431</v>
      </c>
      <c r="E785" s="2" t="s">
        <v>19</v>
      </c>
      <c r="F785" s="2" t="s">
        <v>4</v>
      </c>
      <c r="G785" s="2">
        <v>1</v>
      </c>
      <c r="H785" s="10">
        <f>_xlfn.XLOOKUP(D785,Principales!$B:$B,Principales!$C:$C)</f>
        <v>5000</v>
      </c>
      <c r="I785" s="14">
        <f t="shared" si="56"/>
        <v>0</v>
      </c>
      <c r="J785" s="14">
        <f t="shared" si="57"/>
        <v>5000</v>
      </c>
    </row>
    <row r="786" spans="1:10" hidden="1" x14ac:dyDescent="0.3">
      <c r="A786" s="5">
        <f t="shared" si="64"/>
        <v>524</v>
      </c>
      <c r="B786" s="3">
        <v>45103</v>
      </c>
      <c r="C786" s="2" t="s">
        <v>39</v>
      </c>
      <c r="D786" s="2" t="s">
        <v>137</v>
      </c>
      <c r="E786" s="2" t="s">
        <v>19</v>
      </c>
      <c r="F786" s="2" t="s">
        <v>434</v>
      </c>
      <c r="G786" s="2">
        <v>1</v>
      </c>
      <c r="H786" s="10">
        <f>_xlfn.XLOOKUP(D786,Principales!$B:$B,Principales!$C:$C)</f>
        <v>5000</v>
      </c>
      <c r="I786" s="14">
        <f t="shared" si="56"/>
        <v>0</v>
      </c>
      <c r="J786" s="14">
        <f t="shared" si="57"/>
        <v>5000</v>
      </c>
    </row>
    <row r="787" spans="1:10" hidden="1" x14ac:dyDescent="0.3">
      <c r="A787" s="5">
        <f t="shared" si="64"/>
        <v>525</v>
      </c>
      <c r="B787" s="3">
        <v>45103</v>
      </c>
      <c r="C787" s="2" t="s">
        <v>282</v>
      </c>
      <c r="D787" s="2" t="s">
        <v>137</v>
      </c>
      <c r="E787" s="2" t="s">
        <v>19</v>
      </c>
      <c r="F787" s="2" t="s">
        <v>434</v>
      </c>
      <c r="G787" s="2">
        <v>3</v>
      </c>
      <c r="H787" s="10">
        <f>_xlfn.XLOOKUP(D787,Principales!$B:$B,Principales!$C:$C)</f>
        <v>5000</v>
      </c>
      <c r="I787" s="14">
        <f t="shared" si="56"/>
        <v>0</v>
      </c>
      <c r="J787" s="14">
        <f t="shared" si="57"/>
        <v>15000</v>
      </c>
    </row>
    <row r="788" spans="1:10" hidden="1" x14ac:dyDescent="0.3">
      <c r="A788" s="5">
        <f t="shared" si="64"/>
        <v>525</v>
      </c>
      <c r="B788" s="3">
        <v>45103</v>
      </c>
      <c r="C788" s="2" t="s">
        <v>282</v>
      </c>
      <c r="D788" s="2" t="s">
        <v>431</v>
      </c>
      <c r="E788" s="2" t="s">
        <v>19</v>
      </c>
      <c r="F788" s="2" t="s">
        <v>434</v>
      </c>
      <c r="G788" s="2">
        <v>1</v>
      </c>
      <c r="H788" s="10">
        <f>_xlfn.XLOOKUP(D788,Principales!$B:$B,Principales!$C:$C)</f>
        <v>5000</v>
      </c>
      <c r="I788" s="14">
        <f t="shared" si="56"/>
        <v>0</v>
      </c>
      <c r="J788" s="14">
        <f t="shared" si="57"/>
        <v>5000</v>
      </c>
    </row>
    <row r="789" spans="1:10" hidden="1" x14ac:dyDescent="0.3">
      <c r="A789" s="5">
        <f t="shared" si="64"/>
        <v>525</v>
      </c>
      <c r="B789" s="3">
        <v>45103</v>
      </c>
      <c r="C789" s="2" t="s">
        <v>282</v>
      </c>
      <c r="D789" s="2" t="s">
        <v>153</v>
      </c>
      <c r="E789" s="2" t="s">
        <v>19</v>
      </c>
      <c r="F789" s="2" t="s">
        <v>4</v>
      </c>
      <c r="G789" s="2">
        <v>1</v>
      </c>
      <c r="H789" s="10">
        <f>_xlfn.XLOOKUP(D789,Principales!$B:$B,Principales!$C:$C)</f>
        <v>5000</v>
      </c>
      <c r="I789" s="14">
        <f t="shared" si="56"/>
        <v>0</v>
      </c>
      <c r="J789" s="14">
        <f t="shared" si="57"/>
        <v>5000</v>
      </c>
    </row>
    <row r="790" spans="1:10" hidden="1" x14ac:dyDescent="0.3">
      <c r="A790" s="5">
        <f t="shared" si="64"/>
        <v>526</v>
      </c>
      <c r="B790" s="3">
        <v>45103</v>
      </c>
      <c r="C790" s="2" t="s">
        <v>519</v>
      </c>
      <c r="D790" s="2" t="s">
        <v>16</v>
      </c>
      <c r="E790" s="2"/>
      <c r="F790" s="2" t="s">
        <v>434</v>
      </c>
      <c r="G790" s="2">
        <v>1</v>
      </c>
      <c r="H790" s="10">
        <f>_xlfn.XLOOKUP(D790,Principales!$B:$B,Principales!$C:$C)</f>
        <v>5000</v>
      </c>
      <c r="I790" s="14">
        <f t="shared" si="56"/>
        <v>0</v>
      </c>
      <c r="J790" s="14">
        <f t="shared" si="57"/>
        <v>5000</v>
      </c>
    </row>
    <row r="791" spans="1:10" hidden="1" x14ac:dyDescent="0.3">
      <c r="A791" s="5">
        <f t="shared" si="64"/>
        <v>526</v>
      </c>
      <c r="B791" s="3">
        <v>45103</v>
      </c>
      <c r="C791" s="2" t="s">
        <v>519</v>
      </c>
      <c r="D791" s="2" t="s">
        <v>20</v>
      </c>
      <c r="E791" s="2"/>
      <c r="F791" s="2" t="s">
        <v>4</v>
      </c>
      <c r="G791" s="2">
        <v>1</v>
      </c>
      <c r="H791" s="10">
        <f>_xlfn.XLOOKUP(D791,Principales!$B:$B,Principales!$C:$C)</f>
        <v>5000</v>
      </c>
      <c r="I791" s="14">
        <f t="shared" si="56"/>
        <v>0</v>
      </c>
      <c r="J791" s="14">
        <f t="shared" si="57"/>
        <v>5000</v>
      </c>
    </row>
    <row r="792" spans="1:10" hidden="1" x14ac:dyDescent="0.3">
      <c r="A792" s="5">
        <f t="shared" si="64"/>
        <v>527</v>
      </c>
      <c r="B792" s="3">
        <v>45104</v>
      </c>
      <c r="C792" s="2" t="s">
        <v>13</v>
      </c>
      <c r="D792" s="2" t="s">
        <v>143</v>
      </c>
      <c r="E792" s="2"/>
      <c r="F792" s="2" t="s">
        <v>4</v>
      </c>
      <c r="G792" s="2">
        <v>1</v>
      </c>
      <c r="H792" s="10">
        <f>_xlfn.XLOOKUP(D792,Principales!$B:$B,Principales!$C:$C)</f>
        <v>5000</v>
      </c>
      <c r="I792" s="14">
        <f t="shared" si="56"/>
        <v>0</v>
      </c>
      <c r="J792" s="14">
        <f t="shared" si="57"/>
        <v>5000</v>
      </c>
    </row>
    <row r="793" spans="1:10" hidden="1" x14ac:dyDescent="0.3">
      <c r="A793" s="5">
        <f t="shared" si="64"/>
        <v>527</v>
      </c>
      <c r="B793" s="3">
        <v>45104</v>
      </c>
      <c r="C793" s="2" t="s">
        <v>13</v>
      </c>
      <c r="D793" s="2" t="s">
        <v>431</v>
      </c>
      <c r="E793" s="2"/>
      <c r="F793" s="2" t="s">
        <v>4</v>
      </c>
      <c r="G793" s="2">
        <v>1</v>
      </c>
      <c r="H793" s="10">
        <f>_xlfn.XLOOKUP(D793,Principales!$B:$B,Principales!$C:$C)</f>
        <v>5000</v>
      </c>
      <c r="I793" s="14">
        <f t="shared" si="56"/>
        <v>0</v>
      </c>
      <c r="J793" s="14">
        <f t="shared" si="57"/>
        <v>5000</v>
      </c>
    </row>
    <row r="794" spans="1:10" hidden="1" x14ac:dyDescent="0.3">
      <c r="A794" s="5">
        <f t="shared" si="64"/>
        <v>527</v>
      </c>
      <c r="B794" s="3">
        <v>45104</v>
      </c>
      <c r="C794" s="2" t="s">
        <v>13</v>
      </c>
      <c r="D794" s="2" t="s">
        <v>332</v>
      </c>
      <c r="E794" s="2"/>
      <c r="F794" s="2"/>
      <c r="G794" s="2">
        <v>1</v>
      </c>
      <c r="H794" s="10">
        <f>_xlfn.XLOOKUP(D794,Principales!$B:$B,Principales!$C:$C)</f>
        <v>4000</v>
      </c>
      <c r="I794" s="14">
        <f t="shared" si="56"/>
        <v>0</v>
      </c>
      <c r="J794" s="14">
        <f t="shared" si="57"/>
        <v>4000</v>
      </c>
    </row>
    <row r="795" spans="1:10" hidden="1" x14ac:dyDescent="0.3">
      <c r="A795" s="5">
        <f t="shared" si="64"/>
        <v>528</v>
      </c>
      <c r="B795" s="3">
        <v>45104</v>
      </c>
      <c r="C795" s="2" t="s">
        <v>148</v>
      </c>
      <c r="D795" s="2" t="s">
        <v>431</v>
      </c>
      <c r="E795" s="2" t="s">
        <v>19</v>
      </c>
      <c r="F795" s="2" t="s">
        <v>12</v>
      </c>
      <c r="G795" s="2">
        <v>1</v>
      </c>
      <c r="H795" s="10">
        <f>_xlfn.XLOOKUP(D795,Principales!$B:$B,Principales!$C:$C)</f>
        <v>5000</v>
      </c>
      <c r="I795" s="14">
        <f t="shared" si="56"/>
        <v>0</v>
      </c>
      <c r="J795" s="14">
        <f t="shared" si="57"/>
        <v>5000</v>
      </c>
    </row>
    <row r="796" spans="1:10" hidden="1" x14ac:dyDescent="0.3">
      <c r="A796" s="5">
        <f t="shared" si="64"/>
        <v>528</v>
      </c>
      <c r="B796" s="3">
        <v>45104</v>
      </c>
      <c r="C796" s="2" t="s">
        <v>148</v>
      </c>
      <c r="D796" s="2" t="s">
        <v>23</v>
      </c>
      <c r="E796" s="2" t="s">
        <v>19</v>
      </c>
      <c r="F796" s="2" t="s">
        <v>4</v>
      </c>
      <c r="G796" s="2">
        <v>1</v>
      </c>
      <c r="H796" s="10">
        <f>_xlfn.XLOOKUP(D796,Principales!$B:$B,Principales!$C:$C)</f>
        <v>5000</v>
      </c>
      <c r="I796" s="14">
        <f t="shared" si="56"/>
        <v>0</v>
      </c>
      <c r="J796" s="14">
        <f t="shared" si="57"/>
        <v>5000</v>
      </c>
    </row>
    <row r="797" spans="1:10" hidden="1" x14ac:dyDescent="0.3">
      <c r="A797" s="5">
        <f t="shared" si="64"/>
        <v>529</v>
      </c>
      <c r="B797" s="3">
        <v>45105</v>
      </c>
      <c r="C797" s="2" t="s">
        <v>282</v>
      </c>
      <c r="D797" s="2" t="s">
        <v>90</v>
      </c>
      <c r="E797" s="2" t="s">
        <v>26</v>
      </c>
      <c r="F797" s="2" t="s">
        <v>4</v>
      </c>
      <c r="G797" s="2">
        <v>3</v>
      </c>
      <c r="H797" s="10">
        <f>_xlfn.XLOOKUP(D797,Principales!$B:$B,Principales!$C:$C)</f>
        <v>5000</v>
      </c>
      <c r="I797" s="14">
        <f t="shared" si="56"/>
        <v>0</v>
      </c>
      <c r="J797" s="14">
        <f t="shared" si="57"/>
        <v>15000</v>
      </c>
    </row>
    <row r="798" spans="1:10" hidden="1" x14ac:dyDescent="0.3">
      <c r="A798" s="5">
        <f t="shared" si="64"/>
        <v>530</v>
      </c>
      <c r="B798" s="3">
        <v>45106</v>
      </c>
      <c r="C798" s="2" t="s">
        <v>593</v>
      </c>
      <c r="D798" s="2" t="s">
        <v>522</v>
      </c>
      <c r="E798" s="2" t="s">
        <v>19</v>
      </c>
      <c r="F798" s="2" t="s">
        <v>434</v>
      </c>
      <c r="G798" s="2">
        <v>2</v>
      </c>
      <c r="H798" s="10">
        <f>_xlfn.XLOOKUP(D798,Principales!$B:$B,Principales!$C:$C)</f>
        <v>5000</v>
      </c>
      <c r="I798" s="14">
        <f t="shared" si="56"/>
        <v>0</v>
      </c>
      <c r="J798" s="14">
        <f t="shared" si="57"/>
        <v>10000</v>
      </c>
    </row>
    <row r="799" spans="1:10" hidden="1" x14ac:dyDescent="0.3">
      <c r="A799" s="5">
        <f t="shared" si="64"/>
        <v>530</v>
      </c>
      <c r="B799" s="3">
        <v>45106</v>
      </c>
      <c r="C799" s="2" t="s">
        <v>593</v>
      </c>
      <c r="D799" s="2" t="s">
        <v>36</v>
      </c>
      <c r="E799" s="2"/>
      <c r="F799" s="2" t="s">
        <v>4</v>
      </c>
      <c r="G799" s="2">
        <v>1</v>
      </c>
      <c r="H799" s="10">
        <f>_xlfn.XLOOKUP(D799,Principales!$B:$B,Principales!$C:$C)</f>
        <v>5000</v>
      </c>
      <c r="I799" s="14">
        <f t="shared" si="56"/>
        <v>0</v>
      </c>
      <c r="J799" s="14">
        <f t="shared" si="57"/>
        <v>5000</v>
      </c>
    </row>
    <row r="800" spans="1:10" hidden="1" x14ac:dyDescent="0.3">
      <c r="A800" s="5">
        <f t="shared" si="64"/>
        <v>530</v>
      </c>
      <c r="B800" s="3">
        <v>45106</v>
      </c>
      <c r="C800" s="2" t="s">
        <v>593</v>
      </c>
      <c r="D800" s="2" t="s">
        <v>431</v>
      </c>
      <c r="E800" s="2" t="s">
        <v>332</v>
      </c>
      <c r="F800" s="2"/>
      <c r="G800" s="2">
        <v>1</v>
      </c>
      <c r="H800" s="10">
        <f>_xlfn.XLOOKUP(D800,Principales!$B:$B,Principales!$C:$C)</f>
        <v>5000</v>
      </c>
      <c r="I800" s="14">
        <f t="shared" si="56"/>
        <v>0</v>
      </c>
      <c r="J800" s="14">
        <f t="shared" si="57"/>
        <v>5000</v>
      </c>
    </row>
    <row r="801" spans="1:10" hidden="1" x14ac:dyDescent="0.3">
      <c r="A801" s="5">
        <f t="shared" si="64"/>
        <v>531</v>
      </c>
      <c r="B801" s="3">
        <v>45106</v>
      </c>
      <c r="C801" s="2" t="s">
        <v>511</v>
      </c>
      <c r="D801" s="2" t="s">
        <v>431</v>
      </c>
      <c r="E801" s="2" t="s">
        <v>26</v>
      </c>
      <c r="F801" s="2" t="s">
        <v>12</v>
      </c>
      <c r="G801" s="2">
        <v>1</v>
      </c>
      <c r="H801" s="10">
        <f>_xlfn.XLOOKUP(D801,Principales!$B:$B,Principales!$C:$C)</f>
        <v>5000</v>
      </c>
      <c r="I801" s="14">
        <f t="shared" si="56"/>
        <v>0</v>
      </c>
      <c r="J801" s="14">
        <f t="shared" si="57"/>
        <v>5000</v>
      </c>
    </row>
    <row r="802" spans="1:10" hidden="1" x14ac:dyDescent="0.3">
      <c r="A802" s="5">
        <f t="shared" si="64"/>
        <v>532</v>
      </c>
      <c r="B802" s="3">
        <v>45106</v>
      </c>
      <c r="C802" s="2" t="s">
        <v>145</v>
      </c>
      <c r="D802" s="2" t="s">
        <v>36</v>
      </c>
      <c r="E802" s="2"/>
      <c r="F802" s="2" t="s">
        <v>4</v>
      </c>
      <c r="G802" s="2">
        <v>2</v>
      </c>
      <c r="H802" s="10">
        <f>_xlfn.XLOOKUP(D802,Principales!$B:$B,Principales!$C:$C)</f>
        <v>5000</v>
      </c>
      <c r="I802" s="14">
        <f t="shared" si="56"/>
        <v>0</v>
      </c>
      <c r="J802" s="14">
        <f t="shared" si="57"/>
        <v>10000</v>
      </c>
    </row>
    <row r="803" spans="1:10" hidden="1" x14ac:dyDescent="0.3">
      <c r="A803" s="5">
        <f t="shared" si="64"/>
        <v>533</v>
      </c>
      <c r="B803" s="3">
        <v>45106</v>
      </c>
      <c r="C803" s="2" t="s">
        <v>493</v>
      </c>
      <c r="D803" s="2" t="s">
        <v>36</v>
      </c>
      <c r="E803" s="2"/>
      <c r="F803" s="2" t="s">
        <v>434</v>
      </c>
      <c r="G803" s="2">
        <v>1</v>
      </c>
      <c r="H803" s="10">
        <f>_xlfn.XLOOKUP(D803,Principales!$B:$B,Principales!$C:$C)</f>
        <v>5000</v>
      </c>
      <c r="I803" s="14">
        <f t="shared" si="56"/>
        <v>0</v>
      </c>
      <c r="J803" s="14">
        <f t="shared" si="57"/>
        <v>5000</v>
      </c>
    </row>
    <row r="804" spans="1:10" hidden="1" x14ac:dyDescent="0.3">
      <c r="A804" s="5">
        <f t="shared" si="64"/>
        <v>534</v>
      </c>
      <c r="B804" s="3">
        <v>45106</v>
      </c>
      <c r="C804" s="2" t="s">
        <v>864</v>
      </c>
      <c r="D804" s="2" t="s">
        <v>142</v>
      </c>
      <c r="E804" s="2" t="s">
        <v>19</v>
      </c>
      <c r="F804" s="2" t="s">
        <v>4</v>
      </c>
      <c r="G804" s="2">
        <v>1</v>
      </c>
      <c r="H804" s="10">
        <f>_xlfn.XLOOKUP(D804,Principales!$B:$B,Principales!$C:$C)</f>
        <v>5000</v>
      </c>
      <c r="I804" s="14">
        <f t="shared" si="56"/>
        <v>0</v>
      </c>
      <c r="J804" s="14">
        <f t="shared" si="57"/>
        <v>5000</v>
      </c>
    </row>
    <row r="805" spans="1:10" hidden="1" x14ac:dyDescent="0.3">
      <c r="A805" s="5">
        <f t="shared" si="64"/>
        <v>535</v>
      </c>
      <c r="B805" s="3">
        <v>45107</v>
      </c>
      <c r="C805" s="2" t="s">
        <v>144</v>
      </c>
      <c r="D805" s="2" t="s">
        <v>137</v>
      </c>
      <c r="E805" s="2" t="s">
        <v>26</v>
      </c>
      <c r="F805" s="2" t="s">
        <v>4</v>
      </c>
      <c r="G805" s="2">
        <v>2</v>
      </c>
      <c r="H805" s="10">
        <f>_xlfn.XLOOKUP(D805,Principales!$B:$B,Principales!$C:$C)</f>
        <v>5000</v>
      </c>
      <c r="I805" s="14">
        <f t="shared" si="56"/>
        <v>0</v>
      </c>
      <c r="J805" s="14">
        <f t="shared" si="57"/>
        <v>10000</v>
      </c>
    </row>
    <row r="806" spans="1:10" hidden="1" x14ac:dyDescent="0.3">
      <c r="A806" s="5">
        <f t="shared" si="64"/>
        <v>535</v>
      </c>
      <c r="B806" s="3">
        <v>45107</v>
      </c>
      <c r="C806" s="2" t="s">
        <v>144</v>
      </c>
      <c r="D806" s="2" t="s">
        <v>153</v>
      </c>
      <c r="E806" s="2" t="s">
        <v>26</v>
      </c>
      <c r="F806" s="2" t="s">
        <v>4</v>
      </c>
      <c r="G806" s="2">
        <v>1</v>
      </c>
      <c r="H806" s="10">
        <f>_xlfn.XLOOKUP(D806,Principales!$B:$B,Principales!$C:$C)</f>
        <v>5000</v>
      </c>
      <c r="I806" s="14">
        <f t="shared" si="56"/>
        <v>0</v>
      </c>
      <c r="J806" s="14">
        <f t="shared" si="57"/>
        <v>5000</v>
      </c>
    </row>
    <row r="807" spans="1:10" hidden="1" x14ac:dyDescent="0.3">
      <c r="A807" s="5">
        <f t="shared" si="64"/>
        <v>536</v>
      </c>
      <c r="B807" s="3">
        <v>45107</v>
      </c>
      <c r="C807" s="2" t="s">
        <v>62</v>
      </c>
      <c r="D807" s="2" t="s">
        <v>46</v>
      </c>
      <c r="E807" s="2" t="s">
        <v>26</v>
      </c>
      <c r="F807" s="2" t="s">
        <v>4</v>
      </c>
      <c r="G807" s="2">
        <v>3</v>
      </c>
      <c r="H807" s="10">
        <f>_xlfn.XLOOKUP(D807,Principales!$B:$B,Principales!$C:$C)</f>
        <v>5000</v>
      </c>
      <c r="I807" s="14">
        <f t="shared" si="56"/>
        <v>0</v>
      </c>
      <c r="J807" s="14">
        <f t="shared" si="57"/>
        <v>15000</v>
      </c>
    </row>
    <row r="808" spans="1:10" hidden="1" x14ac:dyDescent="0.3">
      <c r="A808" s="5">
        <f t="shared" si="64"/>
        <v>537</v>
      </c>
      <c r="B808" s="3">
        <v>45107</v>
      </c>
      <c r="C808" s="2" t="s">
        <v>13</v>
      </c>
      <c r="D808" s="2" t="s">
        <v>332</v>
      </c>
      <c r="E808" s="2"/>
      <c r="F808" s="2"/>
      <c r="G808" s="2">
        <v>2</v>
      </c>
      <c r="H808" s="10">
        <f>_xlfn.XLOOKUP(D808,Principales!$B:$B,Principales!$C:$C)</f>
        <v>4000</v>
      </c>
      <c r="I808" s="14">
        <f t="shared" si="56"/>
        <v>0</v>
      </c>
      <c r="J808" s="14">
        <f t="shared" si="57"/>
        <v>8000</v>
      </c>
    </row>
    <row r="809" spans="1:10" hidden="1" x14ac:dyDescent="0.3">
      <c r="A809" s="5">
        <f t="shared" si="64"/>
        <v>538</v>
      </c>
      <c r="B809" s="3">
        <v>45107</v>
      </c>
      <c r="C809" s="2" t="s">
        <v>84</v>
      </c>
      <c r="D809" s="2" t="s">
        <v>85</v>
      </c>
      <c r="E809" s="2" t="s">
        <v>14</v>
      </c>
      <c r="F809" s="2" t="s">
        <v>434</v>
      </c>
      <c r="G809" s="2">
        <v>1</v>
      </c>
      <c r="H809" s="10">
        <f>_xlfn.XLOOKUP(D809,Principales!$B:$B,Principales!$C:$C)</f>
        <v>5000</v>
      </c>
      <c r="I809" s="14">
        <f t="shared" si="56"/>
        <v>0</v>
      </c>
      <c r="J809" s="14">
        <f t="shared" si="57"/>
        <v>5000</v>
      </c>
    </row>
    <row r="810" spans="1:10" hidden="1" x14ac:dyDescent="0.3">
      <c r="A810" s="5">
        <f t="shared" si="64"/>
        <v>539</v>
      </c>
      <c r="B810" s="3">
        <v>45107</v>
      </c>
      <c r="C810" s="2" t="s">
        <v>99</v>
      </c>
      <c r="D810" s="2" t="s">
        <v>60</v>
      </c>
      <c r="E810" s="2" t="s">
        <v>19</v>
      </c>
      <c r="F810" s="2" t="s">
        <v>434</v>
      </c>
      <c r="G810" s="2">
        <v>1</v>
      </c>
      <c r="H810" s="10">
        <f>_xlfn.XLOOKUP(D810,Principales!$B:$B,Principales!$C:$C)</f>
        <v>6000</v>
      </c>
      <c r="I810" s="14">
        <f t="shared" si="56"/>
        <v>0</v>
      </c>
      <c r="J810" s="14">
        <f t="shared" si="57"/>
        <v>6000</v>
      </c>
    </row>
    <row r="811" spans="1:10" hidden="1" x14ac:dyDescent="0.3">
      <c r="A811" s="5">
        <f t="shared" si="64"/>
        <v>540</v>
      </c>
      <c r="B811" s="3">
        <v>45108</v>
      </c>
      <c r="C811" s="2" t="s">
        <v>84</v>
      </c>
      <c r="D811" s="2" t="s">
        <v>60</v>
      </c>
      <c r="E811" s="2" t="s">
        <v>19</v>
      </c>
      <c r="F811" s="2" t="s">
        <v>434</v>
      </c>
      <c r="G811" s="2">
        <v>1</v>
      </c>
      <c r="H811" s="10">
        <f>_xlfn.XLOOKUP(D811,Principales!$B:$B,Principales!$C:$C)</f>
        <v>6000</v>
      </c>
      <c r="I811" s="14">
        <f t="shared" si="56"/>
        <v>0</v>
      </c>
      <c r="J811" s="14">
        <f t="shared" si="57"/>
        <v>6000</v>
      </c>
    </row>
    <row r="812" spans="1:10" hidden="1" x14ac:dyDescent="0.3">
      <c r="A812" s="5">
        <f t="shared" si="64"/>
        <v>541</v>
      </c>
      <c r="B812" s="3">
        <v>45108</v>
      </c>
      <c r="C812" s="2" t="s">
        <v>8</v>
      </c>
      <c r="D812" s="2" t="s">
        <v>36</v>
      </c>
      <c r="E812" s="2"/>
      <c r="F812" s="2" t="s">
        <v>4</v>
      </c>
      <c r="G812" s="2">
        <v>1</v>
      </c>
      <c r="H812" s="10">
        <f>_xlfn.XLOOKUP(D812,Principales!$B:$B,Principales!$C:$C)</f>
        <v>5000</v>
      </c>
      <c r="I812" s="14">
        <f t="shared" si="56"/>
        <v>0</v>
      </c>
      <c r="J812" s="14">
        <f t="shared" si="57"/>
        <v>5000</v>
      </c>
    </row>
    <row r="813" spans="1:10" hidden="1" x14ac:dyDescent="0.3">
      <c r="A813" s="5">
        <f t="shared" si="64"/>
        <v>541</v>
      </c>
      <c r="B813" s="3">
        <v>45108</v>
      </c>
      <c r="C813" s="2" t="s">
        <v>8</v>
      </c>
      <c r="D813" s="2" t="s">
        <v>36</v>
      </c>
      <c r="E813" s="2"/>
      <c r="F813" s="2" t="s">
        <v>12</v>
      </c>
      <c r="G813" s="2">
        <v>1</v>
      </c>
      <c r="H813" s="10">
        <f>_xlfn.XLOOKUP(D813,Principales!$B:$B,Principales!$C:$C)</f>
        <v>5000</v>
      </c>
      <c r="I813" s="14">
        <f t="shared" si="56"/>
        <v>0</v>
      </c>
      <c r="J813" s="14">
        <f t="shared" si="57"/>
        <v>5000</v>
      </c>
    </row>
    <row r="814" spans="1:10" hidden="1" x14ac:dyDescent="0.3">
      <c r="A814" s="5">
        <f t="shared" si="64"/>
        <v>541</v>
      </c>
      <c r="B814" s="3">
        <v>45108</v>
      </c>
      <c r="C814" s="2" t="s">
        <v>8</v>
      </c>
      <c r="D814" s="2" t="s">
        <v>341</v>
      </c>
      <c r="E814" s="2" t="s">
        <v>19</v>
      </c>
      <c r="F814" s="2" t="s">
        <v>4</v>
      </c>
      <c r="G814" s="2">
        <v>1</v>
      </c>
      <c r="H814" s="10">
        <f>_xlfn.XLOOKUP(D814,Principales!$B:$B,Principales!$C:$C)</f>
        <v>5000</v>
      </c>
      <c r="I814" s="14">
        <f t="shared" si="56"/>
        <v>0</v>
      </c>
      <c r="J814" s="14">
        <f t="shared" si="57"/>
        <v>5000</v>
      </c>
    </row>
    <row r="815" spans="1:10" hidden="1" x14ac:dyDescent="0.3">
      <c r="A815" s="5">
        <f t="shared" si="64"/>
        <v>542</v>
      </c>
      <c r="B815" s="3">
        <v>45108</v>
      </c>
      <c r="C815" s="2" t="s">
        <v>512</v>
      </c>
      <c r="D815" s="2" t="s">
        <v>142</v>
      </c>
      <c r="E815" s="2" t="s">
        <v>22</v>
      </c>
      <c r="F815" s="2" t="s">
        <v>434</v>
      </c>
      <c r="G815" s="2">
        <v>1</v>
      </c>
      <c r="H815" s="10">
        <f>_xlfn.XLOOKUP(D815,Principales!$B:$B,Principales!$C:$C)</f>
        <v>5000</v>
      </c>
      <c r="I815" s="14">
        <f t="shared" ref="I815" si="67">IF(AND(F815="S/E",OR(E815="Mix ensalada",D815="Mix ensalada")),0,IF(AND(F815="S/E",OR(E815&lt;&gt;"Mix ensalada",D815&lt;&gt;"Mix ensalada")),1000,0))</f>
        <v>0</v>
      </c>
      <c r="J815" s="14">
        <f t="shared" ref="J815" si="68">G815*H815-I815</f>
        <v>5000</v>
      </c>
    </row>
    <row r="816" spans="1:10" hidden="1" x14ac:dyDescent="0.3">
      <c r="A816" s="5">
        <f t="shared" si="64"/>
        <v>543</v>
      </c>
      <c r="B816" s="3">
        <v>45108</v>
      </c>
      <c r="C816" s="2" t="s">
        <v>39</v>
      </c>
      <c r="D816" s="2" t="s">
        <v>36</v>
      </c>
      <c r="E816" s="2"/>
      <c r="F816" s="2" t="s">
        <v>434</v>
      </c>
      <c r="G816" s="2">
        <v>1</v>
      </c>
      <c r="H816" s="10">
        <f>_xlfn.XLOOKUP(D816,Principales!$B:$B,Principales!$C:$C)</f>
        <v>5000</v>
      </c>
      <c r="I816" s="14">
        <f t="shared" si="56"/>
        <v>0</v>
      </c>
      <c r="J816" s="14">
        <f t="shared" si="57"/>
        <v>5000</v>
      </c>
    </row>
    <row r="817" spans="1:10" hidden="1" x14ac:dyDescent="0.3">
      <c r="A817" s="5">
        <f t="shared" si="64"/>
        <v>543</v>
      </c>
      <c r="B817" s="3">
        <v>45108</v>
      </c>
      <c r="C817" s="2" t="s">
        <v>39</v>
      </c>
      <c r="D817" s="2" t="s">
        <v>142</v>
      </c>
      <c r="E817" s="2" t="s">
        <v>19</v>
      </c>
      <c r="F817" s="2" t="s">
        <v>4</v>
      </c>
      <c r="G817" s="2">
        <v>1</v>
      </c>
      <c r="H817" s="10">
        <f>_xlfn.XLOOKUP(D817,Principales!$B:$B,Principales!$C:$C)</f>
        <v>5000</v>
      </c>
      <c r="I817" s="14">
        <f t="shared" si="56"/>
        <v>0</v>
      </c>
      <c r="J817" s="14">
        <f t="shared" si="57"/>
        <v>5000</v>
      </c>
    </row>
    <row r="818" spans="1:10" hidden="1" x14ac:dyDescent="0.3">
      <c r="A818" s="5">
        <f t="shared" si="64"/>
        <v>544</v>
      </c>
      <c r="B818" s="3">
        <v>45108</v>
      </c>
      <c r="C818" s="2" t="s">
        <v>523</v>
      </c>
      <c r="D818" s="2" t="s">
        <v>205</v>
      </c>
      <c r="E818" s="2"/>
      <c r="F818" s="2" t="s">
        <v>434</v>
      </c>
      <c r="G818" s="2">
        <v>1</v>
      </c>
      <c r="H818" s="10">
        <f>_xlfn.XLOOKUP(D818,Principales!$B:$B,Principales!$C:$C)</f>
        <v>5000</v>
      </c>
      <c r="I818" s="14">
        <f t="shared" si="56"/>
        <v>0</v>
      </c>
      <c r="J818" s="14">
        <f t="shared" si="57"/>
        <v>5000</v>
      </c>
    </row>
    <row r="819" spans="1:10" hidden="1" x14ac:dyDescent="0.3">
      <c r="A819" s="5">
        <f t="shared" si="64"/>
        <v>545</v>
      </c>
      <c r="B819" s="3">
        <v>45108</v>
      </c>
      <c r="C819" s="2" t="s">
        <v>433</v>
      </c>
      <c r="D819" s="2" t="s">
        <v>142</v>
      </c>
      <c r="E819" s="2" t="s">
        <v>22</v>
      </c>
      <c r="F819" s="2" t="s">
        <v>434</v>
      </c>
      <c r="G819" s="2">
        <v>1</v>
      </c>
      <c r="H819" s="10">
        <f>_xlfn.XLOOKUP(D819,Principales!$B:$B,Principales!$C:$C)</f>
        <v>5000</v>
      </c>
      <c r="I819" s="14">
        <f t="shared" si="56"/>
        <v>0</v>
      </c>
      <c r="J819" s="14">
        <f t="shared" si="57"/>
        <v>5000</v>
      </c>
    </row>
    <row r="820" spans="1:10" hidden="1" x14ac:dyDescent="0.3">
      <c r="A820" s="5">
        <f t="shared" si="64"/>
        <v>545</v>
      </c>
      <c r="B820" s="3">
        <v>45108</v>
      </c>
      <c r="C820" s="2" t="s">
        <v>433</v>
      </c>
      <c r="D820" s="2" t="s">
        <v>36</v>
      </c>
      <c r="E820" s="2" t="s">
        <v>22</v>
      </c>
      <c r="F820" s="2" t="s">
        <v>434</v>
      </c>
      <c r="G820" s="2">
        <v>1</v>
      </c>
      <c r="H820" s="10">
        <f>_xlfn.XLOOKUP(D820,Principales!$B:$B,Principales!$C:$C)</f>
        <v>5000</v>
      </c>
      <c r="I820" s="14">
        <f t="shared" si="56"/>
        <v>0</v>
      </c>
      <c r="J820" s="14">
        <f t="shared" si="57"/>
        <v>5000</v>
      </c>
    </row>
    <row r="821" spans="1:10" hidden="1" x14ac:dyDescent="0.3">
      <c r="A821" s="5">
        <f t="shared" si="64"/>
        <v>545</v>
      </c>
      <c r="B821" s="3">
        <v>45108</v>
      </c>
      <c r="C821" s="2" t="s">
        <v>433</v>
      </c>
      <c r="D821" s="2" t="s">
        <v>153</v>
      </c>
      <c r="E821" s="2" t="s">
        <v>26</v>
      </c>
      <c r="F821" s="2" t="s">
        <v>434</v>
      </c>
      <c r="G821" s="2">
        <v>1</v>
      </c>
      <c r="H821" s="10">
        <f>_xlfn.XLOOKUP(D821,Principales!$B:$B,Principales!$C:$C)</f>
        <v>5000</v>
      </c>
      <c r="I821" s="14">
        <f t="shared" si="56"/>
        <v>0</v>
      </c>
      <c r="J821" s="14">
        <f t="shared" si="57"/>
        <v>5000</v>
      </c>
    </row>
    <row r="822" spans="1:10" hidden="1" x14ac:dyDescent="0.3">
      <c r="A822" s="5">
        <f t="shared" si="64"/>
        <v>546</v>
      </c>
      <c r="B822" s="3">
        <v>45109</v>
      </c>
      <c r="C822" s="2" t="s">
        <v>15</v>
      </c>
      <c r="D822" s="2" t="s">
        <v>37</v>
      </c>
      <c r="E822" s="2"/>
      <c r="F822" s="2" t="s">
        <v>12</v>
      </c>
      <c r="G822" s="2">
        <v>2</v>
      </c>
      <c r="H822" s="10">
        <f>_xlfn.XLOOKUP(D822,Principales!$B:$B,Principales!$C:$C)</f>
        <v>5000</v>
      </c>
      <c r="I822" s="14">
        <f t="shared" si="56"/>
        <v>0</v>
      </c>
      <c r="J822" s="14">
        <f t="shared" si="57"/>
        <v>10000</v>
      </c>
    </row>
    <row r="823" spans="1:10" hidden="1" x14ac:dyDescent="0.3">
      <c r="A823" s="5">
        <f t="shared" si="64"/>
        <v>546</v>
      </c>
      <c r="B823" s="3">
        <v>45109</v>
      </c>
      <c r="C823" s="2" t="s">
        <v>15</v>
      </c>
      <c r="D823" s="2" t="s">
        <v>67</v>
      </c>
      <c r="E823" s="2"/>
      <c r="F823" s="2" t="s">
        <v>4</v>
      </c>
      <c r="G823" s="2">
        <v>1</v>
      </c>
      <c r="H823" s="10">
        <f>_xlfn.XLOOKUP(D823,Principales!$B:$B,Principales!$C:$C)</f>
        <v>5000</v>
      </c>
      <c r="I823" s="14">
        <f t="shared" si="56"/>
        <v>0</v>
      </c>
      <c r="J823" s="14">
        <f t="shared" si="57"/>
        <v>5000</v>
      </c>
    </row>
    <row r="824" spans="1:10" hidden="1" x14ac:dyDescent="0.3">
      <c r="A824" s="5">
        <f t="shared" si="64"/>
        <v>547</v>
      </c>
      <c r="B824" s="3">
        <v>45109</v>
      </c>
      <c r="C824" s="2" t="s">
        <v>519</v>
      </c>
      <c r="D824" s="2" t="s">
        <v>37</v>
      </c>
      <c r="E824" s="2"/>
      <c r="F824" s="2" t="s">
        <v>12</v>
      </c>
      <c r="G824" s="2">
        <v>2</v>
      </c>
      <c r="H824" s="10">
        <f>_xlfn.XLOOKUP(D824,Principales!$B:$B,Principales!$C:$C)</f>
        <v>5000</v>
      </c>
      <c r="I824" s="14">
        <f t="shared" si="56"/>
        <v>0</v>
      </c>
      <c r="J824" s="14">
        <f t="shared" si="57"/>
        <v>10000</v>
      </c>
    </row>
    <row r="825" spans="1:10" hidden="1" x14ac:dyDescent="0.3">
      <c r="A825" s="5">
        <f t="shared" si="64"/>
        <v>548</v>
      </c>
      <c r="B825" s="3">
        <v>45109</v>
      </c>
      <c r="C825" s="2" t="s">
        <v>145</v>
      </c>
      <c r="D825" s="2" t="s">
        <v>16</v>
      </c>
      <c r="E825" s="2"/>
      <c r="F825" s="2" t="s">
        <v>4</v>
      </c>
      <c r="G825" s="2">
        <v>2</v>
      </c>
      <c r="H825" s="10">
        <f>_xlfn.XLOOKUP(D825,Principales!$B:$B,Principales!$C:$C)</f>
        <v>5000</v>
      </c>
      <c r="I825" s="14">
        <f t="shared" si="56"/>
        <v>0</v>
      </c>
      <c r="J825" s="14">
        <f t="shared" si="57"/>
        <v>10000</v>
      </c>
    </row>
    <row r="826" spans="1:10" hidden="1" x14ac:dyDescent="0.3">
      <c r="A826" s="5">
        <f t="shared" si="64"/>
        <v>549</v>
      </c>
      <c r="B826" s="3">
        <v>45109</v>
      </c>
      <c r="C826" s="2" t="s">
        <v>13</v>
      </c>
      <c r="D826" s="2" t="s">
        <v>37</v>
      </c>
      <c r="E826" s="2"/>
      <c r="F826" s="2" t="s">
        <v>4</v>
      </c>
      <c r="G826" s="2">
        <v>2</v>
      </c>
      <c r="H826" s="10">
        <f>_xlfn.XLOOKUP(D826,Principales!$B:$B,Principales!$C:$C)</f>
        <v>5000</v>
      </c>
      <c r="I826" s="14">
        <f t="shared" si="56"/>
        <v>0</v>
      </c>
      <c r="J826" s="14">
        <f t="shared" si="57"/>
        <v>10000</v>
      </c>
    </row>
    <row r="827" spans="1:10" hidden="1" x14ac:dyDescent="0.3">
      <c r="A827" s="5">
        <f t="shared" si="64"/>
        <v>549</v>
      </c>
      <c r="B827" s="3">
        <v>45109</v>
      </c>
      <c r="C827" s="2" t="s">
        <v>13</v>
      </c>
      <c r="D827" s="2" t="s">
        <v>341</v>
      </c>
      <c r="E827" s="2" t="s">
        <v>14</v>
      </c>
      <c r="F827" s="2" t="s">
        <v>4</v>
      </c>
      <c r="G827" s="2">
        <v>1</v>
      </c>
      <c r="H827" s="10">
        <f>_xlfn.XLOOKUP(D827,Principales!$B:$B,Principales!$C:$C)</f>
        <v>5000</v>
      </c>
      <c r="I827" s="14">
        <f t="shared" si="56"/>
        <v>0</v>
      </c>
      <c r="J827" s="14">
        <f t="shared" si="57"/>
        <v>5000</v>
      </c>
    </row>
    <row r="828" spans="1:10" hidden="1" x14ac:dyDescent="0.3">
      <c r="A828" s="5">
        <f t="shared" si="64"/>
        <v>550</v>
      </c>
      <c r="B828" s="3">
        <v>45109</v>
      </c>
      <c r="C828" s="2" t="s">
        <v>84</v>
      </c>
      <c r="D828" s="2" t="s">
        <v>67</v>
      </c>
      <c r="E828" s="2"/>
      <c r="F828" s="2" t="s">
        <v>434</v>
      </c>
      <c r="G828" s="2">
        <v>1</v>
      </c>
      <c r="H828" s="10">
        <f>_xlfn.XLOOKUP(D828,Principales!$B:$B,Principales!$C:$C)</f>
        <v>5000</v>
      </c>
      <c r="I828" s="14">
        <f t="shared" ref="I828:I829" si="69">IF(AND(F828="S/E",OR(E828="Mix ensalada",D828="Mix ensalada")),0,IF(AND(F828="S/E",OR(E828&lt;&gt;"Mix ensalada",D828&lt;&gt;"Mix ensalada")),1000,0))</f>
        <v>0</v>
      </c>
      <c r="J828" s="14">
        <f t="shared" ref="J828:J829" si="70">G828*H828-I828</f>
        <v>5000</v>
      </c>
    </row>
    <row r="829" spans="1:10" hidden="1" x14ac:dyDescent="0.3">
      <c r="A829" s="5">
        <f t="shared" si="64"/>
        <v>551</v>
      </c>
      <c r="B829" s="3">
        <v>45109</v>
      </c>
      <c r="C829" s="2" t="s">
        <v>526</v>
      </c>
      <c r="D829" s="2" t="s">
        <v>37</v>
      </c>
      <c r="E829" s="2"/>
      <c r="F829" s="2" t="s">
        <v>4</v>
      </c>
      <c r="G829" s="2">
        <v>3</v>
      </c>
      <c r="H829" s="10">
        <f>_xlfn.XLOOKUP(D829,Principales!$B:$B,Principales!$C:$C)</f>
        <v>5000</v>
      </c>
      <c r="I829" s="14">
        <f t="shared" si="69"/>
        <v>0</v>
      </c>
      <c r="J829" s="14">
        <f t="shared" si="70"/>
        <v>15000</v>
      </c>
    </row>
    <row r="830" spans="1:10" hidden="1" x14ac:dyDescent="0.3">
      <c r="A830" s="5">
        <f t="shared" si="64"/>
        <v>552</v>
      </c>
      <c r="B830" s="3">
        <v>45110</v>
      </c>
      <c r="C830" s="2" t="s">
        <v>84</v>
      </c>
      <c r="D830" s="2" t="s">
        <v>527</v>
      </c>
      <c r="E830" s="2"/>
      <c r="F830" s="2" t="s">
        <v>4</v>
      </c>
      <c r="G830" s="2">
        <v>1</v>
      </c>
      <c r="H830" s="10">
        <f>_xlfn.XLOOKUP(D830,Principales!$B:$B,Principales!$C:$C)</f>
        <v>5000</v>
      </c>
      <c r="I830" s="14">
        <f t="shared" ref="I830:I838" si="71">IF(AND(F830="S/E",OR(E830="Mix ensalada",D830="Mix ensalada")),0,IF(AND(F830="S/E",OR(E830&lt;&gt;"Mix ensalada",D830&lt;&gt;"Mix ensalada")),1000,0))</f>
        <v>0</v>
      </c>
      <c r="J830" s="14">
        <f t="shared" ref="J830:J838" si="72">G830*H830-I830</f>
        <v>5000</v>
      </c>
    </row>
    <row r="831" spans="1:10" hidden="1" x14ac:dyDescent="0.3">
      <c r="A831" s="5">
        <f t="shared" si="64"/>
        <v>553</v>
      </c>
      <c r="B831" s="3">
        <v>45110</v>
      </c>
      <c r="C831" s="2" t="s">
        <v>13</v>
      </c>
      <c r="D831" s="2" t="s">
        <v>527</v>
      </c>
      <c r="E831" s="2"/>
      <c r="F831" s="2" t="s">
        <v>4</v>
      </c>
      <c r="G831" s="2">
        <v>1</v>
      </c>
      <c r="H831" s="10">
        <f>_xlfn.XLOOKUP(D831,Principales!$B:$B,Principales!$C:$C)</f>
        <v>5000</v>
      </c>
      <c r="I831" s="14">
        <f t="shared" si="71"/>
        <v>0</v>
      </c>
      <c r="J831" s="14">
        <f t="shared" si="72"/>
        <v>5000</v>
      </c>
    </row>
    <row r="832" spans="1:10" hidden="1" x14ac:dyDescent="0.3">
      <c r="A832" s="5">
        <f t="shared" si="64"/>
        <v>553</v>
      </c>
      <c r="B832" s="3">
        <v>45110</v>
      </c>
      <c r="C832" s="2" t="s">
        <v>13</v>
      </c>
      <c r="D832" s="2" t="s">
        <v>205</v>
      </c>
      <c r="E832" s="2"/>
      <c r="F832" s="2" t="s">
        <v>4</v>
      </c>
      <c r="G832" s="2">
        <v>1</v>
      </c>
      <c r="H832" s="10">
        <f>_xlfn.XLOOKUP(D832,Principales!$B:$B,Principales!$C:$C)</f>
        <v>5000</v>
      </c>
      <c r="I832" s="14">
        <f t="shared" si="71"/>
        <v>0</v>
      </c>
      <c r="J832" s="14">
        <f t="shared" si="72"/>
        <v>5000</v>
      </c>
    </row>
    <row r="833" spans="1:10" hidden="1" x14ac:dyDescent="0.3">
      <c r="A833" s="5">
        <f t="shared" si="64"/>
        <v>554</v>
      </c>
      <c r="B833" s="3">
        <v>45110</v>
      </c>
      <c r="C833" s="2" t="s">
        <v>864</v>
      </c>
      <c r="D833" s="2" t="s">
        <v>527</v>
      </c>
      <c r="E833" s="2"/>
      <c r="F833" s="2" t="s">
        <v>4</v>
      </c>
      <c r="G833" s="2">
        <v>1</v>
      </c>
      <c r="H833" s="10">
        <f>_xlfn.XLOOKUP(D833,Principales!$B:$B,Principales!$C:$C)</f>
        <v>5000</v>
      </c>
      <c r="I833" s="14">
        <f t="shared" si="71"/>
        <v>0</v>
      </c>
      <c r="J833" s="14">
        <f t="shared" si="72"/>
        <v>5000</v>
      </c>
    </row>
    <row r="834" spans="1:10" hidden="1" x14ac:dyDescent="0.3">
      <c r="A834" s="5">
        <f t="shared" si="64"/>
        <v>555</v>
      </c>
      <c r="B834" s="3">
        <v>45110</v>
      </c>
      <c r="C834" s="2" t="s">
        <v>500</v>
      </c>
      <c r="D834" s="2" t="s">
        <v>527</v>
      </c>
      <c r="E834" s="2"/>
      <c r="F834" s="2" t="s">
        <v>12</v>
      </c>
      <c r="G834" s="2">
        <v>1</v>
      </c>
      <c r="H834" s="10">
        <f>_xlfn.XLOOKUP(D834,Principales!$B:$B,Principales!$C:$C)</f>
        <v>5000</v>
      </c>
      <c r="I834" s="14">
        <f t="shared" si="71"/>
        <v>0</v>
      </c>
      <c r="J834" s="14">
        <f t="shared" si="72"/>
        <v>5000</v>
      </c>
    </row>
    <row r="835" spans="1:10" hidden="1" x14ac:dyDescent="0.3">
      <c r="A835" s="5">
        <f t="shared" si="64"/>
        <v>556</v>
      </c>
      <c r="B835" s="3">
        <v>45110</v>
      </c>
      <c r="C835" s="2" t="s">
        <v>507</v>
      </c>
      <c r="D835" s="2" t="s">
        <v>527</v>
      </c>
      <c r="E835" s="2"/>
      <c r="F835" s="2" t="s">
        <v>12</v>
      </c>
      <c r="G835" s="2">
        <v>1</v>
      </c>
      <c r="H835" s="10">
        <f>_xlfn.XLOOKUP(D835,Principales!$B:$B,Principales!$C:$C)</f>
        <v>5000</v>
      </c>
      <c r="I835" s="14">
        <f t="shared" si="71"/>
        <v>0</v>
      </c>
      <c r="J835" s="14">
        <f t="shared" si="72"/>
        <v>5000</v>
      </c>
    </row>
    <row r="836" spans="1:10" hidden="1" x14ac:dyDescent="0.3">
      <c r="A836" s="5">
        <f t="shared" ref="A836:A899" si="73">IF(_xlfn.CONCAT(B836:C836)=_xlfn.CONCAT(B835:C835),A835,A835+1)</f>
        <v>557</v>
      </c>
      <c r="B836" s="3">
        <v>45110</v>
      </c>
      <c r="C836" s="2" t="s">
        <v>144</v>
      </c>
      <c r="D836" s="2" t="s">
        <v>142</v>
      </c>
      <c r="E836" s="2" t="s">
        <v>26</v>
      </c>
      <c r="F836" s="2" t="s">
        <v>4</v>
      </c>
      <c r="G836" s="2">
        <v>2</v>
      </c>
      <c r="H836" s="10">
        <f>_xlfn.XLOOKUP(D836,Principales!$B:$B,Principales!$C:$C)</f>
        <v>5000</v>
      </c>
      <c r="I836" s="14">
        <f t="shared" si="71"/>
        <v>0</v>
      </c>
      <c r="J836" s="14">
        <f t="shared" si="72"/>
        <v>10000</v>
      </c>
    </row>
    <row r="837" spans="1:10" hidden="1" x14ac:dyDescent="0.3">
      <c r="A837" s="5">
        <f t="shared" si="73"/>
        <v>557</v>
      </c>
      <c r="B837" s="3">
        <v>45110</v>
      </c>
      <c r="C837" s="2" t="s">
        <v>144</v>
      </c>
      <c r="D837" s="2" t="s">
        <v>153</v>
      </c>
      <c r="E837" s="2" t="s">
        <v>26</v>
      </c>
      <c r="F837" s="2" t="s">
        <v>4</v>
      </c>
      <c r="G837" s="2">
        <v>1</v>
      </c>
      <c r="H837" s="10">
        <f>_xlfn.XLOOKUP(D837,Principales!$B:$B,Principales!$C:$C)</f>
        <v>5000</v>
      </c>
      <c r="I837" s="14">
        <f t="shared" si="71"/>
        <v>0</v>
      </c>
      <c r="J837" s="14">
        <f t="shared" si="72"/>
        <v>5000</v>
      </c>
    </row>
    <row r="838" spans="1:10" hidden="1" x14ac:dyDescent="0.3">
      <c r="A838" s="5">
        <f t="shared" si="73"/>
        <v>557</v>
      </c>
      <c r="B838" s="3">
        <v>45110</v>
      </c>
      <c r="C838" s="2" t="s">
        <v>144</v>
      </c>
      <c r="D838" s="2" t="s">
        <v>153</v>
      </c>
      <c r="E838" s="2" t="s">
        <v>14</v>
      </c>
      <c r="F838" s="2" t="s">
        <v>4</v>
      </c>
      <c r="G838" s="2">
        <v>2</v>
      </c>
      <c r="H838" s="10">
        <f>_xlfn.XLOOKUP(D838,Principales!$B:$B,Principales!$C:$C)</f>
        <v>5000</v>
      </c>
      <c r="I838" s="14">
        <f t="shared" si="71"/>
        <v>0</v>
      </c>
      <c r="J838" s="14">
        <f t="shared" si="72"/>
        <v>10000</v>
      </c>
    </row>
    <row r="839" spans="1:10" hidden="1" x14ac:dyDescent="0.3">
      <c r="A839" s="5">
        <f t="shared" si="73"/>
        <v>558</v>
      </c>
      <c r="B839" s="3">
        <v>45111</v>
      </c>
      <c r="C839" s="2" t="s">
        <v>84</v>
      </c>
      <c r="D839" s="2" t="s">
        <v>143</v>
      </c>
      <c r="E839" s="2" t="s">
        <v>135</v>
      </c>
      <c r="F839" s="2" t="s">
        <v>434</v>
      </c>
      <c r="G839" s="2">
        <v>1</v>
      </c>
      <c r="H839" s="10">
        <f>_xlfn.XLOOKUP(D839,Principales!$B:$B,Principales!$C:$C)</f>
        <v>5000</v>
      </c>
      <c r="I839" s="14">
        <f t="shared" ref="I839:I850" si="74">IF(AND(F839="S/E",OR(E839="Mix ensalada",D839="Mix ensalada")),0,IF(AND(F839="S/E",OR(E839&lt;&gt;"Mix ensalada",D839&lt;&gt;"Mix ensalada")),1000,0))</f>
        <v>0</v>
      </c>
      <c r="J839" s="14">
        <f t="shared" ref="J839:J850" si="75">G839*H839-I839</f>
        <v>5000</v>
      </c>
    </row>
    <row r="840" spans="1:10" hidden="1" x14ac:dyDescent="0.3">
      <c r="A840" s="5">
        <f t="shared" si="73"/>
        <v>559</v>
      </c>
      <c r="B840" s="3">
        <v>45112</v>
      </c>
      <c r="C840" s="2" t="s">
        <v>84</v>
      </c>
      <c r="D840" s="2" t="s">
        <v>496</v>
      </c>
      <c r="E840" s="2" t="s">
        <v>19</v>
      </c>
      <c r="F840" s="2" t="s">
        <v>434</v>
      </c>
      <c r="G840" s="2">
        <v>1</v>
      </c>
      <c r="H840" s="10">
        <f>_xlfn.XLOOKUP(D840,Principales!$B:$B,Principales!$C:$C)</f>
        <v>5000</v>
      </c>
      <c r="I840" s="14">
        <f t="shared" si="74"/>
        <v>0</v>
      </c>
      <c r="J840" s="14">
        <f t="shared" si="75"/>
        <v>5000</v>
      </c>
    </row>
    <row r="841" spans="1:10" hidden="1" x14ac:dyDescent="0.3">
      <c r="A841" s="5">
        <f t="shared" si="73"/>
        <v>560</v>
      </c>
      <c r="B841" s="3">
        <v>45112</v>
      </c>
      <c r="C841" s="2" t="s">
        <v>144</v>
      </c>
      <c r="D841" s="2" t="s">
        <v>340</v>
      </c>
      <c r="E841" s="2" t="s">
        <v>26</v>
      </c>
      <c r="F841" s="2" t="s">
        <v>4</v>
      </c>
      <c r="G841" s="2">
        <v>3</v>
      </c>
      <c r="H841" s="10">
        <f>_xlfn.XLOOKUP(D841,Principales!$B:$B,Principales!$C:$C)</f>
        <v>5000</v>
      </c>
      <c r="I841" s="14">
        <f t="shared" si="74"/>
        <v>0</v>
      </c>
      <c r="J841" s="14">
        <f t="shared" si="75"/>
        <v>15000</v>
      </c>
    </row>
    <row r="842" spans="1:10" hidden="1" x14ac:dyDescent="0.3">
      <c r="A842" s="5">
        <f t="shared" si="73"/>
        <v>560</v>
      </c>
      <c r="B842" s="3">
        <v>45112</v>
      </c>
      <c r="C842" s="2" t="s">
        <v>144</v>
      </c>
      <c r="D842" s="2" t="s">
        <v>340</v>
      </c>
      <c r="E842" s="2" t="s">
        <v>14</v>
      </c>
      <c r="F842" s="2" t="s">
        <v>4</v>
      </c>
      <c r="G842" s="2">
        <v>1</v>
      </c>
      <c r="H842" s="10">
        <f>_xlfn.XLOOKUP(D842,Principales!$B:$B,Principales!$C:$C)</f>
        <v>5000</v>
      </c>
      <c r="I842" s="14">
        <f t="shared" si="74"/>
        <v>0</v>
      </c>
      <c r="J842" s="14">
        <f t="shared" si="75"/>
        <v>5000</v>
      </c>
    </row>
    <row r="843" spans="1:10" hidden="1" x14ac:dyDescent="0.3">
      <c r="A843" s="5">
        <f t="shared" si="73"/>
        <v>561</v>
      </c>
      <c r="B843" s="3">
        <v>45112</v>
      </c>
      <c r="C843" s="2" t="s">
        <v>282</v>
      </c>
      <c r="D843" s="2" t="s">
        <v>90</v>
      </c>
      <c r="E843" s="2" t="s">
        <v>26</v>
      </c>
      <c r="F843" s="2" t="s">
        <v>434</v>
      </c>
      <c r="G843" s="2">
        <v>3</v>
      </c>
      <c r="H843" s="10">
        <f>_xlfn.XLOOKUP(D843,Principales!$B:$B,Principales!$C:$C)</f>
        <v>5000</v>
      </c>
      <c r="I843" s="14">
        <f t="shared" si="74"/>
        <v>0</v>
      </c>
      <c r="J843" s="14">
        <f t="shared" si="75"/>
        <v>15000</v>
      </c>
    </row>
    <row r="844" spans="1:10" hidden="1" x14ac:dyDescent="0.3">
      <c r="A844" s="5">
        <f t="shared" si="73"/>
        <v>562</v>
      </c>
      <c r="B844" s="3">
        <v>45112</v>
      </c>
      <c r="C844" s="2" t="s">
        <v>97</v>
      </c>
      <c r="D844" s="2" t="s">
        <v>36</v>
      </c>
      <c r="E844" s="2"/>
      <c r="F844" s="2" t="s">
        <v>434</v>
      </c>
      <c r="G844" s="2">
        <v>1</v>
      </c>
      <c r="H844" s="10">
        <f>_xlfn.XLOOKUP(D844,Principales!$B:$B,Principales!$C:$C)</f>
        <v>5000</v>
      </c>
      <c r="I844" s="14">
        <f t="shared" si="74"/>
        <v>0</v>
      </c>
      <c r="J844" s="14">
        <f t="shared" si="75"/>
        <v>5000</v>
      </c>
    </row>
    <row r="845" spans="1:10" hidden="1" x14ac:dyDescent="0.3">
      <c r="A845" s="5">
        <f t="shared" si="73"/>
        <v>563</v>
      </c>
      <c r="B845" s="3">
        <v>45113</v>
      </c>
      <c r="C845" s="2" t="s">
        <v>84</v>
      </c>
      <c r="D845" s="2" t="s">
        <v>529</v>
      </c>
      <c r="E845" s="2" t="s">
        <v>14</v>
      </c>
      <c r="F845" s="2" t="s">
        <v>434</v>
      </c>
      <c r="G845" s="2">
        <v>1</v>
      </c>
      <c r="H845" s="10">
        <f>_xlfn.XLOOKUP(D845,Principales!$B:$B,Principales!$C:$C)</f>
        <v>5000</v>
      </c>
      <c r="I845" s="14">
        <f t="shared" si="74"/>
        <v>0</v>
      </c>
      <c r="J845" s="14">
        <f t="shared" si="75"/>
        <v>5000</v>
      </c>
    </row>
    <row r="846" spans="1:10" hidden="1" x14ac:dyDescent="0.3">
      <c r="A846" s="5">
        <f t="shared" si="73"/>
        <v>564</v>
      </c>
      <c r="B846" s="3">
        <v>45113</v>
      </c>
      <c r="C846" s="2" t="s">
        <v>13</v>
      </c>
      <c r="D846" s="2" t="s">
        <v>431</v>
      </c>
      <c r="E846" s="2" t="s">
        <v>26</v>
      </c>
      <c r="F846" s="2" t="s">
        <v>4</v>
      </c>
      <c r="G846" s="2">
        <v>2</v>
      </c>
      <c r="H846" s="10">
        <f>_xlfn.XLOOKUP(D846,Principales!$B:$B,Principales!$C:$C)</f>
        <v>5000</v>
      </c>
      <c r="I846" s="14">
        <f t="shared" si="74"/>
        <v>0</v>
      </c>
      <c r="J846" s="14">
        <f t="shared" si="75"/>
        <v>10000</v>
      </c>
    </row>
    <row r="847" spans="1:10" hidden="1" x14ac:dyDescent="0.3">
      <c r="A847" s="5">
        <f t="shared" si="73"/>
        <v>565</v>
      </c>
      <c r="B847" s="3">
        <v>45113</v>
      </c>
      <c r="C847" s="2" t="s">
        <v>144</v>
      </c>
      <c r="D847" s="2" t="s">
        <v>137</v>
      </c>
      <c r="E847" s="2" t="s">
        <v>528</v>
      </c>
      <c r="F847" s="2" t="s">
        <v>4</v>
      </c>
      <c r="G847" s="2">
        <v>2</v>
      </c>
      <c r="H847" s="10">
        <f>_xlfn.XLOOKUP(D847,Principales!$B:$B,Principales!$C:$C)</f>
        <v>5000</v>
      </c>
      <c r="I847" s="14">
        <f t="shared" si="74"/>
        <v>0</v>
      </c>
      <c r="J847" s="14">
        <f t="shared" si="75"/>
        <v>10000</v>
      </c>
    </row>
    <row r="848" spans="1:10" hidden="1" x14ac:dyDescent="0.3">
      <c r="A848" s="5">
        <f t="shared" si="73"/>
        <v>566</v>
      </c>
      <c r="B848" s="3">
        <v>45114</v>
      </c>
      <c r="C848" s="2" t="s">
        <v>864</v>
      </c>
      <c r="D848" s="2" t="s">
        <v>137</v>
      </c>
      <c r="E848" s="2" t="s">
        <v>19</v>
      </c>
      <c r="F848" s="2" t="s">
        <v>4</v>
      </c>
      <c r="G848" s="2">
        <v>1</v>
      </c>
      <c r="H848" s="10">
        <f>_xlfn.XLOOKUP(D848,Principales!$B:$B,Principales!$C:$C)</f>
        <v>5000</v>
      </c>
      <c r="I848" s="14">
        <f t="shared" si="74"/>
        <v>0</v>
      </c>
      <c r="J848" s="14">
        <f t="shared" si="75"/>
        <v>5000</v>
      </c>
    </row>
    <row r="849" spans="1:10" hidden="1" x14ac:dyDescent="0.3">
      <c r="A849" s="5">
        <f t="shared" si="73"/>
        <v>567</v>
      </c>
      <c r="B849" s="3">
        <v>45114</v>
      </c>
      <c r="C849" s="2" t="s">
        <v>483</v>
      </c>
      <c r="D849" s="2" t="s">
        <v>431</v>
      </c>
      <c r="E849" s="2" t="s">
        <v>19</v>
      </c>
      <c r="F849" s="2" t="s">
        <v>4</v>
      </c>
      <c r="G849" s="2">
        <v>1</v>
      </c>
      <c r="H849" s="10">
        <f>_xlfn.XLOOKUP(D849,Principales!$B:$B,Principales!$C:$C)</f>
        <v>5000</v>
      </c>
      <c r="I849" s="14">
        <f t="shared" si="74"/>
        <v>0</v>
      </c>
      <c r="J849" s="14">
        <f t="shared" si="75"/>
        <v>5000</v>
      </c>
    </row>
    <row r="850" spans="1:10" hidden="1" x14ac:dyDescent="0.3">
      <c r="A850" s="5">
        <f t="shared" si="73"/>
        <v>568</v>
      </c>
      <c r="B850" s="3">
        <v>45114</v>
      </c>
      <c r="C850" s="2" t="s">
        <v>519</v>
      </c>
      <c r="D850" s="2" t="s">
        <v>137</v>
      </c>
      <c r="E850" s="2" t="s">
        <v>19</v>
      </c>
      <c r="F850" s="2" t="s">
        <v>12</v>
      </c>
      <c r="G850" s="2">
        <v>1</v>
      </c>
      <c r="H850" s="10">
        <f>_xlfn.XLOOKUP(D850,Principales!$B:$B,Principales!$C:$C)</f>
        <v>5000</v>
      </c>
      <c r="I850" s="14">
        <f t="shared" si="74"/>
        <v>0</v>
      </c>
      <c r="J850" s="14">
        <f t="shared" si="75"/>
        <v>5000</v>
      </c>
    </row>
    <row r="851" spans="1:10" hidden="1" x14ac:dyDescent="0.3">
      <c r="A851" s="5">
        <f t="shared" si="73"/>
        <v>568</v>
      </c>
      <c r="B851" s="3">
        <v>45114</v>
      </c>
      <c r="C851" s="2" t="s">
        <v>519</v>
      </c>
      <c r="D851" s="2" t="s">
        <v>137</v>
      </c>
      <c r="E851" s="2" t="s">
        <v>528</v>
      </c>
      <c r="F851" s="2" t="s">
        <v>4</v>
      </c>
      <c r="G851" s="2">
        <v>1</v>
      </c>
      <c r="H851" s="10">
        <f>_xlfn.XLOOKUP(D851,Principales!$B:$B,Principales!$C:$C)</f>
        <v>5000</v>
      </c>
      <c r="I851" s="14">
        <f t="shared" ref="I851:I915" si="76">IF(AND(F851="S/E",OR(E851="Mix ensalada",D851="Mix ensalada")),0,IF(AND(F851="S/E",OR(E851&lt;&gt;"Mix ensalada",D851&lt;&gt;"Mix ensalada")),1000,0))</f>
        <v>0</v>
      </c>
      <c r="J851" s="14">
        <f t="shared" ref="J851:J915" si="77">G851*H851-I851</f>
        <v>5000</v>
      </c>
    </row>
    <row r="852" spans="1:10" hidden="1" x14ac:dyDescent="0.3">
      <c r="A852" s="5">
        <f t="shared" si="73"/>
        <v>568</v>
      </c>
      <c r="B852" s="3">
        <v>45114</v>
      </c>
      <c r="C852" s="2" t="s">
        <v>519</v>
      </c>
      <c r="D852" s="2" t="s">
        <v>431</v>
      </c>
      <c r="E852" s="2" t="s">
        <v>22</v>
      </c>
      <c r="F852" s="2" t="s">
        <v>434</v>
      </c>
      <c r="G852" s="2">
        <v>1</v>
      </c>
      <c r="H852" s="10">
        <f>_xlfn.XLOOKUP(D852,Principales!$B:$B,Principales!$C:$C)</f>
        <v>5000</v>
      </c>
      <c r="I852" s="14">
        <f t="shared" si="76"/>
        <v>0</v>
      </c>
      <c r="J852" s="14">
        <f t="shared" si="77"/>
        <v>5000</v>
      </c>
    </row>
    <row r="853" spans="1:10" hidden="1" x14ac:dyDescent="0.3">
      <c r="A853" s="5">
        <f t="shared" si="73"/>
        <v>569</v>
      </c>
      <c r="B853" s="3">
        <v>45114</v>
      </c>
      <c r="C853" s="2" t="s">
        <v>593</v>
      </c>
      <c r="D853" s="2" t="s">
        <v>137</v>
      </c>
      <c r="E853" s="2" t="s">
        <v>19</v>
      </c>
      <c r="F853" s="2" t="s">
        <v>4</v>
      </c>
      <c r="G853" s="2">
        <v>1</v>
      </c>
      <c r="H853" s="10">
        <f>_xlfn.XLOOKUP(D853,Principales!$B:$B,Principales!$C:$C)</f>
        <v>5000</v>
      </c>
      <c r="I853" s="14">
        <f t="shared" si="76"/>
        <v>0</v>
      </c>
      <c r="J853" s="14">
        <f t="shared" si="77"/>
        <v>5000</v>
      </c>
    </row>
    <row r="854" spans="1:10" hidden="1" x14ac:dyDescent="0.3">
      <c r="A854" s="5">
        <f t="shared" si="73"/>
        <v>569</v>
      </c>
      <c r="B854" s="3">
        <v>45114</v>
      </c>
      <c r="C854" s="2" t="s">
        <v>593</v>
      </c>
      <c r="D854" s="2" t="s">
        <v>431</v>
      </c>
      <c r="E854" s="2" t="s">
        <v>332</v>
      </c>
      <c r="F854" s="2" t="s">
        <v>434</v>
      </c>
      <c r="G854" s="2">
        <v>1</v>
      </c>
      <c r="H854" s="10">
        <f>_xlfn.XLOOKUP(D854,Principales!$B:$B,Principales!$C:$C)</f>
        <v>5000</v>
      </c>
      <c r="I854" s="14">
        <f t="shared" si="76"/>
        <v>0</v>
      </c>
      <c r="J854" s="14">
        <f t="shared" si="77"/>
        <v>5000</v>
      </c>
    </row>
    <row r="855" spans="1:10" hidden="1" x14ac:dyDescent="0.3">
      <c r="A855" s="5">
        <f t="shared" si="73"/>
        <v>570</v>
      </c>
      <c r="B855" s="3">
        <v>45115</v>
      </c>
      <c r="C855" s="2" t="s">
        <v>864</v>
      </c>
      <c r="D855" s="2" t="s">
        <v>530</v>
      </c>
      <c r="E855" s="2" t="s">
        <v>7</v>
      </c>
      <c r="F855" s="2" t="s">
        <v>4</v>
      </c>
      <c r="G855" s="2">
        <v>1</v>
      </c>
      <c r="H855" s="10">
        <f>_xlfn.XLOOKUP(D855,Principales!$B:$B,Principales!$C:$C)</f>
        <v>5000</v>
      </c>
      <c r="I855" s="14">
        <f t="shared" si="76"/>
        <v>0</v>
      </c>
      <c r="J855" s="14">
        <f t="shared" si="77"/>
        <v>5000</v>
      </c>
    </row>
    <row r="856" spans="1:10" hidden="1" x14ac:dyDescent="0.3">
      <c r="A856" s="5">
        <f t="shared" si="73"/>
        <v>571</v>
      </c>
      <c r="B856" s="3">
        <v>45115</v>
      </c>
      <c r="C856" s="2" t="s">
        <v>18</v>
      </c>
      <c r="D856" s="2" t="s">
        <v>431</v>
      </c>
      <c r="E856" s="2" t="s">
        <v>7</v>
      </c>
      <c r="F856" s="2" t="s">
        <v>4</v>
      </c>
      <c r="G856" s="2">
        <v>1</v>
      </c>
      <c r="H856" s="10">
        <f>_xlfn.XLOOKUP(D856,Principales!$B:$B,Principales!$C:$C)</f>
        <v>5000</v>
      </c>
      <c r="I856" s="14">
        <f t="shared" si="76"/>
        <v>0</v>
      </c>
      <c r="J856" s="14">
        <f t="shared" si="77"/>
        <v>5000</v>
      </c>
    </row>
    <row r="857" spans="1:10" hidden="1" x14ac:dyDescent="0.3">
      <c r="A857" s="5">
        <f t="shared" si="73"/>
        <v>572</v>
      </c>
      <c r="B857" s="3">
        <v>45115</v>
      </c>
      <c r="C857" s="2" t="s">
        <v>8</v>
      </c>
      <c r="D857" s="2" t="s">
        <v>530</v>
      </c>
      <c r="E857" s="2" t="s">
        <v>7</v>
      </c>
      <c r="F857" s="2" t="s">
        <v>434</v>
      </c>
      <c r="G857" s="2">
        <v>1</v>
      </c>
      <c r="H857" s="10">
        <f>_xlfn.XLOOKUP(D857,Principales!$B:$B,Principales!$C:$C)</f>
        <v>5000</v>
      </c>
      <c r="I857" s="14">
        <f t="shared" si="76"/>
        <v>0</v>
      </c>
      <c r="J857" s="14">
        <f t="shared" si="77"/>
        <v>5000</v>
      </c>
    </row>
    <row r="858" spans="1:10" hidden="1" x14ac:dyDescent="0.3">
      <c r="A858" s="5">
        <f t="shared" si="73"/>
        <v>573</v>
      </c>
      <c r="B858" s="3">
        <v>45115</v>
      </c>
      <c r="C858" s="2" t="s">
        <v>282</v>
      </c>
      <c r="D858" s="2" t="s">
        <v>153</v>
      </c>
      <c r="E858" s="2" t="s">
        <v>19</v>
      </c>
      <c r="F858" s="2" t="s">
        <v>434</v>
      </c>
      <c r="G858" s="2">
        <v>2</v>
      </c>
      <c r="H858" s="10">
        <f>_xlfn.XLOOKUP(D858,Principales!$B:$B,Principales!$C:$C)</f>
        <v>5000</v>
      </c>
      <c r="I858" s="14">
        <f t="shared" si="76"/>
        <v>0</v>
      </c>
      <c r="J858" s="14">
        <f t="shared" si="77"/>
        <v>10000</v>
      </c>
    </row>
    <row r="859" spans="1:10" hidden="1" x14ac:dyDescent="0.3">
      <c r="A859" s="5">
        <f t="shared" si="73"/>
        <v>573</v>
      </c>
      <c r="B859" s="3">
        <v>45115</v>
      </c>
      <c r="C859" s="2" t="s">
        <v>282</v>
      </c>
      <c r="D859" s="2" t="s">
        <v>431</v>
      </c>
      <c r="E859" s="2" t="s">
        <v>528</v>
      </c>
      <c r="F859" s="2" t="s">
        <v>61</v>
      </c>
      <c r="G859" s="2">
        <v>1</v>
      </c>
      <c r="H859" s="10">
        <f>_xlfn.XLOOKUP(D859,Principales!$B:$B,Principales!$C:$C)</f>
        <v>5000</v>
      </c>
      <c r="I859" s="14">
        <f t="shared" si="76"/>
        <v>0</v>
      </c>
      <c r="J859" s="14">
        <f t="shared" si="77"/>
        <v>5000</v>
      </c>
    </row>
    <row r="860" spans="1:10" hidden="1" x14ac:dyDescent="0.3">
      <c r="A860" s="5">
        <f t="shared" si="73"/>
        <v>573</v>
      </c>
      <c r="B860" s="3">
        <v>45115</v>
      </c>
      <c r="C860" s="2" t="s">
        <v>282</v>
      </c>
      <c r="D860" s="2" t="s">
        <v>36</v>
      </c>
      <c r="E860" s="2"/>
      <c r="F860" s="2" t="s">
        <v>4</v>
      </c>
      <c r="G860" s="2">
        <v>1</v>
      </c>
      <c r="H860" s="10">
        <f>_xlfn.XLOOKUP(D860,Principales!$B:$B,Principales!$C:$C)</f>
        <v>5000</v>
      </c>
      <c r="I860" s="14">
        <f t="shared" si="76"/>
        <v>0</v>
      </c>
      <c r="J860" s="14">
        <f t="shared" si="77"/>
        <v>5000</v>
      </c>
    </row>
    <row r="861" spans="1:10" hidden="1" x14ac:dyDescent="0.3">
      <c r="A861" s="5">
        <f t="shared" si="73"/>
        <v>573</v>
      </c>
      <c r="B861" s="3">
        <v>45115</v>
      </c>
      <c r="C861" s="2" t="s">
        <v>282</v>
      </c>
      <c r="D861" s="2" t="s">
        <v>530</v>
      </c>
      <c r="E861" s="2" t="s">
        <v>7</v>
      </c>
      <c r="F861" s="2" t="s">
        <v>434</v>
      </c>
      <c r="G861" s="2">
        <v>1</v>
      </c>
      <c r="H861" s="10">
        <f>_xlfn.XLOOKUP(D861,Principales!$B:$B,Principales!$C:$C)</f>
        <v>5000</v>
      </c>
      <c r="I861" s="14">
        <f t="shared" si="76"/>
        <v>0</v>
      </c>
      <c r="J861" s="14">
        <f t="shared" si="77"/>
        <v>5000</v>
      </c>
    </row>
    <row r="862" spans="1:10" hidden="1" x14ac:dyDescent="0.3">
      <c r="A862" s="5">
        <f t="shared" si="73"/>
        <v>574</v>
      </c>
      <c r="B862" s="3">
        <v>45116</v>
      </c>
      <c r="C862" s="2" t="s">
        <v>84</v>
      </c>
      <c r="D862" s="2" t="s">
        <v>530</v>
      </c>
      <c r="E862" s="2" t="s">
        <v>7</v>
      </c>
      <c r="F862" s="2" t="s">
        <v>434</v>
      </c>
      <c r="G862" s="2">
        <v>1</v>
      </c>
      <c r="H862" s="10">
        <f>_xlfn.XLOOKUP(D862,Principales!$B:$B,Principales!$C:$C)</f>
        <v>5000</v>
      </c>
      <c r="I862" s="14">
        <f t="shared" si="76"/>
        <v>0</v>
      </c>
      <c r="J862" s="14">
        <f t="shared" si="77"/>
        <v>5000</v>
      </c>
    </row>
    <row r="863" spans="1:10" hidden="1" x14ac:dyDescent="0.3">
      <c r="A863" s="5">
        <f t="shared" si="73"/>
        <v>575</v>
      </c>
      <c r="B863" s="3">
        <v>45116</v>
      </c>
      <c r="C863" s="2" t="s">
        <v>338</v>
      </c>
      <c r="D863" s="2" t="s">
        <v>530</v>
      </c>
      <c r="E863" s="2" t="s">
        <v>7</v>
      </c>
      <c r="F863" s="2" t="s">
        <v>4</v>
      </c>
      <c r="G863" s="2">
        <v>1</v>
      </c>
      <c r="H863" s="10">
        <f>_xlfn.XLOOKUP(D863,Principales!$B:$B,Principales!$C:$C)</f>
        <v>5000</v>
      </c>
      <c r="I863" s="14">
        <f t="shared" si="76"/>
        <v>0</v>
      </c>
      <c r="J863" s="14">
        <f t="shared" si="77"/>
        <v>5000</v>
      </c>
    </row>
    <row r="864" spans="1:10" hidden="1" x14ac:dyDescent="0.3">
      <c r="A864" s="5">
        <f t="shared" si="73"/>
        <v>575</v>
      </c>
      <c r="B864" s="3">
        <v>45116</v>
      </c>
      <c r="C864" s="2" t="s">
        <v>338</v>
      </c>
      <c r="D864" s="2" t="s">
        <v>530</v>
      </c>
      <c r="E864" s="2" t="s">
        <v>7</v>
      </c>
      <c r="F864" s="2" t="s">
        <v>12</v>
      </c>
      <c r="G864" s="2">
        <v>1</v>
      </c>
      <c r="H864" s="10">
        <f>_xlfn.XLOOKUP(D864,Principales!$B:$B,Principales!$C:$C)</f>
        <v>5000</v>
      </c>
      <c r="I864" s="14">
        <f t="shared" si="76"/>
        <v>0</v>
      </c>
      <c r="J864" s="14">
        <f t="shared" si="77"/>
        <v>5000</v>
      </c>
    </row>
    <row r="865" spans="1:10" hidden="1" x14ac:dyDescent="0.3">
      <c r="A865" s="5">
        <f t="shared" si="73"/>
        <v>576</v>
      </c>
      <c r="B865" s="3">
        <v>45116</v>
      </c>
      <c r="C865" s="2" t="s">
        <v>13</v>
      </c>
      <c r="D865" s="2" t="s">
        <v>431</v>
      </c>
      <c r="E865" s="2" t="s">
        <v>26</v>
      </c>
      <c r="F865" s="2" t="s">
        <v>4</v>
      </c>
      <c r="G865" s="2">
        <v>3</v>
      </c>
      <c r="H865" s="10">
        <f>_xlfn.XLOOKUP(D865,Principales!$B:$B,Principales!$C:$C)</f>
        <v>5000</v>
      </c>
      <c r="I865" s="14">
        <f t="shared" si="76"/>
        <v>0</v>
      </c>
      <c r="J865" s="14">
        <f t="shared" si="77"/>
        <v>15000</v>
      </c>
    </row>
    <row r="866" spans="1:10" hidden="1" x14ac:dyDescent="0.3">
      <c r="A866" s="5">
        <f t="shared" si="73"/>
        <v>577</v>
      </c>
      <c r="B866" s="3">
        <v>45116</v>
      </c>
      <c r="C866" s="2" t="s">
        <v>533</v>
      </c>
      <c r="D866" s="2" t="s">
        <v>16</v>
      </c>
      <c r="E866" s="2"/>
      <c r="F866" s="2" t="s">
        <v>434</v>
      </c>
      <c r="G866" s="2">
        <v>1</v>
      </c>
      <c r="H866" s="10">
        <f>_xlfn.XLOOKUP(D866,Principales!$B:$B,Principales!$C:$C)</f>
        <v>5000</v>
      </c>
      <c r="I866" s="14">
        <f t="shared" si="76"/>
        <v>0</v>
      </c>
      <c r="J866" s="14">
        <f t="shared" si="77"/>
        <v>5000</v>
      </c>
    </row>
    <row r="867" spans="1:10" hidden="1" x14ac:dyDescent="0.3">
      <c r="A867" s="5">
        <f t="shared" si="73"/>
        <v>577</v>
      </c>
      <c r="B867" s="3">
        <v>45116</v>
      </c>
      <c r="C867" s="2" t="s">
        <v>533</v>
      </c>
      <c r="D867" s="2" t="s">
        <v>36</v>
      </c>
      <c r="E867" s="2"/>
      <c r="F867" s="2" t="s">
        <v>434</v>
      </c>
      <c r="G867" s="2">
        <v>1</v>
      </c>
      <c r="H867" s="10">
        <f>_xlfn.XLOOKUP(D867,Principales!$B:$B,Principales!$C:$C)</f>
        <v>5000</v>
      </c>
      <c r="I867" s="14">
        <f t="shared" si="76"/>
        <v>0</v>
      </c>
      <c r="J867" s="14">
        <f t="shared" si="77"/>
        <v>5000</v>
      </c>
    </row>
    <row r="868" spans="1:10" hidden="1" x14ac:dyDescent="0.3">
      <c r="A868" s="5">
        <f t="shared" si="73"/>
        <v>577</v>
      </c>
      <c r="B868" s="3">
        <v>45116</v>
      </c>
      <c r="C868" s="2" t="s">
        <v>533</v>
      </c>
      <c r="D868" s="2" t="s">
        <v>32</v>
      </c>
      <c r="E868" s="2" t="s">
        <v>26</v>
      </c>
      <c r="F868" s="2" t="s">
        <v>12</v>
      </c>
      <c r="G868" s="2">
        <v>1</v>
      </c>
      <c r="H868" s="10">
        <f>_xlfn.XLOOKUP(D868,Principales!$B:$B,Principales!$C:$C)</f>
        <v>6000</v>
      </c>
      <c r="I868" s="14">
        <f t="shared" si="76"/>
        <v>0</v>
      </c>
      <c r="J868" s="14">
        <f t="shared" si="77"/>
        <v>6000</v>
      </c>
    </row>
    <row r="869" spans="1:10" hidden="1" x14ac:dyDescent="0.3">
      <c r="A869" s="5">
        <f t="shared" si="73"/>
        <v>577</v>
      </c>
      <c r="B869" s="3">
        <v>45116</v>
      </c>
      <c r="C869" s="2" t="s">
        <v>533</v>
      </c>
      <c r="D869" s="2" t="s">
        <v>536</v>
      </c>
      <c r="E869" s="2"/>
      <c r="F869" s="2"/>
      <c r="G869" s="2">
        <v>1</v>
      </c>
      <c r="H869" s="10">
        <f>_xlfn.XLOOKUP(D869,Principales!$B:$B,Principales!$C:$C)</f>
        <v>4000</v>
      </c>
      <c r="I869" s="14">
        <f t="shared" ref="I869" si="78">IF(AND(F869="S/E",OR(E869="Mix ensalada",D869="Mix ensalada")),0,IF(AND(F869="S/E",OR(E869&lt;&gt;"Mix ensalada",D869&lt;&gt;"Mix ensalada")),1000,0))</f>
        <v>0</v>
      </c>
      <c r="J869" s="14">
        <f t="shared" ref="J869" si="79">G869*H869-I869</f>
        <v>4000</v>
      </c>
    </row>
    <row r="870" spans="1:10" hidden="1" x14ac:dyDescent="0.3">
      <c r="A870" s="5">
        <f t="shared" si="73"/>
        <v>578</v>
      </c>
      <c r="B870" s="3">
        <v>45117</v>
      </c>
      <c r="C870" s="2" t="s">
        <v>84</v>
      </c>
      <c r="D870" s="2" t="s">
        <v>513</v>
      </c>
      <c r="E870" s="2" t="s">
        <v>19</v>
      </c>
      <c r="F870" s="2" t="s">
        <v>434</v>
      </c>
      <c r="G870" s="2">
        <v>1</v>
      </c>
      <c r="H870" s="10">
        <f>IF(_xlfn.XLOOKUP(D870,Principales!$B:$B,Principales!$D:$D,,,1)&lt;B870,_xlfn.XLOOKUP(D870,Principales!$B:$B,Principales!$C:$C,,,-1),_xlfn.XLOOKUP(D870,Principales!$B:$B,Principales!$C:$C,,,1))</f>
        <v>5000</v>
      </c>
      <c r="I870" s="14">
        <f t="shared" si="76"/>
        <v>0</v>
      </c>
      <c r="J870" s="14">
        <f t="shared" si="77"/>
        <v>5000</v>
      </c>
    </row>
    <row r="871" spans="1:10" hidden="1" x14ac:dyDescent="0.3">
      <c r="A871" s="5">
        <f t="shared" si="73"/>
        <v>579</v>
      </c>
      <c r="B871" s="3">
        <v>45117</v>
      </c>
      <c r="C871" s="2" t="s">
        <v>282</v>
      </c>
      <c r="D871" s="2" t="s">
        <v>67</v>
      </c>
      <c r="E871" s="2" t="s">
        <v>494</v>
      </c>
      <c r="F871" s="2" t="s">
        <v>4</v>
      </c>
      <c r="G871" s="2">
        <v>1</v>
      </c>
      <c r="H871" s="10">
        <f>IF(_xlfn.XLOOKUP(D871,Principales!$B:$B,Principales!$D:$D,,,1)&lt;B871,_xlfn.XLOOKUP(D871,Principales!$B:$B,Principales!$C:$C,,,-1),_xlfn.XLOOKUP(D871,Principales!$B:$B,Principales!$C:$C,,,1))</f>
        <v>5000</v>
      </c>
      <c r="I871" s="14">
        <f t="shared" si="76"/>
        <v>0</v>
      </c>
      <c r="J871" s="14">
        <f t="shared" si="77"/>
        <v>5000</v>
      </c>
    </row>
    <row r="872" spans="1:10" hidden="1" x14ac:dyDescent="0.3">
      <c r="A872" s="5">
        <f t="shared" si="73"/>
        <v>579</v>
      </c>
      <c r="B872" s="3">
        <v>45117</v>
      </c>
      <c r="C872" s="2" t="s">
        <v>282</v>
      </c>
      <c r="D872" s="2" t="s">
        <v>431</v>
      </c>
      <c r="E872" s="2" t="s">
        <v>26</v>
      </c>
      <c r="F872" s="2" t="s">
        <v>4</v>
      </c>
      <c r="G872" s="2">
        <v>1</v>
      </c>
      <c r="H872" s="10">
        <f>IF(_xlfn.XLOOKUP(D872,Principales!$B:$B,Principales!$D:$D,,,1)&lt;B872,_xlfn.XLOOKUP(D872,Principales!$B:$B,Principales!$C:$C,,,-1),_xlfn.XLOOKUP(D872,Principales!$B:$B,Principales!$C:$C,,,1))</f>
        <v>5000</v>
      </c>
      <c r="I872" s="14">
        <f t="shared" si="76"/>
        <v>0</v>
      </c>
      <c r="J872" s="14">
        <f t="shared" si="77"/>
        <v>5000</v>
      </c>
    </row>
    <row r="873" spans="1:10" hidden="1" x14ac:dyDescent="0.3">
      <c r="A873" s="5">
        <f t="shared" si="73"/>
        <v>580</v>
      </c>
      <c r="B873" s="3">
        <v>45117</v>
      </c>
      <c r="C873" s="2" t="s">
        <v>144</v>
      </c>
      <c r="D873" s="2" t="s">
        <v>137</v>
      </c>
      <c r="E873" s="2" t="s">
        <v>26</v>
      </c>
      <c r="F873" s="2" t="s">
        <v>4</v>
      </c>
      <c r="G873" s="2">
        <v>2</v>
      </c>
      <c r="H873" s="10">
        <f>IF(_xlfn.XLOOKUP(D873,Principales!$B:$B,Principales!$D:$D,,,1)&lt;B873,_xlfn.XLOOKUP(D873,Principales!$B:$B,Principales!$C:$C,,,-1),_xlfn.XLOOKUP(D873,Principales!$B:$B,Principales!$C:$C,,,1))</f>
        <v>5000</v>
      </c>
      <c r="I873" s="14">
        <f t="shared" si="76"/>
        <v>0</v>
      </c>
      <c r="J873" s="14">
        <f t="shared" si="77"/>
        <v>10000</v>
      </c>
    </row>
    <row r="874" spans="1:10" hidden="1" x14ac:dyDescent="0.3">
      <c r="A874" s="5">
        <f t="shared" si="73"/>
        <v>580</v>
      </c>
      <c r="B874" s="3">
        <v>45117</v>
      </c>
      <c r="C874" s="2" t="s">
        <v>144</v>
      </c>
      <c r="D874" s="2" t="s">
        <v>137</v>
      </c>
      <c r="E874" s="2" t="s">
        <v>14</v>
      </c>
      <c r="F874" s="2" t="s">
        <v>4</v>
      </c>
      <c r="G874" s="2">
        <v>1</v>
      </c>
      <c r="H874" s="10">
        <f>IF(_xlfn.XLOOKUP(D874,Principales!$B:$B,Principales!$D:$D,,,1)&lt;B874,_xlfn.XLOOKUP(D874,Principales!$B:$B,Principales!$C:$C,,,-1),_xlfn.XLOOKUP(D874,Principales!$B:$B,Principales!$C:$C,,,1))</f>
        <v>5000</v>
      </c>
      <c r="I874" s="14">
        <f t="shared" si="76"/>
        <v>0</v>
      </c>
      <c r="J874" s="14">
        <f t="shared" si="77"/>
        <v>5000</v>
      </c>
    </row>
    <row r="875" spans="1:10" hidden="1" x14ac:dyDescent="0.3">
      <c r="A875" s="5">
        <f t="shared" si="73"/>
        <v>581</v>
      </c>
      <c r="B875" s="3">
        <v>45117</v>
      </c>
      <c r="C875" s="2" t="s">
        <v>593</v>
      </c>
      <c r="D875" s="2" t="s">
        <v>67</v>
      </c>
      <c r="E875" s="2" t="s">
        <v>494</v>
      </c>
      <c r="F875" s="2" t="s">
        <v>434</v>
      </c>
      <c r="G875" s="2">
        <v>1</v>
      </c>
      <c r="H875" s="10">
        <f>IF(_xlfn.XLOOKUP(D875,Principales!$B:$B,Principales!$D:$D,,,1)&lt;B875,_xlfn.XLOOKUP(D875,Principales!$B:$B,Principales!$C:$C,,,-1),_xlfn.XLOOKUP(D875,Principales!$B:$B,Principales!$C:$C,,,1))</f>
        <v>5000</v>
      </c>
      <c r="I875" s="14">
        <f t="shared" si="76"/>
        <v>0</v>
      </c>
      <c r="J875" s="14">
        <f t="shared" si="77"/>
        <v>5000</v>
      </c>
    </row>
    <row r="876" spans="1:10" hidden="1" x14ac:dyDescent="0.3">
      <c r="A876" s="5">
        <f t="shared" si="73"/>
        <v>581</v>
      </c>
      <c r="B876" s="3">
        <v>45117</v>
      </c>
      <c r="C876" s="2" t="s">
        <v>593</v>
      </c>
      <c r="D876" s="2" t="s">
        <v>137</v>
      </c>
      <c r="E876" s="2" t="s">
        <v>26</v>
      </c>
      <c r="F876" s="2" t="s">
        <v>434</v>
      </c>
      <c r="G876" s="2">
        <v>1</v>
      </c>
      <c r="H876" s="10">
        <f>IF(_xlfn.XLOOKUP(D876,Principales!$B:$B,Principales!$D:$D,,,1)&lt;B876,_xlfn.XLOOKUP(D876,Principales!$B:$B,Principales!$C:$C,,,-1),_xlfn.XLOOKUP(D876,Principales!$B:$B,Principales!$C:$C,,,1))</f>
        <v>5000</v>
      </c>
      <c r="I876" s="14">
        <f t="shared" si="76"/>
        <v>0</v>
      </c>
      <c r="J876" s="14">
        <f t="shared" si="77"/>
        <v>5000</v>
      </c>
    </row>
    <row r="877" spans="1:10" hidden="1" x14ac:dyDescent="0.3">
      <c r="A877" s="5">
        <f t="shared" si="73"/>
        <v>582</v>
      </c>
      <c r="B877" s="3">
        <v>45118</v>
      </c>
      <c r="C877" s="2" t="s">
        <v>84</v>
      </c>
      <c r="D877" s="2" t="s">
        <v>67</v>
      </c>
      <c r="E877" s="2" t="s">
        <v>494</v>
      </c>
      <c r="F877" s="2" t="s">
        <v>434</v>
      </c>
      <c r="G877" s="2">
        <v>1</v>
      </c>
      <c r="H877" s="10">
        <f>IF(_xlfn.XLOOKUP(D877,Principales!$B:$B,Principales!$D:$D,,,1)&lt;B877,_xlfn.XLOOKUP(D877,Principales!$B:$B,Principales!$C:$C,,,-1),_xlfn.XLOOKUP(D877,Principales!$B:$B,Principales!$C:$C,,,1))</f>
        <v>5000</v>
      </c>
      <c r="I877" s="14">
        <f t="shared" si="76"/>
        <v>0</v>
      </c>
      <c r="J877" s="14">
        <f t="shared" si="77"/>
        <v>5000</v>
      </c>
    </row>
    <row r="878" spans="1:10" hidden="1" x14ac:dyDescent="0.3">
      <c r="A878" s="5">
        <f t="shared" si="73"/>
        <v>583</v>
      </c>
      <c r="B878" s="3">
        <v>45118</v>
      </c>
      <c r="C878" s="2" t="s">
        <v>493</v>
      </c>
      <c r="D878" s="2" t="s">
        <v>36</v>
      </c>
      <c r="E878" s="2"/>
      <c r="F878" s="2" t="s">
        <v>434</v>
      </c>
      <c r="G878" s="2">
        <v>1</v>
      </c>
      <c r="H878" s="10">
        <f>IF(_xlfn.XLOOKUP(D878,Principales!$B:$B,Principales!$D:$D,,,1)&lt;B878,_xlfn.XLOOKUP(D878,Principales!$B:$B,Principales!$C:$C,,,-1),_xlfn.XLOOKUP(D878,Principales!$B:$B,Principales!$C:$C,,,1))</f>
        <v>5000</v>
      </c>
      <c r="I878" s="14">
        <f t="shared" si="76"/>
        <v>0</v>
      </c>
      <c r="J878" s="14">
        <f t="shared" si="77"/>
        <v>5000</v>
      </c>
    </row>
    <row r="879" spans="1:10" hidden="1" x14ac:dyDescent="0.3">
      <c r="A879" s="5">
        <f t="shared" si="73"/>
        <v>584</v>
      </c>
      <c r="B879" s="3">
        <v>45119</v>
      </c>
      <c r="C879" s="2" t="s">
        <v>84</v>
      </c>
      <c r="D879" s="2" t="s">
        <v>143</v>
      </c>
      <c r="E879" s="2"/>
      <c r="F879" s="2" t="s">
        <v>434</v>
      </c>
      <c r="G879" s="2">
        <v>1</v>
      </c>
      <c r="H879" s="10">
        <f>IF(_xlfn.XLOOKUP(D879,Principales!$B:$B,Principales!$D:$D,,,1)&lt;B879,_xlfn.XLOOKUP(D879,Principales!$B:$B,Principales!$C:$C,,,-1),_xlfn.XLOOKUP(D879,Principales!$B:$B,Principales!$C:$C,,,1))</f>
        <v>5000</v>
      </c>
      <c r="I879" s="14">
        <f t="shared" si="76"/>
        <v>0</v>
      </c>
      <c r="J879" s="14">
        <f t="shared" si="77"/>
        <v>5000</v>
      </c>
    </row>
    <row r="880" spans="1:10" hidden="1" x14ac:dyDescent="0.3">
      <c r="A880" s="5">
        <f t="shared" si="73"/>
        <v>585</v>
      </c>
      <c r="B880" s="3">
        <v>45119</v>
      </c>
      <c r="C880" s="2" t="s">
        <v>18</v>
      </c>
      <c r="D880" s="2" t="s">
        <v>36</v>
      </c>
      <c r="E880" s="2"/>
      <c r="F880" s="2" t="s">
        <v>434</v>
      </c>
      <c r="G880" s="2">
        <v>2</v>
      </c>
      <c r="H880" s="10">
        <f>IF(_xlfn.XLOOKUP(D880,Principales!$B:$B,Principales!$D:$D,,,1)&lt;B880,_xlfn.XLOOKUP(D880,Principales!$B:$B,Principales!$C:$C,,,-1),_xlfn.XLOOKUP(D880,Principales!$B:$B,Principales!$C:$C,,,1))</f>
        <v>5000</v>
      </c>
      <c r="I880" s="14">
        <f t="shared" si="76"/>
        <v>0</v>
      </c>
      <c r="J880" s="14">
        <f t="shared" si="77"/>
        <v>10000</v>
      </c>
    </row>
    <row r="881" spans="1:10" hidden="1" x14ac:dyDescent="0.3">
      <c r="A881" s="5">
        <f t="shared" si="73"/>
        <v>585</v>
      </c>
      <c r="B881" s="3">
        <v>45119</v>
      </c>
      <c r="C881" s="2" t="s">
        <v>18</v>
      </c>
      <c r="D881" s="2" t="s">
        <v>431</v>
      </c>
      <c r="E881" s="2" t="s">
        <v>19</v>
      </c>
      <c r="F881" s="2" t="s">
        <v>4</v>
      </c>
      <c r="G881" s="2">
        <v>1</v>
      </c>
      <c r="H881" s="10">
        <f>IF(_xlfn.XLOOKUP(D881,Principales!$B:$B,Principales!$D:$D,,,1)&lt;B881,_xlfn.XLOOKUP(D881,Principales!$B:$B,Principales!$C:$C,,,-1),_xlfn.XLOOKUP(D881,Principales!$B:$B,Principales!$C:$C,,,1))</f>
        <v>5000</v>
      </c>
      <c r="I881" s="14">
        <f t="shared" si="76"/>
        <v>0</v>
      </c>
      <c r="J881" s="14">
        <f t="shared" si="77"/>
        <v>5000</v>
      </c>
    </row>
    <row r="882" spans="1:10" hidden="1" x14ac:dyDescent="0.3">
      <c r="A882" s="5">
        <f t="shared" si="73"/>
        <v>585</v>
      </c>
      <c r="B882" s="3">
        <v>45119</v>
      </c>
      <c r="C882" s="2" t="s">
        <v>18</v>
      </c>
      <c r="D882" s="2" t="s">
        <v>431</v>
      </c>
      <c r="E882" s="2" t="s">
        <v>19</v>
      </c>
      <c r="F882" s="2" t="s">
        <v>12</v>
      </c>
      <c r="G882" s="2">
        <v>1</v>
      </c>
      <c r="H882" s="10">
        <f>IF(_xlfn.XLOOKUP(D882,Principales!$B:$B,Principales!$D:$D,,,1)&lt;B882,_xlfn.XLOOKUP(D882,Principales!$B:$B,Principales!$C:$C,,,-1),_xlfn.XLOOKUP(D882,Principales!$B:$B,Principales!$C:$C,,,1))</f>
        <v>5000</v>
      </c>
      <c r="I882" s="14">
        <f t="shared" ref="I882" si="80">IF(AND(F882="S/E",OR(E882="Mix ensalada",D882="Mix ensalada")),0,IF(AND(F882="S/E",OR(E882&lt;&gt;"Mix ensalada",D882&lt;&gt;"Mix ensalada")),1000,0))</f>
        <v>0</v>
      </c>
      <c r="J882" s="14">
        <f t="shared" ref="J882" si="81">G882*H882-I882</f>
        <v>5000</v>
      </c>
    </row>
    <row r="883" spans="1:10" hidden="1" x14ac:dyDescent="0.3">
      <c r="A883" s="5">
        <f t="shared" si="73"/>
        <v>585</v>
      </c>
      <c r="B883" s="3">
        <v>45119</v>
      </c>
      <c r="C883" s="2" t="s">
        <v>18</v>
      </c>
      <c r="D883" s="2" t="s">
        <v>142</v>
      </c>
      <c r="E883" s="2" t="s">
        <v>337</v>
      </c>
      <c r="F883" s="2" t="s">
        <v>434</v>
      </c>
      <c r="G883" s="2">
        <v>1</v>
      </c>
      <c r="H883" s="10">
        <f>IF(_xlfn.XLOOKUP(D883,Principales!$B:$B,Principales!$D:$D,,,1)&lt;B883,_xlfn.XLOOKUP(D883,Principales!$B:$B,Principales!$C:$C,,,-1),_xlfn.XLOOKUP(D883,Principales!$B:$B,Principales!$C:$C,,,1))</f>
        <v>5000</v>
      </c>
      <c r="I883" s="14">
        <f t="shared" si="76"/>
        <v>0</v>
      </c>
      <c r="J883" s="14">
        <f t="shared" si="77"/>
        <v>5000</v>
      </c>
    </row>
    <row r="884" spans="1:10" hidden="1" x14ac:dyDescent="0.3">
      <c r="A884" s="5">
        <f t="shared" si="73"/>
        <v>586</v>
      </c>
      <c r="B884" s="3">
        <v>45119</v>
      </c>
      <c r="C884" s="2" t="s">
        <v>93</v>
      </c>
      <c r="D884" s="2" t="s">
        <v>20</v>
      </c>
      <c r="E884" s="2"/>
      <c r="F884" s="2" t="s">
        <v>4</v>
      </c>
      <c r="G884" s="2">
        <v>2</v>
      </c>
      <c r="H884" s="10">
        <f>IF(_xlfn.XLOOKUP(D884,Principales!$B:$B,Principales!$D:$D,,,1)&lt;B884,_xlfn.XLOOKUP(D884,Principales!$B:$B,Principales!$C:$C,,,-1),_xlfn.XLOOKUP(D884,Principales!$B:$B,Principales!$C:$C,,,1))</f>
        <v>5000</v>
      </c>
      <c r="I884" s="14">
        <f t="shared" si="76"/>
        <v>0</v>
      </c>
      <c r="J884" s="14">
        <f t="shared" si="77"/>
        <v>10000</v>
      </c>
    </row>
    <row r="885" spans="1:10" hidden="1" x14ac:dyDescent="0.3">
      <c r="A885" s="5">
        <f t="shared" si="73"/>
        <v>586</v>
      </c>
      <c r="B885" s="3">
        <v>45119</v>
      </c>
      <c r="C885" s="2" t="s">
        <v>93</v>
      </c>
      <c r="D885" s="2" t="s">
        <v>431</v>
      </c>
      <c r="E885" s="2" t="s">
        <v>19</v>
      </c>
      <c r="F885" s="2" t="s">
        <v>12</v>
      </c>
      <c r="G885" s="2">
        <v>1</v>
      </c>
      <c r="H885" s="10">
        <f>IF(_xlfn.XLOOKUP(D885,Principales!$B:$B,Principales!$D:$D,,,1)&lt;B885,_xlfn.XLOOKUP(D885,Principales!$B:$B,Principales!$C:$C,,,-1),_xlfn.XLOOKUP(D885,Principales!$B:$B,Principales!$C:$C,,,1))</f>
        <v>5000</v>
      </c>
      <c r="I885" s="14">
        <f t="shared" si="76"/>
        <v>0</v>
      </c>
      <c r="J885" s="14">
        <f t="shared" si="77"/>
        <v>5000</v>
      </c>
    </row>
    <row r="886" spans="1:10" hidden="1" x14ac:dyDescent="0.3">
      <c r="A886" s="5">
        <f t="shared" si="73"/>
        <v>587</v>
      </c>
      <c r="B886" s="3">
        <v>45119</v>
      </c>
      <c r="C886" s="2" t="s">
        <v>144</v>
      </c>
      <c r="D886" s="2" t="s">
        <v>142</v>
      </c>
      <c r="E886" s="2" t="s">
        <v>19</v>
      </c>
      <c r="F886" s="2" t="s">
        <v>4</v>
      </c>
      <c r="G886" s="2">
        <v>2</v>
      </c>
      <c r="H886" s="10">
        <f>IF(_xlfn.XLOOKUP(D886,Principales!$B:$B,Principales!$D:$D,,,1)&lt;B886,_xlfn.XLOOKUP(D886,Principales!$B:$B,Principales!$C:$C,,,-1),_xlfn.XLOOKUP(D886,Principales!$B:$B,Principales!$C:$C,,,1))</f>
        <v>5000</v>
      </c>
      <c r="I886" s="14">
        <f t="shared" si="76"/>
        <v>0</v>
      </c>
      <c r="J886" s="14">
        <f t="shared" si="77"/>
        <v>10000</v>
      </c>
    </row>
    <row r="887" spans="1:10" hidden="1" x14ac:dyDescent="0.3">
      <c r="A887" s="5">
        <f t="shared" si="73"/>
        <v>588</v>
      </c>
      <c r="B887" s="3">
        <v>45120</v>
      </c>
      <c r="C887" s="2" t="s">
        <v>49</v>
      </c>
      <c r="D887" s="2" t="s">
        <v>153</v>
      </c>
      <c r="E887" s="2" t="s">
        <v>528</v>
      </c>
      <c r="F887" s="2" t="s">
        <v>4</v>
      </c>
      <c r="G887" s="2">
        <v>1</v>
      </c>
      <c r="H887" s="10">
        <f>IF(_xlfn.XLOOKUP(D887,Principales!$B:$B,Principales!$D:$D,,,1)&lt;B887,_xlfn.XLOOKUP(D887,Principales!$B:$B,Principales!$C:$C,,,-1),_xlfn.XLOOKUP(D887,Principales!$B:$B,Principales!$C:$C,,,1))</f>
        <v>5000</v>
      </c>
      <c r="I887" s="14">
        <f t="shared" si="76"/>
        <v>0</v>
      </c>
      <c r="J887" s="14">
        <f t="shared" si="77"/>
        <v>5000</v>
      </c>
    </row>
    <row r="888" spans="1:10" hidden="1" x14ac:dyDescent="0.3">
      <c r="A888" s="5">
        <f t="shared" si="73"/>
        <v>588</v>
      </c>
      <c r="B888" s="3">
        <v>45120</v>
      </c>
      <c r="C888" s="2" t="s">
        <v>49</v>
      </c>
      <c r="D888" s="2" t="s">
        <v>431</v>
      </c>
      <c r="E888" s="2" t="s">
        <v>26</v>
      </c>
      <c r="F888" s="2" t="s">
        <v>434</v>
      </c>
      <c r="G888" s="2">
        <v>1</v>
      </c>
      <c r="H888" s="10">
        <f>IF(_xlfn.XLOOKUP(D888,Principales!$B:$B,Principales!$D:$D,,,1)&lt;B888,_xlfn.XLOOKUP(D888,Principales!$B:$B,Principales!$C:$C,,,-1),_xlfn.XLOOKUP(D888,Principales!$B:$B,Principales!$C:$C,,,1))</f>
        <v>5000</v>
      </c>
      <c r="I888" s="14">
        <f t="shared" si="76"/>
        <v>0</v>
      </c>
      <c r="J888" s="14">
        <f t="shared" si="77"/>
        <v>5000</v>
      </c>
    </row>
    <row r="889" spans="1:10" hidden="1" x14ac:dyDescent="0.3">
      <c r="A889" s="5">
        <f t="shared" si="73"/>
        <v>589</v>
      </c>
      <c r="B889" s="3">
        <v>45120</v>
      </c>
      <c r="C889" s="2" t="s">
        <v>15</v>
      </c>
      <c r="D889" s="2" t="s">
        <v>20</v>
      </c>
      <c r="E889" s="2"/>
      <c r="F889" s="2" t="s">
        <v>4</v>
      </c>
      <c r="G889" s="2">
        <v>1</v>
      </c>
      <c r="H889" s="10">
        <f>IF(_xlfn.XLOOKUP(D889,Principales!$B:$B,Principales!$D:$D,,,1)&lt;B889,_xlfn.XLOOKUP(D889,Principales!$B:$B,Principales!$C:$C,,,-1),_xlfn.XLOOKUP(D889,Principales!$B:$B,Principales!$C:$C,,,1))</f>
        <v>5000</v>
      </c>
      <c r="I889" s="14">
        <f t="shared" si="76"/>
        <v>0</v>
      </c>
      <c r="J889" s="14">
        <f t="shared" si="77"/>
        <v>5000</v>
      </c>
    </row>
    <row r="890" spans="1:10" hidden="1" x14ac:dyDescent="0.3">
      <c r="A890" s="5">
        <f t="shared" si="73"/>
        <v>590</v>
      </c>
      <c r="B890" s="3">
        <v>45120</v>
      </c>
      <c r="C890" s="2" t="s">
        <v>539</v>
      </c>
      <c r="D890" s="2" t="s">
        <v>46</v>
      </c>
      <c r="E890" s="2" t="s">
        <v>19</v>
      </c>
      <c r="F890" s="2" t="s">
        <v>4</v>
      </c>
      <c r="G890" s="2">
        <v>1</v>
      </c>
      <c r="H890" s="10">
        <f>IF(_xlfn.XLOOKUP(D890,Principales!$B:$B,Principales!$D:$D,,,1)&lt;B890,_xlfn.XLOOKUP(D890,Principales!$B:$B,Principales!$C:$C,,,-1),_xlfn.XLOOKUP(D890,Principales!$B:$B,Principales!$C:$C,,,1))</f>
        <v>5000</v>
      </c>
      <c r="I890" s="14">
        <f t="shared" si="76"/>
        <v>0</v>
      </c>
      <c r="J890" s="14">
        <f t="shared" si="77"/>
        <v>5000</v>
      </c>
    </row>
    <row r="891" spans="1:10" hidden="1" x14ac:dyDescent="0.3">
      <c r="A891" s="5">
        <f t="shared" si="73"/>
        <v>591</v>
      </c>
      <c r="B891" s="3">
        <v>45120</v>
      </c>
      <c r="C891" s="2" t="s">
        <v>864</v>
      </c>
      <c r="D891" s="2" t="s">
        <v>153</v>
      </c>
      <c r="E891" s="2" t="s">
        <v>19</v>
      </c>
      <c r="F891" s="2" t="s">
        <v>4</v>
      </c>
      <c r="G891" s="2">
        <v>1</v>
      </c>
      <c r="H891" s="10">
        <f>IF(_xlfn.XLOOKUP(D891,Principales!$B:$B,Principales!$D:$D,,,1)&lt;B891,_xlfn.XLOOKUP(D891,Principales!$B:$B,Principales!$C:$C,,,-1),_xlfn.XLOOKUP(D891,Principales!$B:$B,Principales!$C:$C,,,1))</f>
        <v>5000</v>
      </c>
      <c r="I891" s="14">
        <f t="shared" si="76"/>
        <v>0</v>
      </c>
      <c r="J891" s="14">
        <f t="shared" si="77"/>
        <v>5000</v>
      </c>
    </row>
    <row r="892" spans="1:10" hidden="1" x14ac:dyDescent="0.3">
      <c r="A892" s="5">
        <f t="shared" si="73"/>
        <v>592</v>
      </c>
      <c r="B892" s="3">
        <v>45120</v>
      </c>
      <c r="C892" s="2" t="s">
        <v>282</v>
      </c>
      <c r="D892" s="2" t="s">
        <v>90</v>
      </c>
      <c r="E892" s="2" t="s">
        <v>26</v>
      </c>
      <c r="F892" s="2" t="s">
        <v>434</v>
      </c>
      <c r="G892" s="2">
        <v>1</v>
      </c>
      <c r="H892" s="10">
        <f>IF(_xlfn.XLOOKUP(D892,Principales!$B:$B,Principales!$D:$D,,,1)&lt;B892,_xlfn.XLOOKUP(D892,Principales!$B:$B,Principales!$C:$C,,,-1),_xlfn.XLOOKUP(D892,Principales!$B:$B,Principales!$C:$C,,,1))</f>
        <v>5000</v>
      </c>
      <c r="I892" s="14">
        <f t="shared" si="76"/>
        <v>0</v>
      </c>
      <c r="J892" s="14">
        <f t="shared" si="77"/>
        <v>5000</v>
      </c>
    </row>
    <row r="893" spans="1:10" hidden="1" x14ac:dyDescent="0.3">
      <c r="A893" s="5">
        <f t="shared" si="73"/>
        <v>592</v>
      </c>
      <c r="B893" s="3">
        <v>45120</v>
      </c>
      <c r="C893" s="2" t="s">
        <v>282</v>
      </c>
      <c r="D893" s="2" t="s">
        <v>153</v>
      </c>
      <c r="E893" s="2" t="s">
        <v>14</v>
      </c>
      <c r="F893" s="2" t="s">
        <v>434</v>
      </c>
      <c r="G893" s="2">
        <v>2</v>
      </c>
      <c r="H893" s="10">
        <f>IF(_xlfn.XLOOKUP(D893,Principales!$B:$B,Principales!$D:$D,,,1)&lt;B893,_xlfn.XLOOKUP(D893,Principales!$B:$B,Principales!$C:$C,,,-1),_xlfn.XLOOKUP(D893,Principales!$B:$B,Principales!$C:$C,,,1))</f>
        <v>5000</v>
      </c>
      <c r="I893" s="14">
        <f t="shared" si="76"/>
        <v>0</v>
      </c>
      <c r="J893" s="14">
        <f t="shared" si="77"/>
        <v>10000</v>
      </c>
    </row>
    <row r="894" spans="1:10" hidden="1" x14ac:dyDescent="0.3">
      <c r="A894" s="5">
        <f t="shared" si="73"/>
        <v>592</v>
      </c>
      <c r="B894" s="3">
        <v>45120</v>
      </c>
      <c r="C894" s="2" t="s">
        <v>282</v>
      </c>
      <c r="D894" s="2" t="s">
        <v>153</v>
      </c>
      <c r="E894" s="2" t="s">
        <v>14</v>
      </c>
      <c r="F894" s="2" t="s">
        <v>4</v>
      </c>
      <c r="G894" s="2">
        <v>1</v>
      </c>
      <c r="H894" s="10">
        <f>IF(_xlfn.XLOOKUP(D894,Principales!$B:$B,Principales!$D:$D,,,1)&lt;B894,_xlfn.XLOOKUP(D894,Principales!$B:$B,Principales!$C:$C,,,-1),_xlfn.XLOOKUP(D894,Principales!$B:$B,Principales!$C:$C,,,1))</f>
        <v>5000</v>
      </c>
      <c r="I894" s="14">
        <f t="shared" si="76"/>
        <v>0</v>
      </c>
      <c r="J894" s="14">
        <f t="shared" si="77"/>
        <v>5000</v>
      </c>
    </row>
    <row r="895" spans="1:10" hidden="1" x14ac:dyDescent="0.3">
      <c r="A895" s="5">
        <f t="shared" si="73"/>
        <v>592</v>
      </c>
      <c r="B895" s="3">
        <v>45120</v>
      </c>
      <c r="C895" s="2" t="s">
        <v>282</v>
      </c>
      <c r="D895" s="2" t="s">
        <v>153</v>
      </c>
      <c r="E895" s="2" t="s">
        <v>19</v>
      </c>
      <c r="F895" s="2" t="s">
        <v>4</v>
      </c>
      <c r="G895" s="2">
        <v>1</v>
      </c>
      <c r="H895" s="10">
        <f>IF(_xlfn.XLOOKUP(D895,Principales!$B:$B,Principales!$D:$D,,,1)&lt;B895,_xlfn.XLOOKUP(D895,Principales!$B:$B,Principales!$C:$C,,,-1),_xlfn.XLOOKUP(D895,Principales!$B:$B,Principales!$C:$C,,,1))</f>
        <v>5000</v>
      </c>
      <c r="I895" s="14">
        <f t="shared" si="76"/>
        <v>0</v>
      </c>
      <c r="J895" s="14">
        <f t="shared" si="77"/>
        <v>5000</v>
      </c>
    </row>
    <row r="896" spans="1:10" hidden="1" x14ac:dyDescent="0.3">
      <c r="A896" s="5">
        <f t="shared" si="73"/>
        <v>593</v>
      </c>
      <c r="B896" s="3">
        <v>45120</v>
      </c>
      <c r="C896" s="2" t="s">
        <v>148</v>
      </c>
      <c r="D896" s="2" t="s">
        <v>153</v>
      </c>
      <c r="E896" s="2" t="s">
        <v>19</v>
      </c>
      <c r="F896" s="2" t="s">
        <v>4</v>
      </c>
      <c r="G896" s="2">
        <v>1</v>
      </c>
      <c r="H896" s="10">
        <f>IF(_xlfn.XLOOKUP(D896,Principales!$B:$B,Principales!$D:$D,,,1)&lt;B896,_xlfn.XLOOKUP(D896,Principales!$B:$B,Principales!$C:$C,,,-1),_xlfn.XLOOKUP(D896,Principales!$B:$B,Principales!$C:$C,,,1))</f>
        <v>5000</v>
      </c>
      <c r="I896" s="14">
        <f t="shared" si="76"/>
        <v>0</v>
      </c>
      <c r="J896" s="14">
        <f t="shared" si="77"/>
        <v>5000</v>
      </c>
    </row>
    <row r="897" spans="1:10" hidden="1" x14ac:dyDescent="0.3">
      <c r="A897" s="5">
        <f t="shared" si="73"/>
        <v>593</v>
      </c>
      <c r="B897" s="3">
        <v>45120</v>
      </c>
      <c r="C897" s="2" t="s">
        <v>148</v>
      </c>
      <c r="D897" s="2" t="s">
        <v>23</v>
      </c>
      <c r="E897" s="2" t="s">
        <v>19</v>
      </c>
      <c r="F897" s="2" t="s">
        <v>4</v>
      </c>
      <c r="G897" s="2">
        <v>1</v>
      </c>
      <c r="H897" s="10">
        <f>IF(_xlfn.XLOOKUP(D897,Principales!$B:$B,Principales!$D:$D,,,1)&lt;B897,_xlfn.XLOOKUP(D897,Principales!$B:$B,Principales!$C:$C,,,-1),_xlfn.XLOOKUP(D897,Principales!$B:$B,Principales!$C:$C,,,1))</f>
        <v>5000</v>
      </c>
      <c r="I897" s="14">
        <f t="shared" si="76"/>
        <v>0</v>
      </c>
      <c r="J897" s="14">
        <f t="shared" si="77"/>
        <v>5000</v>
      </c>
    </row>
    <row r="898" spans="1:10" hidden="1" x14ac:dyDescent="0.3">
      <c r="A898" s="5">
        <f t="shared" si="73"/>
        <v>593</v>
      </c>
      <c r="B898" s="3">
        <v>45120</v>
      </c>
      <c r="C898" s="2" t="s">
        <v>148</v>
      </c>
      <c r="D898" s="2" t="s">
        <v>23</v>
      </c>
      <c r="E898" s="2" t="s">
        <v>528</v>
      </c>
      <c r="F898" s="2" t="s">
        <v>434</v>
      </c>
      <c r="G898" s="2">
        <v>1</v>
      </c>
      <c r="H898" s="10">
        <f>IF(_xlfn.XLOOKUP(D898,Principales!$B:$B,Principales!$D:$D,,,1)&lt;B898,_xlfn.XLOOKUP(D898,Principales!$B:$B,Principales!$C:$C,,,-1),_xlfn.XLOOKUP(D898,Principales!$B:$B,Principales!$C:$C,,,1))</f>
        <v>5000</v>
      </c>
      <c r="I898" s="14">
        <f t="shared" si="76"/>
        <v>0</v>
      </c>
      <c r="J898" s="14">
        <f t="shared" si="77"/>
        <v>5000</v>
      </c>
    </row>
    <row r="899" spans="1:10" hidden="1" x14ac:dyDescent="0.3">
      <c r="A899" s="5">
        <f t="shared" si="73"/>
        <v>594</v>
      </c>
      <c r="B899" s="3">
        <v>45120</v>
      </c>
      <c r="C899" s="2" t="s">
        <v>25</v>
      </c>
      <c r="D899" s="2" t="s">
        <v>153</v>
      </c>
      <c r="E899" s="2" t="s">
        <v>26</v>
      </c>
      <c r="F899" s="2" t="s">
        <v>4</v>
      </c>
      <c r="G899" s="2">
        <v>1</v>
      </c>
      <c r="H899" s="10">
        <f>IF(_xlfn.XLOOKUP(D899,Principales!$B:$B,Principales!$D:$D,,,1)&lt;B899,_xlfn.XLOOKUP(D899,Principales!$B:$B,Principales!$C:$C,,,-1),_xlfn.XLOOKUP(D899,Principales!$B:$B,Principales!$C:$C,,,1))</f>
        <v>5000</v>
      </c>
      <c r="I899" s="14">
        <f t="shared" si="76"/>
        <v>0</v>
      </c>
      <c r="J899" s="14">
        <f t="shared" si="77"/>
        <v>5000</v>
      </c>
    </row>
    <row r="900" spans="1:10" hidden="1" x14ac:dyDescent="0.3">
      <c r="A900" s="5">
        <f t="shared" ref="A900:A963" si="82">IF(_xlfn.CONCAT(B900:C900)=_xlfn.CONCAT(B899:C899),A899,A899+1)</f>
        <v>594</v>
      </c>
      <c r="B900" s="3">
        <v>45120</v>
      </c>
      <c r="C900" s="2" t="s">
        <v>25</v>
      </c>
      <c r="D900" s="2" t="s">
        <v>46</v>
      </c>
      <c r="E900" s="2" t="s">
        <v>14</v>
      </c>
      <c r="F900" s="2" t="s">
        <v>4</v>
      </c>
      <c r="G900" s="2">
        <v>1</v>
      </c>
      <c r="H900" s="10">
        <f>IF(_xlfn.XLOOKUP(D900,Principales!$B:$B,Principales!$D:$D,,,1)&lt;B900,_xlfn.XLOOKUP(D900,Principales!$B:$B,Principales!$C:$C,,,-1),_xlfn.XLOOKUP(D900,Principales!$B:$B,Principales!$C:$C,,,1))</f>
        <v>5000</v>
      </c>
      <c r="I900" s="14">
        <f t="shared" si="76"/>
        <v>0</v>
      </c>
      <c r="J900" s="14">
        <f t="shared" si="77"/>
        <v>5000</v>
      </c>
    </row>
    <row r="901" spans="1:10" hidden="1" x14ac:dyDescent="0.3">
      <c r="A901" s="5">
        <f t="shared" si="82"/>
        <v>595</v>
      </c>
      <c r="B901" s="3">
        <v>45121</v>
      </c>
      <c r="C901" s="2" t="s">
        <v>84</v>
      </c>
      <c r="D901" s="2" t="s">
        <v>30</v>
      </c>
      <c r="E901" s="2" t="s">
        <v>135</v>
      </c>
      <c r="F901" s="2" t="s">
        <v>434</v>
      </c>
      <c r="G901" s="2">
        <v>1</v>
      </c>
      <c r="H901" s="10">
        <f>IF(_xlfn.XLOOKUP(D901,Principales!$B:$B,Principales!$D:$D,,,1)&lt;B901,_xlfn.XLOOKUP(D901,Principales!$B:$B,Principales!$C:$C,,,-1),_xlfn.XLOOKUP(D901,Principales!$B:$B,Principales!$C:$C,,,1))</f>
        <v>5000</v>
      </c>
      <c r="I901" s="14">
        <f t="shared" si="76"/>
        <v>0</v>
      </c>
      <c r="J901" s="14">
        <f t="shared" si="77"/>
        <v>5000</v>
      </c>
    </row>
    <row r="902" spans="1:10" hidden="1" x14ac:dyDescent="0.3">
      <c r="A902" s="5">
        <f t="shared" si="82"/>
        <v>596</v>
      </c>
      <c r="B902" s="3">
        <v>45121</v>
      </c>
      <c r="C902" s="2" t="s">
        <v>539</v>
      </c>
      <c r="D902" s="2" t="s">
        <v>90</v>
      </c>
      <c r="E902" s="2" t="s">
        <v>528</v>
      </c>
      <c r="F902" s="2" t="s">
        <v>4</v>
      </c>
      <c r="G902" s="2">
        <v>1</v>
      </c>
      <c r="H902" s="10">
        <f>IF(_xlfn.XLOOKUP(D902,Principales!$B:$B,Principales!$D:$D,,,1)&lt;B902,_xlfn.XLOOKUP(D902,Principales!$B:$B,Principales!$C:$C,,,-1),_xlfn.XLOOKUP(D902,Principales!$B:$B,Principales!$C:$C,,,1))</f>
        <v>5000</v>
      </c>
      <c r="I902" s="14">
        <f t="shared" si="76"/>
        <v>0</v>
      </c>
      <c r="J902" s="14">
        <f t="shared" si="77"/>
        <v>5000</v>
      </c>
    </row>
    <row r="903" spans="1:10" hidden="1" x14ac:dyDescent="0.3">
      <c r="A903" s="5">
        <f t="shared" si="82"/>
        <v>597</v>
      </c>
      <c r="B903" s="3">
        <v>45121</v>
      </c>
      <c r="C903" s="2" t="s">
        <v>29</v>
      </c>
      <c r="D903" s="2" t="s">
        <v>90</v>
      </c>
      <c r="E903" s="2" t="s">
        <v>528</v>
      </c>
      <c r="F903" s="2" t="s">
        <v>12</v>
      </c>
      <c r="G903" s="2">
        <v>1</v>
      </c>
      <c r="H903" s="10">
        <f>IF(_xlfn.XLOOKUP(D903,Principales!$B:$B,Principales!$D:$D,,,1)&lt;B903,_xlfn.XLOOKUP(D903,Principales!$B:$B,Principales!$C:$C,,,-1),_xlfn.XLOOKUP(D903,Principales!$B:$B,Principales!$C:$C,,,1))</f>
        <v>5000</v>
      </c>
      <c r="I903" s="14">
        <f t="shared" si="76"/>
        <v>0</v>
      </c>
      <c r="J903" s="14">
        <f t="shared" si="77"/>
        <v>5000</v>
      </c>
    </row>
    <row r="904" spans="1:10" hidden="1" x14ac:dyDescent="0.3">
      <c r="A904" s="5">
        <f t="shared" si="82"/>
        <v>598</v>
      </c>
      <c r="B904" s="3">
        <v>45121</v>
      </c>
      <c r="C904" s="2" t="s">
        <v>864</v>
      </c>
      <c r="D904" s="2" t="s">
        <v>32</v>
      </c>
      <c r="E904" s="2" t="s">
        <v>337</v>
      </c>
      <c r="F904" s="2" t="s">
        <v>4</v>
      </c>
      <c r="G904" s="2">
        <v>1</v>
      </c>
      <c r="H904" s="10">
        <f>IF(_xlfn.XLOOKUP(D904,Principales!$B:$B,Principales!$D:$D,,,1)&lt;B904,_xlfn.XLOOKUP(D904,Principales!$B:$B,Principales!$C:$C,,,-1),_xlfn.XLOOKUP(D904,Principales!$B:$B,Principales!$C:$C,,,1))</f>
        <v>6000</v>
      </c>
      <c r="I904" s="14">
        <f t="shared" si="76"/>
        <v>0</v>
      </c>
      <c r="J904" s="14">
        <f t="shared" si="77"/>
        <v>6000</v>
      </c>
    </row>
    <row r="905" spans="1:10" hidden="1" x14ac:dyDescent="0.3">
      <c r="A905" s="5">
        <f t="shared" si="82"/>
        <v>599</v>
      </c>
      <c r="B905" s="3">
        <v>45121</v>
      </c>
      <c r="C905" s="2" t="s">
        <v>144</v>
      </c>
      <c r="D905" s="2" t="s">
        <v>340</v>
      </c>
      <c r="E905" s="2" t="s">
        <v>528</v>
      </c>
      <c r="F905" s="2" t="s">
        <v>4</v>
      </c>
      <c r="G905" s="2">
        <v>4</v>
      </c>
      <c r="H905" s="10">
        <f>IF(_xlfn.XLOOKUP(D905,Principales!$B:$B,Principales!$D:$D,,,1)&lt;B905,_xlfn.XLOOKUP(D905,Principales!$B:$B,Principales!$C:$C,,,-1),_xlfn.XLOOKUP(D905,Principales!$B:$B,Principales!$C:$C,,,1))</f>
        <v>5000</v>
      </c>
      <c r="I905" s="14">
        <f t="shared" si="76"/>
        <v>0</v>
      </c>
      <c r="J905" s="14">
        <f t="shared" si="77"/>
        <v>20000</v>
      </c>
    </row>
    <row r="906" spans="1:10" hidden="1" x14ac:dyDescent="0.3">
      <c r="A906" s="5">
        <f t="shared" si="82"/>
        <v>599</v>
      </c>
      <c r="B906" s="3">
        <v>45121</v>
      </c>
      <c r="C906" s="2" t="s">
        <v>144</v>
      </c>
      <c r="D906" s="2" t="s">
        <v>340</v>
      </c>
      <c r="E906" s="2" t="s">
        <v>14</v>
      </c>
      <c r="F906" s="2" t="s">
        <v>4</v>
      </c>
      <c r="G906" s="2">
        <v>1</v>
      </c>
      <c r="H906" s="10">
        <f>IF(_xlfn.XLOOKUP(D906,Principales!$B:$B,Principales!$D:$D,,,1)&lt;B906,_xlfn.XLOOKUP(D906,Principales!$B:$B,Principales!$C:$C,,,-1),_xlfn.XLOOKUP(D906,Principales!$B:$B,Principales!$C:$C,,,1))</f>
        <v>5000</v>
      </c>
      <c r="I906" s="14">
        <f t="shared" si="76"/>
        <v>0</v>
      </c>
      <c r="J906" s="14">
        <f t="shared" si="77"/>
        <v>5000</v>
      </c>
    </row>
    <row r="907" spans="1:10" hidden="1" x14ac:dyDescent="0.3">
      <c r="A907" s="5">
        <f t="shared" si="82"/>
        <v>599</v>
      </c>
      <c r="B907" s="3">
        <v>45121</v>
      </c>
      <c r="C907" s="2" t="s">
        <v>144</v>
      </c>
      <c r="D907" s="2" t="s">
        <v>153</v>
      </c>
      <c r="E907" s="2" t="s">
        <v>528</v>
      </c>
      <c r="F907" s="2" t="s">
        <v>4</v>
      </c>
      <c r="G907" s="2">
        <v>1</v>
      </c>
      <c r="H907" s="10">
        <f>IF(_xlfn.XLOOKUP(D907,Principales!$B:$B,Principales!$D:$D,,,1)&lt;B907,_xlfn.XLOOKUP(D907,Principales!$B:$B,Principales!$C:$C,,,-1),_xlfn.XLOOKUP(D907,Principales!$B:$B,Principales!$C:$C,,,1))</f>
        <v>5000</v>
      </c>
      <c r="I907" s="14">
        <f t="shared" si="76"/>
        <v>0</v>
      </c>
      <c r="J907" s="14">
        <f t="shared" si="77"/>
        <v>5000</v>
      </c>
    </row>
    <row r="908" spans="1:10" hidden="1" x14ac:dyDescent="0.3">
      <c r="A908" s="5">
        <f t="shared" si="82"/>
        <v>600</v>
      </c>
      <c r="B908" s="3">
        <v>45122</v>
      </c>
      <c r="C908" s="2" t="s">
        <v>84</v>
      </c>
      <c r="D908" s="2" t="s">
        <v>142</v>
      </c>
      <c r="E908" s="2" t="s">
        <v>19</v>
      </c>
      <c r="F908" s="2" t="s">
        <v>434</v>
      </c>
      <c r="G908" s="2">
        <v>1</v>
      </c>
      <c r="H908" s="10">
        <f>IF(_xlfn.XLOOKUP(D908,Principales!$B:$B,Principales!$D:$D,,,1)&lt;B908,_xlfn.XLOOKUP(D908,Principales!$B:$B,Principales!$C:$C,,,-1),_xlfn.XLOOKUP(D908,Principales!$B:$B,Principales!$C:$C,,,1))</f>
        <v>5000</v>
      </c>
      <c r="I908" s="14">
        <f t="shared" si="76"/>
        <v>0</v>
      </c>
      <c r="J908" s="14">
        <f t="shared" si="77"/>
        <v>5000</v>
      </c>
    </row>
    <row r="909" spans="1:10" hidden="1" x14ac:dyDescent="0.3">
      <c r="A909" s="5">
        <f t="shared" si="82"/>
        <v>601</v>
      </c>
      <c r="B909" s="3">
        <v>45122</v>
      </c>
      <c r="C909" s="2" t="s">
        <v>864</v>
      </c>
      <c r="D909" s="2" t="s">
        <v>155</v>
      </c>
      <c r="E909" s="2" t="s">
        <v>63</v>
      </c>
      <c r="F909" s="2" t="s">
        <v>4</v>
      </c>
      <c r="G909" s="2">
        <v>1</v>
      </c>
      <c r="H909" s="10">
        <f>IF(_xlfn.XLOOKUP(D909,Principales!$B:$B,Principales!$D:$D,,,1)&lt;B909,_xlfn.XLOOKUP(D909,Principales!$B:$B,Principales!$C:$C,,,-1),_xlfn.XLOOKUP(D909,Principales!$B:$B,Principales!$C:$C,,,1))</f>
        <v>5000</v>
      </c>
      <c r="I909" s="14">
        <f t="shared" si="76"/>
        <v>0</v>
      </c>
      <c r="J909" s="14">
        <f t="shared" si="77"/>
        <v>5000</v>
      </c>
    </row>
    <row r="910" spans="1:10" hidden="1" x14ac:dyDescent="0.3">
      <c r="A910" s="5">
        <f t="shared" si="82"/>
        <v>602</v>
      </c>
      <c r="B910" s="3">
        <v>45122</v>
      </c>
      <c r="C910" s="2" t="s">
        <v>52</v>
      </c>
      <c r="D910" s="2" t="s">
        <v>155</v>
      </c>
      <c r="E910" s="2" t="s">
        <v>63</v>
      </c>
      <c r="F910" s="2" t="s">
        <v>434</v>
      </c>
      <c r="G910" s="2">
        <v>3</v>
      </c>
      <c r="H910" s="10">
        <f>IF(_xlfn.XLOOKUP(D910,Principales!$B:$B,Principales!$D:$D,,,1)&lt;B910,_xlfn.XLOOKUP(D910,Principales!$B:$B,Principales!$C:$C,,,-1),_xlfn.XLOOKUP(D910,Principales!$B:$B,Principales!$C:$C,,,1))</f>
        <v>5000</v>
      </c>
      <c r="I910" s="14">
        <f t="shared" si="76"/>
        <v>0</v>
      </c>
      <c r="J910" s="14">
        <f t="shared" si="77"/>
        <v>15000</v>
      </c>
    </row>
    <row r="911" spans="1:10" hidden="1" x14ac:dyDescent="0.3">
      <c r="A911" s="5">
        <f t="shared" si="82"/>
        <v>602</v>
      </c>
      <c r="B911" s="3">
        <v>45122</v>
      </c>
      <c r="C911" s="2" t="s">
        <v>52</v>
      </c>
      <c r="D911" s="2" t="s">
        <v>16</v>
      </c>
      <c r="E911" s="2"/>
      <c r="F911" s="2" t="s">
        <v>4</v>
      </c>
      <c r="G911" s="2">
        <v>1</v>
      </c>
      <c r="H911" s="10">
        <f>IF(_xlfn.XLOOKUP(D911,Principales!$B:$B,Principales!$D:$D,,,1)&lt;B911,_xlfn.XLOOKUP(D911,Principales!$B:$B,Principales!$C:$C,,,-1),_xlfn.XLOOKUP(D911,Principales!$B:$B,Principales!$C:$C,,,1))</f>
        <v>5000</v>
      </c>
      <c r="I911" s="14">
        <f t="shared" si="76"/>
        <v>0</v>
      </c>
      <c r="J911" s="14">
        <f t="shared" si="77"/>
        <v>5000</v>
      </c>
    </row>
    <row r="912" spans="1:10" hidden="1" x14ac:dyDescent="0.3">
      <c r="A912" s="5">
        <f t="shared" si="82"/>
        <v>603</v>
      </c>
      <c r="B912" s="3">
        <v>45122</v>
      </c>
      <c r="C912" s="2" t="s">
        <v>50</v>
      </c>
      <c r="D912" s="2" t="s">
        <v>36</v>
      </c>
      <c r="E912" s="2"/>
      <c r="F912" s="2" t="s">
        <v>4</v>
      </c>
      <c r="G912" s="2">
        <v>2</v>
      </c>
      <c r="H912" s="10">
        <f>IF(_xlfn.XLOOKUP(D912,Principales!$B:$B,Principales!$D:$D,,,1)&lt;B912,_xlfn.XLOOKUP(D912,Principales!$B:$B,Principales!$C:$C,,,-1),_xlfn.XLOOKUP(D912,Principales!$B:$B,Principales!$C:$C,,,1))</f>
        <v>5000</v>
      </c>
      <c r="I912" s="14">
        <f t="shared" si="76"/>
        <v>0</v>
      </c>
      <c r="J912" s="14">
        <f t="shared" si="77"/>
        <v>10000</v>
      </c>
    </row>
    <row r="913" spans="1:10" hidden="1" x14ac:dyDescent="0.3">
      <c r="A913" s="5">
        <f t="shared" si="82"/>
        <v>603</v>
      </c>
      <c r="B913" s="3">
        <v>45122</v>
      </c>
      <c r="C913" s="2" t="s">
        <v>50</v>
      </c>
      <c r="D913" s="2" t="s">
        <v>58</v>
      </c>
      <c r="E913" s="2"/>
      <c r="F913" s="2" t="s">
        <v>4</v>
      </c>
      <c r="G913" s="2">
        <v>1</v>
      </c>
      <c r="H913" s="10">
        <f>IF(_xlfn.XLOOKUP(D913,Principales!$B:$B,Principales!$D:$D,,,1)&lt;B913,_xlfn.XLOOKUP(D913,Principales!$B:$B,Principales!$C:$C,,,-1),_xlfn.XLOOKUP(D913,Principales!$B:$B,Principales!$C:$C,,,1))</f>
        <v>5000</v>
      </c>
      <c r="I913" s="14">
        <f t="shared" si="76"/>
        <v>0</v>
      </c>
      <c r="J913" s="14">
        <f t="shared" si="77"/>
        <v>5000</v>
      </c>
    </row>
    <row r="914" spans="1:10" hidden="1" x14ac:dyDescent="0.3">
      <c r="A914" s="5">
        <f t="shared" si="82"/>
        <v>604</v>
      </c>
      <c r="B914" s="3">
        <v>45122</v>
      </c>
      <c r="C914" s="2" t="s">
        <v>8</v>
      </c>
      <c r="D914" s="2" t="s">
        <v>36</v>
      </c>
      <c r="E914" s="2"/>
      <c r="F914" s="2" t="s">
        <v>434</v>
      </c>
      <c r="G914" s="2">
        <v>1</v>
      </c>
      <c r="H914" s="10">
        <f>IF(_xlfn.XLOOKUP(D914,Principales!$B:$B,Principales!$D:$D,,,1)&lt;B914,_xlfn.XLOOKUP(D914,Principales!$B:$B,Principales!$C:$C,,,-1),_xlfn.XLOOKUP(D914,Principales!$B:$B,Principales!$C:$C,,,1))</f>
        <v>5000</v>
      </c>
      <c r="I914" s="14">
        <f t="shared" si="76"/>
        <v>0</v>
      </c>
      <c r="J914" s="14">
        <f t="shared" si="77"/>
        <v>5000</v>
      </c>
    </row>
    <row r="915" spans="1:10" hidden="1" x14ac:dyDescent="0.3">
      <c r="A915" s="5">
        <f t="shared" si="82"/>
        <v>604</v>
      </c>
      <c r="B915" s="3">
        <v>45122</v>
      </c>
      <c r="C915" s="2" t="s">
        <v>8</v>
      </c>
      <c r="D915" s="2" t="s">
        <v>431</v>
      </c>
      <c r="E915" s="2" t="s">
        <v>22</v>
      </c>
      <c r="F915" s="2" t="s">
        <v>434</v>
      </c>
      <c r="G915" s="2">
        <v>1</v>
      </c>
      <c r="H915" s="10">
        <f>IF(_xlfn.XLOOKUP(D915,Principales!$B:$B,Principales!$D:$D,,,1)&lt;B915,_xlfn.XLOOKUP(D915,Principales!$B:$B,Principales!$C:$C,,,-1),_xlfn.XLOOKUP(D915,Principales!$B:$B,Principales!$C:$C,,,1))</f>
        <v>5000</v>
      </c>
      <c r="I915" s="14">
        <f t="shared" si="76"/>
        <v>0</v>
      </c>
      <c r="J915" s="14">
        <f t="shared" si="77"/>
        <v>5000</v>
      </c>
    </row>
    <row r="916" spans="1:10" hidden="1" x14ac:dyDescent="0.3">
      <c r="A916" s="5">
        <f t="shared" si="82"/>
        <v>605</v>
      </c>
      <c r="B916" s="3">
        <v>45122</v>
      </c>
      <c r="C916" s="2" t="s">
        <v>148</v>
      </c>
      <c r="D916" s="2" t="s">
        <v>36</v>
      </c>
      <c r="E916" s="2"/>
      <c r="F916" s="2" t="s">
        <v>434</v>
      </c>
      <c r="G916" s="2">
        <v>1</v>
      </c>
      <c r="H916" s="10">
        <f>IF(_xlfn.XLOOKUP(D916,Principales!$B:$B,Principales!$D:$D,,,1)&lt;B916,_xlfn.XLOOKUP(D916,Principales!$B:$B,Principales!$C:$C,,,-1),_xlfn.XLOOKUP(D916,Principales!$B:$B,Principales!$C:$C,,,1))</f>
        <v>5000</v>
      </c>
      <c r="I916" s="14">
        <f t="shared" ref="I916:I968" si="83">IF(AND(F916="S/E",OR(E916="Mix ensalada",D916="Mix ensalada")),0,IF(AND(F916="S/E",OR(E916&lt;&gt;"Mix ensalada",D916&lt;&gt;"Mix ensalada")),1000,0))</f>
        <v>0</v>
      </c>
      <c r="J916" s="14">
        <f t="shared" ref="J916:J968" si="84">G916*H916-I916</f>
        <v>5000</v>
      </c>
    </row>
    <row r="917" spans="1:10" hidden="1" x14ac:dyDescent="0.3">
      <c r="A917" s="5">
        <f t="shared" si="82"/>
        <v>605</v>
      </c>
      <c r="B917" s="3">
        <v>45122</v>
      </c>
      <c r="C917" s="2" t="s">
        <v>148</v>
      </c>
      <c r="D917" s="2" t="s">
        <v>58</v>
      </c>
      <c r="E917" s="2"/>
      <c r="F917" s="2" t="s">
        <v>4</v>
      </c>
      <c r="G917" s="2">
        <v>1</v>
      </c>
      <c r="H917" s="10">
        <f>IF(_xlfn.XLOOKUP(D917,Principales!$B:$B,Principales!$D:$D,,,1)&lt;B917,_xlfn.XLOOKUP(D917,Principales!$B:$B,Principales!$C:$C,,,-1),_xlfn.XLOOKUP(D917,Principales!$B:$B,Principales!$C:$C,,,1))</f>
        <v>5000</v>
      </c>
      <c r="I917" s="14">
        <f t="shared" si="83"/>
        <v>0</v>
      </c>
      <c r="J917" s="14">
        <f t="shared" si="84"/>
        <v>5000</v>
      </c>
    </row>
    <row r="918" spans="1:10" hidden="1" x14ac:dyDescent="0.3">
      <c r="A918" s="5">
        <f t="shared" si="82"/>
        <v>606</v>
      </c>
      <c r="B918" s="3">
        <v>45122</v>
      </c>
      <c r="C918" s="2" t="s">
        <v>282</v>
      </c>
      <c r="D918" s="2" t="s">
        <v>36</v>
      </c>
      <c r="E918" s="2"/>
      <c r="F918" s="2" t="s">
        <v>4</v>
      </c>
      <c r="G918" s="2">
        <v>1</v>
      </c>
      <c r="H918" s="10">
        <f>IF(_xlfn.XLOOKUP(D918,Principales!$B:$B,Principales!$D:$D,,,1)&lt;B918,_xlfn.XLOOKUP(D918,Principales!$B:$B,Principales!$C:$C,,,-1),_xlfn.XLOOKUP(D918,Principales!$B:$B,Principales!$C:$C,,,1))</f>
        <v>5000</v>
      </c>
      <c r="I918" s="14">
        <f t="shared" si="83"/>
        <v>0</v>
      </c>
      <c r="J918" s="14">
        <f t="shared" si="84"/>
        <v>5000</v>
      </c>
    </row>
    <row r="919" spans="1:10" hidden="1" x14ac:dyDescent="0.3">
      <c r="A919" s="5">
        <f t="shared" si="82"/>
        <v>606</v>
      </c>
      <c r="B919" s="3">
        <v>45122</v>
      </c>
      <c r="C919" s="2" t="s">
        <v>282</v>
      </c>
      <c r="D919" s="2" t="s">
        <v>341</v>
      </c>
      <c r="E919" s="2"/>
      <c r="F919" s="2" t="s">
        <v>12</v>
      </c>
      <c r="G919" s="2">
        <v>1</v>
      </c>
      <c r="H919" s="10">
        <f>IF(_xlfn.XLOOKUP(D919,Principales!$B:$B,Principales!$D:$D,,,1)&lt;B919,_xlfn.XLOOKUP(D919,Principales!$B:$B,Principales!$C:$C,,,-1),_xlfn.XLOOKUP(D919,Principales!$B:$B,Principales!$C:$C,,,1))</f>
        <v>5000</v>
      </c>
      <c r="I919" s="14">
        <f t="shared" si="83"/>
        <v>0</v>
      </c>
      <c r="J919" s="14">
        <f t="shared" si="84"/>
        <v>5000</v>
      </c>
    </row>
    <row r="920" spans="1:10" hidden="1" x14ac:dyDescent="0.3">
      <c r="A920" s="5">
        <f t="shared" si="82"/>
        <v>607</v>
      </c>
      <c r="B920" s="3">
        <v>45122</v>
      </c>
      <c r="C920" s="2" t="s">
        <v>18</v>
      </c>
      <c r="D920" s="2" t="s">
        <v>58</v>
      </c>
      <c r="E920" s="2"/>
      <c r="F920" s="2" t="s">
        <v>434</v>
      </c>
      <c r="G920" s="2">
        <v>1</v>
      </c>
      <c r="H920" s="10">
        <f>IF(_xlfn.XLOOKUP(D920,Principales!$B:$B,Principales!$D:$D,,,1)&lt;B920,_xlfn.XLOOKUP(D920,Principales!$B:$B,Principales!$C:$C,,,-1),_xlfn.XLOOKUP(D920,Principales!$B:$B,Principales!$C:$C,,,1))</f>
        <v>5000</v>
      </c>
      <c r="I920" s="14">
        <f t="shared" si="83"/>
        <v>0</v>
      </c>
      <c r="J920" s="14">
        <f t="shared" si="84"/>
        <v>5000</v>
      </c>
    </row>
    <row r="921" spans="1:10" hidden="1" x14ac:dyDescent="0.3">
      <c r="A921" s="5">
        <f t="shared" si="82"/>
        <v>608</v>
      </c>
      <c r="B921" s="3">
        <v>45123</v>
      </c>
      <c r="C921" s="2" t="s">
        <v>39</v>
      </c>
      <c r="D921" s="2" t="s">
        <v>541</v>
      </c>
      <c r="E921" s="2" t="s">
        <v>19</v>
      </c>
      <c r="F921" s="2" t="s">
        <v>4</v>
      </c>
      <c r="G921" s="2">
        <v>1</v>
      </c>
      <c r="H921" s="10">
        <f>IF(_xlfn.XLOOKUP(D921,Principales!$B:$B,Principales!$D:$D,,,1)&lt;B921,_xlfn.XLOOKUP(D921,Principales!$B:$B,Principales!$C:$C,,,-1),_xlfn.XLOOKUP(D921,Principales!$B:$B,Principales!$C:$C,,,1))</f>
        <v>6000</v>
      </c>
      <c r="I921" s="14">
        <f t="shared" si="83"/>
        <v>0</v>
      </c>
      <c r="J921" s="14">
        <f t="shared" si="84"/>
        <v>6000</v>
      </c>
    </row>
    <row r="922" spans="1:10" hidden="1" x14ac:dyDescent="0.3">
      <c r="A922" s="5">
        <f t="shared" si="82"/>
        <v>608</v>
      </c>
      <c r="B922" s="3">
        <v>45123</v>
      </c>
      <c r="C922" s="2" t="s">
        <v>39</v>
      </c>
      <c r="D922" s="2" t="s">
        <v>431</v>
      </c>
      <c r="E922" s="2" t="s">
        <v>19</v>
      </c>
      <c r="F922" s="2" t="s">
        <v>4</v>
      </c>
      <c r="G922" s="2">
        <v>1</v>
      </c>
      <c r="H922" s="10">
        <f>IF(_xlfn.XLOOKUP(D922,Principales!$B:$B,Principales!$D:$D,,,1)&lt;B922,_xlfn.XLOOKUP(D922,Principales!$B:$B,Principales!$C:$C,,,-1),_xlfn.XLOOKUP(D922,Principales!$B:$B,Principales!$C:$C,,,1))</f>
        <v>5000</v>
      </c>
      <c r="I922" s="14">
        <f t="shared" si="83"/>
        <v>0</v>
      </c>
      <c r="J922" s="14">
        <f t="shared" si="84"/>
        <v>5000</v>
      </c>
    </row>
    <row r="923" spans="1:10" hidden="1" x14ac:dyDescent="0.3">
      <c r="A923" s="5">
        <f t="shared" si="82"/>
        <v>608</v>
      </c>
      <c r="B923" s="3">
        <v>45123</v>
      </c>
      <c r="C923" s="2" t="s">
        <v>39</v>
      </c>
      <c r="D923" s="2" t="s">
        <v>16</v>
      </c>
      <c r="E923" s="2"/>
      <c r="F923" s="2" t="s">
        <v>434</v>
      </c>
      <c r="G923" s="2">
        <v>1</v>
      </c>
      <c r="H923" s="10">
        <f>IF(_xlfn.XLOOKUP(D923,Principales!$B:$B,Principales!$D:$D,,,1)&lt;B923,_xlfn.XLOOKUP(D923,Principales!$B:$B,Principales!$C:$C,,,-1),_xlfn.XLOOKUP(D923,Principales!$B:$B,Principales!$C:$C,,,1))</f>
        <v>5000</v>
      </c>
      <c r="I923" s="14">
        <f t="shared" si="83"/>
        <v>0</v>
      </c>
      <c r="J923" s="14">
        <f t="shared" si="84"/>
        <v>5000</v>
      </c>
    </row>
    <row r="924" spans="1:10" hidden="1" x14ac:dyDescent="0.3">
      <c r="A924" s="5">
        <f t="shared" si="82"/>
        <v>608</v>
      </c>
      <c r="B924" s="3">
        <v>45123</v>
      </c>
      <c r="C924" s="2" t="s">
        <v>39</v>
      </c>
      <c r="D924" s="2" t="s">
        <v>340</v>
      </c>
      <c r="E924" s="2" t="s">
        <v>19</v>
      </c>
      <c r="F924" s="2" t="s">
        <v>4</v>
      </c>
      <c r="G924" s="2">
        <v>1</v>
      </c>
      <c r="H924" s="10">
        <f>IF(_xlfn.XLOOKUP(D924,Principales!$B:$B,Principales!$D:$D,,,1)&lt;B924,_xlfn.XLOOKUP(D924,Principales!$B:$B,Principales!$C:$C,,,-1),_xlfn.XLOOKUP(D924,Principales!$B:$B,Principales!$C:$C,,,1))</f>
        <v>5000</v>
      </c>
      <c r="I924" s="14">
        <f t="shared" si="83"/>
        <v>0</v>
      </c>
      <c r="J924" s="14">
        <f t="shared" si="84"/>
        <v>5000</v>
      </c>
    </row>
    <row r="925" spans="1:10" hidden="1" x14ac:dyDescent="0.3">
      <c r="A925" s="5">
        <f t="shared" si="82"/>
        <v>608</v>
      </c>
      <c r="B925" s="3">
        <v>45123</v>
      </c>
      <c r="C925" s="2" t="s">
        <v>39</v>
      </c>
      <c r="D925" s="2" t="s">
        <v>340</v>
      </c>
      <c r="E925" s="2" t="s">
        <v>19</v>
      </c>
      <c r="F925" s="2" t="s">
        <v>542</v>
      </c>
      <c r="G925" s="2">
        <v>1</v>
      </c>
      <c r="H925" s="10">
        <f>IF(_xlfn.XLOOKUP(D925,Principales!$B:$B,Principales!$D:$D,,,1)&lt;B925,_xlfn.XLOOKUP(D925,Principales!$B:$B,Principales!$C:$C,,,-1),_xlfn.XLOOKUP(D925,Principales!$B:$B,Principales!$C:$C,,,1))</f>
        <v>5000</v>
      </c>
      <c r="I925" s="14">
        <f t="shared" si="83"/>
        <v>0</v>
      </c>
      <c r="J925" s="14">
        <f t="shared" si="84"/>
        <v>5000</v>
      </c>
    </row>
    <row r="926" spans="1:10" hidden="1" x14ac:dyDescent="0.3">
      <c r="A926" s="5">
        <f t="shared" si="82"/>
        <v>609</v>
      </c>
      <c r="B926" s="3">
        <v>45123</v>
      </c>
      <c r="C926" s="2" t="s">
        <v>84</v>
      </c>
      <c r="D926" s="2" t="s">
        <v>155</v>
      </c>
      <c r="E926" s="2" t="s">
        <v>63</v>
      </c>
      <c r="F926" s="2" t="s">
        <v>434</v>
      </c>
      <c r="G926" s="2">
        <v>1</v>
      </c>
      <c r="H926" s="10">
        <f>IF(_xlfn.XLOOKUP(D926,Principales!$B:$B,Principales!$D:$D,,,1)&lt;B926,_xlfn.XLOOKUP(D926,Principales!$B:$B,Principales!$C:$C,,,-1),_xlfn.XLOOKUP(D926,Principales!$B:$B,Principales!$C:$C,,,1))</f>
        <v>5000</v>
      </c>
      <c r="I926" s="14">
        <f t="shared" si="83"/>
        <v>0</v>
      </c>
      <c r="J926" s="14">
        <f t="shared" si="84"/>
        <v>5000</v>
      </c>
    </row>
    <row r="927" spans="1:10" hidden="1" x14ac:dyDescent="0.3">
      <c r="A927" s="5">
        <f t="shared" si="82"/>
        <v>610</v>
      </c>
      <c r="B927" s="3">
        <v>45124</v>
      </c>
      <c r="C927" s="2" t="s">
        <v>84</v>
      </c>
      <c r="D927" s="2" t="s">
        <v>516</v>
      </c>
      <c r="E927" s="2"/>
      <c r="F927" s="2" t="s">
        <v>434</v>
      </c>
      <c r="G927" s="2">
        <v>1</v>
      </c>
      <c r="H927" s="10">
        <f>IF(_xlfn.XLOOKUP(D927,Principales!$B:$B,Principales!$D:$D,,,1)&lt;B927,_xlfn.XLOOKUP(D927,Principales!$B:$B,Principales!$C:$C,,,-1),_xlfn.XLOOKUP(D927,Principales!$B:$B,Principales!$C:$C,,,1))</f>
        <v>5000</v>
      </c>
      <c r="I927" s="14">
        <f t="shared" si="83"/>
        <v>0</v>
      </c>
      <c r="J927" s="14">
        <f t="shared" si="84"/>
        <v>5000</v>
      </c>
    </row>
    <row r="928" spans="1:10" hidden="1" x14ac:dyDescent="0.3">
      <c r="A928" s="5">
        <f t="shared" si="82"/>
        <v>611</v>
      </c>
      <c r="B928" s="3">
        <v>45124</v>
      </c>
      <c r="C928" s="2" t="s">
        <v>864</v>
      </c>
      <c r="D928" s="2" t="s">
        <v>516</v>
      </c>
      <c r="E928" s="2"/>
      <c r="F928" s="2" t="s">
        <v>4</v>
      </c>
      <c r="G928" s="2">
        <v>1</v>
      </c>
      <c r="H928" s="10">
        <f>IF(_xlfn.XLOOKUP(D928,Principales!$B:$B,Principales!$D:$D,,,1)&lt;B928,_xlfn.XLOOKUP(D928,Principales!$B:$B,Principales!$C:$C,,,-1),_xlfn.XLOOKUP(D928,Principales!$B:$B,Principales!$C:$C,,,1))</f>
        <v>5000</v>
      </c>
      <c r="I928" s="14">
        <f t="shared" si="83"/>
        <v>0</v>
      </c>
      <c r="J928" s="14">
        <f t="shared" si="84"/>
        <v>5000</v>
      </c>
    </row>
    <row r="929" spans="1:10" hidden="1" x14ac:dyDescent="0.3">
      <c r="A929" s="5">
        <f t="shared" si="82"/>
        <v>612</v>
      </c>
      <c r="B929" s="3">
        <v>45124</v>
      </c>
      <c r="C929" s="2" t="s">
        <v>539</v>
      </c>
      <c r="D929" s="2" t="s">
        <v>516</v>
      </c>
      <c r="E929" s="2"/>
      <c r="F929" s="2" t="s">
        <v>4</v>
      </c>
      <c r="G929" s="2">
        <v>1</v>
      </c>
      <c r="H929" s="10">
        <f>IF(_xlfn.XLOOKUP(D929,Principales!$B:$B,Principales!$D:$D,,,1)&lt;B929,_xlfn.XLOOKUP(D929,Principales!$B:$B,Principales!$C:$C,,,-1),_xlfn.XLOOKUP(D929,Principales!$B:$B,Principales!$C:$C,,,1))</f>
        <v>5000</v>
      </c>
      <c r="I929" s="14">
        <f t="shared" si="83"/>
        <v>0</v>
      </c>
      <c r="J929" s="14">
        <f t="shared" si="84"/>
        <v>5000</v>
      </c>
    </row>
    <row r="930" spans="1:10" hidden="1" x14ac:dyDescent="0.3">
      <c r="A930" s="5">
        <f t="shared" si="82"/>
        <v>613</v>
      </c>
      <c r="B930" s="3">
        <v>45124</v>
      </c>
      <c r="C930" s="2" t="s">
        <v>282</v>
      </c>
      <c r="D930" s="2" t="s">
        <v>90</v>
      </c>
      <c r="E930" s="2" t="s">
        <v>528</v>
      </c>
      <c r="F930" s="2" t="s">
        <v>434</v>
      </c>
      <c r="G930" s="2">
        <v>1</v>
      </c>
      <c r="H930" s="10">
        <f>IF(_xlfn.XLOOKUP(D930,Principales!$B:$B,Principales!$D:$D,,,1)&lt;B930,_xlfn.XLOOKUP(D930,Principales!$B:$B,Principales!$C:$C,,,-1),_xlfn.XLOOKUP(D930,Principales!$B:$B,Principales!$C:$C,,,1))</f>
        <v>5000</v>
      </c>
      <c r="I930" s="14">
        <f t="shared" si="83"/>
        <v>0</v>
      </c>
      <c r="J930" s="14">
        <f t="shared" si="84"/>
        <v>5000</v>
      </c>
    </row>
    <row r="931" spans="1:10" hidden="1" x14ac:dyDescent="0.3">
      <c r="A931" s="5">
        <f t="shared" si="82"/>
        <v>614</v>
      </c>
      <c r="B931" s="3">
        <v>45124</v>
      </c>
      <c r="C931" s="2" t="s">
        <v>490</v>
      </c>
      <c r="D931" s="2" t="s">
        <v>340</v>
      </c>
      <c r="E931" s="2" t="s">
        <v>528</v>
      </c>
      <c r="F931" s="2" t="s">
        <v>4</v>
      </c>
      <c r="G931" s="2">
        <v>1</v>
      </c>
      <c r="H931" s="10">
        <f>IF(_xlfn.XLOOKUP(D931,Principales!$B:$B,Principales!$D:$D,,,1)&lt;B931,_xlfn.XLOOKUP(D931,Principales!$B:$B,Principales!$C:$C,,,-1),_xlfn.XLOOKUP(D931,Principales!$B:$B,Principales!$C:$C,,,1))</f>
        <v>5000</v>
      </c>
      <c r="I931" s="14">
        <f t="shared" si="83"/>
        <v>0</v>
      </c>
      <c r="J931" s="14">
        <f t="shared" si="84"/>
        <v>5000</v>
      </c>
    </row>
    <row r="932" spans="1:10" hidden="1" x14ac:dyDescent="0.3">
      <c r="A932" s="5">
        <f t="shared" si="82"/>
        <v>615</v>
      </c>
      <c r="B932" s="3">
        <v>45124</v>
      </c>
      <c r="C932" s="2" t="s">
        <v>144</v>
      </c>
      <c r="D932" s="2" t="s">
        <v>340</v>
      </c>
      <c r="E932" s="2" t="s">
        <v>528</v>
      </c>
      <c r="F932" s="2" t="s">
        <v>4</v>
      </c>
      <c r="G932" s="2">
        <v>1</v>
      </c>
      <c r="H932" s="10">
        <f>IF(_xlfn.XLOOKUP(D932,Principales!$B:$B,Principales!$D:$D,,,1)&lt;B932,_xlfn.XLOOKUP(D932,Principales!$B:$B,Principales!$C:$C,,,-1),_xlfn.XLOOKUP(D932,Principales!$B:$B,Principales!$C:$C,,,1))</f>
        <v>5000</v>
      </c>
      <c r="I932" s="14">
        <f t="shared" si="83"/>
        <v>0</v>
      </c>
      <c r="J932" s="14">
        <f t="shared" si="84"/>
        <v>5000</v>
      </c>
    </row>
    <row r="933" spans="1:10" hidden="1" x14ac:dyDescent="0.3">
      <c r="A933" s="5">
        <f t="shared" si="82"/>
        <v>616</v>
      </c>
      <c r="B933" s="3">
        <v>45125</v>
      </c>
      <c r="C933" s="2" t="s">
        <v>282</v>
      </c>
      <c r="D933" s="2" t="s">
        <v>431</v>
      </c>
      <c r="E933" s="2" t="s">
        <v>337</v>
      </c>
      <c r="F933" s="2" t="s">
        <v>434</v>
      </c>
      <c r="G933" s="2">
        <v>1</v>
      </c>
      <c r="H933" s="10">
        <f>IF(_xlfn.XLOOKUP(D933,Principales!$B:$B,Principales!$D:$D,,,1)&lt;B933,_xlfn.XLOOKUP(D933,Principales!$B:$B,Principales!$C:$C,,,-1),_xlfn.XLOOKUP(D933,Principales!$B:$B,Principales!$C:$C,,,1))</f>
        <v>5000</v>
      </c>
      <c r="I933" s="14">
        <f t="shared" si="83"/>
        <v>0</v>
      </c>
      <c r="J933" s="14">
        <f t="shared" si="84"/>
        <v>5000</v>
      </c>
    </row>
    <row r="934" spans="1:10" hidden="1" x14ac:dyDescent="0.3">
      <c r="A934" s="5">
        <f t="shared" si="82"/>
        <v>617</v>
      </c>
      <c r="B934" s="3">
        <v>45125</v>
      </c>
      <c r="C934" s="2" t="s">
        <v>493</v>
      </c>
      <c r="D934" s="2" t="s">
        <v>541</v>
      </c>
      <c r="E934" s="2" t="s">
        <v>19</v>
      </c>
      <c r="F934" s="2" t="s">
        <v>434</v>
      </c>
      <c r="G934" s="2">
        <v>2</v>
      </c>
      <c r="H934" s="10">
        <f>IF(_xlfn.XLOOKUP(D934,Principales!$B:$B,Principales!$D:$D,,,1)&lt;B934,_xlfn.XLOOKUP(D934,Principales!$B:$B,Principales!$C:$C,,,-1),_xlfn.XLOOKUP(D934,Principales!$B:$B,Principales!$C:$C,,,1))</f>
        <v>6000</v>
      </c>
      <c r="I934" s="14">
        <f t="shared" si="83"/>
        <v>0</v>
      </c>
      <c r="J934" s="14">
        <f t="shared" si="84"/>
        <v>12000</v>
      </c>
    </row>
    <row r="935" spans="1:10" hidden="1" x14ac:dyDescent="0.3">
      <c r="A935" s="5">
        <f t="shared" si="82"/>
        <v>618</v>
      </c>
      <c r="B935" s="3">
        <v>45125</v>
      </c>
      <c r="C935" s="2" t="s">
        <v>84</v>
      </c>
      <c r="D935" s="2" t="s">
        <v>142</v>
      </c>
      <c r="E935" s="2" t="s">
        <v>19</v>
      </c>
      <c r="F935" s="2" t="s">
        <v>434</v>
      </c>
      <c r="G935" s="2">
        <v>1</v>
      </c>
      <c r="H935" s="10">
        <f>IF(_xlfn.XLOOKUP(D935,Principales!$B:$B,Principales!$D:$D,,,1)&lt;B935,_xlfn.XLOOKUP(D935,Principales!$B:$B,Principales!$C:$C,,,-1),_xlfn.XLOOKUP(D935,Principales!$B:$B,Principales!$C:$C,,,1))</f>
        <v>5000</v>
      </c>
      <c r="I935" s="14">
        <f t="shared" si="83"/>
        <v>0</v>
      </c>
      <c r="J935" s="14">
        <f t="shared" si="84"/>
        <v>5000</v>
      </c>
    </row>
    <row r="936" spans="1:10" hidden="1" x14ac:dyDescent="0.3">
      <c r="A936" s="5">
        <f t="shared" si="82"/>
        <v>619</v>
      </c>
      <c r="B936" s="3">
        <v>45125</v>
      </c>
      <c r="C936" s="2" t="s">
        <v>483</v>
      </c>
      <c r="D936" s="2" t="s">
        <v>541</v>
      </c>
      <c r="E936" s="2" t="s">
        <v>19</v>
      </c>
      <c r="F936" s="2" t="s">
        <v>4</v>
      </c>
      <c r="G936" s="2">
        <v>1</v>
      </c>
      <c r="H936" s="10">
        <f>IF(_xlfn.XLOOKUP(D936,Principales!$B:$B,Principales!$D:$D,,,1)&lt;B936,_xlfn.XLOOKUP(D936,Principales!$B:$B,Principales!$C:$C,,,-1),_xlfn.XLOOKUP(D936,Principales!$B:$B,Principales!$C:$C,,,1))</f>
        <v>6000</v>
      </c>
      <c r="I936" s="14">
        <f t="shared" si="83"/>
        <v>0</v>
      </c>
      <c r="J936" s="14">
        <f t="shared" si="84"/>
        <v>6000</v>
      </c>
    </row>
    <row r="937" spans="1:10" hidden="1" x14ac:dyDescent="0.3">
      <c r="A937" s="5">
        <f t="shared" si="82"/>
        <v>620</v>
      </c>
      <c r="B937" s="3">
        <v>45125</v>
      </c>
      <c r="C937" s="2" t="s">
        <v>481</v>
      </c>
      <c r="D937" s="2" t="s">
        <v>541</v>
      </c>
      <c r="E937" s="2" t="s">
        <v>528</v>
      </c>
      <c r="F937" s="2" t="s">
        <v>434</v>
      </c>
      <c r="G937" s="2">
        <v>1</v>
      </c>
      <c r="H937" s="10">
        <f>IF(_xlfn.XLOOKUP(D937,Principales!$B:$B,Principales!$D:$D,,,1)&lt;B937,_xlfn.XLOOKUP(D937,Principales!$B:$B,Principales!$C:$C,,,-1),_xlfn.XLOOKUP(D937,Principales!$B:$B,Principales!$C:$C,,,1))</f>
        <v>6000</v>
      </c>
      <c r="I937" s="14">
        <f t="shared" si="83"/>
        <v>0</v>
      </c>
      <c r="J937" s="14">
        <f t="shared" si="84"/>
        <v>6000</v>
      </c>
    </row>
    <row r="938" spans="1:10" hidden="1" x14ac:dyDescent="0.3">
      <c r="A938" s="5">
        <f t="shared" si="82"/>
        <v>621</v>
      </c>
      <c r="B938" s="3">
        <v>45126</v>
      </c>
      <c r="C938" s="2" t="s">
        <v>282</v>
      </c>
      <c r="D938" s="2" t="s">
        <v>90</v>
      </c>
      <c r="E938" s="2" t="s">
        <v>26</v>
      </c>
      <c r="F938" s="2" t="s">
        <v>434</v>
      </c>
      <c r="G938" s="2">
        <v>1</v>
      </c>
      <c r="H938" s="10">
        <f>IF(_xlfn.XLOOKUP(D938,Principales!$B:$B,Principales!$D:$D,,,1)&lt;B938,_xlfn.XLOOKUP(D938,Principales!$B:$B,Principales!$C:$C,,,-1),_xlfn.XLOOKUP(D938,Principales!$B:$B,Principales!$C:$C,,,1))</f>
        <v>5000</v>
      </c>
      <c r="I938" s="14">
        <f t="shared" si="83"/>
        <v>0</v>
      </c>
      <c r="J938" s="14">
        <f t="shared" si="84"/>
        <v>5000</v>
      </c>
    </row>
    <row r="939" spans="1:10" hidden="1" x14ac:dyDescent="0.3">
      <c r="A939" s="5">
        <f t="shared" si="82"/>
        <v>621</v>
      </c>
      <c r="B939" s="3">
        <v>45126</v>
      </c>
      <c r="C939" s="2" t="s">
        <v>282</v>
      </c>
      <c r="D939" s="2" t="s">
        <v>153</v>
      </c>
      <c r="E939" s="2" t="s">
        <v>543</v>
      </c>
      <c r="F939" s="2" t="s">
        <v>4</v>
      </c>
      <c r="G939" s="2">
        <v>1</v>
      </c>
      <c r="H939" s="10">
        <f>IF(_xlfn.XLOOKUP(D939,Principales!$B:$B,Principales!$D:$D,,,1)&lt;B939,_xlfn.XLOOKUP(D939,Principales!$B:$B,Principales!$C:$C,,,-1),_xlfn.XLOOKUP(D939,Principales!$B:$B,Principales!$C:$C,,,1))</f>
        <v>5000</v>
      </c>
      <c r="I939" s="14">
        <f t="shared" si="83"/>
        <v>0</v>
      </c>
      <c r="J939" s="14">
        <f t="shared" si="84"/>
        <v>5000</v>
      </c>
    </row>
    <row r="940" spans="1:10" hidden="1" x14ac:dyDescent="0.3">
      <c r="A940" s="5">
        <f t="shared" si="82"/>
        <v>621</v>
      </c>
      <c r="B940" s="3">
        <v>45126</v>
      </c>
      <c r="C940" s="2" t="s">
        <v>282</v>
      </c>
      <c r="D940" s="2" t="s">
        <v>143</v>
      </c>
      <c r="E940" s="2"/>
      <c r="F940" s="2" t="s">
        <v>434</v>
      </c>
      <c r="G940" s="2">
        <v>1</v>
      </c>
      <c r="H940" s="10">
        <f>IF(_xlfn.XLOOKUP(D940,Principales!$B:$B,Principales!$D:$D,,,1)&lt;B940,_xlfn.XLOOKUP(D940,Principales!$B:$B,Principales!$C:$C,,,-1),_xlfn.XLOOKUP(D940,Principales!$B:$B,Principales!$C:$C,,,1))</f>
        <v>5000</v>
      </c>
      <c r="I940" s="14">
        <f t="shared" si="83"/>
        <v>0</v>
      </c>
      <c r="J940" s="14">
        <f t="shared" si="84"/>
        <v>5000</v>
      </c>
    </row>
    <row r="941" spans="1:10" hidden="1" x14ac:dyDescent="0.3">
      <c r="A941" s="5">
        <f t="shared" si="82"/>
        <v>622</v>
      </c>
      <c r="B941" s="3">
        <v>45126</v>
      </c>
      <c r="C941" s="2" t="s">
        <v>493</v>
      </c>
      <c r="D941" s="2" t="s">
        <v>16</v>
      </c>
      <c r="E941" s="2"/>
      <c r="F941" s="2" t="s">
        <v>434</v>
      </c>
      <c r="G941" s="2">
        <v>2</v>
      </c>
      <c r="H941" s="10">
        <f>IF(_xlfn.XLOOKUP(D941,Principales!$B:$B,Principales!$D:$D,,,1)&lt;B941,_xlfn.XLOOKUP(D941,Principales!$B:$B,Principales!$C:$C,,,-1),_xlfn.XLOOKUP(D941,Principales!$B:$B,Principales!$C:$C,,,1))</f>
        <v>5000</v>
      </c>
      <c r="I941" s="14">
        <f t="shared" si="83"/>
        <v>0</v>
      </c>
      <c r="J941" s="14">
        <f t="shared" si="84"/>
        <v>10000</v>
      </c>
    </row>
    <row r="942" spans="1:10" hidden="1" x14ac:dyDescent="0.3">
      <c r="A942" s="5">
        <f t="shared" si="82"/>
        <v>623</v>
      </c>
      <c r="B942" s="3">
        <v>45126</v>
      </c>
      <c r="C942" s="2" t="s">
        <v>84</v>
      </c>
      <c r="D942" s="2" t="s">
        <v>143</v>
      </c>
      <c r="E942" s="2"/>
      <c r="F942" s="2" t="s">
        <v>434</v>
      </c>
      <c r="G942" s="2">
        <v>1</v>
      </c>
      <c r="H942" s="10">
        <f>IF(_xlfn.XLOOKUP(D942,Principales!$B:$B,Principales!$D:$D,,,1)&lt;B942,_xlfn.XLOOKUP(D942,Principales!$B:$B,Principales!$C:$C,,,-1),_xlfn.XLOOKUP(D942,Principales!$B:$B,Principales!$C:$C,,,1))</f>
        <v>5000</v>
      </c>
      <c r="I942" s="14">
        <f t="shared" si="83"/>
        <v>0</v>
      </c>
      <c r="J942" s="14">
        <f t="shared" si="84"/>
        <v>5000</v>
      </c>
    </row>
    <row r="943" spans="1:10" hidden="1" x14ac:dyDescent="0.3">
      <c r="A943" s="5">
        <f t="shared" si="82"/>
        <v>624</v>
      </c>
      <c r="B943" s="3">
        <v>45126</v>
      </c>
      <c r="C943" s="2" t="s">
        <v>539</v>
      </c>
      <c r="D943" s="2" t="s">
        <v>90</v>
      </c>
      <c r="E943" s="2" t="s">
        <v>22</v>
      </c>
      <c r="F943" s="2" t="s">
        <v>434</v>
      </c>
      <c r="G943" s="2">
        <v>1</v>
      </c>
      <c r="H943" s="10">
        <f>IF(_xlfn.XLOOKUP(D943,Principales!$B:$B,Principales!$D:$D,,,1)&lt;B943,_xlfn.XLOOKUP(D943,Principales!$B:$B,Principales!$C:$C,,,-1),_xlfn.XLOOKUP(D943,Principales!$B:$B,Principales!$C:$C,,,1))</f>
        <v>5000</v>
      </c>
      <c r="I943" s="14">
        <f t="shared" si="83"/>
        <v>0</v>
      </c>
      <c r="J943" s="14">
        <f t="shared" si="84"/>
        <v>5000</v>
      </c>
    </row>
    <row r="944" spans="1:10" hidden="1" x14ac:dyDescent="0.3">
      <c r="A944" s="5">
        <f t="shared" si="82"/>
        <v>625</v>
      </c>
      <c r="B944" s="3">
        <v>45126</v>
      </c>
      <c r="C944" s="2" t="s">
        <v>144</v>
      </c>
      <c r="D944" s="2" t="s">
        <v>153</v>
      </c>
      <c r="E944" s="2" t="s">
        <v>14</v>
      </c>
      <c r="F944" s="2" t="s">
        <v>4</v>
      </c>
      <c r="G944" s="2">
        <v>1</v>
      </c>
      <c r="H944" s="10">
        <f>IF(_xlfn.XLOOKUP(D944,Principales!$B:$B,Principales!$D:$D,,,1)&lt;B944,_xlfn.XLOOKUP(D944,Principales!$B:$B,Principales!$C:$C,,,-1),_xlfn.XLOOKUP(D944,Principales!$B:$B,Principales!$C:$C,,,1))</f>
        <v>5000</v>
      </c>
      <c r="I944" s="14">
        <f t="shared" si="83"/>
        <v>0</v>
      </c>
      <c r="J944" s="14">
        <f t="shared" si="84"/>
        <v>5000</v>
      </c>
    </row>
    <row r="945" spans="1:10" hidden="1" x14ac:dyDescent="0.3">
      <c r="A945" s="5">
        <f t="shared" si="82"/>
        <v>625</v>
      </c>
      <c r="B945" s="3">
        <v>45126</v>
      </c>
      <c r="C945" s="2" t="s">
        <v>144</v>
      </c>
      <c r="D945" s="2" t="s">
        <v>340</v>
      </c>
      <c r="E945" s="2" t="s">
        <v>528</v>
      </c>
      <c r="F945" s="2" t="s">
        <v>4</v>
      </c>
      <c r="G945" s="2">
        <v>1</v>
      </c>
      <c r="H945" s="10">
        <f>IF(_xlfn.XLOOKUP(D945,Principales!$B:$B,Principales!$D:$D,,,1)&lt;B945,_xlfn.XLOOKUP(D945,Principales!$B:$B,Principales!$C:$C,,,-1),_xlfn.XLOOKUP(D945,Principales!$B:$B,Principales!$C:$C,,,1))</f>
        <v>5000</v>
      </c>
      <c r="I945" s="14">
        <f t="shared" si="83"/>
        <v>0</v>
      </c>
      <c r="J945" s="14">
        <f t="shared" si="84"/>
        <v>5000</v>
      </c>
    </row>
    <row r="946" spans="1:10" hidden="1" x14ac:dyDescent="0.3">
      <c r="A946" s="5">
        <f t="shared" si="82"/>
        <v>625</v>
      </c>
      <c r="B946" s="3">
        <v>45126</v>
      </c>
      <c r="C946" s="2" t="s">
        <v>144</v>
      </c>
      <c r="D946" s="2" t="s">
        <v>142</v>
      </c>
      <c r="E946" s="2" t="s">
        <v>528</v>
      </c>
      <c r="F946" s="2" t="s">
        <v>4</v>
      </c>
      <c r="G946" s="2">
        <v>2</v>
      </c>
      <c r="H946" s="10">
        <f>IF(_xlfn.XLOOKUP(D946,Principales!$B:$B,Principales!$D:$D,,,1)&lt;B946,_xlfn.XLOOKUP(D946,Principales!$B:$B,Principales!$C:$C,,,-1),_xlfn.XLOOKUP(D946,Principales!$B:$B,Principales!$C:$C,,,1))</f>
        <v>5000</v>
      </c>
      <c r="I946" s="14">
        <f t="shared" si="83"/>
        <v>0</v>
      </c>
      <c r="J946" s="14">
        <f t="shared" si="84"/>
        <v>10000</v>
      </c>
    </row>
    <row r="947" spans="1:10" hidden="1" x14ac:dyDescent="0.3">
      <c r="A947" s="5">
        <f t="shared" si="82"/>
        <v>626</v>
      </c>
      <c r="B947" s="3">
        <v>45127</v>
      </c>
      <c r="C947" s="2" t="s">
        <v>282</v>
      </c>
      <c r="D947" s="2" t="s">
        <v>31</v>
      </c>
      <c r="E947" s="2" t="s">
        <v>26</v>
      </c>
      <c r="F947" s="2" t="s">
        <v>434</v>
      </c>
      <c r="G947" s="2">
        <v>1</v>
      </c>
      <c r="H947" s="10">
        <f>IF(_xlfn.XLOOKUP(D947,Principales!$B:$B,Principales!$D:$D,,,1)&lt;B947,_xlfn.XLOOKUP(D947,Principales!$B:$B,Principales!$C:$C,,,-1),_xlfn.XLOOKUP(D947,Principales!$B:$B,Principales!$C:$C,,,1))</f>
        <v>5000</v>
      </c>
      <c r="I947" s="14">
        <f t="shared" si="83"/>
        <v>0</v>
      </c>
      <c r="J947" s="14">
        <f t="shared" si="84"/>
        <v>5000</v>
      </c>
    </row>
    <row r="948" spans="1:10" hidden="1" x14ac:dyDescent="0.3">
      <c r="A948" s="5">
        <f t="shared" si="82"/>
        <v>626</v>
      </c>
      <c r="B948" s="3">
        <v>45127</v>
      </c>
      <c r="C948" s="2" t="s">
        <v>282</v>
      </c>
      <c r="D948" s="2" t="s">
        <v>153</v>
      </c>
      <c r="E948" s="2" t="s">
        <v>337</v>
      </c>
      <c r="F948" s="2" t="s">
        <v>4</v>
      </c>
      <c r="G948" s="2">
        <v>1</v>
      </c>
      <c r="H948" s="10">
        <f>IF(_xlfn.XLOOKUP(D948,Principales!$B:$B,Principales!$D:$D,,,1)&lt;B948,_xlfn.XLOOKUP(D948,Principales!$B:$B,Principales!$C:$C,,,-1),_xlfn.XLOOKUP(D948,Principales!$B:$B,Principales!$C:$C,,,1))</f>
        <v>5000</v>
      </c>
      <c r="I948" s="14">
        <f t="shared" si="83"/>
        <v>0</v>
      </c>
      <c r="J948" s="14">
        <f t="shared" si="84"/>
        <v>5000</v>
      </c>
    </row>
    <row r="949" spans="1:10" hidden="1" x14ac:dyDescent="0.3">
      <c r="A949" s="5">
        <f t="shared" si="82"/>
        <v>626</v>
      </c>
      <c r="B949" s="3">
        <v>45127</v>
      </c>
      <c r="C949" s="2" t="s">
        <v>282</v>
      </c>
      <c r="D949" s="2" t="s">
        <v>142</v>
      </c>
      <c r="E949" s="2" t="s">
        <v>337</v>
      </c>
      <c r="F949" s="2" t="s">
        <v>4</v>
      </c>
      <c r="G949" s="2">
        <v>2</v>
      </c>
      <c r="H949" s="10">
        <f>IF(_xlfn.XLOOKUP(D949,Principales!$B:$B,Principales!$D:$D,,,1)&lt;B949,_xlfn.XLOOKUP(D949,Principales!$B:$B,Principales!$C:$C,,,-1),_xlfn.XLOOKUP(D949,Principales!$B:$B,Principales!$C:$C,,,1))</f>
        <v>5000</v>
      </c>
      <c r="I949" s="14">
        <f t="shared" si="83"/>
        <v>0</v>
      </c>
      <c r="J949" s="14">
        <f t="shared" si="84"/>
        <v>10000</v>
      </c>
    </row>
    <row r="950" spans="1:10" hidden="1" x14ac:dyDescent="0.3">
      <c r="A950" s="5">
        <f t="shared" si="82"/>
        <v>626</v>
      </c>
      <c r="B950" s="3">
        <v>45127</v>
      </c>
      <c r="C950" s="2" t="s">
        <v>282</v>
      </c>
      <c r="D950" s="2" t="s">
        <v>142</v>
      </c>
      <c r="E950" s="2" t="s">
        <v>337</v>
      </c>
      <c r="F950" s="2" t="s">
        <v>434</v>
      </c>
      <c r="G950" s="2">
        <v>1</v>
      </c>
      <c r="H950" s="10">
        <f>IF(_xlfn.XLOOKUP(D950,Principales!$B:$B,Principales!$D:$D,,,1)&lt;B950,_xlfn.XLOOKUP(D950,Principales!$B:$B,Principales!$C:$C,,,-1),_xlfn.XLOOKUP(D950,Principales!$B:$B,Principales!$C:$C,,,1))</f>
        <v>5000</v>
      </c>
      <c r="I950" s="14">
        <f t="shared" si="83"/>
        <v>0</v>
      </c>
      <c r="J950" s="14">
        <f t="shared" si="84"/>
        <v>5000</v>
      </c>
    </row>
    <row r="951" spans="1:10" hidden="1" x14ac:dyDescent="0.3">
      <c r="A951" s="5">
        <f t="shared" si="82"/>
        <v>627</v>
      </c>
      <c r="B951" s="3">
        <v>45127</v>
      </c>
      <c r="C951" s="2" t="s">
        <v>18</v>
      </c>
      <c r="D951" s="2" t="s">
        <v>153</v>
      </c>
      <c r="E951" s="2" t="s">
        <v>22</v>
      </c>
      <c r="F951" s="2" t="s">
        <v>434</v>
      </c>
      <c r="G951" s="2">
        <v>1</v>
      </c>
      <c r="H951" s="10">
        <f>IF(_xlfn.XLOOKUP(D951,Principales!$B:$B,Principales!$D:$D,,,1)&lt;B951,_xlfn.XLOOKUP(D951,Principales!$B:$B,Principales!$C:$C,,,-1),_xlfn.XLOOKUP(D951,Principales!$B:$B,Principales!$C:$C,,,1))</f>
        <v>5000</v>
      </c>
      <c r="I951" s="14">
        <f t="shared" si="83"/>
        <v>0</v>
      </c>
      <c r="J951" s="14">
        <f t="shared" si="84"/>
        <v>5000</v>
      </c>
    </row>
    <row r="952" spans="1:10" hidden="1" x14ac:dyDescent="0.3">
      <c r="A952" s="5">
        <f t="shared" si="82"/>
        <v>628</v>
      </c>
      <c r="B952" s="3">
        <v>45127</v>
      </c>
      <c r="C952" s="2" t="s">
        <v>84</v>
      </c>
      <c r="D952" s="2" t="s">
        <v>137</v>
      </c>
      <c r="E952" s="2" t="s">
        <v>337</v>
      </c>
      <c r="F952" s="2" t="s">
        <v>434</v>
      </c>
      <c r="G952" s="2">
        <v>1</v>
      </c>
      <c r="H952" s="10">
        <f>IF(_xlfn.XLOOKUP(D952,Principales!$B:$B,Principales!$D:$D,,,1)&lt;B952,_xlfn.XLOOKUP(D952,Principales!$B:$B,Principales!$C:$C,,,-1),_xlfn.XLOOKUP(D952,Principales!$B:$B,Principales!$C:$C,,,1))</f>
        <v>5000</v>
      </c>
      <c r="I952" s="14">
        <f t="shared" si="83"/>
        <v>0</v>
      </c>
      <c r="J952" s="14">
        <f t="shared" si="84"/>
        <v>5000</v>
      </c>
    </row>
    <row r="953" spans="1:10" hidden="1" x14ac:dyDescent="0.3">
      <c r="A953" s="5">
        <f t="shared" si="82"/>
        <v>629</v>
      </c>
      <c r="B953" s="3">
        <v>45127</v>
      </c>
      <c r="C953" s="2" t="s">
        <v>539</v>
      </c>
      <c r="D953" s="2" t="s">
        <v>137</v>
      </c>
      <c r="E953" s="2" t="s">
        <v>337</v>
      </c>
      <c r="F953" s="2" t="s">
        <v>4</v>
      </c>
      <c r="G953" s="2">
        <v>1</v>
      </c>
      <c r="H953" s="10">
        <f>IF(_xlfn.XLOOKUP(D953,Principales!$B:$B,Principales!$D:$D,,,1)&lt;B953,_xlfn.XLOOKUP(D953,Principales!$B:$B,Principales!$C:$C,,,-1),_xlfn.XLOOKUP(D953,Principales!$B:$B,Principales!$C:$C,,,1))</f>
        <v>5000</v>
      </c>
      <c r="I953" s="14">
        <f t="shared" si="83"/>
        <v>0</v>
      </c>
      <c r="J953" s="14">
        <f t="shared" si="84"/>
        <v>5000</v>
      </c>
    </row>
    <row r="954" spans="1:10" hidden="1" x14ac:dyDescent="0.3">
      <c r="A954" s="5">
        <f t="shared" si="82"/>
        <v>630</v>
      </c>
      <c r="B954" s="3">
        <v>45127</v>
      </c>
      <c r="C954" s="2" t="s">
        <v>13</v>
      </c>
      <c r="D954" s="2" t="s">
        <v>431</v>
      </c>
      <c r="E954" s="2" t="s">
        <v>14</v>
      </c>
      <c r="F954" s="2" t="s">
        <v>4</v>
      </c>
      <c r="G954" s="2">
        <v>1</v>
      </c>
      <c r="H954" s="10">
        <f>IF(_xlfn.XLOOKUP(D954,Principales!$B:$B,Principales!$D:$D,,,1)&lt;B954,_xlfn.XLOOKUP(D954,Principales!$B:$B,Principales!$C:$C,,,-1),_xlfn.XLOOKUP(D954,Principales!$B:$B,Principales!$C:$C,,,1))</f>
        <v>5000</v>
      </c>
      <c r="I954" s="14">
        <f t="shared" si="83"/>
        <v>0</v>
      </c>
      <c r="J954" s="14">
        <f t="shared" si="84"/>
        <v>5000</v>
      </c>
    </row>
    <row r="955" spans="1:10" hidden="1" x14ac:dyDescent="0.3">
      <c r="A955" s="5">
        <f t="shared" si="82"/>
        <v>630</v>
      </c>
      <c r="B955" s="3">
        <v>45127</v>
      </c>
      <c r="C955" s="2" t="s">
        <v>13</v>
      </c>
      <c r="D955" s="2" t="s">
        <v>431</v>
      </c>
      <c r="E955" s="2" t="s">
        <v>332</v>
      </c>
      <c r="F955" s="2"/>
      <c r="G955" s="2">
        <v>1</v>
      </c>
      <c r="H955" s="10">
        <f>IF(_xlfn.XLOOKUP(D955,Principales!$B:$B,Principales!$D:$D,,,1)&lt;B955,_xlfn.XLOOKUP(D955,Principales!$B:$B,Principales!$C:$C,,,-1),_xlfn.XLOOKUP(D955,Principales!$B:$B,Principales!$C:$C,,,1))</f>
        <v>5000</v>
      </c>
      <c r="I955" s="14">
        <f t="shared" si="83"/>
        <v>0</v>
      </c>
      <c r="J955" s="14">
        <f t="shared" si="84"/>
        <v>5000</v>
      </c>
    </row>
    <row r="956" spans="1:10" hidden="1" x14ac:dyDescent="0.3">
      <c r="A956" s="5">
        <f t="shared" si="82"/>
        <v>630</v>
      </c>
      <c r="B956" s="3">
        <v>45127</v>
      </c>
      <c r="C956" s="2" t="s">
        <v>13</v>
      </c>
      <c r="D956" s="2" t="s">
        <v>536</v>
      </c>
      <c r="E956" s="2"/>
      <c r="F956" s="2"/>
      <c r="G956" s="2">
        <v>1</v>
      </c>
      <c r="H956" s="10">
        <f>IF(_xlfn.XLOOKUP(D956,Principales!$B:$B,Principales!$D:$D,,,1)&lt;B956,_xlfn.XLOOKUP(D956,Principales!$B:$B,Principales!$C:$C,,,-1),_xlfn.XLOOKUP(D956,Principales!$B:$B,Principales!$C:$C,,,1))</f>
        <v>4000</v>
      </c>
      <c r="I956" s="14">
        <f t="shared" si="83"/>
        <v>0</v>
      </c>
      <c r="J956" s="14">
        <f t="shared" si="84"/>
        <v>4000</v>
      </c>
    </row>
    <row r="957" spans="1:10" hidden="1" x14ac:dyDescent="0.3">
      <c r="A957" s="5">
        <f t="shared" si="82"/>
        <v>631</v>
      </c>
      <c r="B957" s="3">
        <v>45128</v>
      </c>
      <c r="C957" s="2" t="s">
        <v>539</v>
      </c>
      <c r="D957" s="2" t="s">
        <v>36</v>
      </c>
      <c r="E957" s="2"/>
      <c r="F957" s="2" t="s">
        <v>434</v>
      </c>
      <c r="G957" s="2">
        <v>1</v>
      </c>
      <c r="H957" s="10">
        <f>IF(_xlfn.XLOOKUP(D957,Principales!$B:$B,Principales!$D:$D,,,1)&lt;B957,_xlfn.XLOOKUP(D957,Principales!$B:$B,Principales!$C:$C,,,-1),_xlfn.XLOOKUP(D957,Principales!$B:$B,Principales!$C:$C,,,1))</f>
        <v>5000</v>
      </c>
      <c r="I957" s="14">
        <f>IF(AND(F957="S/E",OR(E957="Mix ensalada",D869="Mix ensalada")),0,IF(AND(F957="S/E",OR(E957&lt;&gt;"Mix ensalada",D869&lt;&gt;"Mix ensalada")),1000,0))</f>
        <v>0</v>
      </c>
      <c r="J957" s="14">
        <f t="shared" si="84"/>
        <v>5000</v>
      </c>
    </row>
    <row r="958" spans="1:10" hidden="1" x14ac:dyDescent="0.3">
      <c r="A958" s="5">
        <f t="shared" si="82"/>
        <v>632</v>
      </c>
      <c r="B958" s="3">
        <v>45128</v>
      </c>
      <c r="C958" s="2" t="s">
        <v>29</v>
      </c>
      <c r="D958" s="2" t="s">
        <v>36</v>
      </c>
      <c r="E958" s="2"/>
      <c r="F958" s="2" t="s">
        <v>12</v>
      </c>
      <c r="G958" s="2">
        <v>1</v>
      </c>
      <c r="H958" s="10">
        <f>IF(_xlfn.XLOOKUP(D958,Principales!$B:$B,Principales!$D:$D,,,1)&lt;B958,_xlfn.XLOOKUP(D958,Principales!$B:$B,Principales!$C:$C,,,-1),_xlfn.XLOOKUP(D958,Principales!$B:$B,Principales!$C:$C,,,1))</f>
        <v>5000</v>
      </c>
      <c r="I958" s="14">
        <f t="shared" si="83"/>
        <v>0</v>
      </c>
      <c r="J958" s="14">
        <f t="shared" si="84"/>
        <v>5000</v>
      </c>
    </row>
    <row r="959" spans="1:10" hidden="1" x14ac:dyDescent="0.3">
      <c r="A959" s="5">
        <f t="shared" si="82"/>
        <v>633</v>
      </c>
      <c r="B959" s="3">
        <v>45128</v>
      </c>
      <c r="C959" s="2" t="s">
        <v>781</v>
      </c>
      <c r="D959" s="2" t="s">
        <v>36</v>
      </c>
      <c r="E959" s="2"/>
      <c r="F959" s="2" t="s">
        <v>4</v>
      </c>
      <c r="G959" s="2">
        <v>2</v>
      </c>
      <c r="H959" s="10">
        <f>IF(_xlfn.XLOOKUP(D959,Principales!$B:$B,Principales!$D:$D,,,1)&lt;B959,_xlfn.XLOOKUP(D959,Principales!$B:$B,Principales!$C:$C,,,-1),_xlfn.XLOOKUP(D959,Principales!$B:$B,Principales!$C:$C,,,1))</f>
        <v>5000</v>
      </c>
      <c r="I959" s="14">
        <f t="shared" si="83"/>
        <v>0</v>
      </c>
      <c r="J959" s="14">
        <f t="shared" si="84"/>
        <v>10000</v>
      </c>
    </row>
    <row r="960" spans="1:10" hidden="1" x14ac:dyDescent="0.3">
      <c r="A960" s="5">
        <f t="shared" si="82"/>
        <v>634</v>
      </c>
      <c r="B960" s="3">
        <v>45129</v>
      </c>
      <c r="C960" s="2" t="s">
        <v>8</v>
      </c>
      <c r="D960" s="2" t="s">
        <v>36</v>
      </c>
      <c r="E960" s="2"/>
      <c r="F960" s="2" t="s">
        <v>434</v>
      </c>
      <c r="G960" s="2">
        <v>1</v>
      </c>
      <c r="H960" s="10">
        <f>IF(_xlfn.XLOOKUP(D960,Principales!$B:$B,Principales!$D:$D,,,1)&lt;B960,_xlfn.XLOOKUP(D960,Principales!$B:$B,Principales!$C:$C,,,-1),_xlfn.XLOOKUP(D960,Principales!$B:$B,Principales!$C:$C,,,1))</f>
        <v>5000</v>
      </c>
      <c r="I960" s="14">
        <f t="shared" si="83"/>
        <v>0</v>
      </c>
      <c r="J960" s="14">
        <f t="shared" si="84"/>
        <v>5000</v>
      </c>
    </row>
    <row r="961" spans="1:10" hidden="1" x14ac:dyDescent="0.3">
      <c r="A961" s="5">
        <f t="shared" si="82"/>
        <v>634</v>
      </c>
      <c r="B961" s="3">
        <v>45129</v>
      </c>
      <c r="C961" s="2" t="s">
        <v>8</v>
      </c>
      <c r="D961" s="2" t="s">
        <v>58</v>
      </c>
      <c r="E961" s="2"/>
      <c r="F961" s="2" t="s">
        <v>434</v>
      </c>
      <c r="G961" s="2">
        <v>1</v>
      </c>
      <c r="H961" s="10">
        <f>IF(_xlfn.XLOOKUP(D961,Principales!$B:$B,Principales!$D:$D,,,1)&lt;B961,_xlfn.XLOOKUP(D961,Principales!$B:$B,Principales!$C:$C,,,-1),_xlfn.XLOOKUP(D961,Principales!$B:$B,Principales!$C:$C,,,1))</f>
        <v>5000</v>
      </c>
      <c r="I961" s="14">
        <f t="shared" si="83"/>
        <v>0</v>
      </c>
      <c r="J961" s="14">
        <f t="shared" si="84"/>
        <v>5000</v>
      </c>
    </row>
    <row r="962" spans="1:10" hidden="1" x14ac:dyDescent="0.3">
      <c r="A962" s="5">
        <f t="shared" si="82"/>
        <v>635</v>
      </c>
      <c r="B962" s="3">
        <v>45129</v>
      </c>
      <c r="C962" s="2" t="s">
        <v>39</v>
      </c>
      <c r="D962" s="2" t="s">
        <v>341</v>
      </c>
      <c r="E962" s="2" t="s">
        <v>26</v>
      </c>
      <c r="F962" s="2" t="s">
        <v>542</v>
      </c>
      <c r="G962" s="2">
        <v>1</v>
      </c>
      <c r="H962" s="10">
        <f>IF(_xlfn.XLOOKUP(D962,Principales!$B:$B,Principales!$D:$D,,,1)&lt;B962,_xlfn.XLOOKUP(D962,Principales!$B:$B,Principales!$C:$C,,,-1),_xlfn.XLOOKUP(D962,Principales!$B:$B,Principales!$C:$C,,,1))</f>
        <v>5000</v>
      </c>
      <c r="I962" s="14">
        <f t="shared" si="83"/>
        <v>0</v>
      </c>
      <c r="J962" s="14">
        <f t="shared" si="84"/>
        <v>5000</v>
      </c>
    </row>
    <row r="963" spans="1:10" hidden="1" x14ac:dyDescent="0.3">
      <c r="A963" s="5">
        <f t="shared" si="82"/>
        <v>636</v>
      </c>
      <c r="B963" s="3">
        <v>45129</v>
      </c>
      <c r="C963" s="2" t="s">
        <v>84</v>
      </c>
      <c r="D963" s="2" t="s">
        <v>96</v>
      </c>
      <c r="E963" s="2"/>
      <c r="F963" s="2" t="s">
        <v>434</v>
      </c>
      <c r="G963" s="2">
        <v>1</v>
      </c>
      <c r="H963" s="10">
        <f>IF(_xlfn.XLOOKUP(D963,Principales!$B:$B,Principales!$D:$D,,,1)&lt;B963,_xlfn.XLOOKUP(D963,Principales!$B:$B,Principales!$C:$C,,,-1),_xlfn.XLOOKUP(D963,Principales!$B:$B,Principales!$C:$C,,,1))</f>
        <v>6000</v>
      </c>
      <c r="I963" s="14">
        <f t="shared" si="83"/>
        <v>0</v>
      </c>
      <c r="J963" s="14">
        <f t="shared" si="84"/>
        <v>6000</v>
      </c>
    </row>
    <row r="964" spans="1:10" hidden="1" x14ac:dyDescent="0.3">
      <c r="A964" s="5">
        <f t="shared" ref="A964:A1027" si="85">IF(_xlfn.CONCAT(B964:C964)=_xlfn.CONCAT(B963:C963),A963,A963+1)</f>
        <v>637</v>
      </c>
      <c r="B964" s="3">
        <v>45129</v>
      </c>
      <c r="C964" s="2" t="s">
        <v>864</v>
      </c>
      <c r="D964" s="2" t="s">
        <v>96</v>
      </c>
      <c r="E964" s="2"/>
      <c r="F964" s="2" t="s">
        <v>4</v>
      </c>
      <c r="G964" s="2">
        <v>1</v>
      </c>
      <c r="H964" s="10">
        <f>IF(_xlfn.XLOOKUP(D964,Principales!$B:$B,Principales!$D:$D,,,1)&lt;B964,_xlfn.XLOOKUP(D964,Principales!$B:$B,Principales!$C:$C,,,-1),_xlfn.XLOOKUP(D964,Principales!$B:$B,Principales!$C:$C,,,1))</f>
        <v>6000</v>
      </c>
      <c r="I964" s="14">
        <f t="shared" si="83"/>
        <v>0</v>
      </c>
      <c r="J964" s="14">
        <f t="shared" si="84"/>
        <v>6000</v>
      </c>
    </row>
    <row r="965" spans="1:10" hidden="1" x14ac:dyDescent="0.3">
      <c r="A965" s="5">
        <f t="shared" si="85"/>
        <v>638</v>
      </c>
      <c r="B965" s="3">
        <v>45130</v>
      </c>
      <c r="C965" s="2" t="s">
        <v>338</v>
      </c>
      <c r="D965" s="2" t="s">
        <v>96</v>
      </c>
      <c r="E965" s="2"/>
      <c r="F965" s="2" t="s">
        <v>12</v>
      </c>
      <c r="G965" s="2">
        <v>1</v>
      </c>
      <c r="H965" s="10">
        <f>IF(_xlfn.XLOOKUP(D965,Principales!$B:$B,Principales!$D:$D,,,1)&lt;B965,_xlfn.XLOOKUP(D965,Principales!$B:$B,Principales!$C:$C,,,-1),_xlfn.XLOOKUP(D965,Principales!$B:$B,Principales!$C:$C,,,1))</f>
        <v>6000</v>
      </c>
      <c r="I965" s="14">
        <f t="shared" si="83"/>
        <v>0</v>
      </c>
      <c r="J965" s="14">
        <f t="shared" si="84"/>
        <v>6000</v>
      </c>
    </row>
    <row r="966" spans="1:10" hidden="1" x14ac:dyDescent="0.3">
      <c r="A966" s="5">
        <f t="shared" si="85"/>
        <v>638</v>
      </c>
      <c r="B966" s="3">
        <v>45130</v>
      </c>
      <c r="C966" s="2" t="s">
        <v>338</v>
      </c>
      <c r="D966" s="2" t="s">
        <v>153</v>
      </c>
      <c r="E966" s="2" t="s">
        <v>14</v>
      </c>
      <c r="F966" s="2" t="s">
        <v>4</v>
      </c>
      <c r="G966" s="2">
        <v>1</v>
      </c>
      <c r="H966" s="10">
        <f>IF(_xlfn.XLOOKUP(D966,Principales!$B:$B,Principales!$D:$D,,,1)&lt;B966,_xlfn.XLOOKUP(D966,Principales!$B:$B,Principales!$C:$C,,,-1),_xlfn.XLOOKUP(D966,Principales!$B:$B,Principales!$C:$C,,,1))</f>
        <v>5000</v>
      </c>
      <c r="I966" s="14">
        <f t="shared" si="83"/>
        <v>0</v>
      </c>
      <c r="J966" s="14">
        <f t="shared" si="84"/>
        <v>5000</v>
      </c>
    </row>
    <row r="967" spans="1:10" hidden="1" x14ac:dyDescent="0.3">
      <c r="A967" s="5">
        <f t="shared" si="85"/>
        <v>639</v>
      </c>
      <c r="B967" s="3">
        <v>45130</v>
      </c>
      <c r="C967" s="2" t="s">
        <v>13</v>
      </c>
      <c r="D967" s="2" t="s">
        <v>431</v>
      </c>
      <c r="E967" s="2" t="s">
        <v>14</v>
      </c>
      <c r="F967" s="2" t="s">
        <v>4</v>
      </c>
      <c r="G967" s="2">
        <v>1</v>
      </c>
      <c r="H967" s="10">
        <f>IF(_xlfn.XLOOKUP(D967,Principales!$B:$B,Principales!$D:$D,,,1)&lt;B967,_xlfn.XLOOKUP(D967,Principales!$B:$B,Principales!$C:$C,,,-1),_xlfn.XLOOKUP(D967,Principales!$B:$B,Principales!$C:$C,,,1))</f>
        <v>5000</v>
      </c>
      <c r="I967" s="14">
        <f t="shared" si="83"/>
        <v>0</v>
      </c>
      <c r="J967" s="14">
        <f t="shared" si="84"/>
        <v>5000</v>
      </c>
    </row>
    <row r="968" spans="1:10" hidden="1" x14ac:dyDescent="0.3">
      <c r="A968" s="5">
        <f t="shared" si="85"/>
        <v>639</v>
      </c>
      <c r="B968" s="3">
        <v>45130</v>
      </c>
      <c r="C968" s="2" t="s">
        <v>13</v>
      </c>
      <c r="D968" s="2" t="s">
        <v>431</v>
      </c>
      <c r="E968" s="2" t="s">
        <v>19</v>
      </c>
      <c r="F968" s="2" t="s">
        <v>4</v>
      </c>
      <c r="G968" s="2">
        <v>1</v>
      </c>
      <c r="H968" s="10">
        <f>IF(_xlfn.XLOOKUP(D968,Principales!$B:$B,Principales!$D:$D,,,1)&lt;B968,_xlfn.XLOOKUP(D968,Principales!$B:$B,Principales!$C:$C,,,-1),_xlfn.XLOOKUP(D968,Principales!$B:$B,Principales!$C:$C,,,1))</f>
        <v>5000</v>
      </c>
      <c r="I968" s="14">
        <f t="shared" si="83"/>
        <v>0</v>
      </c>
      <c r="J968" s="14">
        <f t="shared" si="84"/>
        <v>5000</v>
      </c>
    </row>
    <row r="969" spans="1:10" hidden="1" x14ac:dyDescent="0.3">
      <c r="A969" s="5">
        <f t="shared" si="85"/>
        <v>639</v>
      </c>
      <c r="B969" s="3">
        <v>45130</v>
      </c>
      <c r="C969" s="2" t="s">
        <v>13</v>
      </c>
      <c r="D969" s="2" t="s">
        <v>36</v>
      </c>
      <c r="E969" s="2"/>
      <c r="F969" s="2" t="s">
        <v>4</v>
      </c>
      <c r="G969" s="2">
        <v>1</v>
      </c>
      <c r="H969" s="10">
        <f>IF(_xlfn.XLOOKUP(D969,Principales!$B:$B,Principales!$D:$D,,,1)&lt;B969,_xlfn.XLOOKUP(D969,Principales!$B:$B,Principales!$C:$C,,,-1),_xlfn.XLOOKUP(D969,Principales!$B:$B,Principales!$C:$C,,,1))</f>
        <v>5000</v>
      </c>
      <c r="I969" s="14">
        <f t="shared" ref="I969:I1032" si="86">IF(AND(F969="S/E",OR(E969="Mix ensalada",D969="Mix ensalada")),0,IF(AND(F969="S/E",OR(E969&lt;&gt;"Mix ensalada",D969&lt;&gt;"Mix ensalada")),1000,0))</f>
        <v>0</v>
      </c>
      <c r="J969" s="14">
        <f t="shared" ref="J969:J1032" si="87">G969*H969-I969</f>
        <v>5000</v>
      </c>
    </row>
    <row r="970" spans="1:10" hidden="1" x14ac:dyDescent="0.3">
      <c r="A970" s="5">
        <f t="shared" si="85"/>
        <v>640</v>
      </c>
      <c r="B970" s="3">
        <v>45130</v>
      </c>
      <c r="C970" s="2" t="s">
        <v>144</v>
      </c>
      <c r="D970" s="2" t="s">
        <v>340</v>
      </c>
      <c r="E970" s="2" t="s">
        <v>26</v>
      </c>
      <c r="F970" s="2" t="s">
        <v>4</v>
      </c>
      <c r="G970" s="2">
        <v>3</v>
      </c>
      <c r="H970" s="10">
        <f>IF(_xlfn.XLOOKUP(D970,Principales!$B:$B,Principales!$D:$D,,,1)&lt;B970,_xlfn.XLOOKUP(D970,Principales!$B:$B,Principales!$C:$C,,,-1),_xlfn.XLOOKUP(D970,Principales!$B:$B,Principales!$C:$C,,,1))</f>
        <v>5000</v>
      </c>
      <c r="I970" s="14">
        <f t="shared" si="86"/>
        <v>0</v>
      </c>
      <c r="J970" s="14">
        <f t="shared" si="87"/>
        <v>15000</v>
      </c>
    </row>
    <row r="971" spans="1:10" hidden="1" x14ac:dyDescent="0.3">
      <c r="A971" s="5">
        <f t="shared" si="85"/>
        <v>640</v>
      </c>
      <c r="B971" s="3">
        <v>45130</v>
      </c>
      <c r="C971" s="2" t="s">
        <v>144</v>
      </c>
      <c r="D971" s="2" t="s">
        <v>153</v>
      </c>
      <c r="E971" s="2" t="s">
        <v>19</v>
      </c>
      <c r="F971" s="2" t="s">
        <v>4</v>
      </c>
      <c r="G971" s="2">
        <v>2</v>
      </c>
      <c r="H971" s="10">
        <f>IF(_xlfn.XLOOKUP(D971,Principales!$B:$B,Principales!$D:$D,,,1)&lt;B971,_xlfn.XLOOKUP(D971,Principales!$B:$B,Principales!$C:$C,,,-1),_xlfn.XLOOKUP(D971,Principales!$B:$B,Principales!$C:$C,,,1))</f>
        <v>5000</v>
      </c>
      <c r="I971" s="14">
        <f t="shared" si="86"/>
        <v>0</v>
      </c>
      <c r="J971" s="14">
        <f t="shared" si="87"/>
        <v>10000</v>
      </c>
    </row>
    <row r="972" spans="1:10" hidden="1" x14ac:dyDescent="0.3">
      <c r="A972" s="5">
        <f t="shared" si="85"/>
        <v>641</v>
      </c>
      <c r="B972" s="3">
        <v>45131</v>
      </c>
      <c r="C972" s="2" t="s">
        <v>282</v>
      </c>
      <c r="D972" s="2" t="s">
        <v>31</v>
      </c>
      <c r="E972" s="2" t="s">
        <v>26</v>
      </c>
      <c r="F972" s="2" t="s">
        <v>434</v>
      </c>
      <c r="G972" s="2">
        <v>1</v>
      </c>
      <c r="H972" s="10">
        <f>IF(_xlfn.XLOOKUP(D972,Principales!$B:$B,Principales!$D:$D,,,1)&lt;B972,_xlfn.XLOOKUP(D972,Principales!$B:$B,Principales!$C:$C,,,-1),_xlfn.XLOOKUP(D972,Principales!$B:$B,Principales!$C:$C,,,1))</f>
        <v>5000</v>
      </c>
      <c r="I972" s="14">
        <f t="shared" si="86"/>
        <v>0</v>
      </c>
      <c r="J972" s="14">
        <f t="shared" si="87"/>
        <v>5000</v>
      </c>
    </row>
    <row r="973" spans="1:10" hidden="1" x14ac:dyDescent="0.3">
      <c r="A973" s="5">
        <f t="shared" si="85"/>
        <v>641</v>
      </c>
      <c r="B973" s="3">
        <v>45131</v>
      </c>
      <c r="C973" s="2" t="s">
        <v>282</v>
      </c>
      <c r="D973" s="2" t="s">
        <v>67</v>
      </c>
      <c r="E973" s="2"/>
      <c r="F973" s="2" t="s">
        <v>4</v>
      </c>
      <c r="G973" s="2">
        <v>1</v>
      </c>
      <c r="H973" s="10">
        <f>IF(_xlfn.XLOOKUP(D973,Principales!$B:$B,Principales!$D:$D,,,1)&lt;B973,_xlfn.XLOOKUP(D973,Principales!$B:$B,Principales!$C:$C,,,-1),_xlfn.XLOOKUP(D973,Principales!$B:$B,Principales!$C:$C,,,1))</f>
        <v>5000</v>
      </c>
      <c r="I973" s="14">
        <f t="shared" si="86"/>
        <v>0</v>
      </c>
      <c r="J973" s="14">
        <f t="shared" si="87"/>
        <v>5000</v>
      </c>
    </row>
    <row r="974" spans="1:10" hidden="1" x14ac:dyDescent="0.3">
      <c r="A974" s="5">
        <f t="shared" si="85"/>
        <v>641</v>
      </c>
      <c r="B974" s="3">
        <v>45131</v>
      </c>
      <c r="C974" s="2" t="s">
        <v>282</v>
      </c>
      <c r="D974" s="2" t="s">
        <v>31</v>
      </c>
      <c r="E974" s="2" t="s">
        <v>14</v>
      </c>
      <c r="F974" s="2" t="s">
        <v>4</v>
      </c>
      <c r="G974" s="2">
        <v>2</v>
      </c>
      <c r="H974" s="10">
        <f>IF(_xlfn.XLOOKUP(D974,Principales!$B:$B,Principales!$D:$D,,,1)&lt;B974,_xlfn.XLOOKUP(D974,Principales!$B:$B,Principales!$C:$C,,,-1),_xlfn.XLOOKUP(D974,Principales!$B:$B,Principales!$C:$C,,,1))</f>
        <v>5000</v>
      </c>
      <c r="I974" s="14">
        <f t="shared" si="86"/>
        <v>0</v>
      </c>
      <c r="J974" s="14">
        <f t="shared" si="87"/>
        <v>10000</v>
      </c>
    </row>
    <row r="975" spans="1:10" hidden="1" x14ac:dyDescent="0.3">
      <c r="A975" s="5">
        <f t="shared" si="85"/>
        <v>641</v>
      </c>
      <c r="B975" s="3">
        <v>45131</v>
      </c>
      <c r="C975" s="2" t="s">
        <v>282</v>
      </c>
      <c r="D975" s="2" t="s">
        <v>153</v>
      </c>
      <c r="E975" s="2" t="s">
        <v>14</v>
      </c>
      <c r="F975" s="2" t="s">
        <v>4</v>
      </c>
      <c r="G975" s="2">
        <v>1</v>
      </c>
      <c r="H975" s="10">
        <f>IF(_xlfn.XLOOKUP(D975,Principales!$B:$B,Principales!$D:$D,,,1)&lt;B975,_xlfn.XLOOKUP(D975,Principales!$B:$B,Principales!$C:$C,,,-1),_xlfn.XLOOKUP(D975,Principales!$B:$B,Principales!$C:$C,,,1))</f>
        <v>5000</v>
      </c>
      <c r="I975" s="14">
        <f t="shared" si="86"/>
        <v>0</v>
      </c>
      <c r="J975" s="14">
        <f t="shared" si="87"/>
        <v>5000</v>
      </c>
    </row>
    <row r="976" spans="1:10" hidden="1" x14ac:dyDescent="0.3">
      <c r="A976" s="5">
        <f t="shared" si="85"/>
        <v>642</v>
      </c>
      <c r="B976" s="3">
        <v>45131</v>
      </c>
      <c r="C976" s="2" t="s">
        <v>13</v>
      </c>
      <c r="D976" s="2" t="s">
        <v>431</v>
      </c>
      <c r="E976" s="2" t="s">
        <v>14</v>
      </c>
      <c r="F976" s="2" t="s">
        <v>4</v>
      </c>
      <c r="G976" s="2">
        <v>1</v>
      </c>
      <c r="H976" s="10">
        <f>IF(_xlfn.XLOOKUP(D976,Principales!$B:$B,Principales!$D:$D,,,1)&lt;B976,_xlfn.XLOOKUP(D976,Principales!$B:$B,Principales!$C:$C,,,-1),_xlfn.XLOOKUP(D976,Principales!$B:$B,Principales!$C:$C,,,1))</f>
        <v>5000</v>
      </c>
      <c r="I976" s="14">
        <f t="shared" si="86"/>
        <v>0</v>
      </c>
      <c r="J976" s="14">
        <f t="shared" si="87"/>
        <v>5000</v>
      </c>
    </row>
    <row r="977" spans="1:10" hidden="1" x14ac:dyDescent="0.3">
      <c r="A977" s="5">
        <f t="shared" si="85"/>
        <v>642</v>
      </c>
      <c r="B977" s="3">
        <v>45131</v>
      </c>
      <c r="C977" s="2" t="s">
        <v>13</v>
      </c>
      <c r="D977" s="2" t="s">
        <v>431</v>
      </c>
      <c r="E977" s="2" t="s">
        <v>26</v>
      </c>
      <c r="F977" s="2" t="s">
        <v>4</v>
      </c>
      <c r="G977" s="2">
        <v>1</v>
      </c>
      <c r="H977" s="10">
        <f>IF(_xlfn.XLOOKUP(D977,Principales!$B:$B,Principales!$D:$D,,,1)&lt;B977,_xlfn.XLOOKUP(D977,Principales!$B:$B,Principales!$C:$C,,,-1),_xlfn.XLOOKUP(D977,Principales!$B:$B,Principales!$C:$C,,,1))</f>
        <v>5000</v>
      </c>
      <c r="I977" s="14">
        <f t="shared" si="86"/>
        <v>0</v>
      </c>
      <c r="J977" s="14">
        <f t="shared" si="87"/>
        <v>5000</v>
      </c>
    </row>
    <row r="978" spans="1:10" hidden="1" x14ac:dyDescent="0.3">
      <c r="A978" s="5">
        <f t="shared" si="85"/>
        <v>643</v>
      </c>
      <c r="B978" s="3">
        <v>45132</v>
      </c>
      <c r="C978" s="2" t="s">
        <v>282</v>
      </c>
      <c r="D978" s="2" t="s">
        <v>90</v>
      </c>
      <c r="E978" s="2" t="s">
        <v>26</v>
      </c>
      <c r="F978" s="2" t="s">
        <v>434</v>
      </c>
      <c r="G978" s="2">
        <v>1</v>
      </c>
      <c r="H978" s="10">
        <f>IF(_xlfn.XLOOKUP(D978,Principales!$B:$B,Principales!$D:$D,,,1)&lt;B978,_xlfn.XLOOKUP(D978,Principales!$B:$B,Principales!$C:$C,,,-1),_xlfn.XLOOKUP(D978,Principales!$B:$B,Principales!$C:$C,,,1))</f>
        <v>5000</v>
      </c>
      <c r="I978" s="14">
        <f t="shared" si="86"/>
        <v>0</v>
      </c>
      <c r="J978" s="14">
        <f t="shared" si="87"/>
        <v>5000</v>
      </c>
    </row>
    <row r="979" spans="1:10" hidden="1" x14ac:dyDescent="0.3">
      <c r="A979" s="5">
        <f t="shared" si="85"/>
        <v>643</v>
      </c>
      <c r="B979" s="3">
        <v>45132</v>
      </c>
      <c r="C979" s="2" t="s">
        <v>282</v>
      </c>
      <c r="D979" s="2" t="s">
        <v>142</v>
      </c>
      <c r="E979" s="2" t="s">
        <v>337</v>
      </c>
      <c r="F979" s="2" t="s">
        <v>434</v>
      </c>
      <c r="G979" s="2">
        <v>1</v>
      </c>
      <c r="H979" s="10">
        <f>IF(_xlfn.XLOOKUP(D979,Principales!$B:$B,Principales!$D:$D,,,1)&lt;B979,_xlfn.XLOOKUP(D979,Principales!$B:$B,Principales!$C:$C,,,-1),_xlfn.XLOOKUP(D979,Principales!$B:$B,Principales!$C:$C,,,1))</f>
        <v>5000</v>
      </c>
      <c r="I979" s="14">
        <f t="shared" si="86"/>
        <v>0</v>
      </c>
      <c r="J979" s="14">
        <f t="shared" si="87"/>
        <v>5000</v>
      </c>
    </row>
    <row r="980" spans="1:10" hidden="1" x14ac:dyDescent="0.3">
      <c r="A980" s="5">
        <f t="shared" si="85"/>
        <v>644</v>
      </c>
      <c r="B980" s="3">
        <v>45132</v>
      </c>
      <c r="C980" s="2" t="s">
        <v>539</v>
      </c>
      <c r="D980" s="2" t="s">
        <v>36</v>
      </c>
      <c r="E980" s="2"/>
      <c r="F980" s="2" t="s">
        <v>4</v>
      </c>
      <c r="G980" s="2">
        <v>1</v>
      </c>
      <c r="H980" s="10">
        <f>IF(_xlfn.XLOOKUP(D980,Principales!$B:$B,Principales!$D:$D,,,1)&lt;B980,_xlfn.XLOOKUP(D980,Principales!$B:$B,Principales!$C:$C,,,-1),_xlfn.XLOOKUP(D980,Principales!$B:$B,Principales!$C:$C,,,1))</f>
        <v>5000</v>
      </c>
      <c r="I980" s="14">
        <f t="shared" si="86"/>
        <v>0</v>
      </c>
      <c r="J980" s="14">
        <f t="shared" si="87"/>
        <v>5000</v>
      </c>
    </row>
    <row r="981" spans="1:10" hidden="1" x14ac:dyDescent="0.3">
      <c r="A981" s="5">
        <f t="shared" si="85"/>
        <v>645</v>
      </c>
      <c r="B981" s="3">
        <v>45132</v>
      </c>
      <c r="C981" s="2" t="s">
        <v>84</v>
      </c>
      <c r="D981" s="2" t="s">
        <v>67</v>
      </c>
      <c r="E981" s="2"/>
      <c r="F981" s="2" t="s">
        <v>434</v>
      </c>
      <c r="G981" s="2">
        <v>1</v>
      </c>
      <c r="H981" s="10">
        <f>IF(_xlfn.XLOOKUP(D981,Principales!$B:$B,Principales!$D:$D,,,1)&lt;B981,_xlfn.XLOOKUP(D981,Principales!$B:$B,Principales!$C:$C,,,-1),_xlfn.XLOOKUP(D981,Principales!$B:$B,Principales!$C:$C,,,1))</f>
        <v>5000</v>
      </c>
      <c r="I981" s="14">
        <f t="shared" si="86"/>
        <v>0</v>
      </c>
      <c r="J981" s="14">
        <f t="shared" si="87"/>
        <v>5000</v>
      </c>
    </row>
    <row r="982" spans="1:10" hidden="1" x14ac:dyDescent="0.3">
      <c r="A982" s="5">
        <f t="shared" si="85"/>
        <v>646</v>
      </c>
      <c r="B982" s="3">
        <v>45133</v>
      </c>
      <c r="C982" s="2" t="s">
        <v>84</v>
      </c>
      <c r="D982" s="2" t="s">
        <v>137</v>
      </c>
      <c r="E982" s="2" t="s">
        <v>337</v>
      </c>
      <c r="F982" s="2" t="s">
        <v>434</v>
      </c>
      <c r="G982" s="2">
        <v>1</v>
      </c>
      <c r="H982" s="10">
        <f>IF(_xlfn.XLOOKUP(D982,Principales!$B:$B,Principales!$D:$D,,,1)&lt;B982,_xlfn.XLOOKUP(D982,Principales!$B:$B,Principales!$C:$C,,,-1),_xlfn.XLOOKUP(D982,Principales!$B:$B,Principales!$C:$C,,,1))</f>
        <v>5000</v>
      </c>
      <c r="I982" s="14">
        <f t="shared" si="86"/>
        <v>0</v>
      </c>
      <c r="J982" s="14">
        <f t="shared" si="87"/>
        <v>5000</v>
      </c>
    </row>
    <row r="983" spans="1:10" hidden="1" x14ac:dyDescent="0.3">
      <c r="A983" s="5">
        <f t="shared" si="85"/>
        <v>647</v>
      </c>
      <c r="B983" s="3">
        <v>45133</v>
      </c>
      <c r="C983" s="2" t="s">
        <v>282</v>
      </c>
      <c r="D983" s="2" t="s">
        <v>153</v>
      </c>
      <c r="E983" s="2" t="s">
        <v>337</v>
      </c>
      <c r="F983" s="2" t="s">
        <v>434</v>
      </c>
      <c r="G983" s="2">
        <v>1</v>
      </c>
      <c r="H983" s="10">
        <f>IF(_xlfn.XLOOKUP(D983,Principales!$B:$B,Principales!$D:$D,,,1)&lt;B983,_xlfn.XLOOKUP(D983,Principales!$B:$B,Principales!$C:$C,,,-1),_xlfn.XLOOKUP(D983,Principales!$B:$B,Principales!$C:$C,,,1))</f>
        <v>5000</v>
      </c>
      <c r="I983" s="14">
        <f t="shared" si="86"/>
        <v>0</v>
      </c>
      <c r="J983" s="14">
        <f t="shared" si="87"/>
        <v>5000</v>
      </c>
    </row>
    <row r="984" spans="1:10" hidden="1" x14ac:dyDescent="0.3">
      <c r="A984" s="5">
        <f t="shared" si="85"/>
        <v>647</v>
      </c>
      <c r="B984" s="3">
        <v>45133</v>
      </c>
      <c r="C984" s="2" t="s">
        <v>282</v>
      </c>
      <c r="D984" s="2" t="s">
        <v>31</v>
      </c>
      <c r="E984" s="2" t="s">
        <v>543</v>
      </c>
      <c r="F984" s="2" t="s">
        <v>4</v>
      </c>
      <c r="G984" s="2">
        <v>1</v>
      </c>
      <c r="H984" s="10">
        <f>IF(_xlfn.XLOOKUP(D984,Principales!$B:$B,Principales!$D:$D,,,1)&lt;B984,_xlfn.XLOOKUP(D984,Principales!$B:$B,Principales!$C:$C,,,-1),_xlfn.XLOOKUP(D984,Principales!$B:$B,Principales!$C:$C,,,1))</f>
        <v>5000</v>
      </c>
      <c r="I984" s="14">
        <f t="shared" si="86"/>
        <v>0</v>
      </c>
      <c r="J984" s="14">
        <f t="shared" si="87"/>
        <v>5000</v>
      </c>
    </row>
    <row r="985" spans="1:10" hidden="1" x14ac:dyDescent="0.3">
      <c r="A985" s="5">
        <f t="shared" si="85"/>
        <v>647</v>
      </c>
      <c r="B985" s="3">
        <v>45133</v>
      </c>
      <c r="C985" s="2" t="s">
        <v>282</v>
      </c>
      <c r="D985" s="2" t="s">
        <v>31</v>
      </c>
      <c r="E985" s="2" t="s">
        <v>528</v>
      </c>
      <c r="F985" s="2" t="s">
        <v>434</v>
      </c>
      <c r="G985" s="2">
        <v>1</v>
      </c>
      <c r="H985" s="10">
        <f>IF(_xlfn.XLOOKUP(D985,Principales!$B:$B,Principales!$D:$D,,,1)&lt;B985,_xlfn.XLOOKUP(D985,Principales!$B:$B,Principales!$C:$C,,,-1),_xlfn.XLOOKUP(D985,Principales!$B:$B,Principales!$C:$C,,,1))</f>
        <v>5000</v>
      </c>
      <c r="I985" s="14">
        <f t="shared" si="86"/>
        <v>0</v>
      </c>
      <c r="J985" s="14">
        <f t="shared" si="87"/>
        <v>5000</v>
      </c>
    </row>
    <row r="986" spans="1:10" hidden="1" x14ac:dyDescent="0.3">
      <c r="A986" s="5">
        <f t="shared" si="85"/>
        <v>648</v>
      </c>
      <c r="B986" s="3">
        <v>45133</v>
      </c>
      <c r="C986" s="2" t="s">
        <v>539</v>
      </c>
      <c r="D986" s="2" t="s">
        <v>58</v>
      </c>
      <c r="E986" s="2"/>
      <c r="F986" s="2" t="s">
        <v>434</v>
      </c>
      <c r="G986" s="2">
        <v>1</v>
      </c>
      <c r="H986" s="10">
        <f>IF(_xlfn.XLOOKUP(D986,Principales!$B:$B,Principales!$D:$D,,,1)&lt;B986,_xlfn.XLOOKUP(D986,Principales!$B:$B,Principales!$C:$C,,,-1),_xlfn.XLOOKUP(D986,Principales!$B:$B,Principales!$C:$C,,,1))</f>
        <v>5000</v>
      </c>
      <c r="I986" s="14">
        <f t="shared" si="86"/>
        <v>0</v>
      </c>
      <c r="J986" s="14">
        <f t="shared" si="87"/>
        <v>5000</v>
      </c>
    </row>
    <row r="987" spans="1:10" hidden="1" x14ac:dyDescent="0.3">
      <c r="A987" s="5">
        <f t="shared" si="85"/>
        <v>649</v>
      </c>
      <c r="B987" s="3">
        <v>45133</v>
      </c>
      <c r="C987" s="2" t="s">
        <v>144</v>
      </c>
      <c r="D987" s="2" t="s">
        <v>340</v>
      </c>
      <c r="E987" s="2" t="s">
        <v>528</v>
      </c>
      <c r="F987" s="2" t="s">
        <v>4</v>
      </c>
      <c r="G987" s="2">
        <v>1</v>
      </c>
      <c r="H987" s="10">
        <f>IF(_xlfn.XLOOKUP(D987,Principales!$B:$B,Principales!$D:$D,,,1)&lt;B987,_xlfn.XLOOKUP(D987,Principales!$B:$B,Principales!$C:$C,,,-1),_xlfn.XLOOKUP(D987,Principales!$B:$B,Principales!$C:$C,,,1))</f>
        <v>5000</v>
      </c>
      <c r="I987" s="14">
        <f t="shared" si="86"/>
        <v>0</v>
      </c>
      <c r="J987" s="14">
        <f t="shared" si="87"/>
        <v>5000</v>
      </c>
    </row>
    <row r="988" spans="1:10" hidden="1" x14ac:dyDescent="0.3">
      <c r="A988" s="5">
        <f t="shared" si="85"/>
        <v>649</v>
      </c>
      <c r="B988" s="3">
        <v>45133</v>
      </c>
      <c r="C988" s="2" t="s">
        <v>144</v>
      </c>
      <c r="D988" s="2" t="s">
        <v>340</v>
      </c>
      <c r="E988" s="2" t="s">
        <v>543</v>
      </c>
      <c r="F988" s="2" t="s">
        <v>4</v>
      </c>
      <c r="G988" s="2">
        <v>1</v>
      </c>
      <c r="H988" s="10">
        <f>IF(_xlfn.XLOOKUP(D988,Principales!$B:$B,Principales!$D:$D,,,1)&lt;B988,_xlfn.XLOOKUP(D988,Principales!$B:$B,Principales!$C:$C,,,-1),_xlfn.XLOOKUP(D988,Principales!$B:$B,Principales!$C:$C,,,1))</f>
        <v>5000</v>
      </c>
      <c r="I988" s="14">
        <f t="shared" si="86"/>
        <v>0</v>
      </c>
      <c r="J988" s="14">
        <f t="shared" si="87"/>
        <v>5000</v>
      </c>
    </row>
    <row r="989" spans="1:10" hidden="1" x14ac:dyDescent="0.3">
      <c r="A989" s="5">
        <f t="shared" si="85"/>
        <v>649</v>
      </c>
      <c r="B989" s="3">
        <v>45133</v>
      </c>
      <c r="C989" s="2" t="s">
        <v>144</v>
      </c>
      <c r="D989" s="2" t="s">
        <v>340</v>
      </c>
      <c r="E989" s="2" t="s">
        <v>528</v>
      </c>
      <c r="F989" s="2" t="s">
        <v>4</v>
      </c>
      <c r="G989" s="2">
        <v>1</v>
      </c>
      <c r="H989" s="10">
        <f>IF(_xlfn.XLOOKUP(D989,Principales!$B:$B,Principales!$D:$D,,,1)&lt;B989,_xlfn.XLOOKUP(D989,Principales!$B:$B,Principales!$C:$C,,,-1),_xlfn.XLOOKUP(D989,Principales!$B:$B,Principales!$C:$C,,,1))</f>
        <v>5000</v>
      </c>
      <c r="I989" s="14">
        <f t="shared" si="86"/>
        <v>0</v>
      </c>
      <c r="J989" s="14">
        <f t="shared" si="87"/>
        <v>5000</v>
      </c>
    </row>
    <row r="990" spans="1:10" hidden="1" x14ac:dyDescent="0.3">
      <c r="A990" s="5">
        <f t="shared" si="85"/>
        <v>650</v>
      </c>
      <c r="B990" s="3">
        <v>45133</v>
      </c>
      <c r="C990" s="2" t="s">
        <v>53</v>
      </c>
      <c r="D990" s="2" t="s">
        <v>153</v>
      </c>
      <c r="E990" s="2" t="s">
        <v>528</v>
      </c>
      <c r="F990" s="2" t="s">
        <v>4</v>
      </c>
      <c r="G990" s="2">
        <v>1</v>
      </c>
      <c r="H990" s="10">
        <f>IF(_xlfn.XLOOKUP(D990,Principales!$B:$B,Principales!$D:$D,,,1)&lt;B990,_xlfn.XLOOKUP(D990,Principales!$B:$B,Principales!$C:$C,,,-1),_xlfn.XLOOKUP(D990,Principales!$B:$B,Principales!$C:$C,,,1))</f>
        <v>5000</v>
      </c>
      <c r="I990" s="14">
        <f t="shared" si="86"/>
        <v>0</v>
      </c>
      <c r="J990" s="14">
        <f t="shared" si="87"/>
        <v>5000</v>
      </c>
    </row>
    <row r="991" spans="1:10" hidden="1" x14ac:dyDescent="0.3">
      <c r="A991" s="5">
        <f t="shared" si="85"/>
        <v>650</v>
      </c>
      <c r="B991" s="3">
        <v>45133</v>
      </c>
      <c r="C991" s="2" t="s">
        <v>53</v>
      </c>
      <c r="D991" s="2" t="s">
        <v>545</v>
      </c>
      <c r="E991" s="2" t="s">
        <v>22</v>
      </c>
      <c r="F991" s="2" t="s">
        <v>4</v>
      </c>
      <c r="G991" s="2">
        <v>1</v>
      </c>
      <c r="H991" s="10">
        <f>IF(_xlfn.XLOOKUP(D991,Principales!$B:$B,Principales!$D:$D,,,1)&lt;B991,_xlfn.XLOOKUP(D991,Principales!$B:$B,Principales!$C:$C,,,-1),_xlfn.XLOOKUP(D991,Principales!$B:$B,Principales!$C:$C,,,1))</f>
        <v>5000</v>
      </c>
      <c r="I991" s="14">
        <f t="shared" si="86"/>
        <v>0</v>
      </c>
      <c r="J991" s="14">
        <f t="shared" si="87"/>
        <v>5000</v>
      </c>
    </row>
    <row r="992" spans="1:10" hidden="1" x14ac:dyDescent="0.3">
      <c r="A992" s="5">
        <f t="shared" si="85"/>
        <v>651</v>
      </c>
      <c r="B992" s="3">
        <v>45133</v>
      </c>
      <c r="C992" s="2" t="s">
        <v>490</v>
      </c>
      <c r="D992" s="2" t="s">
        <v>137</v>
      </c>
      <c r="E992" s="2" t="s">
        <v>528</v>
      </c>
      <c r="F992" s="2" t="s">
        <v>4</v>
      </c>
      <c r="G992" s="2">
        <v>2</v>
      </c>
      <c r="H992" s="10">
        <f>IF(_xlfn.XLOOKUP(D992,Principales!$B:$B,Principales!$D:$D,,,1)&lt;B992,_xlfn.XLOOKUP(D992,Principales!$B:$B,Principales!$C:$C,,,-1),_xlfn.XLOOKUP(D992,Principales!$B:$B,Principales!$C:$C,,,1))</f>
        <v>5000</v>
      </c>
      <c r="I992" s="14">
        <f t="shared" si="86"/>
        <v>0</v>
      </c>
      <c r="J992" s="14">
        <f t="shared" si="87"/>
        <v>10000</v>
      </c>
    </row>
    <row r="993" spans="1:10" hidden="1" x14ac:dyDescent="0.3">
      <c r="A993" s="5">
        <f t="shared" si="85"/>
        <v>652</v>
      </c>
      <c r="B993" s="3">
        <v>45133</v>
      </c>
      <c r="C993" s="2" t="s">
        <v>148</v>
      </c>
      <c r="D993" s="2" t="s">
        <v>153</v>
      </c>
      <c r="E993" s="2" t="s">
        <v>528</v>
      </c>
      <c r="F993" s="2" t="s">
        <v>12</v>
      </c>
      <c r="G993" s="2">
        <v>1</v>
      </c>
      <c r="H993" s="10">
        <f>IF(_xlfn.XLOOKUP(D993,Principales!$B:$B,Principales!$D:$D,,,1)&lt;B993,_xlfn.XLOOKUP(D993,Principales!$B:$B,Principales!$C:$C,,,-1),_xlfn.XLOOKUP(D993,Principales!$B:$B,Principales!$C:$C,,,1))</f>
        <v>5000</v>
      </c>
      <c r="I993" s="14">
        <f t="shared" si="86"/>
        <v>0</v>
      </c>
      <c r="J993" s="14">
        <f t="shared" si="87"/>
        <v>5000</v>
      </c>
    </row>
    <row r="994" spans="1:10" hidden="1" x14ac:dyDescent="0.3">
      <c r="A994" s="5">
        <f t="shared" si="85"/>
        <v>653</v>
      </c>
      <c r="B994" s="3">
        <v>45134</v>
      </c>
      <c r="C994" s="2" t="s">
        <v>84</v>
      </c>
      <c r="D994" s="2" t="s">
        <v>431</v>
      </c>
      <c r="E994" s="2" t="s">
        <v>543</v>
      </c>
      <c r="F994" s="2" t="s">
        <v>434</v>
      </c>
      <c r="G994" s="2">
        <v>1</v>
      </c>
      <c r="H994" s="10">
        <f>IF(_xlfn.XLOOKUP(D994,Principales!$B:$B,Principales!$D:$D,,,1)&lt;B994,_xlfn.XLOOKUP(D994,Principales!$B:$B,Principales!$C:$C,,,-1),_xlfn.XLOOKUP(D994,Principales!$B:$B,Principales!$C:$C,,,1))</f>
        <v>5000</v>
      </c>
      <c r="I994" s="14">
        <f t="shared" si="86"/>
        <v>0</v>
      </c>
      <c r="J994" s="14">
        <f t="shared" si="87"/>
        <v>5000</v>
      </c>
    </row>
    <row r="995" spans="1:10" hidden="1" x14ac:dyDescent="0.3">
      <c r="A995" s="5">
        <f t="shared" si="85"/>
        <v>654</v>
      </c>
      <c r="B995" s="3">
        <v>45134</v>
      </c>
      <c r="C995" s="2" t="s">
        <v>282</v>
      </c>
      <c r="D995" s="2" t="s">
        <v>31</v>
      </c>
      <c r="E995" s="2" t="s">
        <v>14</v>
      </c>
      <c r="F995" s="2" t="s">
        <v>4</v>
      </c>
      <c r="G995" s="2">
        <v>1</v>
      </c>
      <c r="H995" s="10">
        <f>IF(_xlfn.XLOOKUP(D995,Principales!$B:$B,Principales!$D:$D,,,1)&lt;B995,_xlfn.XLOOKUP(D995,Principales!$B:$B,Principales!$C:$C,,,-1),_xlfn.XLOOKUP(D995,Principales!$B:$B,Principales!$C:$C,,,1))</f>
        <v>5000</v>
      </c>
      <c r="I995" s="14">
        <f t="shared" si="86"/>
        <v>0</v>
      </c>
      <c r="J995" s="14">
        <f t="shared" si="87"/>
        <v>5000</v>
      </c>
    </row>
    <row r="996" spans="1:10" hidden="1" x14ac:dyDescent="0.3">
      <c r="A996" s="5">
        <f t="shared" si="85"/>
        <v>655</v>
      </c>
      <c r="B996" s="3">
        <v>45134</v>
      </c>
      <c r="C996" s="2" t="s">
        <v>539</v>
      </c>
      <c r="D996" s="2" t="s">
        <v>90</v>
      </c>
      <c r="E996" s="2" t="s">
        <v>337</v>
      </c>
      <c r="F996" s="2" t="s">
        <v>4</v>
      </c>
      <c r="G996" s="2">
        <v>1</v>
      </c>
      <c r="H996" s="10">
        <f>IF(_xlfn.XLOOKUP(D996,Principales!$B:$B,Principales!$D:$D,,,1)&lt;B996,_xlfn.XLOOKUP(D996,Principales!$B:$B,Principales!$C:$C,,,-1),_xlfn.XLOOKUP(D996,Principales!$B:$B,Principales!$C:$C,,,1))</f>
        <v>5000</v>
      </c>
      <c r="I996" s="14">
        <f t="shared" si="86"/>
        <v>0</v>
      </c>
      <c r="J996" s="14">
        <f t="shared" si="87"/>
        <v>5000</v>
      </c>
    </row>
    <row r="997" spans="1:10" hidden="1" x14ac:dyDescent="0.3">
      <c r="A997" s="5">
        <f t="shared" si="85"/>
        <v>656</v>
      </c>
      <c r="B997" s="3">
        <v>45134</v>
      </c>
      <c r="C997" s="2" t="s">
        <v>493</v>
      </c>
      <c r="D997" s="2" t="s">
        <v>23</v>
      </c>
      <c r="E997" s="2" t="s">
        <v>337</v>
      </c>
      <c r="F997" s="2" t="s">
        <v>434</v>
      </c>
      <c r="G997" s="2">
        <v>1</v>
      </c>
      <c r="H997" s="10">
        <f>IF(_xlfn.XLOOKUP(D997,Principales!$B:$B,Principales!$D:$D,,,1)&lt;B997,_xlfn.XLOOKUP(D997,Principales!$B:$B,Principales!$C:$C,,,-1),_xlfn.XLOOKUP(D997,Principales!$B:$B,Principales!$C:$C,,,1))</f>
        <v>5000</v>
      </c>
      <c r="I997" s="14">
        <f t="shared" si="86"/>
        <v>0</v>
      </c>
      <c r="J997" s="14">
        <f t="shared" si="87"/>
        <v>5000</v>
      </c>
    </row>
    <row r="998" spans="1:10" hidden="1" x14ac:dyDescent="0.3">
      <c r="A998" s="5">
        <f t="shared" si="85"/>
        <v>656</v>
      </c>
      <c r="B998" s="3">
        <v>45134</v>
      </c>
      <c r="C998" s="2" t="s">
        <v>493</v>
      </c>
      <c r="D998" s="2" t="s">
        <v>142</v>
      </c>
      <c r="E998" s="2" t="s">
        <v>337</v>
      </c>
      <c r="F998" s="2" t="s">
        <v>434</v>
      </c>
      <c r="G998" s="2">
        <v>1</v>
      </c>
      <c r="H998" s="10">
        <f>IF(_xlfn.XLOOKUP(D998,Principales!$B:$B,Principales!$D:$D,,,1)&lt;B998,_xlfn.XLOOKUP(D998,Principales!$B:$B,Principales!$C:$C,,,-1),_xlfn.XLOOKUP(D998,Principales!$B:$B,Principales!$C:$C,,,1))</f>
        <v>5000</v>
      </c>
      <c r="I998" s="14">
        <f t="shared" si="86"/>
        <v>0</v>
      </c>
      <c r="J998" s="14">
        <f t="shared" si="87"/>
        <v>5000</v>
      </c>
    </row>
    <row r="999" spans="1:10" hidden="1" x14ac:dyDescent="0.3">
      <c r="A999" s="5">
        <f t="shared" si="85"/>
        <v>657</v>
      </c>
      <c r="B999" s="3">
        <v>45134</v>
      </c>
      <c r="C999" s="2" t="s">
        <v>764</v>
      </c>
      <c r="D999" s="2" t="s">
        <v>90</v>
      </c>
      <c r="E999" s="2" t="s">
        <v>337</v>
      </c>
      <c r="F999" s="2" t="s">
        <v>434</v>
      </c>
      <c r="G999" s="2">
        <v>1</v>
      </c>
      <c r="H999" s="10">
        <f>IF(_xlfn.XLOOKUP(D999,Principales!$B:$B,Principales!$D:$D,,,1)&lt;B999,_xlfn.XLOOKUP(D999,Principales!$B:$B,Principales!$C:$C,,,-1),_xlfn.XLOOKUP(D999,Principales!$B:$B,Principales!$C:$C,,,1))</f>
        <v>5000</v>
      </c>
      <c r="I999" s="14">
        <f t="shared" si="86"/>
        <v>0</v>
      </c>
      <c r="J999" s="14">
        <f t="shared" si="87"/>
        <v>5000</v>
      </c>
    </row>
    <row r="1000" spans="1:10" hidden="1" x14ac:dyDescent="0.3">
      <c r="A1000" s="5">
        <f t="shared" si="85"/>
        <v>658</v>
      </c>
      <c r="B1000" s="3">
        <v>45134</v>
      </c>
      <c r="C1000" s="2" t="s">
        <v>547</v>
      </c>
      <c r="D1000" s="2" t="s">
        <v>90</v>
      </c>
      <c r="E1000" s="2" t="s">
        <v>337</v>
      </c>
      <c r="F1000" s="2" t="s">
        <v>4</v>
      </c>
      <c r="G1000" s="2">
        <v>1</v>
      </c>
      <c r="H1000" s="10">
        <f>IF(_xlfn.XLOOKUP(D1000,Principales!$B:$B,Principales!$D:$D,,,1)&lt;B1000,_xlfn.XLOOKUP(D1000,Principales!$B:$B,Principales!$C:$C,,,-1),_xlfn.XLOOKUP(D1000,Principales!$B:$B,Principales!$C:$C,,,1))</f>
        <v>5000</v>
      </c>
      <c r="I1000" s="14">
        <f t="shared" si="86"/>
        <v>0</v>
      </c>
      <c r="J1000" s="14">
        <f t="shared" si="87"/>
        <v>5000</v>
      </c>
    </row>
    <row r="1001" spans="1:10" hidden="1" x14ac:dyDescent="0.3">
      <c r="A1001" s="5">
        <f t="shared" si="85"/>
        <v>658</v>
      </c>
      <c r="B1001" s="3">
        <v>45134</v>
      </c>
      <c r="C1001" s="2" t="s">
        <v>547</v>
      </c>
      <c r="D1001" s="2" t="s">
        <v>90</v>
      </c>
      <c r="E1001" s="2" t="s">
        <v>337</v>
      </c>
      <c r="F1001" s="2" t="s">
        <v>434</v>
      </c>
      <c r="G1001" s="2">
        <v>1</v>
      </c>
      <c r="H1001" s="10">
        <f>IF(_xlfn.XLOOKUP(D1001,Principales!$B:$B,Principales!$D:$D,,,1)&lt;B1001,_xlfn.XLOOKUP(D1001,Principales!$B:$B,Principales!$C:$C,,,-1),_xlfn.XLOOKUP(D1001,Principales!$B:$B,Principales!$C:$C,,,1))</f>
        <v>5000</v>
      </c>
      <c r="I1001" s="14">
        <f t="shared" si="86"/>
        <v>0</v>
      </c>
      <c r="J1001" s="14">
        <f t="shared" si="87"/>
        <v>5000</v>
      </c>
    </row>
    <row r="1002" spans="1:10" hidden="1" x14ac:dyDescent="0.3">
      <c r="A1002" s="5">
        <f t="shared" si="85"/>
        <v>659</v>
      </c>
      <c r="B1002" s="3">
        <v>45134</v>
      </c>
      <c r="C1002" s="2" t="s">
        <v>481</v>
      </c>
      <c r="D1002" s="2" t="s">
        <v>90</v>
      </c>
      <c r="E1002" s="2" t="s">
        <v>528</v>
      </c>
      <c r="F1002" s="2" t="s">
        <v>434</v>
      </c>
      <c r="G1002" s="2">
        <v>1</v>
      </c>
      <c r="H1002" s="10">
        <f>IF(_xlfn.XLOOKUP(D1002,Principales!$B:$B,Principales!$D:$D,,,1)&lt;B1002,_xlfn.XLOOKUP(D1002,Principales!$B:$B,Principales!$C:$C,,,-1),_xlfn.XLOOKUP(D1002,Principales!$B:$B,Principales!$C:$C,,,1))</f>
        <v>5000</v>
      </c>
      <c r="I1002" s="14">
        <f t="shared" si="86"/>
        <v>0</v>
      </c>
      <c r="J1002" s="14">
        <f t="shared" si="87"/>
        <v>5000</v>
      </c>
    </row>
    <row r="1003" spans="1:10" hidden="1" x14ac:dyDescent="0.3">
      <c r="A1003" s="5">
        <f t="shared" si="85"/>
        <v>660</v>
      </c>
      <c r="B1003" s="3">
        <v>45134</v>
      </c>
      <c r="C1003" s="2" t="s">
        <v>52</v>
      </c>
      <c r="D1003" s="2" t="s">
        <v>90</v>
      </c>
      <c r="E1003" s="2" t="s">
        <v>26</v>
      </c>
      <c r="F1003" s="2" t="s">
        <v>4</v>
      </c>
      <c r="G1003" s="2">
        <v>2</v>
      </c>
      <c r="H1003" s="10">
        <f>IF(_xlfn.XLOOKUP(D1003,Principales!$B:$B,Principales!$D:$D,,,1)&lt;B1003,_xlfn.XLOOKUP(D1003,Principales!$B:$B,Principales!$C:$C,,,-1),_xlfn.XLOOKUP(D1003,Principales!$B:$B,Principales!$C:$C,,,1))</f>
        <v>5000</v>
      </c>
      <c r="I1003" s="14">
        <f t="shared" si="86"/>
        <v>0</v>
      </c>
      <c r="J1003" s="14">
        <f t="shared" si="87"/>
        <v>10000</v>
      </c>
    </row>
    <row r="1004" spans="1:10" hidden="1" x14ac:dyDescent="0.3">
      <c r="A1004" s="5">
        <f t="shared" si="85"/>
        <v>661</v>
      </c>
      <c r="B1004" s="3">
        <v>45135</v>
      </c>
      <c r="C1004" s="2" t="s">
        <v>84</v>
      </c>
      <c r="D1004" s="2" t="s">
        <v>496</v>
      </c>
      <c r="E1004" s="2" t="s">
        <v>19</v>
      </c>
      <c r="F1004" s="2" t="s">
        <v>434</v>
      </c>
      <c r="G1004" s="2">
        <v>1</v>
      </c>
      <c r="H1004" s="10">
        <f>IF(_xlfn.XLOOKUP(D1004,Principales!$B:$B,Principales!$D:$D,,,1)&lt;B1004,_xlfn.XLOOKUP(D1004,Principales!$B:$B,Principales!$C:$C,,,-1),_xlfn.XLOOKUP(D1004,Principales!$B:$B,Principales!$C:$C,,,1))</f>
        <v>5000</v>
      </c>
      <c r="I1004" s="14">
        <f t="shared" si="86"/>
        <v>0</v>
      </c>
      <c r="J1004" s="14">
        <f t="shared" si="87"/>
        <v>5000</v>
      </c>
    </row>
    <row r="1005" spans="1:10" hidden="1" x14ac:dyDescent="0.3">
      <c r="A1005" s="5">
        <f t="shared" si="85"/>
        <v>662</v>
      </c>
      <c r="B1005" s="3">
        <v>45135</v>
      </c>
      <c r="C1005" s="2" t="s">
        <v>13</v>
      </c>
      <c r="D1005" s="2" t="s">
        <v>431</v>
      </c>
      <c r="E1005" s="2" t="s">
        <v>528</v>
      </c>
      <c r="F1005" s="2" t="s">
        <v>4</v>
      </c>
      <c r="G1005" s="2">
        <v>1</v>
      </c>
      <c r="H1005" s="10">
        <f>IF(_xlfn.XLOOKUP(D1005,Principales!$B:$B,Principales!$D:$D,,,1)&lt;B1005,_xlfn.XLOOKUP(D1005,Principales!$B:$B,Principales!$C:$C,,,-1),_xlfn.XLOOKUP(D1005,Principales!$B:$B,Principales!$C:$C,,,1))</f>
        <v>5000</v>
      </c>
      <c r="I1005" s="14">
        <f t="shared" si="86"/>
        <v>0</v>
      </c>
      <c r="J1005" s="14">
        <f t="shared" si="87"/>
        <v>5000</v>
      </c>
    </row>
    <row r="1006" spans="1:10" hidden="1" x14ac:dyDescent="0.3">
      <c r="A1006" s="5">
        <f t="shared" si="85"/>
        <v>663</v>
      </c>
      <c r="B1006" s="3">
        <v>45135</v>
      </c>
      <c r="C1006" s="2" t="s">
        <v>539</v>
      </c>
      <c r="D1006" s="2" t="s">
        <v>142</v>
      </c>
      <c r="E1006" s="2" t="s">
        <v>19</v>
      </c>
      <c r="F1006" s="2" t="s">
        <v>4</v>
      </c>
      <c r="G1006" s="2">
        <v>1</v>
      </c>
      <c r="H1006" s="10">
        <f>IF(_xlfn.XLOOKUP(D1006,Principales!$B:$B,Principales!$D:$D,,,1)&lt;B1006,_xlfn.XLOOKUP(D1006,Principales!$B:$B,Principales!$C:$C,,,-1),_xlfn.XLOOKUP(D1006,Principales!$B:$B,Principales!$C:$C,,,1))</f>
        <v>5000</v>
      </c>
      <c r="I1006" s="14">
        <f t="shared" si="86"/>
        <v>0</v>
      </c>
      <c r="J1006" s="14">
        <f t="shared" si="87"/>
        <v>5000</v>
      </c>
    </row>
    <row r="1007" spans="1:10" hidden="1" x14ac:dyDescent="0.3">
      <c r="A1007" s="5">
        <f t="shared" si="85"/>
        <v>664</v>
      </c>
      <c r="B1007" s="3">
        <v>45135</v>
      </c>
      <c r="C1007" s="2" t="s">
        <v>864</v>
      </c>
      <c r="D1007" s="2" t="s">
        <v>142</v>
      </c>
      <c r="E1007" s="2" t="s">
        <v>19</v>
      </c>
      <c r="F1007" s="2" t="s">
        <v>4</v>
      </c>
      <c r="G1007" s="2">
        <v>1</v>
      </c>
      <c r="H1007" s="10">
        <f>IF(_xlfn.XLOOKUP(D1007,Principales!$B:$B,Principales!$D:$D,,,1)&lt;B1007,_xlfn.XLOOKUP(D1007,Principales!$B:$B,Principales!$C:$C,,,-1),_xlfn.XLOOKUP(D1007,Principales!$B:$B,Principales!$C:$C,,,1))</f>
        <v>5000</v>
      </c>
      <c r="I1007" s="14">
        <f t="shared" si="86"/>
        <v>0</v>
      </c>
      <c r="J1007" s="14">
        <f t="shared" si="87"/>
        <v>5000</v>
      </c>
    </row>
    <row r="1008" spans="1:10" hidden="1" x14ac:dyDescent="0.3">
      <c r="A1008" s="5">
        <f t="shared" si="85"/>
        <v>665</v>
      </c>
      <c r="B1008" s="3">
        <v>45136</v>
      </c>
      <c r="C1008" s="2" t="s">
        <v>84</v>
      </c>
      <c r="D1008" s="2" t="s">
        <v>143</v>
      </c>
      <c r="E1008" s="2"/>
      <c r="F1008" s="2" t="s">
        <v>434</v>
      </c>
      <c r="G1008" s="2">
        <v>1</v>
      </c>
      <c r="H1008" s="10">
        <f>IF(_xlfn.XLOOKUP(D1008,Principales!$B:$B,Principales!$D:$D,,,1)&lt;B1008,_xlfn.XLOOKUP(D1008,Principales!$B:$B,Principales!$C:$C,,,-1),_xlfn.XLOOKUP(D1008,Principales!$B:$B,Principales!$C:$C,,,1))</f>
        <v>5000</v>
      </c>
      <c r="I1008" s="14">
        <f t="shared" si="86"/>
        <v>0</v>
      </c>
      <c r="J1008" s="14">
        <f t="shared" si="87"/>
        <v>5000</v>
      </c>
    </row>
    <row r="1009" spans="1:10" hidden="1" x14ac:dyDescent="0.3">
      <c r="A1009" s="5">
        <f t="shared" si="85"/>
        <v>666</v>
      </c>
      <c r="B1009" s="3">
        <v>45136</v>
      </c>
      <c r="C1009" s="2" t="s">
        <v>62</v>
      </c>
      <c r="D1009" s="2" t="s">
        <v>146</v>
      </c>
      <c r="E1009" s="2"/>
      <c r="F1009" s="2" t="s">
        <v>434</v>
      </c>
      <c r="G1009" s="2">
        <v>2</v>
      </c>
      <c r="H1009" s="10">
        <f>IF(_xlfn.XLOOKUP(D1009,Principales!$B:$B,Principales!$D:$D,,,1)&lt;B1009,_xlfn.XLOOKUP(D1009,Principales!$B:$B,Principales!$C:$C,,,-1),_xlfn.XLOOKUP(D1009,Principales!$B:$B,Principales!$C:$C,,,1))</f>
        <v>5000</v>
      </c>
      <c r="I1009" s="14">
        <f t="shared" si="86"/>
        <v>0</v>
      </c>
      <c r="J1009" s="14">
        <f t="shared" si="87"/>
        <v>10000</v>
      </c>
    </row>
    <row r="1010" spans="1:10" hidden="1" x14ac:dyDescent="0.3">
      <c r="A1010" s="5">
        <f t="shared" si="85"/>
        <v>667</v>
      </c>
      <c r="B1010" s="3">
        <v>45137</v>
      </c>
      <c r="C1010" s="2" t="s">
        <v>864</v>
      </c>
      <c r="D1010" s="2" t="s">
        <v>153</v>
      </c>
      <c r="E1010" s="2" t="s">
        <v>92</v>
      </c>
      <c r="F1010" s="2" t="s">
        <v>4</v>
      </c>
      <c r="G1010" s="2">
        <v>1</v>
      </c>
      <c r="H1010" s="10">
        <f>IF(_xlfn.XLOOKUP(D1010,Principales!$B:$B,Principales!$D:$D,,,1)&lt;B1010,_xlfn.XLOOKUP(D1010,Principales!$B:$B,Principales!$C:$C,,,-1),_xlfn.XLOOKUP(D1010,Principales!$B:$B,Principales!$C:$C,,,1))</f>
        <v>5000</v>
      </c>
      <c r="I1010" s="14">
        <f t="shared" si="86"/>
        <v>0</v>
      </c>
      <c r="J1010" s="14">
        <f t="shared" si="87"/>
        <v>5000</v>
      </c>
    </row>
    <row r="1011" spans="1:10" hidden="1" x14ac:dyDescent="0.3">
      <c r="A1011" s="5">
        <f t="shared" si="85"/>
        <v>668</v>
      </c>
      <c r="B1011" s="3">
        <v>45137</v>
      </c>
      <c r="C1011" s="2" t="s">
        <v>97</v>
      </c>
      <c r="D1011" s="2" t="s">
        <v>16</v>
      </c>
      <c r="E1011" s="2"/>
      <c r="F1011" s="2" t="s">
        <v>434</v>
      </c>
      <c r="G1011" s="2">
        <v>1</v>
      </c>
      <c r="H1011" s="10">
        <f>IF(_xlfn.XLOOKUP(D1011,Principales!$B:$B,Principales!$D:$D,,,1)&lt;B1011,_xlfn.XLOOKUP(D1011,Principales!$B:$B,Principales!$C:$C,,,-1),_xlfn.XLOOKUP(D1011,Principales!$B:$B,Principales!$C:$C,,,1))</f>
        <v>5000</v>
      </c>
      <c r="I1011" s="14">
        <f t="shared" si="86"/>
        <v>0</v>
      </c>
      <c r="J1011" s="14">
        <f t="shared" si="87"/>
        <v>5000</v>
      </c>
    </row>
    <row r="1012" spans="1:10" hidden="1" x14ac:dyDescent="0.3">
      <c r="A1012" s="5">
        <f t="shared" si="85"/>
        <v>668</v>
      </c>
      <c r="B1012" s="3">
        <v>45137</v>
      </c>
      <c r="C1012" s="2" t="s">
        <v>97</v>
      </c>
      <c r="D1012" s="2" t="s">
        <v>431</v>
      </c>
      <c r="E1012" s="2" t="s">
        <v>7</v>
      </c>
      <c r="F1012" s="2" t="s">
        <v>434</v>
      </c>
      <c r="G1012" s="2">
        <v>1</v>
      </c>
      <c r="H1012" s="10">
        <f>IF(_xlfn.XLOOKUP(D1012,Principales!$B:$B,Principales!$D:$D,,,1)&lt;B1012,_xlfn.XLOOKUP(D1012,Principales!$B:$B,Principales!$C:$C,,,-1),_xlfn.XLOOKUP(D1012,Principales!$B:$B,Principales!$C:$C,,,1))</f>
        <v>5000</v>
      </c>
      <c r="I1012" s="14">
        <f t="shared" si="86"/>
        <v>0</v>
      </c>
      <c r="J1012" s="14">
        <f t="shared" si="87"/>
        <v>5000</v>
      </c>
    </row>
    <row r="1013" spans="1:10" hidden="1" x14ac:dyDescent="0.3">
      <c r="A1013" s="5">
        <f t="shared" si="85"/>
        <v>669</v>
      </c>
      <c r="B1013" s="3">
        <v>45138</v>
      </c>
      <c r="C1013" s="2" t="s">
        <v>282</v>
      </c>
      <c r="D1013" s="2" t="s">
        <v>31</v>
      </c>
      <c r="E1013" s="2" t="s">
        <v>14</v>
      </c>
      <c r="F1013" s="2" t="s">
        <v>434</v>
      </c>
      <c r="G1013" s="2">
        <v>2</v>
      </c>
      <c r="H1013" s="10">
        <f>IF(_xlfn.XLOOKUP(D1013,Principales!$B:$B,Principales!$D:$D,,,1)&lt;B1013,_xlfn.XLOOKUP(D1013,Principales!$B:$B,Principales!$C:$C,,,-1),_xlfn.XLOOKUP(D1013,Principales!$B:$B,Principales!$C:$C,,,1))</f>
        <v>5000</v>
      </c>
      <c r="I1013" s="14">
        <f t="shared" si="86"/>
        <v>0</v>
      </c>
      <c r="J1013" s="14">
        <f t="shared" si="87"/>
        <v>10000</v>
      </c>
    </row>
    <row r="1014" spans="1:10" hidden="1" x14ac:dyDescent="0.3">
      <c r="A1014" s="5">
        <f t="shared" si="85"/>
        <v>669</v>
      </c>
      <c r="B1014" s="3">
        <v>45138</v>
      </c>
      <c r="C1014" s="2" t="s">
        <v>282</v>
      </c>
      <c r="D1014" s="2" t="s">
        <v>31</v>
      </c>
      <c r="E1014" s="2" t="s">
        <v>14</v>
      </c>
      <c r="F1014" s="2" t="s">
        <v>4</v>
      </c>
      <c r="G1014" s="2">
        <v>2</v>
      </c>
      <c r="H1014" s="10">
        <f>IF(_xlfn.XLOOKUP(D1014,Principales!$B:$B,Principales!$D:$D,,,1)&lt;B1014,_xlfn.XLOOKUP(D1014,Principales!$B:$B,Principales!$C:$C,,,-1),_xlfn.XLOOKUP(D1014,Principales!$B:$B,Principales!$C:$C,,,1))</f>
        <v>5000</v>
      </c>
      <c r="I1014" s="14">
        <f t="shared" si="86"/>
        <v>0</v>
      </c>
      <c r="J1014" s="14">
        <f t="shared" si="87"/>
        <v>10000</v>
      </c>
    </row>
    <row r="1015" spans="1:10" hidden="1" x14ac:dyDescent="0.3">
      <c r="A1015" s="5">
        <f t="shared" si="85"/>
        <v>670</v>
      </c>
      <c r="B1015" s="3">
        <v>45138</v>
      </c>
      <c r="C1015" s="2" t="s">
        <v>18</v>
      </c>
      <c r="D1015" s="2" t="s">
        <v>431</v>
      </c>
      <c r="E1015" s="2" t="s">
        <v>26</v>
      </c>
      <c r="F1015" s="2" t="s">
        <v>12</v>
      </c>
      <c r="G1015" s="2">
        <v>1</v>
      </c>
      <c r="H1015" s="10">
        <f>IF(_xlfn.XLOOKUP(D1015,Principales!$B:$B,Principales!$D:$D,,,1)&lt;B1015,_xlfn.XLOOKUP(D1015,Principales!$B:$B,Principales!$C:$C,,,-1),_xlfn.XLOOKUP(D1015,Principales!$B:$B,Principales!$C:$C,,,1))</f>
        <v>5000</v>
      </c>
      <c r="I1015" s="14">
        <f t="shared" si="86"/>
        <v>0</v>
      </c>
      <c r="J1015" s="14">
        <f t="shared" si="87"/>
        <v>5000</v>
      </c>
    </row>
    <row r="1016" spans="1:10" hidden="1" x14ac:dyDescent="0.3">
      <c r="A1016" s="5">
        <f t="shared" si="85"/>
        <v>670</v>
      </c>
      <c r="B1016" s="3">
        <v>45138</v>
      </c>
      <c r="C1016" s="2" t="s">
        <v>18</v>
      </c>
      <c r="D1016" s="2" t="s">
        <v>31</v>
      </c>
      <c r="E1016" s="2" t="s">
        <v>14</v>
      </c>
      <c r="F1016" s="2" t="s">
        <v>434</v>
      </c>
      <c r="G1016" s="2">
        <v>2</v>
      </c>
      <c r="H1016" s="10">
        <f>IF(_xlfn.XLOOKUP(D1016,Principales!$B:$B,Principales!$D:$D,,,1)&lt;B1016,_xlfn.XLOOKUP(D1016,Principales!$B:$B,Principales!$C:$C,,,-1),_xlfn.XLOOKUP(D1016,Principales!$B:$B,Principales!$C:$C,,,1))</f>
        <v>5000</v>
      </c>
      <c r="I1016" s="14">
        <f t="shared" si="86"/>
        <v>0</v>
      </c>
      <c r="J1016" s="14">
        <f t="shared" si="87"/>
        <v>10000</v>
      </c>
    </row>
    <row r="1017" spans="1:10" hidden="1" x14ac:dyDescent="0.3">
      <c r="A1017" s="5">
        <f t="shared" si="85"/>
        <v>671</v>
      </c>
      <c r="B1017" s="3">
        <v>45138</v>
      </c>
      <c r="C1017" s="2" t="s">
        <v>539</v>
      </c>
      <c r="D1017" s="2" t="s">
        <v>31</v>
      </c>
      <c r="E1017" s="2" t="s">
        <v>19</v>
      </c>
      <c r="F1017" s="2" t="s">
        <v>434</v>
      </c>
      <c r="G1017" s="2">
        <v>1</v>
      </c>
      <c r="H1017" s="10">
        <f>IF(_xlfn.XLOOKUP(D1017,Principales!$B:$B,Principales!$D:$D,,,1)&lt;B1017,_xlfn.XLOOKUP(D1017,Principales!$B:$B,Principales!$C:$C,,,-1),_xlfn.XLOOKUP(D1017,Principales!$B:$B,Principales!$C:$C,,,1))</f>
        <v>5000</v>
      </c>
      <c r="I1017" s="14">
        <f t="shared" si="86"/>
        <v>0</v>
      </c>
      <c r="J1017" s="14">
        <f t="shared" si="87"/>
        <v>5000</v>
      </c>
    </row>
    <row r="1018" spans="1:10" hidden="1" x14ac:dyDescent="0.3">
      <c r="A1018" s="5">
        <f t="shared" si="85"/>
        <v>672</v>
      </c>
      <c r="B1018" s="3">
        <v>45138</v>
      </c>
      <c r="C1018" s="2" t="s">
        <v>13</v>
      </c>
      <c r="D1018" s="2" t="s">
        <v>431</v>
      </c>
      <c r="E1018" s="2" t="s">
        <v>14</v>
      </c>
      <c r="F1018" s="2" t="s">
        <v>4</v>
      </c>
      <c r="G1018" s="2">
        <v>2</v>
      </c>
      <c r="H1018" s="10">
        <f>IF(_xlfn.XLOOKUP(D1018,Principales!$B:$B,Principales!$D:$D,,,1)&lt;B1018,_xlfn.XLOOKUP(D1018,Principales!$B:$B,Principales!$C:$C,,,-1),_xlfn.XLOOKUP(D1018,Principales!$B:$B,Principales!$C:$C,,,1))</f>
        <v>5000</v>
      </c>
      <c r="I1018" s="14">
        <f t="shared" si="86"/>
        <v>0</v>
      </c>
      <c r="J1018" s="14">
        <f t="shared" si="87"/>
        <v>10000</v>
      </c>
    </row>
    <row r="1019" spans="1:10" hidden="1" x14ac:dyDescent="0.3">
      <c r="A1019" s="5">
        <f t="shared" si="85"/>
        <v>673</v>
      </c>
      <c r="B1019" s="3">
        <v>45139</v>
      </c>
      <c r="C1019" s="2" t="s">
        <v>864</v>
      </c>
      <c r="D1019" s="2" t="s">
        <v>516</v>
      </c>
      <c r="E1019" s="2"/>
      <c r="F1019" s="2" t="s">
        <v>4</v>
      </c>
      <c r="G1019" s="2">
        <v>1</v>
      </c>
      <c r="H1019" s="10">
        <f>IF(_xlfn.XLOOKUP(D1019,Principales!$B:$B,Principales!$D:$D,,,1)&lt;B1019,_xlfn.XLOOKUP(D1019,Principales!$B:$B,Principales!$C:$C,,,-1),_xlfn.XLOOKUP(D1019,Principales!$B:$B,Principales!$C:$C,,,1))</f>
        <v>5000</v>
      </c>
      <c r="I1019" s="14">
        <f t="shared" si="86"/>
        <v>0</v>
      </c>
      <c r="J1019" s="14">
        <f t="shared" si="87"/>
        <v>5000</v>
      </c>
    </row>
    <row r="1020" spans="1:10" hidden="1" x14ac:dyDescent="0.3">
      <c r="A1020" s="5">
        <f t="shared" si="85"/>
        <v>674</v>
      </c>
      <c r="B1020" s="3">
        <v>45139</v>
      </c>
      <c r="C1020" s="2" t="s">
        <v>282</v>
      </c>
      <c r="D1020" s="2" t="s">
        <v>31</v>
      </c>
      <c r="E1020" s="2" t="s">
        <v>26</v>
      </c>
      <c r="F1020" s="2" t="s">
        <v>434</v>
      </c>
      <c r="G1020" s="2">
        <v>1</v>
      </c>
      <c r="H1020" s="10">
        <f>IF(_xlfn.XLOOKUP(D1020,Principales!$B:$B,Principales!$D:$D,,,1)&lt;B1020,_xlfn.XLOOKUP(D1020,Principales!$B:$B,Principales!$C:$C,,,-1),_xlfn.XLOOKUP(D1020,Principales!$B:$B,Principales!$C:$C,,,1))</f>
        <v>5000</v>
      </c>
      <c r="I1020" s="14">
        <f t="shared" si="86"/>
        <v>0</v>
      </c>
      <c r="J1020" s="14">
        <f t="shared" si="87"/>
        <v>5000</v>
      </c>
    </row>
    <row r="1021" spans="1:10" hidden="1" x14ac:dyDescent="0.3">
      <c r="A1021" s="5">
        <f t="shared" si="85"/>
        <v>675</v>
      </c>
      <c r="B1021" s="3">
        <v>45139</v>
      </c>
      <c r="C1021" s="2" t="s">
        <v>39</v>
      </c>
      <c r="D1021" s="2" t="s">
        <v>36</v>
      </c>
      <c r="E1021" s="2"/>
      <c r="F1021" s="2" t="s">
        <v>434</v>
      </c>
      <c r="G1021" s="2">
        <v>1</v>
      </c>
      <c r="H1021" s="10">
        <f>IF(_xlfn.XLOOKUP(D1021,Principales!$B:$B,Principales!$D:$D,,,1)&lt;B1021,_xlfn.XLOOKUP(D1021,Principales!$B:$B,Principales!$C:$C,,,-1),_xlfn.XLOOKUP(D1021,Principales!$B:$B,Principales!$C:$C,,,1))</f>
        <v>5000</v>
      </c>
      <c r="I1021" s="14">
        <f t="shared" si="86"/>
        <v>0</v>
      </c>
      <c r="J1021" s="14">
        <f t="shared" si="87"/>
        <v>5000</v>
      </c>
    </row>
    <row r="1022" spans="1:10" hidden="1" x14ac:dyDescent="0.3">
      <c r="A1022" s="5">
        <f t="shared" si="85"/>
        <v>676</v>
      </c>
      <c r="B1022" s="3">
        <v>45139</v>
      </c>
      <c r="C1022" s="2" t="s">
        <v>548</v>
      </c>
      <c r="D1022" s="2" t="s">
        <v>36</v>
      </c>
      <c r="E1022" s="2"/>
      <c r="F1022" s="2" t="s">
        <v>434</v>
      </c>
      <c r="G1022" s="2">
        <v>2</v>
      </c>
      <c r="H1022" s="10">
        <f>IF(_xlfn.XLOOKUP(D1022,Principales!$B:$B,Principales!$D:$D,,,1)&lt;B1022,_xlfn.XLOOKUP(D1022,Principales!$B:$B,Principales!$C:$C,,,-1),_xlfn.XLOOKUP(D1022,Principales!$B:$B,Principales!$C:$C,,,1))</f>
        <v>5000</v>
      </c>
      <c r="I1022" s="14">
        <f t="shared" si="86"/>
        <v>0</v>
      </c>
      <c r="J1022" s="14">
        <f t="shared" si="87"/>
        <v>10000</v>
      </c>
    </row>
    <row r="1023" spans="1:10" hidden="1" x14ac:dyDescent="0.3">
      <c r="A1023" s="5">
        <f t="shared" si="85"/>
        <v>677</v>
      </c>
      <c r="B1023" s="3">
        <v>45139</v>
      </c>
      <c r="C1023" s="2" t="s">
        <v>862</v>
      </c>
      <c r="D1023" s="2" t="s">
        <v>516</v>
      </c>
      <c r="E1023" s="2"/>
      <c r="F1023" s="2" t="s">
        <v>4</v>
      </c>
      <c r="G1023" s="2">
        <v>1</v>
      </c>
      <c r="H1023" s="10">
        <f>IF(_xlfn.XLOOKUP(D1023,Principales!$B:$B,Principales!$D:$D,,,1)&lt;B1023,_xlfn.XLOOKUP(D1023,Principales!$B:$B,Principales!$C:$C,,,-1),_xlfn.XLOOKUP(D1023,Principales!$B:$B,Principales!$C:$C,,,1))</f>
        <v>5000</v>
      </c>
      <c r="I1023" s="14">
        <f t="shared" si="86"/>
        <v>0</v>
      </c>
      <c r="J1023" s="14">
        <f t="shared" si="87"/>
        <v>5000</v>
      </c>
    </row>
    <row r="1024" spans="1:10" hidden="1" x14ac:dyDescent="0.3">
      <c r="A1024" s="5">
        <f t="shared" si="85"/>
        <v>678</v>
      </c>
      <c r="B1024" s="3">
        <v>45139</v>
      </c>
      <c r="C1024" s="2" t="s">
        <v>500</v>
      </c>
      <c r="D1024" s="2" t="s">
        <v>516</v>
      </c>
      <c r="E1024" s="2"/>
      <c r="F1024" s="2" t="s">
        <v>4</v>
      </c>
      <c r="G1024" s="2">
        <v>1</v>
      </c>
      <c r="H1024" s="10">
        <f>IF(_xlfn.XLOOKUP(D1024,Principales!$B:$B,Principales!$D:$D,,,1)&lt;B1024,_xlfn.XLOOKUP(D1024,Principales!$B:$B,Principales!$C:$C,,,-1),_xlfn.XLOOKUP(D1024,Principales!$B:$B,Principales!$C:$C,,,1))</f>
        <v>5000</v>
      </c>
      <c r="I1024" s="14">
        <f t="shared" si="86"/>
        <v>0</v>
      </c>
      <c r="J1024" s="14">
        <f t="shared" si="87"/>
        <v>5000</v>
      </c>
    </row>
    <row r="1025" spans="1:10" hidden="1" x14ac:dyDescent="0.3">
      <c r="A1025" s="5">
        <f t="shared" si="85"/>
        <v>679</v>
      </c>
      <c r="B1025" s="3">
        <v>45139</v>
      </c>
      <c r="C1025" s="2" t="s">
        <v>539</v>
      </c>
      <c r="D1025" s="2" t="s">
        <v>516</v>
      </c>
      <c r="E1025" s="2"/>
      <c r="F1025" s="2" t="s">
        <v>4</v>
      </c>
      <c r="G1025" s="2">
        <v>1</v>
      </c>
      <c r="H1025" s="10">
        <f>IF(_xlfn.XLOOKUP(D1025,Principales!$B:$B,Principales!$D:$D,,,1)&lt;B1025,_xlfn.XLOOKUP(D1025,Principales!$B:$B,Principales!$C:$C,,,-1),_xlfn.XLOOKUP(D1025,Principales!$B:$B,Principales!$C:$C,,,1))</f>
        <v>5000</v>
      </c>
      <c r="I1025" s="14">
        <f t="shared" si="86"/>
        <v>0</v>
      </c>
      <c r="J1025" s="14">
        <f t="shared" si="87"/>
        <v>5000</v>
      </c>
    </row>
    <row r="1026" spans="1:10" hidden="1" x14ac:dyDescent="0.3">
      <c r="A1026" s="5">
        <f t="shared" si="85"/>
        <v>680</v>
      </c>
      <c r="B1026" s="3">
        <v>45139</v>
      </c>
      <c r="C1026" s="2" t="s">
        <v>549</v>
      </c>
      <c r="D1026" s="2" t="s">
        <v>516</v>
      </c>
      <c r="E1026" s="2"/>
      <c r="F1026" s="2" t="s">
        <v>4</v>
      </c>
      <c r="G1026" s="2">
        <v>1</v>
      </c>
      <c r="H1026" s="10">
        <f>IF(_xlfn.XLOOKUP(D1026,Principales!$B:$B,Principales!$D:$D,,,1)&lt;B1026,_xlfn.XLOOKUP(D1026,Principales!$B:$B,Principales!$C:$C,,,-1),_xlfn.XLOOKUP(D1026,Principales!$B:$B,Principales!$C:$C,,,1))</f>
        <v>5000</v>
      </c>
      <c r="I1026" s="14">
        <f t="shared" si="86"/>
        <v>0</v>
      </c>
      <c r="J1026" s="14">
        <f t="shared" si="87"/>
        <v>5000</v>
      </c>
    </row>
    <row r="1027" spans="1:10" hidden="1" x14ac:dyDescent="0.3">
      <c r="A1027" s="5">
        <f t="shared" si="85"/>
        <v>681</v>
      </c>
      <c r="B1027" s="3">
        <v>45140</v>
      </c>
      <c r="C1027" s="2" t="s">
        <v>62</v>
      </c>
      <c r="D1027" s="2" t="s">
        <v>137</v>
      </c>
      <c r="E1027" s="2" t="s">
        <v>337</v>
      </c>
      <c r="F1027" s="2" t="s">
        <v>4</v>
      </c>
      <c r="G1027" s="2">
        <v>1</v>
      </c>
      <c r="H1027" s="10">
        <f>IF(_xlfn.XLOOKUP(D1027,Principales!$B:$B,Principales!$D:$D,,,1)&lt;B1027,_xlfn.XLOOKUP(D1027,Principales!$B:$B,Principales!$C:$C,,,-1),_xlfn.XLOOKUP(D1027,Principales!$B:$B,Principales!$C:$C,,,1))</f>
        <v>5000</v>
      </c>
      <c r="I1027" s="14">
        <f t="shared" si="86"/>
        <v>0</v>
      </c>
      <c r="J1027" s="14">
        <f t="shared" si="87"/>
        <v>5000</v>
      </c>
    </row>
    <row r="1028" spans="1:10" hidden="1" x14ac:dyDescent="0.3">
      <c r="A1028" s="5">
        <f t="shared" ref="A1028:A1091" si="88">IF(_xlfn.CONCAT(B1028:C1028)=_xlfn.CONCAT(B1027:C1027),A1027,A1027+1)</f>
        <v>682</v>
      </c>
      <c r="B1028" s="3">
        <v>45140</v>
      </c>
      <c r="C1028" s="2" t="s">
        <v>539</v>
      </c>
      <c r="D1028" s="2" t="s">
        <v>143</v>
      </c>
      <c r="E1028" s="2"/>
      <c r="F1028" s="2" t="s">
        <v>4</v>
      </c>
      <c r="G1028" s="2">
        <v>1</v>
      </c>
      <c r="H1028" s="10">
        <f>IF(_xlfn.XLOOKUP(D1028,Principales!$B:$B,Principales!$D:$D,,,1)&lt;B1028,_xlfn.XLOOKUP(D1028,Principales!$B:$B,Principales!$C:$C,,,-1),_xlfn.XLOOKUP(D1028,Principales!$B:$B,Principales!$C:$C,,,1))</f>
        <v>5000</v>
      </c>
      <c r="I1028" s="14">
        <f t="shared" si="86"/>
        <v>0</v>
      </c>
      <c r="J1028" s="14">
        <f t="shared" si="87"/>
        <v>5000</v>
      </c>
    </row>
    <row r="1029" spans="1:10" hidden="1" x14ac:dyDescent="0.3">
      <c r="A1029" s="5">
        <f t="shared" si="88"/>
        <v>683</v>
      </c>
      <c r="B1029" s="3">
        <v>45140</v>
      </c>
      <c r="C1029" s="2" t="s">
        <v>282</v>
      </c>
      <c r="D1029" s="2" t="s">
        <v>31</v>
      </c>
      <c r="E1029" s="2" t="s">
        <v>14</v>
      </c>
      <c r="F1029" s="2" t="s">
        <v>434</v>
      </c>
      <c r="G1029" s="2">
        <v>1</v>
      </c>
      <c r="H1029" s="10">
        <f>IF(_xlfn.XLOOKUP(D1029,Principales!$B:$B,Principales!$D:$D,,,1)&lt;B1029,_xlfn.XLOOKUP(D1029,Principales!$B:$B,Principales!$C:$C,,,-1),_xlfn.XLOOKUP(D1029,Principales!$B:$B,Principales!$C:$C,,,1))</f>
        <v>5000</v>
      </c>
      <c r="I1029" s="14">
        <f t="shared" si="86"/>
        <v>0</v>
      </c>
      <c r="J1029" s="14">
        <f t="shared" si="87"/>
        <v>5000</v>
      </c>
    </row>
    <row r="1030" spans="1:10" hidden="1" x14ac:dyDescent="0.3">
      <c r="A1030" s="5">
        <f t="shared" si="88"/>
        <v>684</v>
      </c>
      <c r="B1030" s="3">
        <v>45141</v>
      </c>
      <c r="C1030" s="3" t="s">
        <v>539</v>
      </c>
      <c r="D1030" s="2" t="s">
        <v>36</v>
      </c>
      <c r="E1030" s="2"/>
      <c r="F1030" s="2" t="s">
        <v>4</v>
      </c>
      <c r="G1030" s="2">
        <v>1</v>
      </c>
      <c r="H1030" s="10">
        <f>IF(_xlfn.XLOOKUP(D1030,Principales!$B:$B,Principales!$D:$D,,,1)&lt;B1030,_xlfn.XLOOKUP(D1030,Principales!$B:$B,Principales!$C:$C,,,-1),_xlfn.XLOOKUP(D1030,Principales!$B:$B,Principales!$C:$C,,,1))</f>
        <v>5000</v>
      </c>
      <c r="I1030" s="14">
        <f t="shared" si="86"/>
        <v>0</v>
      </c>
      <c r="J1030" s="14">
        <f t="shared" si="87"/>
        <v>5000</v>
      </c>
    </row>
    <row r="1031" spans="1:10" hidden="1" x14ac:dyDescent="0.3">
      <c r="A1031" s="5">
        <f t="shared" si="88"/>
        <v>685</v>
      </c>
      <c r="B1031" s="3">
        <v>45141</v>
      </c>
      <c r="C1031" s="2" t="s">
        <v>282</v>
      </c>
      <c r="D1031" s="2" t="s">
        <v>31</v>
      </c>
      <c r="E1031" s="2" t="s">
        <v>528</v>
      </c>
      <c r="F1031" s="2" t="s">
        <v>434</v>
      </c>
      <c r="G1031" s="2">
        <v>1</v>
      </c>
      <c r="H1031" s="10">
        <f>IF(_xlfn.XLOOKUP(D1031,Principales!$B:$B,Principales!$D:$D,,,1)&lt;B1031,_xlfn.XLOOKUP(D1031,Principales!$B:$B,Principales!$C:$C,,,-1),_xlfn.XLOOKUP(D1031,Principales!$B:$B,Principales!$C:$C,,,1))</f>
        <v>5000</v>
      </c>
      <c r="I1031" s="14">
        <f t="shared" si="86"/>
        <v>0</v>
      </c>
      <c r="J1031" s="14">
        <f t="shared" si="87"/>
        <v>5000</v>
      </c>
    </row>
    <row r="1032" spans="1:10" hidden="1" x14ac:dyDescent="0.3">
      <c r="A1032" s="5">
        <f t="shared" si="88"/>
        <v>686</v>
      </c>
      <c r="B1032" s="3">
        <v>45141</v>
      </c>
      <c r="C1032" s="2" t="s">
        <v>97</v>
      </c>
      <c r="D1032" s="2" t="s">
        <v>16</v>
      </c>
      <c r="E1032" s="2"/>
      <c r="F1032" s="2" t="s">
        <v>434</v>
      </c>
      <c r="G1032" s="2">
        <v>1</v>
      </c>
      <c r="H1032" s="10">
        <f>IF(_xlfn.XLOOKUP(D1032,Principales!$B:$B,Principales!$D:$D,,,1)&lt;B1032,_xlfn.XLOOKUP(D1032,Principales!$B:$B,Principales!$C:$C,,,-1),_xlfn.XLOOKUP(D1032,Principales!$B:$B,Principales!$C:$C,,,1))</f>
        <v>5000</v>
      </c>
      <c r="I1032" s="14">
        <f t="shared" si="86"/>
        <v>0</v>
      </c>
      <c r="J1032" s="14">
        <f t="shared" si="87"/>
        <v>5000</v>
      </c>
    </row>
    <row r="1033" spans="1:10" hidden="1" x14ac:dyDescent="0.3">
      <c r="A1033" s="5">
        <f t="shared" si="88"/>
        <v>687</v>
      </c>
      <c r="B1033" s="3">
        <v>45141</v>
      </c>
      <c r="C1033" s="2" t="s">
        <v>550</v>
      </c>
      <c r="D1033" s="2" t="s">
        <v>67</v>
      </c>
      <c r="E1033" s="2" t="s">
        <v>494</v>
      </c>
      <c r="F1033" s="2" t="s">
        <v>4</v>
      </c>
      <c r="G1033" s="2">
        <v>1</v>
      </c>
      <c r="H1033" s="10">
        <f>IF(_xlfn.XLOOKUP(D1033,Principales!$B:$B,Principales!$D:$D,,,1)&lt;B1033,_xlfn.XLOOKUP(D1033,Principales!$B:$B,Principales!$C:$C,,,-1),_xlfn.XLOOKUP(D1033,Principales!$B:$B,Principales!$C:$C,,,1))</f>
        <v>5000</v>
      </c>
      <c r="I1033" s="14">
        <f t="shared" ref="I1033:I1096" si="89">IF(AND(F1033="S/E",OR(E1033="Mix ensalada",D1033="Mix ensalada")),0,IF(AND(F1033="S/E",OR(E1033&lt;&gt;"Mix ensalada",D1033&lt;&gt;"Mix ensalada")),1000,0))</f>
        <v>0</v>
      </c>
      <c r="J1033" s="14">
        <f t="shared" ref="J1033:J1096" si="90">G1033*H1033-I1033</f>
        <v>5000</v>
      </c>
    </row>
    <row r="1034" spans="1:10" hidden="1" x14ac:dyDescent="0.3">
      <c r="A1034" s="5">
        <f t="shared" si="88"/>
        <v>688</v>
      </c>
      <c r="B1034" s="3">
        <v>45141</v>
      </c>
      <c r="C1034" s="2" t="s">
        <v>13</v>
      </c>
      <c r="D1034" s="2" t="s">
        <v>431</v>
      </c>
      <c r="E1034" s="2" t="s">
        <v>337</v>
      </c>
      <c r="F1034" s="2" t="s">
        <v>4</v>
      </c>
      <c r="G1034" s="2">
        <v>1</v>
      </c>
      <c r="H1034" s="10">
        <f>IF(_xlfn.XLOOKUP(D1034,Principales!$B:$B,Principales!$D:$D,,,1)&lt;B1034,_xlfn.XLOOKUP(D1034,Principales!$B:$B,Principales!$C:$C,,,-1),_xlfn.XLOOKUP(D1034,Principales!$B:$B,Principales!$C:$C,,,1))</f>
        <v>5000</v>
      </c>
      <c r="I1034" s="14">
        <f t="shared" si="89"/>
        <v>0</v>
      </c>
      <c r="J1034" s="14">
        <f t="shared" si="90"/>
        <v>5000</v>
      </c>
    </row>
    <row r="1035" spans="1:10" hidden="1" x14ac:dyDescent="0.3">
      <c r="A1035" s="5">
        <f t="shared" si="88"/>
        <v>688</v>
      </c>
      <c r="B1035" s="3">
        <v>45141</v>
      </c>
      <c r="C1035" s="2" t="s">
        <v>13</v>
      </c>
      <c r="D1035" s="2" t="s">
        <v>431</v>
      </c>
      <c r="E1035" s="2" t="s">
        <v>14</v>
      </c>
      <c r="F1035" s="2" t="s">
        <v>4</v>
      </c>
      <c r="G1035" s="2">
        <v>2</v>
      </c>
      <c r="H1035" s="10">
        <f>IF(_xlfn.XLOOKUP(D1035,Principales!$B:$B,Principales!$D:$D,,,1)&lt;B1035,_xlfn.XLOOKUP(D1035,Principales!$B:$B,Principales!$C:$C,,,-1),_xlfn.XLOOKUP(D1035,Principales!$B:$B,Principales!$C:$C,,,1))</f>
        <v>5000</v>
      </c>
      <c r="I1035" s="14">
        <f t="shared" si="89"/>
        <v>0</v>
      </c>
      <c r="J1035" s="14">
        <f t="shared" si="90"/>
        <v>10000</v>
      </c>
    </row>
    <row r="1036" spans="1:10" hidden="1" x14ac:dyDescent="0.3">
      <c r="A1036" s="5">
        <f t="shared" si="88"/>
        <v>689</v>
      </c>
      <c r="B1036" s="3">
        <v>45141</v>
      </c>
      <c r="C1036" s="2" t="s">
        <v>144</v>
      </c>
      <c r="D1036" s="2" t="s">
        <v>340</v>
      </c>
      <c r="E1036" s="2" t="s">
        <v>337</v>
      </c>
      <c r="F1036" s="2" t="s">
        <v>4</v>
      </c>
      <c r="G1036" s="2">
        <v>2</v>
      </c>
      <c r="H1036" s="10">
        <f>IF(_xlfn.XLOOKUP(D1036,Principales!$B:$B,Principales!$D:$D,,,1)&lt;B1036,_xlfn.XLOOKUP(D1036,Principales!$B:$B,Principales!$C:$C,,,-1),_xlfn.XLOOKUP(D1036,Principales!$B:$B,Principales!$C:$C,,,1))</f>
        <v>5000</v>
      </c>
      <c r="I1036" s="14">
        <f t="shared" si="89"/>
        <v>0</v>
      </c>
      <c r="J1036" s="14">
        <f t="shared" si="90"/>
        <v>10000</v>
      </c>
    </row>
    <row r="1037" spans="1:10" hidden="1" x14ac:dyDescent="0.3">
      <c r="A1037" s="5">
        <f t="shared" si="88"/>
        <v>690</v>
      </c>
      <c r="B1037" s="3">
        <v>45142</v>
      </c>
      <c r="C1037" s="2" t="s">
        <v>864</v>
      </c>
      <c r="D1037" s="2" t="s">
        <v>137</v>
      </c>
      <c r="E1037" s="2" t="s">
        <v>528</v>
      </c>
      <c r="F1037" s="2" t="s">
        <v>4</v>
      </c>
      <c r="G1037" s="2">
        <v>1</v>
      </c>
      <c r="H1037" s="10">
        <f>IF(_xlfn.XLOOKUP(D1037,Principales!$B:$B,Principales!$D:$D,,,1)&lt;B1037,_xlfn.XLOOKUP(D1037,Principales!$B:$B,Principales!$C:$C,,,-1),_xlfn.XLOOKUP(D1037,Principales!$B:$B,Principales!$C:$C,,,1))</f>
        <v>5000</v>
      </c>
      <c r="I1037" s="14">
        <f t="shared" si="89"/>
        <v>0</v>
      </c>
      <c r="J1037" s="14">
        <f t="shared" si="90"/>
        <v>5000</v>
      </c>
    </row>
    <row r="1038" spans="1:10" hidden="1" x14ac:dyDescent="0.3">
      <c r="A1038" s="5">
        <f t="shared" si="88"/>
        <v>691</v>
      </c>
      <c r="B1038" s="3">
        <v>45142</v>
      </c>
      <c r="C1038" s="2" t="s">
        <v>144</v>
      </c>
      <c r="D1038" s="2" t="s">
        <v>340</v>
      </c>
      <c r="E1038" s="2" t="s">
        <v>528</v>
      </c>
      <c r="F1038" s="2" t="s">
        <v>4</v>
      </c>
      <c r="G1038" s="2">
        <v>1</v>
      </c>
      <c r="H1038" s="10">
        <f>IF(_xlfn.XLOOKUP(D1038,Principales!$B:$B,Principales!$D:$D,,,1)&lt;B1038,_xlfn.XLOOKUP(D1038,Principales!$B:$B,Principales!$C:$C,,,-1),_xlfn.XLOOKUP(D1038,Principales!$B:$B,Principales!$C:$C,,,1))</f>
        <v>5000</v>
      </c>
      <c r="I1038" s="14">
        <f t="shared" si="89"/>
        <v>0</v>
      </c>
      <c r="J1038" s="14">
        <f t="shared" si="90"/>
        <v>5000</v>
      </c>
    </row>
    <row r="1039" spans="1:10" hidden="1" x14ac:dyDescent="0.3">
      <c r="A1039" s="5">
        <f t="shared" si="88"/>
        <v>691</v>
      </c>
      <c r="B1039" s="3">
        <v>45142</v>
      </c>
      <c r="C1039" s="2" t="s">
        <v>144</v>
      </c>
      <c r="D1039" s="2" t="s">
        <v>153</v>
      </c>
      <c r="E1039" s="2" t="s">
        <v>528</v>
      </c>
      <c r="F1039" s="2" t="s">
        <v>4</v>
      </c>
      <c r="G1039" s="2">
        <v>1</v>
      </c>
      <c r="H1039" s="10">
        <f>IF(_xlfn.XLOOKUP(D1039,Principales!$B:$B,Principales!$D:$D,,,1)&lt;B1039,_xlfn.XLOOKUP(D1039,Principales!$B:$B,Principales!$C:$C,,,-1),_xlfn.XLOOKUP(D1039,Principales!$B:$B,Principales!$C:$C,,,1))</f>
        <v>5000</v>
      </c>
      <c r="I1039" s="14">
        <f t="shared" si="89"/>
        <v>0</v>
      </c>
      <c r="J1039" s="14">
        <f t="shared" si="90"/>
        <v>5000</v>
      </c>
    </row>
    <row r="1040" spans="1:10" hidden="1" x14ac:dyDescent="0.3">
      <c r="A1040" s="5">
        <f t="shared" si="88"/>
        <v>691</v>
      </c>
      <c r="B1040" s="3">
        <v>45142</v>
      </c>
      <c r="C1040" s="2" t="s">
        <v>144</v>
      </c>
      <c r="D1040" s="2" t="s">
        <v>340</v>
      </c>
      <c r="E1040" s="2" t="s">
        <v>14</v>
      </c>
      <c r="F1040" s="2" t="s">
        <v>4</v>
      </c>
      <c r="G1040" s="2">
        <v>1</v>
      </c>
      <c r="H1040" s="10">
        <f>IF(_xlfn.XLOOKUP(D1040,Principales!$B:$B,Principales!$D:$D,,,1)&lt;B1040,_xlfn.XLOOKUP(D1040,Principales!$B:$B,Principales!$C:$C,,,-1),_xlfn.XLOOKUP(D1040,Principales!$B:$B,Principales!$C:$C,,,1))</f>
        <v>5000</v>
      </c>
      <c r="I1040" s="14">
        <f t="shared" si="89"/>
        <v>0</v>
      </c>
      <c r="J1040" s="14">
        <f t="shared" si="90"/>
        <v>5000</v>
      </c>
    </row>
    <row r="1041" spans="1:10" hidden="1" x14ac:dyDescent="0.3">
      <c r="A1041" s="5">
        <f t="shared" si="88"/>
        <v>692</v>
      </c>
      <c r="B1041" s="3">
        <v>45143</v>
      </c>
      <c r="C1041" s="2" t="s">
        <v>49</v>
      </c>
      <c r="D1041" s="2" t="s">
        <v>153</v>
      </c>
      <c r="E1041" s="2" t="s">
        <v>528</v>
      </c>
      <c r="F1041" s="2" t="s">
        <v>434</v>
      </c>
      <c r="G1041" s="2">
        <v>2</v>
      </c>
      <c r="H1041" s="10">
        <f>IF(_xlfn.XLOOKUP(D1041,Principales!$B:$B,Principales!$D:$D,,,1)&lt;B1041,_xlfn.XLOOKUP(D1041,Principales!$B:$B,Principales!$C:$C,,,-1),_xlfn.XLOOKUP(D1041,Principales!$B:$B,Principales!$C:$C,,,1))</f>
        <v>5000</v>
      </c>
      <c r="I1041" s="14">
        <f t="shared" si="89"/>
        <v>0</v>
      </c>
      <c r="J1041" s="14">
        <f t="shared" si="90"/>
        <v>10000</v>
      </c>
    </row>
    <row r="1042" spans="1:10" hidden="1" x14ac:dyDescent="0.3">
      <c r="A1042" s="5">
        <f t="shared" si="88"/>
        <v>692</v>
      </c>
      <c r="B1042" s="3">
        <v>45143</v>
      </c>
      <c r="C1042" s="2" t="s">
        <v>49</v>
      </c>
      <c r="D1042" s="2" t="s">
        <v>153</v>
      </c>
      <c r="E1042" s="2" t="s">
        <v>543</v>
      </c>
      <c r="F1042" s="2" t="s">
        <v>434</v>
      </c>
      <c r="G1042" s="2">
        <v>1</v>
      </c>
      <c r="H1042" s="10">
        <f>IF(_xlfn.XLOOKUP(D1042,Principales!$B:$B,Principales!$D:$D,,,1)&lt;B1042,_xlfn.XLOOKUP(D1042,Principales!$B:$B,Principales!$C:$C,,,-1),_xlfn.XLOOKUP(D1042,Principales!$B:$B,Principales!$C:$C,,,1))</f>
        <v>5000</v>
      </c>
      <c r="I1042" s="14">
        <f t="shared" si="89"/>
        <v>0</v>
      </c>
      <c r="J1042" s="14">
        <f t="shared" si="90"/>
        <v>5000</v>
      </c>
    </row>
    <row r="1043" spans="1:10" hidden="1" x14ac:dyDescent="0.3">
      <c r="A1043" s="5">
        <f t="shared" si="88"/>
        <v>693</v>
      </c>
      <c r="B1043" s="3">
        <v>45143</v>
      </c>
      <c r="C1043" s="2" t="s">
        <v>864</v>
      </c>
      <c r="D1043" s="2" t="s">
        <v>155</v>
      </c>
      <c r="E1043" s="2" t="s">
        <v>92</v>
      </c>
      <c r="F1043" s="2" t="s">
        <v>4</v>
      </c>
      <c r="G1043" s="2">
        <v>1</v>
      </c>
      <c r="H1043" s="10">
        <f>IF(_xlfn.XLOOKUP(D1043,Principales!$B:$B,Principales!$D:$D,,,1)&lt;B1043,_xlfn.XLOOKUP(D1043,Principales!$B:$B,Principales!$C:$C,,,-1),_xlfn.XLOOKUP(D1043,Principales!$B:$B,Principales!$C:$C,,,1))</f>
        <v>5000</v>
      </c>
      <c r="I1043" s="14">
        <f t="shared" si="89"/>
        <v>0</v>
      </c>
      <c r="J1043" s="14">
        <f t="shared" si="90"/>
        <v>5000</v>
      </c>
    </row>
    <row r="1044" spans="1:10" hidden="1" x14ac:dyDescent="0.3">
      <c r="A1044" s="5">
        <f t="shared" si="88"/>
        <v>694</v>
      </c>
      <c r="B1044" s="3">
        <v>45143</v>
      </c>
      <c r="C1044" s="2" t="s">
        <v>8</v>
      </c>
      <c r="D1044" s="2" t="s">
        <v>431</v>
      </c>
      <c r="E1044" s="2" t="s">
        <v>528</v>
      </c>
      <c r="F1044" s="2" t="s">
        <v>434</v>
      </c>
      <c r="G1044" s="2">
        <v>1</v>
      </c>
      <c r="H1044" s="10">
        <f>IF(_xlfn.XLOOKUP(D1044,Principales!$B:$B,Principales!$D:$D,,,1)&lt;B1044,_xlfn.XLOOKUP(D1044,Principales!$B:$B,Principales!$C:$C,,,-1),_xlfn.XLOOKUP(D1044,Principales!$B:$B,Principales!$C:$C,,,1))</f>
        <v>5000</v>
      </c>
      <c r="I1044" s="14">
        <f t="shared" si="89"/>
        <v>0</v>
      </c>
      <c r="J1044" s="14">
        <f t="shared" si="90"/>
        <v>5000</v>
      </c>
    </row>
    <row r="1045" spans="1:10" hidden="1" x14ac:dyDescent="0.3">
      <c r="A1045" s="5">
        <f t="shared" si="88"/>
        <v>695</v>
      </c>
      <c r="B1045" s="3">
        <v>45143</v>
      </c>
      <c r="C1045" s="2" t="s">
        <v>519</v>
      </c>
      <c r="D1045" s="2" t="s">
        <v>155</v>
      </c>
      <c r="E1045" s="2" t="s">
        <v>63</v>
      </c>
      <c r="F1045" s="2" t="s">
        <v>434</v>
      </c>
      <c r="G1045" s="2">
        <v>1</v>
      </c>
      <c r="H1045" s="10">
        <f>IF(_xlfn.XLOOKUP(D1045,Principales!$B:$B,Principales!$D:$D,,,1)&lt;B1045,_xlfn.XLOOKUP(D1045,Principales!$B:$B,Principales!$C:$C,,,-1),_xlfn.XLOOKUP(D1045,Principales!$B:$B,Principales!$C:$C,,,1))</f>
        <v>5000</v>
      </c>
      <c r="I1045" s="14">
        <f t="shared" si="89"/>
        <v>0</v>
      </c>
      <c r="J1045" s="14">
        <f t="shared" si="90"/>
        <v>5000</v>
      </c>
    </row>
    <row r="1046" spans="1:10" hidden="1" x14ac:dyDescent="0.3">
      <c r="A1046" s="5">
        <f t="shared" si="88"/>
        <v>696</v>
      </c>
      <c r="B1046" s="3">
        <v>45143</v>
      </c>
      <c r="C1046" s="2" t="s">
        <v>281</v>
      </c>
      <c r="D1046" s="2" t="s">
        <v>155</v>
      </c>
      <c r="E1046" s="2" t="s">
        <v>63</v>
      </c>
      <c r="F1046" s="2" t="s">
        <v>4</v>
      </c>
      <c r="G1046" s="2">
        <v>2</v>
      </c>
      <c r="H1046" s="10">
        <f>IF(_xlfn.XLOOKUP(D1046,Principales!$B:$B,Principales!$D:$D,,,1)&lt;B1046,_xlfn.XLOOKUP(D1046,Principales!$B:$B,Principales!$C:$C,,,-1),_xlfn.XLOOKUP(D1046,Principales!$B:$B,Principales!$C:$C,,,1))</f>
        <v>5000</v>
      </c>
      <c r="I1046" s="14">
        <f t="shared" si="89"/>
        <v>0</v>
      </c>
      <c r="J1046" s="14">
        <f t="shared" si="90"/>
        <v>10000</v>
      </c>
    </row>
    <row r="1047" spans="1:10" hidden="1" x14ac:dyDescent="0.3">
      <c r="A1047" s="5">
        <f t="shared" si="88"/>
        <v>696</v>
      </c>
      <c r="B1047" s="3">
        <v>45143</v>
      </c>
      <c r="C1047" s="2" t="s">
        <v>281</v>
      </c>
      <c r="D1047" s="2" t="s">
        <v>431</v>
      </c>
      <c r="E1047" s="2" t="s">
        <v>528</v>
      </c>
      <c r="F1047" s="2" t="s">
        <v>4</v>
      </c>
      <c r="G1047" s="2">
        <v>2</v>
      </c>
      <c r="H1047" s="10">
        <f>IF(_xlfn.XLOOKUP(D1047,Principales!$B:$B,Principales!$D:$D,,,1)&lt;B1047,_xlfn.XLOOKUP(D1047,Principales!$B:$B,Principales!$C:$C,,,-1),_xlfn.XLOOKUP(D1047,Principales!$B:$B,Principales!$C:$C,,,1))</f>
        <v>5000</v>
      </c>
      <c r="I1047" s="14">
        <f t="shared" si="89"/>
        <v>0</v>
      </c>
      <c r="J1047" s="14">
        <f t="shared" si="90"/>
        <v>10000</v>
      </c>
    </row>
    <row r="1048" spans="1:10" hidden="1" x14ac:dyDescent="0.3">
      <c r="A1048" s="5">
        <f t="shared" si="88"/>
        <v>697</v>
      </c>
      <c r="B1048" s="3">
        <v>45143</v>
      </c>
      <c r="C1048" s="2" t="s">
        <v>144</v>
      </c>
      <c r="D1048" s="2" t="s">
        <v>527</v>
      </c>
      <c r="E1048" s="2"/>
      <c r="F1048" s="2" t="s">
        <v>4</v>
      </c>
      <c r="G1048" s="2">
        <v>2</v>
      </c>
      <c r="H1048" s="10">
        <f>IF(_xlfn.XLOOKUP(D1048,Principales!$B:$B,Principales!$D:$D,,,1)&lt;B1048,_xlfn.XLOOKUP(D1048,Principales!$B:$B,Principales!$C:$C,,,-1),_xlfn.XLOOKUP(D1048,Principales!$B:$B,Principales!$C:$C,,,1))</f>
        <v>5000</v>
      </c>
      <c r="I1048" s="14">
        <f t="shared" si="89"/>
        <v>0</v>
      </c>
      <c r="J1048" s="14">
        <f t="shared" si="90"/>
        <v>10000</v>
      </c>
    </row>
    <row r="1049" spans="1:10" hidden="1" x14ac:dyDescent="0.3">
      <c r="A1049" s="5">
        <f t="shared" si="88"/>
        <v>697</v>
      </c>
      <c r="B1049" s="3">
        <v>45143</v>
      </c>
      <c r="C1049" s="2" t="s">
        <v>144</v>
      </c>
      <c r="D1049" s="2" t="s">
        <v>340</v>
      </c>
      <c r="E1049" s="2" t="s">
        <v>528</v>
      </c>
      <c r="F1049" s="2" t="s">
        <v>4</v>
      </c>
      <c r="G1049" s="2">
        <v>1</v>
      </c>
      <c r="H1049" s="10">
        <f>IF(_xlfn.XLOOKUP(D1049,Principales!$B:$B,Principales!$D:$D,,,1)&lt;B1049,_xlfn.XLOOKUP(D1049,Principales!$B:$B,Principales!$C:$C,,,-1),_xlfn.XLOOKUP(D1049,Principales!$B:$B,Principales!$C:$C,,,1))</f>
        <v>5000</v>
      </c>
      <c r="I1049" s="14">
        <f t="shared" si="89"/>
        <v>0</v>
      </c>
      <c r="J1049" s="14">
        <f t="shared" si="90"/>
        <v>5000</v>
      </c>
    </row>
    <row r="1050" spans="1:10" hidden="1" x14ac:dyDescent="0.3">
      <c r="A1050" s="5">
        <f t="shared" si="88"/>
        <v>698</v>
      </c>
      <c r="B1050" s="3">
        <v>45143</v>
      </c>
      <c r="C1050" s="2" t="s">
        <v>493</v>
      </c>
      <c r="D1050" s="2" t="s">
        <v>58</v>
      </c>
      <c r="E1050" s="2"/>
      <c r="F1050" s="2" t="s">
        <v>434</v>
      </c>
      <c r="G1050" s="2">
        <v>1</v>
      </c>
      <c r="H1050" s="10">
        <f>IF(_xlfn.XLOOKUP(D1050,Principales!$B:$B,Principales!$D:$D,,,1)&lt;B1050,_xlfn.XLOOKUP(D1050,Principales!$B:$B,Principales!$C:$C,,,-1),_xlfn.XLOOKUP(D1050,Principales!$B:$B,Principales!$C:$C,,,1))</f>
        <v>5000</v>
      </c>
      <c r="I1050" s="14">
        <f t="shared" si="89"/>
        <v>0</v>
      </c>
      <c r="J1050" s="14">
        <f t="shared" si="90"/>
        <v>5000</v>
      </c>
    </row>
    <row r="1051" spans="1:10" hidden="1" x14ac:dyDescent="0.3">
      <c r="A1051" s="5">
        <f t="shared" si="88"/>
        <v>698</v>
      </c>
      <c r="B1051" s="3">
        <v>45143</v>
      </c>
      <c r="C1051" s="2" t="s">
        <v>493</v>
      </c>
      <c r="D1051" s="2" t="s">
        <v>153</v>
      </c>
      <c r="E1051" s="2" t="s">
        <v>528</v>
      </c>
      <c r="F1051" s="2" t="s">
        <v>434</v>
      </c>
      <c r="G1051" s="2">
        <v>1</v>
      </c>
      <c r="H1051" s="10">
        <f>IF(_xlfn.XLOOKUP(D1051,Principales!$B:$B,Principales!$D:$D,,,1)&lt;B1051,_xlfn.XLOOKUP(D1051,Principales!$B:$B,Principales!$C:$C,,,-1),_xlfn.XLOOKUP(D1051,Principales!$B:$B,Principales!$C:$C,,,1))</f>
        <v>5000</v>
      </c>
      <c r="I1051" s="14">
        <f t="shared" si="89"/>
        <v>0</v>
      </c>
      <c r="J1051" s="14">
        <f t="shared" si="90"/>
        <v>5000</v>
      </c>
    </row>
    <row r="1052" spans="1:10" hidden="1" x14ac:dyDescent="0.3">
      <c r="A1052" s="5">
        <f t="shared" si="88"/>
        <v>698</v>
      </c>
      <c r="B1052" s="3">
        <v>45143</v>
      </c>
      <c r="C1052" s="2" t="s">
        <v>493</v>
      </c>
      <c r="D1052" s="2" t="s">
        <v>431</v>
      </c>
      <c r="E1052" s="2" t="s">
        <v>543</v>
      </c>
      <c r="F1052" s="2" t="s">
        <v>434</v>
      </c>
      <c r="G1052" s="2">
        <v>1</v>
      </c>
      <c r="H1052" s="10">
        <f>IF(_xlfn.XLOOKUP(D1052,Principales!$B:$B,Principales!$D:$D,,,1)&lt;B1052,_xlfn.XLOOKUP(D1052,Principales!$B:$B,Principales!$C:$C,,,-1),_xlfn.XLOOKUP(D1052,Principales!$B:$B,Principales!$C:$C,,,1))</f>
        <v>5000</v>
      </c>
      <c r="I1052" s="14">
        <f t="shared" si="89"/>
        <v>0</v>
      </c>
      <c r="J1052" s="14">
        <f t="shared" si="90"/>
        <v>5000</v>
      </c>
    </row>
    <row r="1053" spans="1:10" hidden="1" x14ac:dyDescent="0.3">
      <c r="A1053" s="5">
        <f t="shared" si="88"/>
        <v>699</v>
      </c>
      <c r="B1053" s="3">
        <v>45143</v>
      </c>
      <c r="C1053" s="2" t="s">
        <v>551</v>
      </c>
      <c r="D1053" s="2" t="s">
        <v>155</v>
      </c>
      <c r="E1053" s="2" t="s">
        <v>63</v>
      </c>
      <c r="F1053" s="2" t="s">
        <v>4</v>
      </c>
      <c r="G1053" s="2">
        <v>1</v>
      </c>
      <c r="H1053" s="10">
        <f>IF(_xlfn.XLOOKUP(D1053,Principales!$B:$B,Principales!$D:$D,,,1)&lt;B1053,_xlfn.XLOOKUP(D1053,Principales!$B:$B,Principales!$C:$C,,,-1),_xlfn.XLOOKUP(D1053,Principales!$B:$B,Principales!$C:$C,,,1))</f>
        <v>5000</v>
      </c>
      <c r="I1053" s="14">
        <f t="shared" si="89"/>
        <v>0</v>
      </c>
      <c r="J1053" s="14">
        <f t="shared" si="90"/>
        <v>5000</v>
      </c>
    </row>
    <row r="1054" spans="1:10" hidden="1" x14ac:dyDescent="0.3">
      <c r="A1054" s="5">
        <f t="shared" si="88"/>
        <v>700</v>
      </c>
      <c r="B1054" s="3">
        <v>45143</v>
      </c>
      <c r="C1054" s="2" t="s">
        <v>97</v>
      </c>
      <c r="D1054" s="2" t="s">
        <v>155</v>
      </c>
      <c r="E1054" s="2" t="s">
        <v>63</v>
      </c>
      <c r="F1054" s="2" t="s">
        <v>434</v>
      </c>
      <c r="G1054" s="2">
        <v>1</v>
      </c>
      <c r="H1054" s="10">
        <f>IF(_xlfn.XLOOKUP(D1054,Principales!$B:$B,Principales!$D:$D,,,1)&lt;B1054,_xlfn.XLOOKUP(D1054,Principales!$B:$B,Principales!$C:$C,,,-1),_xlfn.XLOOKUP(D1054,Principales!$B:$B,Principales!$C:$C,,,1))</f>
        <v>5000</v>
      </c>
      <c r="I1054" s="14">
        <f t="shared" ref="I1054" si="91">IF(AND(F1054="S/E",OR(E1054="Mix ensalada",D1054="Mix ensalada")),0,IF(AND(F1054="S/E",OR(E1054&lt;&gt;"Mix ensalada",D1054&lt;&gt;"Mix ensalada")),1000,0))</f>
        <v>0</v>
      </c>
      <c r="J1054" s="14">
        <f t="shared" ref="J1054" si="92">G1054*H1054-I1054</f>
        <v>5000</v>
      </c>
    </row>
    <row r="1055" spans="1:10" hidden="1" x14ac:dyDescent="0.3">
      <c r="A1055" s="5">
        <f t="shared" si="88"/>
        <v>701</v>
      </c>
      <c r="B1055" s="3">
        <v>45144</v>
      </c>
      <c r="C1055" s="2" t="s">
        <v>144</v>
      </c>
      <c r="D1055" s="2" t="s">
        <v>340</v>
      </c>
      <c r="E1055" s="2" t="s">
        <v>528</v>
      </c>
      <c r="F1055" s="2" t="s">
        <v>4</v>
      </c>
      <c r="G1055" s="2">
        <v>2</v>
      </c>
      <c r="H1055" s="10">
        <f>IF(_xlfn.XLOOKUP(D1055,Principales!$B:$B,Principales!$D:$D,,,1)&lt;B1055,_xlfn.XLOOKUP(D1055,Principales!$B:$B,Principales!$C:$C,,,-1),_xlfn.XLOOKUP(D1055,Principales!$B:$B,Principales!$C:$C,,,1))</f>
        <v>5000</v>
      </c>
      <c r="I1055" s="14">
        <f t="shared" si="89"/>
        <v>0</v>
      </c>
      <c r="J1055" s="14">
        <f t="shared" si="90"/>
        <v>10000</v>
      </c>
    </row>
    <row r="1056" spans="1:10" hidden="1" x14ac:dyDescent="0.3">
      <c r="A1056" s="5">
        <f t="shared" si="88"/>
        <v>702</v>
      </c>
      <c r="B1056" s="3">
        <v>45144</v>
      </c>
      <c r="C1056" s="2" t="s">
        <v>519</v>
      </c>
      <c r="D1056" s="2" t="s">
        <v>36</v>
      </c>
      <c r="E1056" s="2"/>
      <c r="F1056" s="2" t="s">
        <v>434</v>
      </c>
      <c r="G1056" s="2">
        <v>1</v>
      </c>
      <c r="H1056" s="10">
        <f>IF(_xlfn.XLOOKUP(D1056,Principales!$B:$B,Principales!$D:$D,,,1)&lt;B1056,_xlfn.XLOOKUP(D1056,Principales!$B:$B,Principales!$C:$C,,,-1),_xlfn.XLOOKUP(D1056,Principales!$B:$B,Principales!$C:$C,,,1))</f>
        <v>5000</v>
      </c>
      <c r="I1056" s="14">
        <f t="shared" si="89"/>
        <v>0</v>
      </c>
      <c r="J1056" s="14">
        <f t="shared" si="90"/>
        <v>5000</v>
      </c>
    </row>
    <row r="1057" spans="1:10" hidden="1" x14ac:dyDescent="0.3">
      <c r="A1057" s="5">
        <f t="shared" si="88"/>
        <v>702</v>
      </c>
      <c r="B1057" s="3">
        <v>45144</v>
      </c>
      <c r="C1057" s="2" t="s">
        <v>519</v>
      </c>
      <c r="D1057" s="2" t="s">
        <v>20</v>
      </c>
      <c r="E1057" s="2"/>
      <c r="F1057" s="2" t="s">
        <v>434</v>
      </c>
      <c r="G1057" s="2">
        <v>1</v>
      </c>
      <c r="H1057" s="10">
        <f>IF(_xlfn.XLOOKUP(D1057,Principales!$B:$B,Principales!$D:$D,,,1)&lt;B1057,_xlfn.XLOOKUP(D1057,Principales!$B:$B,Principales!$C:$C,,,-1),_xlfn.XLOOKUP(D1057,Principales!$B:$B,Principales!$C:$C,,,1))</f>
        <v>5000</v>
      </c>
      <c r="I1057" s="14">
        <f t="shared" si="89"/>
        <v>0</v>
      </c>
      <c r="J1057" s="14">
        <f t="shared" si="90"/>
        <v>5000</v>
      </c>
    </row>
    <row r="1058" spans="1:10" hidden="1" x14ac:dyDescent="0.3">
      <c r="A1058" s="5">
        <f t="shared" si="88"/>
        <v>703</v>
      </c>
      <c r="B1058" s="3">
        <v>45145</v>
      </c>
      <c r="C1058" s="2" t="s">
        <v>864</v>
      </c>
      <c r="D1058" s="2" t="s">
        <v>527</v>
      </c>
      <c r="E1058" s="2"/>
      <c r="F1058" s="2" t="s">
        <v>4</v>
      </c>
      <c r="G1058" s="2">
        <v>2</v>
      </c>
      <c r="H1058" s="10">
        <f>IF(_xlfn.XLOOKUP(D1058,Principales!$B:$B,Principales!$D:$D,,,1)&lt;B1058,_xlfn.XLOOKUP(D1058,Principales!$B:$B,Principales!$C:$C,,,-1),_xlfn.XLOOKUP(D1058,Principales!$B:$B,Principales!$C:$C,,,1))</f>
        <v>5000</v>
      </c>
      <c r="I1058" s="14">
        <f t="shared" si="89"/>
        <v>0</v>
      </c>
      <c r="J1058" s="14">
        <f t="shared" si="90"/>
        <v>10000</v>
      </c>
    </row>
    <row r="1059" spans="1:10" hidden="1" x14ac:dyDescent="0.3">
      <c r="A1059" s="5">
        <f t="shared" si="88"/>
        <v>704</v>
      </c>
      <c r="B1059" s="3">
        <v>45145</v>
      </c>
      <c r="C1059" s="2" t="s">
        <v>552</v>
      </c>
      <c r="D1059" s="2" t="s">
        <v>527</v>
      </c>
      <c r="E1059" s="2"/>
      <c r="F1059" s="2" t="s">
        <v>4</v>
      </c>
      <c r="G1059" s="2">
        <v>1</v>
      </c>
      <c r="H1059" s="10">
        <f>IF(_xlfn.XLOOKUP(D1059,Principales!$B:$B,Principales!$D:$D,,,1)&lt;B1059,_xlfn.XLOOKUP(D1059,Principales!$B:$B,Principales!$C:$C,,,-1),_xlfn.XLOOKUP(D1059,Principales!$B:$B,Principales!$C:$C,,,1))</f>
        <v>5000</v>
      </c>
      <c r="I1059" s="14">
        <f t="shared" si="89"/>
        <v>0</v>
      </c>
      <c r="J1059" s="14">
        <f t="shared" si="90"/>
        <v>5000</v>
      </c>
    </row>
    <row r="1060" spans="1:10" hidden="1" x14ac:dyDescent="0.3">
      <c r="A1060" s="5">
        <f t="shared" si="88"/>
        <v>705</v>
      </c>
      <c r="B1060" s="3">
        <v>45145</v>
      </c>
      <c r="C1060" s="2" t="s">
        <v>764</v>
      </c>
      <c r="D1060" s="2" t="s">
        <v>431</v>
      </c>
      <c r="E1060" s="2" t="s">
        <v>26</v>
      </c>
      <c r="F1060" s="2" t="s">
        <v>4</v>
      </c>
      <c r="G1060" s="2">
        <v>1</v>
      </c>
      <c r="H1060" s="10">
        <f>IF(_xlfn.XLOOKUP(D1060,Principales!$B:$B,Principales!$D:$D,,,1)&lt;B1060,_xlfn.XLOOKUP(D1060,Principales!$B:$B,Principales!$C:$C,,,-1),_xlfn.XLOOKUP(D1060,Principales!$B:$B,Principales!$C:$C,,,1))</f>
        <v>5000</v>
      </c>
      <c r="I1060" s="14">
        <f t="shared" si="89"/>
        <v>0</v>
      </c>
      <c r="J1060" s="14">
        <f t="shared" si="90"/>
        <v>5000</v>
      </c>
    </row>
    <row r="1061" spans="1:10" hidden="1" x14ac:dyDescent="0.3">
      <c r="A1061" s="5">
        <f t="shared" si="88"/>
        <v>706</v>
      </c>
      <c r="B1061" s="3">
        <v>45145</v>
      </c>
      <c r="C1061" s="2" t="s">
        <v>282</v>
      </c>
      <c r="D1061" s="2" t="s">
        <v>31</v>
      </c>
      <c r="E1061" s="2" t="s">
        <v>26</v>
      </c>
      <c r="F1061" s="2" t="s">
        <v>434</v>
      </c>
      <c r="G1061" s="2">
        <v>1</v>
      </c>
      <c r="H1061" s="10">
        <f>IF(_xlfn.XLOOKUP(D1061,Principales!$B:$B,Principales!$D:$D,,,1)&lt;B1061,_xlfn.XLOOKUP(D1061,Principales!$B:$B,Principales!$C:$C,,,-1),_xlfn.XLOOKUP(D1061,Principales!$B:$B,Principales!$C:$C,,,1))</f>
        <v>5000</v>
      </c>
      <c r="I1061" s="14">
        <f t="shared" si="89"/>
        <v>0</v>
      </c>
      <c r="J1061" s="14">
        <f t="shared" si="90"/>
        <v>5000</v>
      </c>
    </row>
    <row r="1062" spans="1:10" hidden="1" x14ac:dyDescent="0.3">
      <c r="A1062" s="5">
        <f t="shared" si="88"/>
        <v>707</v>
      </c>
      <c r="B1062" s="3">
        <v>45145</v>
      </c>
      <c r="C1062" s="2" t="s">
        <v>479</v>
      </c>
      <c r="D1062" s="2" t="s">
        <v>527</v>
      </c>
      <c r="E1062" s="2"/>
      <c r="F1062" s="2" t="s">
        <v>4</v>
      </c>
      <c r="G1062" s="2">
        <v>1</v>
      </c>
      <c r="H1062" s="10">
        <f>IF(_xlfn.XLOOKUP(D1062,Principales!$B:$B,Principales!$D:$D,,,1)&lt;B1062,_xlfn.XLOOKUP(D1062,Principales!$B:$B,Principales!$C:$C,,,-1),_xlfn.XLOOKUP(D1062,Principales!$B:$B,Principales!$C:$C,,,1))</f>
        <v>5000</v>
      </c>
      <c r="I1062" s="14">
        <f t="shared" si="89"/>
        <v>0</v>
      </c>
      <c r="J1062" s="14">
        <f t="shared" si="90"/>
        <v>5000</v>
      </c>
    </row>
    <row r="1063" spans="1:10" hidden="1" x14ac:dyDescent="0.3">
      <c r="A1063" s="5">
        <f t="shared" si="88"/>
        <v>708</v>
      </c>
      <c r="B1063" s="3">
        <v>45145</v>
      </c>
      <c r="C1063" s="2" t="s">
        <v>519</v>
      </c>
      <c r="D1063" s="2" t="s">
        <v>527</v>
      </c>
      <c r="E1063" s="2"/>
      <c r="F1063" s="2" t="s">
        <v>4</v>
      </c>
      <c r="G1063" s="2">
        <v>1</v>
      </c>
      <c r="H1063" s="10">
        <f>IF(_xlfn.XLOOKUP(D1063,Principales!$B:$B,Principales!$D:$D,,,1)&lt;B1063,_xlfn.XLOOKUP(D1063,Principales!$B:$B,Principales!$C:$C,,,-1),_xlfn.XLOOKUP(D1063,Principales!$B:$B,Principales!$C:$C,,,1))</f>
        <v>5000</v>
      </c>
      <c r="I1063" s="14">
        <f t="shared" si="89"/>
        <v>0</v>
      </c>
      <c r="J1063" s="14">
        <f t="shared" si="90"/>
        <v>5000</v>
      </c>
    </row>
    <row r="1064" spans="1:10" hidden="1" x14ac:dyDescent="0.3">
      <c r="A1064" s="5">
        <f t="shared" si="88"/>
        <v>709</v>
      </c>
      <c r="B1064" s="3">
        <v>45145</v>
      </c>
      <c r="C1064" s="2" t="s">
        <v>13</v>
      </c>
      <c r="D1064" s="2" t="s">
        <v>527</v>
      </c>
      <c r="E1064" s="2"/>
      <c r="F1064" s="2" t="s">
        <v>4</v>
      </c>
      <c r="G1064" s="2">
        <v>1</v>
      </c>
      <c r="H1064" s="10">
        <f>IF(_xlfn.XLOOKUP(D1064,Principales!$B:$B,Principales!$D:$D,,,1)&lt;B1064,_xlfn.XLOOKUP(D1064,Principales!$B:$B,Principales!$C:$C,,,-1),_xlfn.XLOOKUP(D1064,Principales!$B:$B,Principales!$C:$C,,,1))</f>
        <v>5000</v>
      </c>
      <c r="I1064" s="14">
        <f t="shared" si="89"/>
        <v>0</v>
      </c>
      <c r="J1064" s="14">
        <f t="shared" si="90"/>
        <v>5000</v>
      </c>
    </row>
    <row r="1065" spans="1:10" hidden="1" x14ac:dyDescent="0.3">
      <c r="A1065" s="5">
        <f t="shared" si="88"/>
        <v>709</v>
      </c>
      <c r="B1065" s="3">
        <v>45145</v>
      </c>
      <c r="C1065" s="2" t="s">
        <v>13</v>
      </c>
      <c r="D1065" s="2" t="s">
        <v>431</v>
      </c>
      <c r="E1065" s="2" t="s">
        <v>543</v>
      </c>
      <c r="F1065" s="2" t="s">
        <v>4</v>
      </c>
      <c r="G1065" s="2">
        <v>1</v>
      </c>
      <c r="H1065" s="10">
        <f>IF(_xlfn.XLOOKUP(D1065,Principales!$B:$B,Principales!$D:$D,,,1)&lt;B1065,_xlfn.XLOOKUP(D1065,Principales!$B:$B,Principales!$C:$C,,,-1),_xlfn.XLOOKUP(D1065,Principales!$B:$B,Principales!$C:$C,,,1))</f>
        <v>5000</v>
      </c>
      <c r="I1065" s="14">
        <f t="shared" si="89"/>
        <v>0</v>
      </c>
      <c r="J1065" s="14">
        <f t="shared" si="90"/>
        <v>5000</v>
      </c>
    </row>
    <row r="1066" spans="1:10" hidden="1" x14ac:dyDescent="0.3">
      <c r="A1066" s="5">
        <f t="shared" si="88"/>
        <v>710</v>
      </c>
      <c r="B1066" s="3">
        <v>45145</v>
      </c>
      <c r="C1066" s="2" t="s">
        <v>281</v>
      </c>
      <c r="D1066" s="2" t="s">
        <v>527</v>
      </c>
      <c r="E1066" s="2"/>
      <c r="F1066" s="2" t="s">
        <v>4</v>
      </c>
      <c r="G1066" s="2">
        <v>1</v>
      </c>
      <c r="H1066" s="10">
        <f>IF(_xlfn.XLOOKUP(D1066,Principales!$B:$B,Principales!$D:$D,,,1)&lt;B1066,_xlfn.XLOOKUP(D1066,Principales!$B:$B,Principales!$C:$C,,,-1),_xlfn.XLOOKUP(D1066,Principales!$B:$B,Principales!$C:$C,,,1))</f>
        <v>5000</v>
      </c>
      <c r="I1066" s="14">
        <f t="shared" si="89"/>
        <v>0</v>
      </c>
      <c r="J1066" s="14">
        <f t="shared" si="90"/>
        <v>5000</v>
      </c>
    </row>
    <row r="1067" spans="1:10" hidden="1" x14ac:dyDescent="0.3">
      <c r="A1067" s="5">
        <f t="shared" si="88"/>
        <v>710</v>
      </c>
      <c r="B1067" s="3">
        <v>45145</v>
      </c>
      <c r="C1067" s="2" t="s">
        <v>281</v>
      </c>
      <c r="D1067" s="2" t="s">
        <v>36</v>
      </c>
      <c r="E1067" s="2"/>
      <c r="F1067" s="2" t="s">
        <v>434</v>
      </c>
      <c r="G1067" s="2">
        <v>1</v>
      </c>
      <c r="H1067" s="10">
        <f>IF(_xlfn.XLOOKUP(D1067,Principales!$B:$B,Principales!$D:$D,,,1)&lt;B1067,_xlfn.XLOOKUP(D1067,Principales!$B:$B,Principales!$C:$C,,,-1),_xlfn.XLOOKUP(D1067,Principales!$B:$B,Principales!$C:$C,,,1))</f>
        <v>5000</v>
      </c>
      <c r="I1067" s="14">
        <f t="shared" si="89"/>
        <v>0</v>
      </c>
      <c r="J1067" s="14">
        <f t="shared" si="90"/>
        <v>5000</v>
      </c>
    </row>
    <row r="1068" spans="1:10" hidden="1" x14ac:dyDescent="0.3">
      <c r="A1068" s="5">
        <f t="shared" si="88"/>
        <v>711</v>
      </c>
      <c r="B1068" s="3">
        <v>45145</v>
      </c>
      <c r="C1068" s="2" t="s">
        <v>144</v>
      </c>
      <c r="D1068" s="2" t="s">
        <v>340</v>
      </c>
      <c r="E1068" s="2" t="s">
        <v>26</v>
      </c>
      <c r="F1068" s="2" t="s">
        <v>4</v>
      </c>
      <c r="G1068" s="2">
        <v>1</v>
      </c>
      <c r="H1068" s="10">
        <f>IF(_xlfn.XLOOKUP(D1068,Principales!$B:$B,Principales!$D:$D,,,1)&lt;B1068,_xlfn.XLOOKUP(D1068,Principales!$B:$B,Principales!$C:$C,,,-1),_xlfn.XLOOKUP(D1068,Principales!$B:$B,Principales!$C:$C,,,1))</f>
        <v>5000</v>
      </c>
      <c r="I1068" s="14">
        <f t="shared" si="89"/>
        <v>0</v>
      </c>
      <c r="J1068" s="14">
        <f t="shared" si="90"/>
        <v>5000</v>
      </c>
    </row>
    <row r="1069" spans="1:10" hidden="1" x14ac:dyDescent="0.3">
      <c r="A1069" s="5">
        <f t="shared" si="88"/>
        <v>712</v>
      </c>
      <c r="B1069" s="3">
        <v>45146</v>
      </c>
      <c r="C1069" s="2" t="s">
        <v>539</v>
      </c>
      <c r="D1069" s="2" t="s">
        <v>142</v>
      </c>
      <c r="E1069" s="2" t="s">
        <v>337</v>
      </c>
      <c r="F1069" s="2" t="s">
        <v>4</v>
      </c>
      <c r="G1069" s="2">
        <v>1</v>
      </c>
      <c r="H1069" s="10">
        <f>IF(_xlfn.XLOOKUP(D1069,Principales!$B:$B,Principales!$D:$D,,,1)&lt;B1069,_xlfn.XLOOKUP(D1069,Principales!$B:$B,Principales!$C:$C,,,-1),_xlfn.XLOOKUP(D1069,Principales!$B:$B,Principales!$C:$C,,,1))</f>
        <v>5000</v>
      </c>
      <c r="I1069" s="14">
        <f t="shared" si="89"/>
        <v>0</v>
      </c>
      <c r="J1069" s="14">
        <f t="shared" si="90"/>
        <v>5000</v>
      </c>
    </row>
    <row r="1070" spans="1:10" hidden="1" x14ac:dyDescent="0.3">
      <c r="A1070" s="5">
        <f t="shared" si="88"/>
        <v>713</v>
      </c>
      <c r="B1070" s="3">
        <v>45146</v>
      </c>
      <c r="C1070" s="2" t="s">
        <v>282</v>
      </c>
      <c r="D1070" s="2" t="s">
        <v>31</v>
      </c>
      <c r="E1070" s="2" t="s">
        <v>528</v>
      </c>
      <c r="F1070" s="2" t="s">
        <v>434</v>
      </c>
      <c r="G1070" s="2">
        <v>1</v>
      </c>
      <c r="H1070" s="10">
        <f>IF(_xlfn.XLOOKUP(D1070,Principales!$B:$B,Principales!$D:$D,,,1)&lt;B1070,_xlfn.XLOOKUP(D1070,Principales!$B:$B,Principales!$C:$C,,,-1),_xlfn.XLOOKUP(D1070,Principales!$B:$B,Principales!$C:$C,,,1))</f>
        <v>5000</v>
      </c>
      <c r="I1070" s="14">
        <f t="shared" si="89"/>
        <v>0</v>
      </c>
      <c r="J1070" s="14">
        <f t="shared" si="90"/>
        <v>5000</v>
      </c>
    </row>
    <row r="1071" spans="1:10" hidden="1" x14ac:dyDescent="0.3">
      <c r="A1071" s="5">
        <f t="shared" si="88"/>
        <v>714</v>
      </c>
      <c r="B1071" s="3">
        <v>45147</v>
      </c>
      <c r="C1071" s="2" t="s">
        <v>282</v>
      </c>
      <c r="D1071" s="2" t="s">
        <v>431</v>
      </c>
      <c r="E1071" s="2" t="s">
        <v>26</v>
      </c>
      <c r="F1071" s="2" t="s">
        <v>434</v>
      </c>
      <c r="G1071" s="2">
        <v>1</v>
      </c>
      <c r="H1071" s="10">
        <f>IF(_xlfn.XLOOKUP(D1071,Principales!$B:$B,Principales!$D:$D,,,1)&lt;B1071,_xlfn.XLOOKUP(D1071,Principales!$B:$B,Principales!$C:$C,,,-1),_xlfn.XLOOKUP(D1071,Principales!$B:$B,Principales!$C:$C,,,1))</f>
        <v>5000</v>
      </c>
      <c r="I1071" s="14">
        <f t="shared" si="89"/>
        <v>0</v>
      </c>
      <c r="J1071" s="14">
        <f t="shared" si="90"/>
        <v>5000</v>
      </c>
    </row>
    <row r="1072" spans="1:10" hidden="1" x14ac:dyDescent="0.3">
      <c r="A1072" s="5">
        <f t="shared" si="88"/>
        <v>714</v>
      </c>
      <c r="B1072" s="3">
        <v>45147</v>
      </c>
      <c r="C1072" s="2" t="s">
        <v>282</v>
      </c>
      <c r="D1072" s="2" t="s">
        <v>36</v>
      </c>
      <c r="E1072" s="2"/>
      <c r="F1072" s="2" t="s">
        <v>4</v>
      </c>
      <c r="G1072" s="2">
        <v>1</v>
      </c>
      <c r="H1072" s="10">
        <f>IF(_xlfn.XLOOKUP(D1072,Principales!$B:$B,Principales!$D:$D,,,1)&lt;B1072,_xlfn.XLOOKUP(D1072,Principales!$B:$B,Principales!$C:$C,,,-1),_xlfn.XLOOKUP(D1072,Principales!$B:$B,Principales!$C:$C,,,1))</f>
        <v>5000</v>
      </c>
      <c r="I1072" s="14">
        <f t="shared" si="89"/>
        <v>0</v>
      </c>
      <c r="J1072" s="14">
        <f t="shared" si="90"/>
        <v>5000</v>
      </c>
    </row>
    <row r="1073" spans="1:10" hidden="1" x14ac:dyDescent="0.3">
      <c r="A1073" s="5">
        <f t="shared" si="88"/>
        <v>714</v>
      </c>
      <c r="B1073" s="3">
        <v>45147</v>
      </c>
      <c r="C1073" s="2" t="s">
        <v>282</v>
      </c>
      <c r="D1073" s="2" t="s">
        <v>153</v>
      </c>
      <c r="E1073" s="2" t="s">
        <v>543</v>
      </c>
      <c r="F1073" s="2" t="s">
        <v>4</v>
      </c>
      <c r="G1073" s="2">
        <v>1</v>
      </c>
      <c r="H1073" s="10">
        <f>IF(_xlfn.XLOOKUP(D1073,Principales!$B:$B,Principales!$D:$D,,,1)&lt;B1073,_xlfn.XLOOKUP(D1073,Principales!$B:$B,Principales!$C:$C,,,-1),_xlfn.XLOOKUP(D1073,Principales!$B:$B,Principales!$C:$C,,,1))</f>
        <v>5000</v>
      </c>
      <c r="I1073" s="14">
        <f t="shared" si="89"/>
        <v>0</v>
      </c>
      <c r="J1073" s="14">
        <f t="shared" si="90"/>
        <v>5000</v>
      </c>
    </row>
    <row r="1074" spans="1:10" hidden="1" x14ac:dyDescent="0.3">
      <c r="A1074" s="5">
        <f t="shared" si="88"/>
        <v>714</v>
      </c>
      <c r="B1074" s="3">
        <v>45147</v>
      </c>
      <c r="C1074" s="2" t="s">
        <v>282</v>
      </c>
      <c r="D1074" s="2" t="s">
        <v>31</v>
      </c>
      <c r="E1074" s="2" t="s">
        <v>14</v>
      </c>
      <c r="F1074" s="2" t="s">
        <v>4</v>
      </c>
      <c r="G1074" s="2">
        <v>1</v>
      </c>
      <c r="H1074" s="10">
        <f>IF(_xlfn.XLOOKUP(D1074,Principales!$B:$B,Principales!$D:$D,,,1)&lt;B1074,_xlfn.XLOOKUP(D1074,Principales!$B:$B,Principales!$C:$C,,,-1),_xlfn.XLOOKUP(D1074,Principales!$B:$B,Principales!$C:$C,,,1))</f>
        <v>5000</v>
      </c>
      <c r="I1074" s="14">
        <f t="shared" si="89"/>
        <v>0</v>
      </c>
      <c r="J1074" s="14">
        <f t="shared" si="90"/>
        <v>5000</v>
      </c>
    </row>
    <row r="1075" spans="1:10" hidden="1" x14ac:dyDescent="0.3">
      <c r="A1075" s="5">
        <f t="shared" si="88"/>
        <v>714</v>
      </c>
      <c r="B1075" s="3">
        <v>45147</v>
      </c>
      <c r="C1075" s="2" t="s">
        <v>282</v>
      </c>
      <c r="D1075" s="2" t="s">
        <v>31</v>
      </c>
      <c r="E1075" s="2" t="s">
        <v>26</v>
      </c>
      <c r="F1075" s="2" t="s">
        <v>434</v>
      </c>
      <c r="G1075" s="2">
        <v>1</v>
      </c>
      <c r="H1075" s="10">
        <f>IF(_xlfn.XLOOKUP(D1075,Principales!$B:$B,Principales!$D:$D,,,1)&lt;B1075,_xlfn.XLOOKUP(D1075,Principales!$B:$B,Principales!$C:$C,,,-1),_xlfn.XLOOKUP(D1075,Principales!$B:$B,Principales!$C:$C,,,1))</f>
        <v>5000</v>
      </c>
      <c r="I1075" s="14">
        <f t="shared" si="89"/>
        <v>0</v>
      </c>
      <c r="J1075" s="14">
        <f t="shared" si="90"/>
        <v>5000</v>
      </c>
    </row>
    <row r="1076" spans="1:10" hidden="1" x14ac:dyDescent="0.3">
      <c r="A1076" s="5">
        <f t="shared" si="88"/>
        <v>715</v>
      </c>
      <c r="B1076" s="3">
        <v>45147</v>
      </c>
      <c r="C1076" s="2" t="s">
        <v>539</v>
      </c>
      <c r="D1076" s="2" t="s">
        <v>31</v>
      </c>
      <c r="E1076" s="2" t="s">
        <v>26</v>
      </c>
      <c r="F1076" s="2" t="s">
        <v>4</v>
      </c>
      <c r="G1076" s="2">
        <v>1</v>
      </c>
      <c r="H1076" s="10">
        <f>IF(_xlfn.XLOOKUP(D1076,Principales!$B:$B,Principales!$D:$D,,,1)&lt;B1076,_xlfn.XLOOKUP(D1076,Principales!$B:$B,Principales!$C:$C,,,-1),_xlfn.XLOOKUP(D1076,Principales!$B:$B,Principales!$C:$C,,,1))</f>
        <v>5000</v>
      </c>
      <c r="I1076" s="14">
        <f t="shared" si="89"/>
        <v>0</v>
      </c>
      <c r="J1076" s="14">
        <f t="shared" si="90"/>
        <v>5000</v>
      </c>
    </row>
    <row r="1077" spans="1:10" hidden="1" x14ac:dyDescent="0.3">
      <c r="A1077" s="5">
        <f t="shared" si="88"/>
        <v>716</v>
      </c>
      <c r="B1077" s="3">
        <v>45147</v>
      </c>
      <c r="C1077" s="2" t="s">
        <v>144</v>
      </c>
      <c r="D1077" s="2" t="s">
        <v>340</v>
      </c>
      <c r="E1077" s="2" t="s">
        <v>26</v>
      </c>
      <c r="F1077" s="2" t="s">
        <v>4</v>
      </c>
      <c r="G1077" s="2">
        <v>1</v>
      </c>
      <c r="H1077" s="10">
        <f>IF(_xlfn.XLOOKUP(D1077,Principales!$B:$B,Principales!$D:$D,,,1)&lt;B1077,_xlfn.XLOOKUP(D1077,Principales!$B:$B,Principales!$C:$C,,,-1),_xlfn.XLOOKUP(D1077,Principales!$B:$B,Principales!$C:$C,,,1))</f>
        <v>5000</v>
      </c>
      <c r="I1077" s="14">
        <f t="shared" si="89"/>
        <v>0</v>
      </c>
      <c r="J1077" s="14">
        <f t="shared" si="90"/>
        <v>5000</v>
      </c>
    </row>
    <row r="1078" spans="1:10" hidden="1" x14ac:dyDescent="0.3">
      <c r="A1078" s="5">
        <f t="shared" si="88"/>
        <v>717</v>
      </c>
      <c r="B1078" s="3">
        <v>45147</v>
      </c>
      <c r="C1078" s="2" t="s">
        <v>493</v>
      </c>
      <c r="D1078" s="2" t="s">
        <v>36</v>
      </c>
      <c r="E1078" s="2"/>
      <c r="F1078" s="2" t="s">
        <v>434</v>
      </c>
      <c r="G1078" s="2">
        <v>1</v>
      </c>
      <c r="H1078" s="10">
        <f>IF(_xlfn.XLOOKUP(D1078,Principales!$B:$B,Principales!$D:$D,,,1)&lt;B1078,_xlfn.XLOOKUP(D1078,Principales!$B:$B,Principales!$C:$C,,,-1),_xlfn.XLOOKUP(D1078,Principales!$B:$B,Principales!$C:$C,,,1))</f>
        <v>5000</v>
      </c>
      <c r="I1078" s="14">
        <f t="shared" si="89"/>
        <v>0</v>
      </c>
      <c r="J1078" s="14">
        <f t="shared" si="90"/>
        <v>5000</v>
      </c>
    </row>
    <row r="1079" spans="1:10" hidden="1" x14ac:dyDescent="0.3">
      <c r="A1079" s="5">
        <f t="shared" si="88"/>
        <v>718</v>
      </c>
      <c r="B1079" s="3">
        <v>45147</v>
      </c>
      <c r="C1079" s="2" t="s">
        <v>500</v>
      </c>
      <c r="D1079" s="2" t="s">
        <v>36</v>
      </c>
      <c r="E1079" s="2"/>
      <c r="F1079" s="2" t="s">
        <v>434</v>
      </c>
      <c r="G1079" s="2">
        <v>1</v>
      </c>
      <c r="H1079" s="10">
        <f>IF(_xlfn.XLOOKUP(D1079,Principales!$B:$B,Principales!$D:$D,,,1)&lt;B1079,_xlfn.XLOOKUP(D1079,Principales!$B:$B,Principales!$C:$C,,,-1),_xlfn.XLOOKUP(D1079,Principales!$B:$B,Principales!$C:$C,,,1))</f>
        <v>5000</v>
      </c>
      <c r="I1079" s="14">
        <f t="shared" si="89"/>
        <v>0</v>
      </c>
      <c r="J1079" s="14">
        <f t="shared" si="90"/>
        <v>5000</v>
      </c>
    </row>
    <row r="1080" spans="1:10" hidden="1" x14ac:dyDescent="0.3">
      <c r="A1080" s="5">
        <f t="shared" si="88"/>
        <v>719</v>
      </c>
      <c r="B1080" s="3">
        <v>45147</v>
      </c>
      <c r="C1080" s="2" t="s">
        <v>97</v>
      </c>
      <c r="D1080" s="2" t="s">
        <v>57</v>
      </c>
      <c r="E1080" s="2"/>
      <c r="F1080" s="2" t="s">
        <v>4</v>
      </c>
      <c r="G1080" s="2">
        <v>1</v>
      </c>
      <c r="H1080" s="10">
        <f>IF(_xlfn.XLOOKUP(D1080,Principales!$B:$B,Principales!$D:$D,,,1)&lt;B1080,_xlfn.XLOOKUP(D1080,Principales!$B:$B,Principales!$C:$C,,,-1),_xlfn.XLOOKUP(D1080,Principales!$B:$B,Principales!$C:$C,,,1))</f>
        <v>5000</v>
      </c>
      <c r="I1080" s="14">
        <f t="shared" si="89"/>
        <v>0</v>
      </c>
      <c r="J1080" s="14">
        <f t="shared" si="90"/>
        <v>5000</v>
      </c>
    </row>
    <row r="1081" spans="1:10" hidden="1" x14ac:dyDescent="0.3">
      <c r="A1081" s="5">
        <f t="shared" si="88"/>
        <v>719</v>
      </c>
      <c r="B1081" s="3">
        <v>45147</v>
      </c>
      <c r="C1081" s="2" t="s">
        <v>97</v>
      </c>
      <c r="D1081" s="2" t="s">
        <v>31</v>
      </c>
      <c r="E1081" s="2" t="s">
        <v>14</v>
      </c>
      <c r="F1081" s="2" t="s">
        <v>4</v>
      </c>
      <c r="G1081" s="2">
        <v>1</v>
      </c>
      <c r="H1081" s="10">
        <f>IF(_xlfn.XLOOKUP(D1081,Principales!$B:$B,Principales!$D:$D,,,1)&lt;B1081,_xlfn.XLOOKUP(D1081,Principales!$B:$B,Principales!$C:$C,,,-1),_xlfn.XLOOKUP(D1081,Principales!$B:$B,Principales!$C:$C,,,1))</f>
        <v>5000</v>
      </c>
      <c r="I1081" s="14">
        <f t="shared" si="89"/>
        <v>0</v>
      </c>
      <c r="J1081" s="14">
        <f t="shared" si="90"/>
        <v>5000</v>
      </c>
    </row>
    <row r="1082" spans="1:10" hidden="1" x14ac:dyDescent="0.3">
      <c r="A1082" s="5">
        <f t="shared" si="88"/>
        <v>720</v>
      </c>
      <c r="B1082" s="3">
        <v>45149</v>
      </c>
      <c r="C1082" s="2" t="s">
        <v>539</v>
      </c>
      <c r="D1082" s="2" t="s">
        <v>554</v>
      </c>
      <c r="E1082" s="2" t="s">
        <v>19</v>
      </c>
      <c r="F1082" s="2" t="s">
        <v>4</v>
      </c>
      <c r="G1082" s="2">
        <v>1</v>
      </c>
      <c r="H1082" s="10">
        <f>IF(_xlfn.XLOOKUP(D1082,Principales!$B:$B,Principales!$D:$D,,,1)&lt;B1082,_xlfn.XLOOKUP(D1082,Principales!$B:$B,Principales!$C:$C,,,-1),_xlfn.XLOOKUP(D1082,Principales!$B:$B,Principales!$C:$C,,,1))</f>
        <v>5000</v>
      </c>
      <c r="I1082" s="14">
        <f t="shared" si="89"/>
        <v>0</v>
      </c>
      <c r="J1082" s="14">
        <f t="shared" si="90"/>
        <v>5000</v>
      </c>
    </row>
    <row r="1083" spans="1:10" hidden="1" x14ac:dyDescent="0.3">
      <c r="A1083" s="5">
        <f t="shared" si="88"/>
        <v>721</v>
      </c>
      <c r="B1083" s="3">
        <v>45149</v>
      </c>
      <c r="C1083" s="2" t="s">
        <v>13</v>
      </c>
      <c r="D1083" s="2" t="s">
        <v>431</v>
      </c>
      <c r="E1083" s="2"/>
      <c r="F1083" s="2" t="s">
        <v>4</v>
      </c>
      <c r="G1083" s="2">
        <v>1</v>
      </c>
      <c r="H1083" s="10">
        <f>IF(_xlfn.XLOOKUP(D1083,Principales!$B:$B,Principales!$D:$D,,,1)&lt;B1083,_xlfn.XLOOKUP(D1083,Principales!$B:$B,Principales!$C:$C,,,-1),_xlfn.XLOOKUP(D1083,Principales!$B:$B,Principales!$C:$C,,,1))</f>
        <v>5000</v>
      </c>
      <c r="I1083" s="14">
        <f t="shared" si="89"/>
        <v>0</v>
      </c>
      <c r="J1083" s="14">
        <f t="shared" si="90"/>
        <v>5000</v>
      </c>
    </row>
    <row r="1084" spans="1:10" hidden="1" x14ac:dyDescent="0.3">
      <c r="A1084" s="5">
        <f t="shared" si="88"/>
        <v>721</v>
      </c>
      <c r="B1084" s="3">
        <v>45149</v>
      </c>
      <c r="C1084" s="2" t="s">
        <v>13</v>
      </c>
      <c r="D1084" s="2" t="s">
        <v>431</v>
      </c>
      <c r="E1084" s="2" t="s">
        <v>14</v>
      </c>
      <c r="F1084" s="2" t="s">
        <v>4</v>
      </c>
      <c r="G1084" s="2">
        <v>1</v>
      </c>
      <c r="H1084" s="10">
        <f>IF(_xlfn.XLOOKUP(D1084,Principales!$B:$B,Principales!$D:$D,,,1)&lt;B1084,_xlfn.XLOOKUP(D1084,Principales!$B:$B,Principales!$C:$C,,,-1),_xlfn.XLOOKUP(D1084,Principales!$B:$B,Principales!$C:$C,,,1))</f>
        <v>5000</v>
      </c>
      <c r="I1084" s="14">
        <f t="shared" si="89"/>
        <v>0</v>
      </c>
      <c r="J1084" s="14">
        <f t="shared" si="90"/>
        <v>5000</v>
      </c>
    </row>
    <row r="1085" spans="1:10" hidden="1" x14ac:dyDescent="0.3">
      <c r="A1085" s="5">
        <f t="shared" si="88"/>
        <v>721</v>
      </c>
      <c r="B1085" s="3">
        <v>45149</v>
      </c>
      <c r="C1085" s="2" t="s">
        <v>13</v>
      </c>
      <c r="D1085" s="2" t="s">
        <v>137</v>
      </c>
      <c r="E1085" s="2" t="s">
        <v>528</v>
      </c>
      <c r="F1085" s="2" t="s">
        <v>4</v>
      </c>
      <c r="G1085" s="2">
        <v>1</v>
      </c>
      <c r="H1085" s="10">
        <f>IF(_xlfn.XLOOKUP(D1085,Principales!$B:$B,Principales!$D:$D,,,1)&lt;B1085,_xlfn.XLOOKUP(D1085,Principales!$B:$B,Principales!$C:$C,,,-1),_xlfn.XLOOKUP(D1085,Principales!$B:$B,Principales!$C:$C,,,1))</f>
        <v>5000</v>
      </c>
      <c r="I1085" s="14">
        <f t="shared" si="89"/>
        <v>0</v>
      </c>
      <c r="J1085" s="14">
        <f t="shared" si="90"/>
        <v>5000</v>
      </c>
    </row>
    <row r="1086" spans="1:10" hidden="1" x14ac:dyDescent="0.3">
      <c r="A1086" s="5">
        <f t="shared" si="88"/>
        <v>722</v>
      </c>
      <c r="B1086" s="3">
        <v>45149</v>
      </c>
      <c r="C1086" s="2" t="s">
        <v>97</v>
      </c>
      <c r="D1086" s="2" t="s">
        <v>554</v>
      </c>
      <c r="E1086" s="2" t="s">
        <v>337</v>
      </c>
      <c r="F1086" s="2" t="s">
        <v>434</v>
      </c>
      <c r="G1086" s="2">
        <v>2</v>
      </c>
      <c r="H1086" s="10">
        <f>IF(_xlfn.XLOOKUP(D1086,Principales!$B:$B,Principales!$D:$D,,,1)&lt;B1086,_xlfn.XLOOKUP(D1086,Principales!$B:$B,Principales!$C:$C,,,-1),_xlfn.XLOOKUP(D1086,Principales!$B:$B,Principales!$C:$C,,,1))</f>
        <v>5000</v>
      </c>
      <c r="I1086" s="14">
        <f t="shared" si="89"/>
        <v>0</v>
      </c>
      <c r="J1086" s="14">
        <f t="shared" si="90"/>
        <v>10000</v>
      </c>
    </row>
    <row r="1087" spans="1:10" hidden="1" x14ac:dyDescent="0.3">
      <c r="A1087" s="5">
        <f t="shared" si="88"/>
        <v>722</v>
      </c>
      <c r="B1087" s="3">
        <v>45149</v>
      </c>
      <c r="C1087" s="2" t="s">
        <v>97</v>
      </c>
      <c r="D1087" s="2" t="s">
        <v>554</v>
      </c>
      <c r="E1087" s="2" t="s">
        <v>337</v>
      </c>
      <c r="F1087" s="2" t="s">
        <v>4</v>
      </c>
      <c r="G1087" s="2">
        <v>2</v>
      </c>
      <c r="H1087" s="10">
        <f>IF(_xlfn.XLOOKUP(D1087,Principales!$B:$B,Principales!$D:$D,,,1)&lt;B1087,_xlfn.XLOOKUP(D1087,Principales!$B:$B,Principales!$C:$C,,,-1),_xlfn.XLOOKUP(D1087,Principales!$B:$B,Principales!$C:$C,,,1))</f>
        <v>5000</v>
      </c>
      <c r="I1087" s="14">
        <f t="shared" si="89"/>
        <v>0</v>
      </c>
      <c r="J1087" s="14">
        <f t="shared" si="90"/>
        <v>10000</v>
      </c>
    </row>
    <row r="1088" spans="1:10" hidden="1" x14ac:dyDescent="0.3">
      <c r="A1088" s="5">
        <f t="shared" si="88"/>
        <v>723</v>
      </c>
      <c r="B1088" s="3">
        <v>45149</v>
      </c>
      <c r="C1088" s="2" t="s">
        <v>555</v>
      </c>
      <c r="D1088" s="2" t="s">
        <v>137</v>
      </c>
      <c r="E1088" s="2" t="s">
        <v>337</v>
      </c>
      <c r="F1088" s="2" t="s">
        <v>434</v>
      </c>
      <c r="G1088" s="2">
        <v>1</v>
      </c>
      <c r="H1088" s="10">
        <f>IF(_xlfn.XLOOKUP(D1088,Principales!$B:$B,Principales!$D:$D,,,1)&lt;B1088,_xlfn.XLOOKUP(D1088,Principales!$B:$B,Principales!$C:$C,,,-1),_xlfn.XLOOKUP(D1088,Principales!$B:$B,Principales!$C:$C,,,1))</f>
        <v>5000</v>
      </c>
      <c r="I1088" s="14">
        <f t="shared" si="89"/>
        <v>0</v>
      </c>
      <c r="J1088" s="14">
        <f t="shared" si="90"/>
        <v>5000</v>
      </c>
    </row>
    <row r="1089" spans="1:10" hidden="1" x14ac:dyDescent="0.3">
      <c r="A1089" s="5">
        <f t="shared" si="88"/>
        <v>724</v>
      </c>
      <c r="B1089" s="3">
        <v>45150</v>
      </c>
      <c r="C1089" s="2" t="s">
        <v>556</v>
      </c>
      <c r="D1089" s="2" t="s">
        <v>98</v>
      </c>
      <c r="E1089" s="2"/>
      <c r="F1089" s="2" t="s">
        <v>434</v>
      </c>
      <c r="G1089" s="2">
        <v>1</v>
      </c>
      <c r="H1089" s="10">
        <f>IF(_xlfn.XLOOKUP(D1089,Principales!$B:$B,Principales!$D:$D,,,1)&lt;B1089,_xlfn.XLOOKUP(D1089,Principales!$B:$B,Principales!$C:$C,,,-1),_xlfn.XLOOKUP(D1089,Principales!$B:$B,Principales!$C:$C,,,1))</f>
        <v>6000</v>
      </c>
      <c r="I1089" s="14">
        <f t="shared" si="89"/>
        <v>0</v>
      </c>
      <c r="J1089" s="14">
        <f t="shared" si="90"/>
        <v>6000</v>
      </c>
    </row>
    <row r="1090" spans="1:10" hidden="1" x14ac:dyDescent="0.3">
      <c r="A1090" s="5">
        <f t="shared" si="88"/>
        <v>725</v>
      </c>
      <c r="B1090" s="3">
        <v>45150</v>
      </c>
      <c r="C1090" s="2" t="s">
        <v>39</v>
      </c>
      <c r="D1090" s="2" t="s">
        <v>58</v>
      </c>
      <c r="E1090" s="2"/>
      <c r="F1090" s="2" t="s">
        <v>434</v>
      </c>
      <c r="G1090" s="2">
        <v>1</v>
      </c>
      <c r="H1090" s="10">
        <f>IF(_xlfn.XLOOKUP(D1090,Principales!$B:$B,Principales!$D:$D,,,1)&lt;B1090,_xlfn.XLOOKUP(D1090,Principales!$B:$B,Principales!$C:$C,,,-1),_xlfn.XLOOKUP(D1090,Principales!$B:$B,Principales!$C:$C,,,1))</f>
        <v>5000</v>
      </c>
      <c r="I1090" s="14">
        <f t="shared" si="89"/>
        <v>0</v>
      </c>
      <c r="J1090" s="14">
        <f t="shared" si="90"/>
        <v>5000</v>
      </c>
    </row>
    <row r="1091" spans="1:10" hidden="1" x14ac:dyDescent="0.3">
      <c r="A1091" s="5">
        <f t="shared" si="88"/>
        <v>725</v>
      </c>
      <c r="B1091" s="3">
        <v>45150</v>
      </c>
      <c r="C1091" s="2" t="s">
        <v>39</v>
      </c>
      <c r="D1091" s="2" t="s">
        <v>20</v>
      </c>
      <c r="E1091" s="2"/>
      <c r="F1091" s="2" t="s">
        <v>434</v>
      </c>
      <c r="G1091" s="2">
        <v>1</v>
      </c>
      <c r="H1091" s="10">
        <f>IF(_xlfn.XLOOKUP(D1091,Principales!$B:$B,Principales!$D:$D,,,1)&lt;B1091,_xlfn.XLOOKUP(D1091,Principales!$B:$B,Principales!$C:$C,,,-1),_xlfn.XLOOKUP(D1091,Principales!$B:$B,Principales!$C:$C,,,1))</f>
        <v>5000</v>
      </c>
      <c r="I1091" s="14">
        <f t="shared" si="89"/>
        <v>0</v>
      </c>
      <c r="J1091" s="14">
        <f t="shared" si="90"/>
        <v>5000</v>
      </c>
    </row>
    <row r="1092" spans="1:10" hidden="1" x14ac:dyDescent="0.3">
      <c r="A1092" s="5">
        <f t="shared" ref="A1092:A1155" si="93">IF(_xlfn.CONCAT(B1092:C1092)=_xlfn.CONCAT(B1091:C1091),A1091,A1091+1)</f>
        <v>725</v>
      </c>
      <c r="B1092" s="3">
        <v>45150</v>
      </c>
      <c r="C1092" s="2" t="s">
        <v>39</v>
      </c>
      <c r="D1092" s="2" t="s">
        <v>153</v>
      </c>
      <c r="E1092" s="2"/>
      <c r="F1092" s="2" t="s">
        <v>557</v>
      </c>
      <c r="G1092" s="2">
        <v>1</v>
      </c>
      <c r="H1092" s="10">
        <f>IF(_xlfn.XLOOKUP(D1092,Principales!$B:$B,Principales!$D:$D,,,1)&lt;B1092,_xlfn.XLOOKUP(D1092,Principales!$B:$B,Principales!$C:$C,,,-1),_xlfn.XLOOKUP(D1092,Principales!$B:$B,Principales!$C:$C,,,1))</f>
        <v>5000</v>
      </c>
      <c r="I1092" s="14">
        <f t="shared" si="89"/>
        <v>0</v>
      </c>
      <c r="J1092" s="14">
        <f t="shared" si="90"/>
        <v>5000</v>
      </c>
    </row>
    <row r="1093" spans="1:10" hidden="1" x14ac:dyDescent="0.3">
      <c r="A1093" s="5">
        <f t="shared" si="93"/>
        <v>726</v>
      </c>
      <c r="B1093" s="3">
        <v>45150</v>
      </c>
      <c r="C1093" s="2" t="s">
        <v>138</v>
      </c>
      <c r="D1093" s="2" t="s">
        <v>16</v>
      </c>
      <c r="E1093" s="2"/>
      <c r="F1093" s="2" t="s">
        <v>4</v>
      </c>
      <c r="G1093" s="2">
        <v>1</v>
      </c>
      <c r="H1093" s="10">
        <f>IF(_xlfn.XLOOKUP(D1093,Principales!$B:$B,Principales!$D:$D,,,1)&lt;B1093,_xlfn.XLOOKUP(D1093,Principales!$B:$B,Principales!$C:$C,,,-1),_xlfn.XLOOKUP(D1093,Principales!$B:$B,Principales!$C:$C,,,1))</f>
        <v>5000</v>
      </c>
      <c r="I1093" s="14">
        <f t="shared" si="89"/>
        <v>0</v>
      </c>
      <c r="J1093" s="14">
        <f t="shared" si="90"/>
        <v>5000</v>
      </c>
    </row>
    <row r="1094" spans="1:10" hidden="1" x14ac:dyDescent="0.3">
      <c r="A1094" s="5">
        <f t="shared" si="93"/>
        <v>727</v>
      </c>
      <c r="B1094" s="3">
        <v>45150</v>
      </c>
      <c r="C1094" s="2" t="s">
        <v>558</v>
      </c>
      <c r="D1094" s="2" t="s">
        <v>341</v>
      </c>
      <c r="E1094" s="2" t="s">
        <v>543</v>
      </c>
      <c r="F1094" s="2" t="s">
        <v>434</v>
      </c>
      <c r="G1094" s="2">
        <v>1</v>
      </c>
      <c r="H1094" s="10">
        <f>IF(_xlfn.XLOOKUP(D1094,Principales!$B:$B,Principales!$D:$D,,,1)&lt;B1094,_xlfn.XLOOKUP(D1094,Principales!$B:$B,Principales!$C:$C,,,-1),_xlfn.XLOOKUP(D1094,Principales!$B:$B,Principales!$C:$C,,,1))</f>
        <v>5000</v>
      </c>
      <c r="I1094" s="14">
        <f t="shared" si="89"/>
        <v>0</v>
      </c>
      <c r="J1094" s="14">
        <f t="shared" si="90"/>
        <v>5000</v>
      </c>
    </row>
    <row r="1095" spans="1:10" hidden="1" x14ac:dyDescent="0.3">
      <c r="A1095" s="5">
        <f t="shared" si="93"/>
        <v>727</v>
      </c>
      <c r="B1095" s="3">
        <v>45150</v>
      </c>
      <c r="C1095" s="2" t="s">
        <v>558</v>
      </c>
      <c r="D1095" s="2" t="s">
        <v>98</v>
      </c>
      <c r="E1095" s="2"/>
      <c r="F1095" s="2" t="s">
        <v>434</v>
      </c>
      <c r="G1095" s="2">
        <v>1</v>
      </c>
      <c r="H1095" s="10">
        <f>IF(_xlfn.XLOOKUP(D1095,Principales!$B:$B,Principales!$D:$D,,,1)&lt;B1095,_xlfn.XLOOKUP(D1095,Principales!$B:$B,Principales!$C:$C,,,-1),_xlfn.XLOOKUP(D1095,Principales!$B:$B,Principales!$C:$C,,,1))</f>
        <v>6000</v>
      </c>
      <c r="I1095" s="14">
        <f t="shared" si="89"/>
        <v>0</v>
      </c>
      <c r="J1095" s="14">
        <f t="shared" si="90"/>
        <v>6000</v>
      </c>
    </row>
    <row r="1096" spans="1:10" hidden="1" x14ac:dyDescent="0.3">
      <c r="A1096" s="5">
        <f t="shared" si="93"/>
        <v>728</v>
      </c>
      <c r="B1096" s="3">
        <v>45150</v>
      </c>
      <c r="C1096" s="2" t="s">
        <v>8</v>
      </c>
      <c r="D1096" s="2" t="s">
        <v>36</v>
      </c>
      <c r="E1096" s="2"/>
      <c r="F1096" s="2" t="s">
        <v>434</v>
      </c>
      <c r="G1096" s="2">
        <v>1</v>
      </c>
      <c r="H1096" s="10">
        <f>IF(_xlfn.XLOOKUP(D1096,Principales!$B:$B,Principales!$D:$D,,,1)&lt;B1096,_xlfn.XLOOKUP(D1096,Principales!$B:$B,Principales!$C:$C,,,-1),_xlfn.XLOOKUP(D1096,Principales!$B:$B,Principales!$C:$C,,,1))</f>
        <v>5000</v>
      </c>
      <c r="I1096" s="14">
        <f t="shared" si="89"/>
        <v>0</v>
      </c>
      <c r="J1096" s="14">
        <f t="shared" si="90"/>
        <v>5000</v>
      </c>
    </row>
    <row r="1097" spans="1:10" hidden="1" x14ac:dyDescent="0.3">
      <c r="A1097" s="5">
        <f t="shared" si="93"/>
        <v>728</v>
      </c>
      <c r="B1097" s="3">
        <v>45150</v>
      </c>
      <c r="C1097" s="2" t="s">
        <v>8</v>
      </c>
      <c r="D1097" s="2" t="s">
        <v>431</v>
      </c>
      <c r="E1097" s="2" t="s">
        <v>26</v>
      </c>
      <c r="F1097" s="2" t="s">
        <v>434</v>
      </c>
      <c r="G1097" s="2">
        <v>1</v>
      </c>
      <c r="H1097" s="10">
        <f>IF(_xlfn.XLOOKUP(D1097,Principales!$B:$B,Principales!$D:$D,,,1)&lt;B1097,_xlfn.XLOOKUP(D1097,Principales!$B:$B,Principales!$C:$C,,,-1),_xlfn.XLOOKUP(D1097,Principales!$B:$B,Principales!$C:$C,,,1))</f>
        <v>5000</v>
      </c>
      <c r="I1097" s="14">
        <f t="shared" ref="I1097:I1160" si="94">IF(AND(F1097="S/E",OR(E1097="Mix ensalada",D1097="Mix ensalada")),0,IF(AND(F1097="S/E",OR(E1097&lt;&gt;"Mix ensalada",D1097&lt;&gt;"Mix ensalada")),1000,0))</f>
        <v>0</v>
      </c>
      <c r="J1097" s="14">
        <f t="shared" ref="J1097:J1160" si="95">G1097*H1097-I1097</f>
        <v>5000</v>
      </c>
    </row>
    <row r="1098" spans="1:10" hidden="1" x14ac:dyDescent="0.3">
      <c r="A1098" s="5">
        <f t="shared" si="93"/>
        <v>729</v>
      </c>
      <c r="B1098" s="3">
        <v>45150</v>
      </c>
      <c r="C1098" s="2" t="s">
        <v>148</v>
      </c>
      <c r="D1098" s="2" t="s">
        <v>58</v>
      </c>
      <c r="E1098" s="2"/>
      <c r="F1098" s="2" t="s">
        <v>4</v>
      </c>
      <c r="G1098" s="2">
        <v>1</v>
      </c>
      <c r="H1098" s="10">
        <f>IF(_xlfn.XLOOKUP(D1098,Principales!$B:$B,Principales!$D:$D,,,1)&lt;B1098,_xlfn.XLOOKUP(D1098,Principales!$B:$B,Principales!$C:$C,,,-1),_xlfn.XLOOKUP(D1098,Principales!$B:$B,Principales!$C:$C,,,1))</f>
        <v>5000</v>
      </c>
      <c r="I1098" s="14">
        <f t="shared" si="94"/>
        <v>0</v>
      </c>
      <c r="J1098" s="14">
        <f t="shared" si="95"/>
        <v>5000</v>
      </c>
    </row>
    <row r="1099" spans="1:10" hidden="1" x14ac:dyDescent="0.3">
      <c r="A1099" s="5">
        <f t="shared" si="93"/>
        <v>729</v>
      </c>
      <c r="B1099" s="3">
        <v>45150</v>
      </c>
      <c r="C1099" s="2" t="s">
        <v>148</v>
      </c>
      <c r="D1099" s="2" t="s">
        <v>98</v>
      </c>
      <c r="E1099" s="2"/>
      <c r="F1099" s="2" t="s">
        <v>4</v>
      </c>
      <c r="G1099" s="2">
        <v>1</v>
      </c>
      <c r="H1099" s="10">
        <f>IF(_xlfn.XLOOKUP(D1099,Principales!$B:$B,Principales!$D:$D,,,1)&lt;B1099,_xlfn.XLOOKUP(D1099,Principales!$B:$B,Principales!$C:$C,,,-1),_xlfn.XLOOKUP(D1099,Principales!$B:$B,Principales!$C:$C,,,1))</f>
        <v>6000</v>
      </c>
      <c r="I1099" s="14">
        <f t="shared" si="94"/>
        <v>0</v>
      </c>
      <c r="J1099" s="14">
        <f t="shared" si="95"/>
        <v>6000</v>
      </c>
    </row>
    <row r="1100" spans="1:10" hidden="1" x14ac:dyDescent="0.3">
      <c r="A1100" s="5">
        <f t="shared" si="93"/>
        <v>730</v>
      </c>
      <c r="B1100" s="3">
        <v>45151</v>
      </c>
      <c r="C1100" s="2" t="s">
        <v>520</v>
      </c>
      <c r="D1100" s="2" t="s">
        <v>560</v>
      </c>
      <c r="E1100" s="2" t="s">
        <v>92</v>
      </c>
      <c r="F1100" s="2" t="s">
        <v>4</v>
      </c>
      <c r="G1100" s="2">
        <v>1</v>
      </c>
      <c r="H1100" s="10">
        <f>IF(_xlfn.XLOOKUP(D1100,Principales!$B:$B,Principales!$D:$D,,,1)&lt;B1100,_xlfn.XLOOKUP(D1100,Principales!$B:$B,Principales!$C:$C,,,-1),_xlfn.XLOOKUP(D1100,Principales!$B:$B,Principales!$C:$C,,,1))</f>
        <v>7000</v>
      </c>
      <c r="I1100" s="14">
        <f t="shared" si="94"/>
        <v>0</v>
      </c>
      <c r="J1100" s="14">
        <f t="shared" si="95"/>
        <v>7000</v>
      </c>
    </row>
    <row r="1101" spans="1:10" hidden="1" x14ac:dyDescent="0.3">
      <c r="A1101" s="5">
        <f t="shared" si="93"/>
        <v>731</v>
      </c>
      <c r="B1101" s="3">
        <v>45151</v>
      </c>
      <c r="C1101" s="2" t="s">
        <v>551</v>
      </c>
      <c r="D1101" s="2" t="s">
        <v>541</v>
      </c>
      <c r="E1101" s="2" t="s">
        <v>92</v>
      </c>
      <c r="F1101" s="2" t="s">
        <v>434</v>
      </c>
      <c r="G1101" s="2">
        <v>1</v>
      </c>
      <c r="H1101" s="10">
        <f>IF(_xlfn.XLOOKUP(D1101,Principales!$B:$B,Principales!$D:$D,,,1)&lt;B1101,_xlfn.XLOOKUP(D1101,Principales!$B:$B,Principales!$C:$C,,,-1),_xlfn.XLOOKUP(D1101,Principales!$B:$B,Principales!$C:$C,,,1))</f>
        <v>6000</v>
      </c>
      <c r="I1101" s="14">
        <f t="shared" si="94"/>
        <v>0</v>
      </c>
      <c r="J1101" s="14">
        <f t="shared" si="95"/>
        <v>6000</v>
      </c>
    </row>
    <row r="1102" spans="1:10" hidden="1" x14ac:dyDescent="0.3">
      <c r="A1102" s="5">
        <f t="shared" si="93"/>
        <v>732</v>
      </c>
      <c r="B1102" s="3">
        <v>45151</v>
      </c>
      <c r="C1102" s="2" t="s">
        <v>519</v>
      </c>
      <c r="D1102" s="2" t="s">
        <v>20</v>
      </c>
      <c r="E1102" s="2"/>
      <c r="F1102" s="2" t="s">
        <v>434</v>
      </c>
      <c r="G1102" s="2">
        <v>1</v>
      </c>
      <c r="H1102" s="10">
        <f>IF(_xlfn.XLOOKUP(D1102,Principales!$B:$B,Principales!$D:$D,,,1)&lt;B1102,_xlfn.XLOOKUP(D1102,Principales!$B:$B,Principales!$C:$C,,,-1),_xlfn.XLOOKUP(D1102,Principales!$B:$B,Principales!$C:$C,,,1))</f>
        <v>5000</v>
      </c>
      <c r="I1102" s="14">
        <f t="shared" si="94"/>
        <v>0</v>
      </c>
      <c r="J1102" s="14">
        <f t="shared" si="95"/>
        <v>5000</v>
      </c>
    </row>
    <row r="1103" spans="1:10" hidden="1" x14ac:dyDescent="0.3">
      <c r="A1103" s="5">
        <f t="shared" si="93"/>
        <v>732</v>
      </c>
      <c r="B1103" s="3">
        <v>45151</v>
      </c>
      <c r="C1103" s="2" t="s">
        <v>519</v>
      </c>
      <c r="D1103" s="2" t="s">
        <v>16</v>
      </c>
      <c r="E1103" s="2"/>
      <c r="F1103" s="2" t="s">
        <v>4</v>
      </c>
      <c r="G1103" s="2">
        <v>1</v>
      </c>
      <c r="H1103" s="10">
        <f>IF(_xlfn.XLOOKUP(D1103,Principales!$B:$B,Principales!$D:$D,,,1)&lt;B1103,_xlfn.XLOOKUP(D1103,Principales!$B:$B,Principales!$C:$C,,,-1),_xlfn.XLOOKUP(D1103,Principales!$B:$B,Principales!$C:$C,,,1))</f>
        <v>5000</v>
      </c>
      <c r="I1103" s="14">
        <f t="shared" si="94"/>
        <v>0</v>
      </c>
      <c r="J1103" s="14">
        <f t="shared" si="95"/>
        <v>5000</v>
      </c>
    </row>
    <row r="1104" spans="1:10" hidden="1" x14ac:dyDescent="0.3">
      <c r="A1104" s="5">
        <f t="shared" si="93"/>
        <v>733</v>
      </c>
      <c r="B1104" s="3">
        <v>45151</v>
      </c>
      <c r="C1104" s="2" t="s">
        <v>144</v>
      </c>
      <c r="D1104" s="2" t="s">
        <v>340</v>
      </c>
      <c r="E1104" s="2" t="s">
        <v>528</v>
      </c>
      <c r="F1104" s="2" t="s">
        <v>4</v>
      </c>
      <c r="G1104" s="2">
        <v>3</v>
      </c>
      <c r="H1104" s="10">
        <f>IF(_xlfn.XLOOKUP(D1104,Principales!$B:$B,Principales!$D:$D,,,1)&lt;B1104,_xlfn.XLOOKUP(D1104,Principales!$B:$B,Principales!$C:$C,,,-1),_xlfn.XLOOKUP(D1104,Principales!$B:$B,Principales!$C:$C,,,1))</f>
        <v>5000</v>
      </c>
      <c r="I1104" s="14">
        <f t="shared" si="94"/>
        <v>0</v>
      </c>
      <c r="J1104" s="14">
        <f t="shared" si="95"/>
        <v>15000</v>
      </c>
    </row>
    <row r="1105" spans="1:10" hidden="1" x14ac:dyDescent="0.3">
      <c r="A1105" s="5">
        <f t="shared" si="93"/>
        <v>733</v>
      </c>
      <c r="B1105" s="3">
        <v>45151</v>
      </c>
      <c r="C1105" s="2" t="s">
        <v>144</v>
      </c>
      <c r="D1105" s="2" t="s">
        <v>153</v>
      </c>
      <c r="E1105" s="2" t="s">
        <v>528</v>
      </c>
      <c r="F1105" s="2" t="s">
        <v>4</v>
      </c>
      <c r="G1105" s="2">
        <v>1</v>
      </c>
      <c r="H1105" s="10">
        <f>IF(_xlfn.XLOOKUP(D1105,Principales!$B:$B,Principales!$D:$D,,,1)&lt;B1105,_xlfn.XLOOKUP(D1105,Principales!$B:$B,Principales!$C:$C,,,-1),_xlfn.XLOOKUP(D1105,Principales!$B:$B,Principales!$C:$C,,,1))</f>
        <v>5000</v>
      </c>
      <c r="I1105" s="14">
        <f t="shared" si="94"/>
        <v>0</v>
      </c>
      <c r="J1105" s="14">
        <f t="shared" si="95"/>
        <v>5000</v>
      </c>
    </row>
    <row r="1106" spans="1:10" hidden="1" x14ac:dyDescent="0.3">
      <c r="A1106" s="5">
        <f t="shared" si="93"/>
        <v>734</v>
      </c>
      <c r="B1106" s="3">
        <v>45152</v>
      </c>
      <c r="C1106" s="2" t="s">
        <v>282</v>
      </c>
      <c r="D1106" s="2" t="s">
        <v>36</v>
      </c>
      <c r="E1106" s="2"/>
      <c r="F1106" s="2" t="s">
        <v>4</v>
      </c>
      <c r="G1106" s="2">
        <v>2</v>
      </c>
      <c r="H1106" s="10">
        <f>IF(_xlfn.XLOOKUP(D1106,Principales!$B:$B,Principales!$D:$D,,,1)&lt;B1106,_xlfn.XLOOKUP(D1106,Principales!$B:$B,Principales!$C:$C,,,-1),_xlfn.XLOOKUP(D1106,Principales!$B:$B,Principales!$C:$C,,,1))</f>
        <v>5000</v>
      </c>
      <c r="I1106" s="14">
        <f t="shared" si="94"/>
        <v>0</v>
      </c>
      <c r="J1106" s="14">
        <f t="shared" si="95"/>
        <v>10000</v>
      </c>
    </row>
    <row r="1107" spans="1:10" hidden="1" x14ac:dyDescent="0.3">
      <c r="A1107" s="5">
        <f t="shared" si="93"/>
        <v>734</v>
      </c>
      <c r="B1107" s="3">
        <v>45152</v>
      </c>
      <c r="C1107" s="2" t="s">
        <v>282</v>
      </c>
      <c r="D1107" s="2" t="s">
        <v>31</v>
      </c>
      <c r="E1107" s="2" t="s">
        <v>337</v>
      </c>
      <c r="F1107" s="2" t="s">
        <v>434</v>
      </c>
      <c r="G1107" s="2">
        <v>1</v>
      </c>
      <c r="H1107" s="10">
        <f>IF(_xlfn.XLOOKUP(D1107,Principales!$B:$B,Principales!$D:$D,,,1)&lt;B1107,_xlfn.XLOOKUP(D1107,Principales!$B:$B,Principales!$C:$C,,,-1),_xlfn.XLOOKUP(D1107,Principales!$B:$B,Principales!$C:$C,,,1))</f>
        <v>5000</v>
      </c>
      <c r="I1107" s="14">
        <f t="shared" si="94"/>
        <v>0</v>
      </c>
      <c r="J1107" s="14">
        <f t="shared" si="95"/>
        <v>5000</v>
      </c>
    </row>
    <row r="1108" spans="1:10" hidden="1" x14ac:dyDescent="0.3">
      <c r="A1108" s="5">
        <f t="shared" si="93"/>
        <v>734</v>
      </c>
      <c r="B1108" s="3">
        <v>45152</v>
      </c>
      <c r="C1108" s="2" t="s">
        <v>282</v>
      </c>
      <c r="D1108" s="2" t="s">
        <v>142</v>
      </c>
      <c r="E1108" s="2" t="s">
        <v>337</v>
      </c>
      <c r="F1108" s="2" t="s">
        <v>434</v>
      </c>
      <c r="G1108" s="2">
        <v>1</v>
      </c>
      <c r="H1108" s="10">
        <f>IF(_xlfn.XLOOKUP(D1108,Principales!$B:$B,Principales!$D:$D,,,1)&lt;B1108,_xlfn.XLOOKUP(D1108,Principales!$B:$B,Principales!$C:$C,,,-1),_xlfn.XLOOKUP(D1108,Principales!$B:$B,Principales!$C:$C,,,1))</f>
        <v>5000</v>
      </c>
      <c r="I1108" s="14">
        <f t="shared" si="94"/>
        <v>0</v>
      </c>
      <c r="J1108" s="14">
        <f t="shared" si="95"/>
        <v>5000</v>
      </c>
    </row>
    <row r="1109" spans="1:10" hidden="1" x14ac:dyDescent="0.3">
      <c r="A1109" s="5">
        <f t="shared" si="93"/>
        <v>734</v>
      </c>
      <c r="B1109" s="3">
        <v>45152</v>
      </c>
      <c r="C1109" s="2" t="s">
        <v>282</v>
      </c>
      <c r="D1109" s="2" t="s">
        <v>153</v>
      </c>
      <c r="E1109" s="2" t="s">
        <v>543</v>
      </c>
      <c r="F1109" s="2" t="s">
        <v>561</v>
      </c>
      <c r="G1109" s="2">
        <v>1</v>
      </c>
      <c r="H1109" s="10">
        <f>IF(_xlfn.XLOOKUP(D1109,Principales!$B:$B,Principales!$D:$D,,,1)&lt;B1109,_xlfn.XLOOKUP(D1109,Principales!$B:$B,Principales!$C:$C,,,-1),_xlfn.XLOOKUP(D1109,Principales!$B:$B,Principales!$C:$C,,,1))</f>
        <v>5000</v>
      </c>
      <c r="I1109" s="14">
        <f t="shared" si="94"/>
        <v>0</v>
      </c>
      <c r="J1109" s="14">
        <f t="shared" si="95"/>
        <v>5000</v>
      </c>
    </row>
    <row r="1110" spans="1:10" hidden="1" x14ac:dyDescent="0.3">
      <c r="A1110" s="5">
        <f t="shared" si="93"/>
        <v>735</v>
      </c>
      <c r="B1110" s="3">
        <v>45152</v>
      </c>
      <c r="C1110" s="2" t="s">
        <v>493</v>
      </c>
      <c r="D1110" s="2" t="s">
        <v>142</v>
      </c>
      <c r="E1110" s="2" t="s">
        <v>337</v>
      </c>
      <c r="F1110" s="2" t="s">
        <v>434</v>
      </c>
      <c r="G1110" s="2">
        <v>1</v>
      </c>
      <c r="H1110" s="10">
        <f>IF(_xlfn.XLOOKUP(D1110,Principales!$B:$B,Principales!$D:$D,,,1)&lt;B1110,_xlfn.XLOOKUP(D1110,Principales!$B:$B,Principales!$C:$C,,,-1),_xlfn.XLOOKUP(D1110,Principales!$B:$B,Principales!$C:$C,,,1))</f>
        <v>5000</v>
      </c>
      <c r="I1110" s="14">
        <f t="shared" si="94"/>
        <v>0</v>
      </c>
      <c r="J1110" s="14">
        <f t="shared" si="95"/>
        <v>5000</v>
      </c>
    </row>
    <row r="1111" spans="1:10" hidden="1" x14ac:dyDescent="0.3">
      <c r="A1111" s="5">
        <f t="shared" si="93"/>
        <v>736</v>
      </c>
      <c r="B1111" s="3">
        <v>45152</v>
      </c>
      <c r="C1111" s="2" t="s">
        <v>144</v>
      </c>
      <c r="D1111" s="2" t="s">
        <v>340</v>
      </c>
      <c r="E1111" s="2" t="s">
        <v>26</v>
      </c>
      <c r="F1111" s="2" t="s">
        <v>4</v>
      </c>
      <c r="G1111" s="2">
        <v>1</v>
      </c>
      <c r="H1111" s="10">
        <f>IF(_xlfn.XLOOKUP(D1111,Principales!$B:$B,Principales!$D:$D,,,1)&lt;B1111,_xlfn.XLOOKUP(D1111,Principales!$B:$B,Principales!$C:$C,,,-1),_xlfn.XLOOKUP(D1111,Principales!$B:$B,Principales!$C:$C,,,1))</f>
        <v>5000</v>
      </c>
      <c r="I1111" s="14">
        <f t="shared" si="94"/>
        <v>0</v>
      </c>
      <c r="J1111" s="14">
        <f t="shared" si="95"/>
        <v>5000</v>
      </c>
    </row>
    <row r="1112" spans="1:10" hidden="1" x14ac:dyDescent="0.3">
      <c r="A1112" s="5">
        <f t="shared" si="93"/>
        <v>736</v>
      </c>
      <c r="B1112" s="3">
        <v>45152</v>
      </c>
      <c r="C1112" s="2" t="s">
        <v>144</v>
      </c>
      <c r="D1112" s="2" t="s">
        <v>340</v>
      </c>
      <c r="E1112" s="2" t="s">
        <v>543</v>
      </c>
      <c r="F1112" s="2" t="s">
        <v>4</v>
      </c>
      <c r="G1112" s="2">
        <v>1</v>
      </c>
      <c r="H1112" s="10">
        <f>IF(_xlfn.XLOOKUP(D1112,Principales!$B:$B,Principales!$D:$D,,,1)&lt;B1112,_xlfn.XLOOKUP(D1112,Principales!$B:$B,Principales!$C:$C,,,-1),_xlfn.XLOOKUP(D1112,Principales!$B:$B,Principales!$C:$C,,,1))</f>
        <v>5000</v>
      </c>
      <c r="I1112" s="14">
        <f t="shared" si="94"/>
        <v>0</v>
      </c>
      <c r="J1112" s="14">
        <f t="shared" si="95"/>
        <v>5000</v>
      </c>
    </row>
    <row r="1113" spans="1:10" hidden="1" x14ac:dyDescent="0.3">
      <c r="A1113" s="5">
        <f t="shared" si="93"/>
        <v>736</v>
      </c>
      <c r="B1113" s="3">
        <v>45152</v>
      </c>
      <c r="C1113" s="2" t="s">
        <v>144</v>
      </c>
      <c r="D1113" s="2" t="s">
        <v>153</v>
      </c>
      <c r="E1113" s="2" t="s">
        <v>543</v>
      </c>
      <c r="F1113" s="2" t="s">
        <v>4</v>
      </c>
      <c r="G1113" s="2">
        <v>3</v>
      </c>
      <c r="H1113" s="10">
        <f>IF(_xlfn.XLOOKUP(D1113,Principales!$B:$B,Principales!$D:$D,,,1)&lt;B1113,_xlfn.XLOOKUP(D1113,Principales!$B:$B,Principales!$C:$C,,,-1),_xlfn.XLOOKUP(D1113,Principales!$B:$B,Principales!$C:$C,,,1))</f>
        <v>5000</v>
      </c>
      <c r="I1113" s="14">
        <f t="shared" si="94"/>
        <v>0</v>
      </c>
      <c r="J1113" s="14">
        <f t="shared" si="95"/>
        <v>15000</v>
      </c>
    </row>
    <row r="1114" spans="1:10" hidden="1" x14ac:dyDescent="0.3">
      <c r="A1114" s="5">
        <f t="shared" si="93"/>
        <v>737</v>
      </c>
      <c r="B1114" s="3">
        <v>45153</v>
      </c>
      <c r="C1114" s="2" t="s">
        <v>52</v>
      </c>
      <c r="D1114" s="2" t="s">
        <v>155</v>
      </c>
      <c r="E1114" s="2" t="s">
        <v>528</v>
      </c>
      <c r="F1114" s="2" t="s">
        <v>434</v>
      </c>
      <c r="G1114" s="2">
        <v>4</v>
      </c>
      <c r="H1114" s="10">
        <f>IF(_xlfn.XLOOKUP(D1114,Principales!$B:$B,Principales!$D:$D,,,1)&lt;B1114,_xlfn.XLOOKUP(D1114,Principales!$B:$B,Principales!$C:$C,,,-1),_xlfn.XLOOKUP(D1114,Principales!$B:$B,Principales!$C:$C,,,1))</f>
        <v>5000</v>
      </c>
      <c r="I1114" s="14">
        <f t="shared" si="94"/>
        <v>0</v>
      </c>
      <c r="J1114" s="14">
        <f t="shared" si="95"/>
        <v>20000</v>
      </c>
    </row>
    <row r="1115" spans="1:10" hidden="1" x14ac:dyDescent="0.3">
      <c r="A1115" s="5">
        <f t="shared" si="93"/>
        <v>737</v>
      </c>
      <c r="B1115" s="3">
        <v>45153</v>
      </c>
      <c r="C1115" s="2" t="s">
        <v>52</v>
      </c>
      <c r="D1115" s="2" t="s">
        <v>20</v>
      </c>
      <c r="E1115" s="2"/>
      <c r="F1115" s="2" t="s">
        <v>4</v>
      </c>
      <c r="G1115" s="2">
        <v>1</v>
      </c>
      <c r="H1115" s="10">
        <f>IF(_xlfn.XLOOKUP(D1115,Principales!$B:$B,Principales!$D:$D,,,1)&lt;B1115,_xlfn.XLOOKUP(D1115,Principales!$B:$B,Principales!$C:$C,,,-1),_xlfn.XLOOKUP(D1115,Principales!$B:$B,Principales!$C:$C,,,1))</f>
        <v>5000</v>
      </c>
      <c r="I1115" s="14">
        <f t="shared" si="94"/>
        <v>0</v>
      </c>
      <c r="J1115" s="14">
        <f t="shared" si="95"/>
        <v>5000</v>
      </c>
    </row>
    <row r="1116" spans="1:10" hidden="1" x14ac:dyDescent="0.3">
      <c r="A1116" s="5">
        <f t="shared" si="93"/>
        <v>738</v>
      </c>
      <c r="B1116" s="3">
        <v>45153</v>
      </c>
      <c r="C1116" s="2" t="s">
        <v>864</v>
      </c>
      <c r="D1116" s="2" t="s">
        <v>155</v>
      </c>
      <c r="E1116" s="2" t="s">
        <v>63</v>
      </c>
      <c r="F1116" s="2" t="s">
        <v>4</v>
      </c>
      <c r="G1116" s="2">
        <v>1</v>
      </c>
      <c r="H1116" s="10">
        <f>IF(_xlfn.XLOOKUP(D1116,Principales!$B:$B,Principales!$D:$D,,,1)&lt;B1116,_xlfn.XLOOKUP(D1116,Principales!$B:$B,Principales!$C:$C,,,-1),_xlfn.XLOOKUP(D1116,Principales!$B:$B,Principales!$C:$C,,,1))</f>
        <v>5000</v>
      </c>
      <c r="I1116" s="14">
        <f t="shared" si="94"/>
        <v>0</v>
      </c>
      <c r="J1116" s="14">
        <f t="shared" si="95"/>
        <v>5000</v>
      </c>
    </row>
    <row r="1117" spans="1:10" hidden="1" x14ac:dyDescent="0.3">
      <c r="A1117" s="5">
        <f t="shared" si="93"/>
        <v>739</v>
      </c>
      <c r="B1117" s="3">
        <v>45153</v>
      </c>
      <c r="C1117" s="2" t="s">
        <v>493</v>
      </c>
      <c r="D1117" s="2" t="s">
        <v>16</v>
      </c>
      <c r="E1117" s="2"/>
      <c r="F1117" s="2" t="s">
        <v>434</v>
      </c>
      <c r="G1117" s="2">
        <v>1</v>
      </c>
      <c r="H1117" s="10">
        <f>IF(_xlfn.XLOOKUP(D1117,Principales!$B:$B,Principales!$D:$D,,,1)&lt;B1117,_xlfn.XLOOKUP(D1117,Principales!$B:$B,Principales!$C:$C,,,-1),_xlfn.XLOOKUP(D1117,Principales!$B:$B,Principales!$C:$C,,,1))</f>
        <v>5000</v>
      </c>
      <c r="I1117" s="14">
        <f t="shared" si="94"/>
        <v>0</v>
      </c>
      <c r="J1117" s="14">
        <f t="shared" si="95"/>
        <v>5000</v>
      </c>
    </row>
    <row r="1118" spans="1:10" hidden="1" x14ac:dyDescent="0.3">
      <c r="A1118" s="5">
        <f t="shared" si="93"/>
        <v>740</v>
      </c>
      <c r="B1118" s="3">
        <v>45153</v>
      </c>
      <c r="C1118" s="2" t="s">
        <v>338</v>
      </c>
      <c r="D1118" s="2" t="s">
        <v>155</v>
      </c>
      <c r="E1118" s="2" t="s">
        <v>63</v>
      </c>
      <c r="F1118" s="2" t="s">
        <v>4</v>
      </c>
      <c r="G1118" s="2">
        <v>1</v>
      </c>
      <c r="H1118" s="10">
        <f>IF(_xlfn.XLOOKUP(D1118,Principales!$B:$B,Principales!$D:$D,,,1)&lt;B1118,_xlfn.XLOOKUP(D1118,Principales!$B:$B,Principales!$C:$C,,,-1),_xlfn.XLOOKUP(D1118,Principales!$B:$B,Principales!$C:$C,,,1))</f>
        <v>5000</v>
      </c>
      <c r="I1118" s="14">
        <f t="shared" si="94"/>
        <v>0</v>
      </c>
      <c r="J1118" s="14">
        <f t="shared" si="95"/>
        <v>5000</v>
      </c>
    </row>
    <row r="1119" spans="1:10" hidden="1" x14ac:dyDescent="0.3">
      <c r="A1119" s="5">
        <f t="shared" si="93"/>
        <v>741</v>
      </c>
      <c r="B1119" s="3">
        <v>45153</v>
      </c>
      <c r="C1119" s="2" t="s">
        <v>144</v>
      </c>
      <c r="D1119" s="2" t="s">
        <v>340</v>
      </c>
      <c r="E1119" s="2" t="s">
        <v>337</v>
      </c>
      <c r="F1119" s="2" t="s">
        <v>4</v>
      </c>
      <c r="G1119" s="2">
        <v>2</v>
      </c>
      <c r="H1119" s="10">
        <f>IF(_xlfn.XLOOKUP(D1119,Principales!$B:$B,Principales!$D:$D,,,1)&lt;B1119,_xlfn.XLOOKUP(D1119,Principales!$B:$B,Principales!$C:$C,,,-1),_xlfn.XLOOKUP(D1119,Principales!$B:$B,Principales!$C:$C,,,1))</f>
        <v>5000</v>
      </c>
      <c r="I1119" s="14">
        <f t="shared" si="94"/>
        <v>0</v>
      </c>
      <c r="J1119" s="14">
        <f t="shared" si="95"/>
        <v>10000</v>
      </c>
    </row>
    <row r="1120" spans="1:10" hidden="1" x14ac:dyDescent="0.3">
      <c r="A1120" s="5">
        <f t="shared" si="93"/>
        <v>741</v>
      </c>
      <c r="B1120" s="3">
        <v>45153</v>
      </c>
      <c r="C1120" s="2" t="s">
        <v>144</v>
      </c>
      <c r="D1120" s="2" t="s">
        <v>340</v>
      </c>
      <c r="E1120" s="2" t="s">
        <v>26</v>
      </c>
      <c r="F1120" s="2" t="s">
        <v>4</v>
      </c>
      <c r="G1120" s="2">
        <v>1</v>
      </c>
      <c r="H1120" s="10">
        <f>IF(_xlfn.XLOOKUP(D1120,Principales!$B:$B,Principales!$D:$D,,,1)&lt;B1120,_xlfn.XLOOKUP(D1120,Principales!$B:$B,Principales!$C:$C,,,-1),_xlfn.XLOOKUP(D1120,Principales!$B:$B,Principales!$C:$C,,,1))</f>
        <v>5000</v>
      </c>
      <c r="I1120" s="14">
        <f t="shared" si="94"/>
        <v>0</v>
      </c>
      <c r="J1120" s="14">
        <f t="shared" si="95"/>
        <v>5000</v>
      </c>
    </row>
    <row r="1121" spans="1:10" hidden="1" x14ac:dyDescent="0.3">
      <c r="A1121" s="5">
        <f t="shared" si="93"/>
        <v>741</v>
      </c>
      <c r="B1121" s="3">
        <v>45153</v>
      </c>
      <c r="C1121" s="2" t="s">
        <v>144</v>
      </c>
      <c r="D1121" s="2" t="s">
        <v>340</v>
      </c>
      <c r="E1121" s="2" t="s">
        <v>543</v>
      </c>
      <c r="F1121" s="2" t="s">
        <v>4</v>
      </c>
      <c r="G1121" s="2">
        <v>1</v>
      </c>
      <c r="H1121" s="10">
        <f>IF(_xlfn.XLOOKUP(D1121,Principales!$B:$B,Principales!$D:$D,,,1)&lt;B1121,_xlfn.XLOOKUP(D1121,Principales!$B:$B,Principales!$C:$C,,,-1),_xlfn.XLOOKUP(D1121,Principales!$B:$B,Principales!$C:$C,,,1))</f>
        <v>5000</v>
      </c>
      <c r="I1121" s="14">
        <f t="shared" si="94"/>
        <v>0</v>
      </c>
      <c r="J1121" s="14">
        <f t="shared" si="95"/>
        <v>5000</v>
      </c>
    </row>
    <row r="1122" spans="1:10" hidden="1" x14ac:dyDescent="0.3">
      <c r="A1122" s="5">
        <f t="shared" si="93"/>
        <v>742</v>
      </c>
      <c r="B1122" s="3">
        <v>45154</v>
      </c>
      <c r="C1122" s="2" t="s">
        <v>864</v>
      </c>
      <c r="D1122" s="2" t="s">
        <v>516</v>
      </c>
      <c r="E1122" s="2"/>
      <c r="F1122" s="2" t="s">
        <v>4</v>
      </c>
      <c r="G1122" s="2">
        <v>1</v>
      </c>
      <c r="H1122" s="10">
        <f>IF(_xlfn.XLOOKUP(D1122,Principales!$B:$B,Principales!$D:$D,,,1)&lt;B1122,_xlfn.XLOOKUP(D1122,Principales!$B:$B,Principales!$C:$C,,,-1),_xlfn.XLOOKUP(D1122,Principales!$B:$B,Principales!$C:$C,,,1))</f>
        <v>5000</v>
      </c>
      <c r="I1122" s="14">
        <f t="shared" si="94"/>
        <v>0</v>
      </c>
      <c r="J1122" s="14">
        <f t="shared" si="95"/>
        <v>5000</v>
      </c>
    </row>
    <row r="1123" spans="1:10" hidden="1" x14ac:dyDescent="0.3">
      <c r="A1123" s="5">
        <f t="shared" si="93"/>
        <v>743</v>
      </c>
      <c r="B1123" s="3">
        <v>45154</v>
      </c>
      <c r="C1123" s="2" t="s">
        <v>282</v>
      </c>
      <c r="D1123" s="2" t="s">
        <v>31</v>
      </c>
      <c r="E1123" s="2" t="s">
        <v>26</v>
      </c>
      <c r="F1123" s="2" t="s">
        <v>4</v>
      </c>
      <c r="G1123" s="2">
        <v>1</v>
      </c>
      <c r="H1123" s="10">
        <f>IF(_xlfn.XLOOKUP(D1123,Principales!$B:$B,Principales!$D:$D,,,1)&lt;B1123,_xlfn.XLOOKUP(D1123,Principales!$B:$B,Principales!$C:$C,,,-1),_xlfn.XLOOKUP(D1123,Principales!$B:$B,Principales!$C:$C,,,1))</f>
        <v>5000</v>
      </c>
      <c r="I1123" s="14">
        <f t="shared" si="94"/>
        <v>0</v>
      </c>
      <c r="J1123" s="14">
        <f t="shared" si="95"/>
        <v>5000</v>
      </c>
    </row>
    <row r="1124" spans="1:10" hidden="1" x14ac:dyDescent="0.3">
      <c r="A1124" s="5">
        <f t="shared" si="93"/>
        <v>744</v>
      </c>
      <c r="B1124" s="3">
        <v>45154</v>
      </c>
      <c r="C1124" s="2" t="s">
        <v>562</v>
      </c>
      <c r="D1124" s="2" t="s">
        <v>516</v>
      </c>
      <c r="E1124" s="2"/>
      <c r="F1124" s="2" t="s">
        <v>4</v>
      </c>
      <c r="G1124" s="2">
        <v>1</v>
      </c>
      <c r="H1124" s="10">
        <f>IF(_xlfn.XLOOKUP(D1124,Principales!$B:$B,Principales!$D:$D,,,1)&lt;B1124,_xlfn.XLOOKUP(D1124,Principales!$B:$B,Principales!$C:$C,,,-1),_xlfn.XLOOKUP(D1124,Principales!$B:$B,Principales!$C:$C,,,1))</f>
        <v>5000</v>
      </c>
      <c r="I1124" s="14">
        <f t="shared" si="94"/>
        <v>0</v>
      </c>
      <c r="J1124" s="14">
        <f t="shared" si="95"/>
        <v>5000</v>
      </c>
    </row>
    <row r="1125" spans="1:10" hidden="1" x14ac:dyDescent="0.3">
      <c r="A1125" s="5">
        <f t="shared" si="93"/>
        <v>745</v>
      </c>
      <c r="B1125" s="3">
        <v>45154</v>
      </c>
      <c r="C1125" s="2" t="s">
        <v>519</v>
      </c>
      <c r="D1125" s="2" t="s">
        <v>516</v>
      </c>
      <c r="E1125" s="2"/>
      <c r="F1125" s="2" t="s">
        <v>4</v>
      </c>
      <c r="G1125" s="2">
        <v>1</v>
      </c>
      <c r="H1125" s="10">
        <f>IF(_xlfn.XLOOKUP(D1125,Principales!$B:$B,Principales!$D:$D,,,1)&lt;B1125,_xlfn.XLOOKUP(D1125,Principales!$B:$B,Principales!$C:$C,,,-1),_xlfn.XLOOKUP(D1125,Principales!$B:$B,Principales!$C:$C,,,1))</f>
        <v>5000</v>
      </c>
      <c r="I1125" s="14">
        <f t="shared" si="94"/>
        <v>0</v>
      </c>
      <c r="J1125" s="14">
        <f t="shared" si="95"/>
        <v>5000</v>
      </c>
    </row>
    <row r="1126" spans="1:10" hidden="1" x14ac:dyDescent="0.3">
      <c r="A1126" s="5">
        <f t="shared" si="93"/>
        <v>746</v>
      </c>
      <c r="B1126" s="3">
        <v>45154</v>
      </c>
      <c r="C1126" s="2" t="s">
        <v>539</v>
      </c>
      <c r="D1126" s="2" t="s">
        <v>516</v>
      </c>
      <c r="E1126" s="2"/>
      <c r="F1126" s="2" t="s">
        <v>4</v>
      </c>
      <c r="G1126" s="2">
        <v>1</v>
      </c>
      <c r="H1126" s="10">
        <f>IF(_xlfn.XLOOKUP(D1126,Principales!$B:$B,Principales!$D:$D,,,1)&lt;B1126,_xlfn.XLOOKUP(D1126,Principales!$B:$B,Principales!$C:$C,,,-1),_xlfn.XLOOKUP(D1126,Principales!$B:$B,Principales!$C:$C,,,1))</f>
        <v>5000</v>
      </c>
      <c r="I1126" s="14">
        <f t="shared" si="94"/>
        <v>0</v>
      </c>
      <c r="J1126" s="14">
        <f t="shared" si="95"/>
        <v>5000</v>
      </c>
    </row>
    <row r="1127" spans="1:10" hidden="1" x14ac:dyDescent="0.3">
      <c r="A1127" s="5">
        <f t="shared" si="93"/>
        <v>747</v>
      </c>
      <c r="B1127" s="3">
        <v>45155</v>
      </c>
      <c r="C1127" s="2" t="s">
        <v>282</v>
      </c>
      <c r="D1127" s="2" t="s">
        <v>31</v>
      </c>
      <c r="E1127" s="2" t="s">
        <v>528</v>
      </c>
      <c r="F1127" s="2" t="s">
        <v>434</v>
      </c>
      <c r="G1127" s="2">
        <v>1</v>
      </c>
      <c r="H1127" s="10">
        <f>IF(_xlfn.XLOOKUP(D1127,Principales!$B:$B,Principales!$D:$D,,,1)&lt;B1127,_xlfn.XLOOKUP(D1127,Principales!$B:$B,Principales!$C:$C,,,-1),_xlfn.XLOOKUP(D1127,Principales!$B:$B,Principales!$C:$C,,,1))</f>
        <v>5000</v>
      </c>
      <c r="I1127" s="14">
        <f t="shared" si="94"/>
        <v>0</v>
      </c>
      <c r="J1127" s="14">
        <f t="shared" si="95"/>
        <v>5000</v>
      </c>
    </row>
    <row r="1128" spans="1:10" hidden="1" x14ac:dyDescent="0.3">
      <c r="A1128" s="5">
        <f t="shared" si="93"/>
        <v>748</v>
      </c>
      <c r="B1128" s="3">
        <v>45155</v>
      </c>
      <c r="C1128" s="2" t="s">
        <v>539</v>
      </c>
      <c r="D1128" s="2" t="s">
        <v>31</v>
      </c>
      <c r="E1128" s="2" t="s">
        <v>337</v>
      </c>
      <c r="F1128" s="2" t="s">
        <v>4</v>
      </c>
      <c r="G1128" s="2">
        <v>1</v>
      </c>
      <c r="H1128" s="10">
        <f>IF(_xlfn.XLOOKUP(D1128,Principales!$B:$B,Principales!$D:$D,,,1)&lt;B1128,_xlfn.XLOOKUP(D1128,Principales!$B:$B,Principales!$C:$C,,,-1),_xlfn.XLOOKUP(D1128,Principales!$B:$B,Principales!$C:$C,,,1))</f>
        <v>5000</v>
      </c>
      <c r="I1128" s="14">
        <f t="shared" si="94"/>
        <v>0</v>
      </c>
      <c r="J1128" s="14">
        <f t="shared" si="95"/>
        <v>5000</v>
      </c>
    </row>
    <row r="1129" spans="1:10" hidden="1" x14ac:dyDescent="0.3">
      <c r="A1129" s="5">
        <f t="shared" si="93"/>
        <v>749</v>
      </c>
      <c r="B1129" s="3">
        <v>45156</v>
      </c>
      <c r="C1129" s="2" t="s">
        <v>539</v>
      </c>
      <c r="D1129" s="2" t="s">
        <v>137</v>
      </c>
      <c r="E1129" s="2" t="s">
        <v>337</v>
      </c>
      <c r="F1129" s="2" t="s">
        <v>4</v>
      </c>
      <c r="G1129" s="2">
        <v>1</v>
      </c>
      <c r="H1129" s="10">
        <f>IF(_xlfn.XLOOKUP(D1129,Principales!$B:$B,Principales!$D:$D,,,1)&lt;B1129,_xlfn.XLOOKUP(D1129,Principales!$B:$B,Principales!$C:$C,,,-1),_xlfn.XLOOKUP(D1129,Principales!$B:$B,Principales!$C:$C,,,1))</f>
        <v>5000</v>
      </c>
      <c r="I1129" s="14">
        <f t="shared" si="94"/>
        <v>0</v>
      </c>
      <c r="J1129" s="14">
        <f t="shared" si="95"/>
        <v>5000</v>
      </c>
    </row>
    <row r="1130" spans="1:10" hidden="1" x14ac:dyDescent="0.3">
      <c r="A1130" s="5">
        <f t="shared" si="93"/>
        <v>750</v>
      </c>
      <c r="B1130" s="3">
        <v>45156</v>
      </c>
      <c r="C1130" s="2" t="s">
        <v>864</v>
      </c>
      <c r="D1130" s="2" t="s">
        <v>137</v>
      </c>
      <c r="E1130" s="2" t="s">
        <v>337</v>
      </c>
      <c r="F1130" s="2" t="s">
        <v>4</v>
      </c>
      <c r="G1130" s="2">
        <v>2</v>
      </c>
      <c r="H1130" s="10">
        <f>IF(_xlfn.XLOOKUP(D1130,Principales!$B:$B,Principales!$D:$D,,,1)&lt;B1130,_xlfn.XLOOKUP(D1130,Principales!$B:$B,Principales!$C:$C,,,-1),_xlfn.XLOOKUP(D1130,Principales!$B:$B,Principales!$C:$C,,,1))</f>
        <v>5000</v>
      </c>
      <c r="I1130" s="14">
        <f t="shared" si="94"/>
        <v>0</v>
      </c>
      <c r="J1130" s="14">
        <f t="shared" si="95"/>
        <v>10000</v>
      </c>
    </row>
    <row r="1131" spans="1:10" hidden="1" x14ac:dyDescent="0.3">
      <c r="A1131" s="5">
        <f t="shared" si="93"/>
        <v>751</v>
      </c>
      <c r="B1131" s="3">
        <v>45156</v>
      </c>
      <c r="C1131" s="2" t="s">
        <v>144</v>
      </c>
      <c r="D1131" s="2" t="s">
        <v>340</v>
      </c>
      <c r="E1131" s="2" t="s">
        <v>543</v>
      </c>
      <c r="F1131" s="2" t="s">
        <v>4</v>
      </c>
      <c r="G1131" s="2">
        <v>2</v>
      </c>
      <c r="H1131" s="10">
        <f>IF(_xlfn.XLOOKUP(D1131,Principales!$B:$B,Principales!$D:$D,,,1)&lt;B1131,_xlfn.XLOOKUP(D1131,Principales!$B:$B,Principales!$C:$C,,,-1),_xlfn.XLOOKUP(D1131,Principales!$B:$B,Principales!$C:$C,,,1))</f>
        <v>5000</v>
      </c>
      <c r="I1131" s="14">
        <f t="shared" si="94"/>
        <v>0</v>
      </c>
      <c r="J1131" s="14">
        <f t="shared" si="95"/>
        <v>10000</v>
      </c>
    </row>
    <row r="1132" spans="1:10" hidden="1" x14ac:dyDescent="0.3">
      <c r="A1132" s="5">
        <f t="shared" si="93"/>
        <v>752</v>
      </c>
      <c r="B1132" s="3">
        <v>45156</v>
      </c>
      <c r="C1132" s="2" t="s">
        <v>493</v>
      </c>
      <c r="D1132" s="2" t="s">
        <v>36</v>
      </c>
      <c r="E1132" s="2"/>
      <c r="F1132" s="2" t="s">
        <v>434</v>
      </c>
      <c r="G1132" s="2">
        <v>1</v>
      </c>
      <c r="H1132" s="10">
        <f>IF(_xlfn.XLOOKUP(D1132,Principales!$B:$B,Principales!$D:$D,,,1)&lt;B1132,_xlfn.XLOOKUP(D1132,Principales!$B:$B,Principales!$C:$C,,,-1),_xlfn.XLOOKUP(D1132,Principales!$B:$B,Principales!$C:$C,,,1))</f>
        <v>5000</v>
      </c>
      <c r="I1132" s="14">
        <f t="shared" si="94"/>
        <v>0</v>
      </c>
      <c r="J1132" s="14">
        <f t="shared" si="95"/>
        <v>5000</v>
      </c>
    </row>
    <row r="1133" spans="1:10" hidden="1" x14ac:dyDescent="0.3">
      <c r="A1133" s="5">
        <f t="shared" si="93"/>
        <v>753</v>
      </c>
      <c r="B1133" s="3">
        <v>45157</v>
      </c>
      <c r="C1133" s="2" t="s">
        <v>563</v>
      </c>
      <c r="D1133" s="2" t="s">
        <v>431</v>
      </c>
      <c r="E1133" s="2" t="s">
        <v>337</v>
      </c>
      <c r="F1133" s="2" t="s">
        <v>434</v>
      </c>
      <c r="G1133" s="2">
        <v>1</v>
      </c>
      <c r="H1133" s="10">
        <f>IF(_xlfn.XLOOKUP(D1133,Principales!$B:$B,Principales!$D:$D,,,1)&lt;B1133,_xlfn.XLOOKUP(D1133,Principales!$B:$B,Principales!$C:$C,,,-1),_xlfn.XLOOKUP(D1133,Principales!$B:$B,Principales!$C:$C,,,1))</f>
        <v>5000</v>
      </c>
      <c r="I1133" s="14">
        <f t="shared" si="94"/>
        <v>0</v>
      </c>
      <c r="J1133" s="14">
        <f t="shared" si="95"/>
        <v>5000</v>
      </c>
    </row>
    <row r="1134" spans="1:10" hidden="1" x14ac:dyDescent="0.3">
      <c r="A1134" s="5">
        <f t="shared" si="93"/>
        <v>754</v>
      </c>
      <c r="B1134" s="3">
        <v>45157</v>
      </c>
      <c r="C1134" s="2" t="s">
        <v>511</v>
      </c>
      <c r="D1134" s="2" t="s">
        <v>58</v>
      </c>
      <c r="E1134" s="2"/>
      <c r="F1134" s="2" t="s">
        <v>434</v>
      </c>
      <c r="G1134" s="2">
        <v>1</v>
      </c>
      <c r="H1134" s="10">
        <f>IF(_xlfn.XLOOKUP(D1134,Principales!$B:$B,Principales!$D:$D,,,1)&lt;B1134,_xlfn.XLOOKUP(D1134,Principales!$B:$B,Principales!$C:$C,,,-1),_xlfn.XLOOKUP(D1134,Principales!$B:$B,Principales!$C:$C,,,1))</f>
        <v>5000</v>
      </c>
      <c r="I1134" s="14">
        <f t="shared" si="94"/>
        <v>0</v>
      </c>
      <c r="J1134" s="14">
        <f t="shared" si="95"/>
        <v>5000</v>
      </c>
    </row>
    <row r="1135" spans="1:10" hidden="1" x14ac:dyDescent="0.3">
      <c r="A1135" s="5">
        <f t="shared" si="93"/>
        <v>754</v>
      </c>
      <c r="B1135" s="3">
        <v>45157</v>
      </c>
      <c r="C1135" s="2" t="s">
        <v>511</v>
      </c>
      <c r="D1135" s="2" t="s">
        <v>431</v>
      </c>
      <c r="E1135" s="2" t="s">
        <v>14</v>
      </c>
      <c r="F1135" s="2" t="s">
        <v>434</v>
      </c>
      <c r="G1135" s="2">
        <v>2</v>
      </c>
      <c r="H1135" s="10">
        <f>IF(_xlfn.XLOOKUP(D1135,Principales!$B:$B,Principales!$D:$D,,,1)&lt;B1135,_xlfn.XLOOKUP(D1135,Principales!$B:$B,Principales!$C:$C,,,-1),_xlfn.XLOOKUP(D1135,Principales!$B:$B,Principales!$C:$C,,,1))</f>
        <v>5000</v>
      </c>
      <c r="I1135" s="14">
        <f t="shared" si="94"/>
        <v>0</v>
      </c>
      <c r="J1135" s="14">
        <f t="shared" si="95"/>
        <v>10000</v>
      </c>
    </row>
    <row r="1136" spans="1:10" hidden="1" x14ac:dyDescent="0.3">
      <c r="A1136" s="5">
        <f t="shared" si="93"/>
        <v>754</v>
      </c>
      <c r="B1136" s="3">
        <v>45157</v>
      </c>
      <c r="C1136" s="2" t="s">
        <v>511</v>
      </c>
      <c r="D1136" s="2" t="s">
        <v>431</v>
      </c>
      <c r="E1136" s="2" t="s">
        <v>22</v>
      </c>
      <c r="F1136" s="2" t="s">
        <v>434</v>
      </c>
      <c r="G1136" s="2">
        <v>1</v>
      </c>
      <c r="H1136" s="10">
        <f>IF(_xlfn.XLOOKUP(D1136,Principales!$B:$B,Principales!$D:$D,,,1)&lt;B1136,_xlfn.XLOOKUP(D1136,Principales!$B:$B,Principales!$C:$C,,,-1),_xlfn.XLOOKUP(D1136,Principales!$B:$B,Principales!$C:$C,,,1))</f>
        <v>5000</v>
      </c>
      <c r="I1136" s="14">
        <f t="shared" si="94"/>
        <v>0</v>
      </c>
      <c r="J1136" s="14">
        <f t="shared" si="95"/>
        <v>5000</v>
      </c>
    </row>
    <row r="1137" spans="1:10" hidden="1" x14ac:dyDescent="0.3">
      <c r="A1137" s="5">
        <f t="shared" si="93"/>
        <v>755</v>
      </c>
      <c r="B1137" s="3">
        <v>45157</v>
      </c>
      <c r="C1137" s="2" t="s">
        <v>493</v>
      </c>
      <c r="D1137" s="2" t="s">
        <v>20</v>
      </c>
      <c r="E1137" s="2"/>
      <c r="F1137" s="2" t="s">
        <v>434</v>
      </c>
      <c r="G1137" s="2">
        <v>1</v>
      </c>
      <c r="H1137" s="10">
        <f>IF(_xlfn.XLOOKUP(D1137,Principales!$B:$B,Principales!$D:$D,,,1)&lt;B1137,_xlfn.XLOOKUP(D1137,Principales!$B:$B,Principales!$C:$C,,,-1),_xlfn.XLOOKUP(D1137,Principales!$B:$B,Principales!$C:$C,,,1))</f>
        <v>5000</v>
      </c>
      <c r="I1137" s="14">
        <f t="shared" si="94"/>
        <v>0</v>
      </c>
      <c r="J1137" s="14">
        <f t="shared" si="95"/>
        <v>5000</v>
      </c>
    </row>
    <row r="1138" spans="1:10" hidden="1" x14ac:dyDescent="0.3">
      <c r="A1138" s="5">
        <f t="shared" si="93"/>
        <v>756</v>
      </c>
      <c r="B1138" s="3">
        <v>45157</v>
      </c>
      <c r="C1138" s="2" t="s">
        <v>446</v>
      </c>
      <c r="D1138" s="2" t="s">
        <v>36</v>
      </c>
      <c r="E1138" s="2"/>
      <c r="F1138" s="2" t="s">
        <v>4</v>
      </c>
      <c r="G1138" s="2">
        <v>1</v>
      </c>
      <c r="H1138" s="10">
        <f>IF(_xlfn.XLOOKUP(D1138,Principales!$B:$B,Principales!$D:$D,,,1)&lt;B1138,_xlfn.XLOOKUP(D1138,Principales!$B:$B,Principales!$C:$C,,,-1),_xlfn.XLOOKUP(D1138,Principales!$B:$B,Principales!$C:$C,,,1))</f>
        <v>5000</v>
      </c>
      <c r="I1138" s="14">
        <f t="shared" si="94"/>
        <v>0</v>
      </c>
      <c r="J1138" s="14">
        <f t="shared" si="95"/>
        <v>5000</v>
      </c>
    </row>
    <row r="1139" spans="1:10" hidden="1" x14ac:dyDescent="0.3">
      <c r="A1139" s="5">
        <f t="shared" si="93"/>
        <v>756</v>
      </c>
      <c r="B1139" s="3">
        <v>45157</v>
      </c>
      <c r="C1139" s="2" t="s">
        <v>446</v>
      </c>
      <c r="D1139" s="2" t="s">
        <v>58</v>
      </c>
      <c r="E1139" s="2"/>
      <c r="F1139" s="2" t="s">
        <v>4</v>
      </c>
      <c r="G1139" s="2">
        <v>1</v>
      </c>
      <c r="H1139" s="10">
        <f>IF(_xlfn.XLOOKUP(D1139,Principales!$B:$B,Principales!$D:$D,,,1)&lt;B1139,_xlfn.XLOOKUP(D1139,Principales!$B:$B,Principales!$C:$C,,,-1),_xlfn.XLOOKUP(D1139,Principales!$B:$B,Principales!$C:$C,,,1))</f>
        <v>5000</v>
      </c>
      <c r="I1139" s="14">
        <f t="shared" si="94"/>
        <v>0</v>
      </c>
      <c r="J1139" s="14">
        <f t="shared" si="95"/>
        <v>5000</v>
      </c>
    </row>
    <row r="1140" spans="1:10" hidden="1" x14ac:dyDescent="0.3">
      <c r="A1140" s="5">
        <f t="shared" si="93"/>
        <v>757</v>
      </c>
      <c r="B1140" s="3">
        <v>45158</v>
      </c>
      <c r="C1140" s="2" t="s">
        <v>52</v>
      </c>
      <c r="D1140" s="2" t="s">
        <v>20</v>
      </c>
      <c r="E1140" s="2"/>
      <c r="F1140" s="2" t="s">
        <v>4</v>
      </c>
      <c r="G1140" s="2">
        <v>1</v>
      </c>
      <c r="H1140" s="10">
        <f>IF(_xlfn.XLOOKUP(D1140,Principales!$B:$B,Principales!$D:$D,,,1)&lt;B1140,_xlfn.XLOOKUP(D1140,Principales!$B:$B,Principales!$C:$C,,,-1),_xlfn.XLOOKUP(D1140,Principales!$B:$B,Principales!$C:$C,,,1))</f>
        <v>5000</v>
      </c>
      <c r="I1140" s="14">
        <f t="shared" si="94"/>
        <v>0</v>
      </c>
      <c r="J1140" s="14">
        <f t="shared" si="95"/>
        <v>5000</v>
      </c>
    </row>
    <row r="1141" spans="1:10" hidden="1" x14ac:dyDescent="0.3">
      <c r="A1141" s="5">
        <f t="shared" si="93"/>
        <v>758</v>
      </c>
      <c r="B1141" s="3">
        <v>45158</v>
      </c>
      <c r="C1141" s="2" t="s">
        <v>493</v>
      </c>
      <c r="D1141" s="2" t="s">
        <v>554</v>
      </c>
      <c r="E1141" s="2" t="s">
        <v>19</v>
      </c>
      <c r="F1141" s="2" t="s">
        <v>434</v>
      </c>
      <c r="G1141" s="2">
        <v>1</v>
      </c>
      <c r="H1141" s="10">
        <f>IF(_xlfn.XLOOKUP(D1141,Principales!$B:$B,Principales!$D:$D,,,1)&lt;B1141,_xlfn.XLOOKUP(D1141,Principales!$B:$B,Principales!$C:$C,,,-1),_xlfn.XLOOKUP(D1141,Principales!$B:$B,Principales!$C:$C,,,1))</f>
        <v>5000</v>
      </c>
      <c r="I1141" s="14">
        <f t="shared" si="94"/>
        <v>0</v>
      </c>
      <c r="J1141" s="14">
        <f t="shared" si="95"/>
        <v>5000</v>
      </c>
    </row>
    <row r="1142" spans="1:10" hidden="1" x14ac:dyDescent="0.3">
      <c r="A1142" s="5">
        <f t="shared" si="93"/>
        <v>759</v>
      </c>
      <c r="B1142" s="3">
        <v>45158</v>
      </c>
      <c r="C1142" s="2" t="s">
        <v>144</v>
      </c>
      <c r="D1142" s="2" t="s">
        <v>564</v>
      </c>
      <c r="E1142" s="2" t="s">
        <v>19</v>
      </c>
      <c r="F1142" s="2" t="s">
        <v>4</v>
      </c>
      <c r="G1142" s="2">
        <v>2</v>
      </c>
      <c r="H1142" s="10">
        <f>IF(_xlfn.XLOOKUP(D1142,Principales!$B:$B,Principales!$D:$D,,,1)&lt;B1142,_xlfn.XLOOKUP(D1142,Principales!$B:$B,Principales!$C:$C,,,-1),_xlfn.XLOOKUP(D1142,Principales!$B:$B,Principales!$C:$C,,,1))</f>
        <v>5000</v>
      </c>
      <c r="I1142" s="14">
        <f t="shared" si="94"/>
        <v>0</v>
      </c>
      <c r="J1142" s="14">
        <f t="shared" si="95"/>
        <v>10000</v>
      </c>
    </row>
    <row r="1143" spans="1:10" hidden="1" x14ac:dyDescent="0.3">
      <c r="A1143" s="5">
        <f t="shared" si="93"/>
        <v>760</v>
      </c>
      <c r="B1143" s="3">
        <v>45159</v>
      </c>
      <c r="C1143" s="2" t="s">
        <v>144</v>
      </c>
      <c r="D1143" s="2" t="s">
        <v>564</v>
      </c>
      <c r="E1143" s="2" t="s">
        <v>26</v>
      </c>
      <c r="F1143" s="2" t="s">
        <v>4</v>
      </c>
      <c r="G1143" s="2">
        <v>2</v>
      </c>
      <c r="H1143" s="10">
        <f>IF(_xlfn.XLOOKUP(D1143,Principales!$B:$B,Principales!$D:$D,,,1)&lt;B1143,_xlfn.XLOOKUP(D1143,Principales!$B:$B,Principales!$C:$C,,,-1),_xlfn.XLOOKUP(D1143,Principales!$B:$B,Principales!$C:$C,,,1))</f>
        <v>5000</v>
      </c>
      <c r="I1143" s="14">
        <f t="shared" si="94"/>
        <v>0</v>
      </c>
      <c r="J1143" s="14">
        <f t="shared" si="95"/>
        <v>10000</v>
      </c>
    </row>
    <row r="1144" spans="1:10" hidden="1" x14ac:dyDescent="0.3">
      <c r="A1144" s="5">
        <f t="shared" si="93"/>
        <v>761</v>
      </c>
      <c r="B1144" s="3">
        <v>45159</v>
      </c>
      <c r="C1144" s="2" t="s">
        <v>539</v>
      </c>
      <c r="D1144" s="2" t="s">
        <v>36</v>
      </c>
      <c r="E1144" s="2"/>
      <c r="F1144" s="2" t="s">
        <v>4</v>
      </c>
      <c r="G1144" s="2">
        <v>1</v>
      </c>
      <c r="H1144" s="10">
        <f>IF(_xlfn.XLOOKUP(D1144,Principales!$B:$B,Principales!$D:$D,,,1)&lt;B1144,_xlfn.XLOOKUP(D1144,Principales!$B:$B,Principales!$C:$C,,,-1),_xlfn.XLOOKUP(D1144,Principales!$B:$B,Principales!$C:$C,,,1))</f>
        <v>5000</v>
      </c>
      <c r="I1144" s="14">
        <f t="shared" si="94"/>
        <v>0</v>
      </c>
      <c r="J1144" s="14">
        <f t="shared" si="95"/>
        <v>5000</v>
      </c>
    </row>
    <row r="1145" spans="1:10" hidden="1" x14ac:dyDescent="0.3">
      <c r="A1145" s="5">
        <f t="shared" si="93"/>
        <v>762</v>
      </c>
      <c r="B1145" s="3">
        <v>45159</v>
      </c>
      <c r="C1145" s="2" t="s">
        <v>282</v>
      </c>
      <c r="D1145" s="2" t="s">
        <v>31</v>
      </c>
      <c r="E1145" s="2" t="s">
        <v>26</v>
      </c>
      <c r="F1145" s="2" t="s">
        <v>434</v>
      </c>
      <c r="G1145" s="2">
        <v>1</v>
      </c>
      <c r="H1145" s="10">
        <f>IF(_xlfn.XLOOKUP(D1145,Principales!$B:$B,Principales!$D:$D,,,1)&lt;B1145,_xlfn.XLOOKUP(D1145,Principales!$B:$B,Principales!$C:$C,,,-1),_xlfn.XLOOKUP(D1145,Principales!$B:$B,Principales!$C:$C,,,1))</f>
        <v>5000</v>
      </c>
      <c r="I1145" s="14">
        <f t="shared" si="94"/>
        <v>0</v>
      </c>
      <c r="J1145" s="14">
        <f t="shared" si="95"/>
        <v>5000</v>
      </c>
    </row>
    <row r="1146" spans="1:10" hidden="1" x14ac:dyDescent="0.3">
      <c r="A1146" s="5">
        <f t="shared" si="93"/>
        <v>762</v>
      </c>
      <c r="B1146" s="3">
        <v>45159</v>
      </c>
      <c r="C1146" s="2" t="s">
        <v>282</v>
      </c>
      <c r="D1146" s="2" t="s">
        <v>31</v>
      </c>
      <c r="E1146" s="2" t="s">
        <v>14</v>
      </c>
      <c r="F1146" s="2" t="s">
        <v>4</v>
      </c>
      <c r="G1146" s="2">
        <v>1</v>
      </c>
      <c r="H1146" s="10">
        <f>IF(_xlfn.XLOOKUP(D1146,Principales!$B:$B,Principales!$D:$D,,,1)&lt;B1146,_xlfn.XLOOKUP(D1146,Principales!$B:$B,Principales!$C:$C,,,-1),_xlfn.XLOOKUP(D1146,Principales!$B:$B,Principales!$C:$C,,,1))</f>
        <v>5000</v>
      </c>
      <c r="I1146" s="14">
        <f t="shared" si="94"/>
        <v>0</v>
      </c>
      <c r="J1146" s="14">
        <f t="shared" si="95"/>
        <v>5000</v>
      </c>
    </row>
    <row r="1147" spans="1:10" hidden="1" x14ac:dyDescent="0.3">
      <c r="A1147" s="5">
        <f t="shared" si="93"/>
        <v>763</v>
      </c>
      <c r="B1147" s="3">
        <v>45160</v>
      </c>
      <c r="C1147" s="2" t="s">
        <v>282</v>
      </c>
      <c r="D1147" s="2" t="s">
        <v>31</v>
      </c>
      <c r="E1147" s="2" t="s">
        <v>26</v>
      </c>
      <c r="F1147" s="2" t="s">
        <v>434</v>
      </c>
      <c r="G1147" s="2">
        <v>1</v>
      </c>
      <c r="H1147" s="10">
        <f>IF(_xlfn.XLOOKUP(D1147,Principales!$B:$B,Principales!$D:$D,,,1)&lt;B1147,_xlfn.XLOOKUP(D1147,Principales!$B:$B,Principales!$C:$C,,,-1),_xlfn.XLOOKUP(D1147,Principales!$B:$B,Principales!$C:$C,,,1))</f>
        <v>5000</v>
      </c>
      <c r="I1147" s="14">
        <f t="shared" si="94"/>
        <v>0</v>
      </c>
      <c r="J1147" s="14">
        <f t="shared" si="95"/>
        <v>5000</v>
      </c>
    </row>
    <row r="1148" spans="1:10" hidden="1" x14ac:dyDescent="0.3">
      <c r="A1148" s="5">
        <f t="shared" si="93"/>
        <v>764</v>
      </c>
      <c r="B1148" s="3">
        <v>45160</v>
      </c>
      <c r="C1148" s="2" t="s">
        <v>493</v>
      </c>
      <c r="D1148" s="2" t="s">
        <v>36</v>
      </c>
      <c r="E1148" s="2"/>
      <c r="F1148" s="2" t="s">
        <v>434</v>
      </c>
      <c r="G1148" s="2">
        <v>2</v>
      </c>
      <c r="H1148" s="10">
        <f>IF(_xlfn.XLOOKUP(D1148,Principales!$B:$B,Principales!$D:$D,,,1)&lt;B1148,_xlfn.XLOOKUP(D1148,Principales!$B:$B,Principales!$C:$C,,,-1),_xlfn.XLOOKUP(D1148,Principales!$B:$B,Principales!$C:$C,,,1))</f>
        <v>5000</v>
      </c>
      <c r="I1148" s="14">
        <f t="shared" si="94"/>
        <v>0</v>
      </c>
      <c r="J1148" s="14">
        <f t="shared" si="95"/>
        <v>10000</v>
      </c>
    </row>
    <row r="1149" spans="1:10" hidden="1" x14ac:dyDescent="0.3">
      <c r="A1149" s="5">
        <f t="shared" si="93"/>
        <v>764</v>
      </c>
      <c r="B1149" s="3">
        <v>45160</v>
      </c>
      <c r="C1149" s="2" t="s">
        <v>493</v>
      </c>
      <c r="D1149" s="2" t="s">
        <v>431</v>
      </c>
      <c r="E1149" s="2" t="s">
        <v>14</v>
      </c>
      <c r="F1149" s="2" t="s">
        <v>434</v>
      </c>
      <c r="G1149" s="2">
        <v>1</v>
      </c>
      <c r="H1149" s="10">
        <f>IF(_xlfn.XLOOKUP(D1149,Principales!$B:$B,Principales!$D:$D,,,1)&lt;B1149,_xlfn.XLOOKUP(D1149,Principales!$B:$B,Principales!$C:$C,,,-1),_xlfn.XLOOKUP(D1149,Principales!$B:$B,Principales!$C:$C,,,1))</f>
        <v>5000</v>
      </c>
      <c r="I1149" s="14">
        <f t="shared" si="94"/>
        <v>0</v>
      </c>
      <c r="J1149" s="14">
        <f t="shared" si="95"/>
        <v>5000</v>
      </c>
    </row>
    <row r="1150" spans="1:10" hidden="1" x14ac:dyDescent="0.3">
      <c r="A1150" s="5">
        <f t="shared" si="93"/>
        <v>765</v>
      </c>
      <c r="B1150" s="3">
        <v>45160</v>
      </c>
      <c r="C1150" s="2" t="s">
        <v>13</v>
      </c>
      <c r="D1150" s="2" t="s">
        <v>153</v>
      </c>
      <c r="E1150" s="2" t="s">
        <v>14</v>
      </c>
      <c r="F1150" s="2" t="s">
        <v>4</v>
      </c>
      <c r="G1150" s="2">
        <v>1</v>
      </c>
      <c r="H1150" s="10">
        <f>IF(_xlfn.XLOOKUP(D1150,Principales!$B:$B,Principales!$D:$D,,,1)&lt;B1150,_xlfn.XLOOKUP(D1150,Principales!$B:$B,Principales!$C:$C,,,-1),_xlfn.XLOOKUP(D1150,Principales!$B:$B,Principales!$C:$C,,,1))</f>
        <v>5000</v>
      </c>
      <c r="I1150" s="14">
        <f t="shared" si="94"/>
        <v>0</v>
      </c>
      <c r="J1150" s="14">
        <f t="shared" si="95"/>
        <v>5000</v>
      </c>
    </row>
    <row r="1151" spans="1:10" hidden="1" x14ac:dyDescent="0.3">
      <c r="A1151" s="5">
        <f t="shared" si="93"/>
        <v>765</v>
      </c>
      <c r="B1151" s="3">
        <v>45160</v>
      </c>
      <c r="C1151" s="2" t="s">
        <v>13</v>
      </c>
      <c r="D1151" s="2" t="s">
        <v>143</v>
      </c>
      <c r="E1151" s="2"/>
      <c r="F1151" s="2" t="s">
        <v>4</v>
      </c>
      <c r="G1151" s="2">
        <v>1</v>
      </c>
      <c r="H1151" s="10">
        <f>IF(_xlfn.XLOOKUP(D1151,Principales!$B:$B,Principales!$D:$D,,,1)&lt;B1151,_xlfn.XLOOKUP(D1151,Principales!$B:$B,Principales!$C:$C,,,-1),_xlfn.XLOOKUP(D1151,Principales!$B:$B,Principales!$C:$C,,,1))</f>
        <v>5000</v>
      </c>
      <c r="I1151" s="14">
        <f t="shared" si="94"/>
        <v>0</v>
      </c>
      <c r="J1151" s="14">
        <f t="shared" si="95"/>
        <v>5000</v>
      </c>
    </row>
    <row r="1152" spans="1:10" hidden="1" x14ac:dyDescent="0.3">
      <c r="A1152" s="5">
        <f t="shared" si="93"/>
        <v>765</v>
      </c>
      <c r="B1152" s="3">
        <v>45160</v>
      </c>
      <c r="C1152" s="2" t="s">
        <v>13</v>
      </c>
      <c r="D1152" s="2" t="s">
        <v>431</v>
      </c>
      <c r="E1152" s="2" t="s">
        <v>14</v>
      </c>
      <c r="F1152" s="2" t="s">
        <v>4</v>
      </c>
      <c r="G1152" s="2">
        <v>1</v>
      </c>
      <c r="H1152" s="10">
        <f>IF(_xlfn.XLOOKUP(D1152,Principales!$B:$B,Principales!$D:$D,,,1)&lt;B1152,_xlfn.XLOOKUP(D1152,Principales!$B:$B,Principales!$C:$C,,,-1),_xlfn.XLOOKUP(D1152,Principales!$B:$B,Principales!$C:$C,,,1))</f>
        <v>5000</v>
      </c>
      <c r="I1152" s="14">
        <f t="shared" si="94"/>
        <v>0</v>
      </c>
      <c r="J1152" s="14">
        <f t="shared" si="95"/>
        <v>5000</v>
      </c>
    </row>
    <row r="1153" spans="1:10" hidden="1" x14ac:dyDescent="0.3">
      <c r="A1153" s="5">
        <f t="shared" si="93"/>
        <v>766</v>
      </c>
      <c r="B1153" s="3">
        <v>45160</v>
      </c>
      <c r="C1153" s="2" t="s">
        <v>52</v>
      </c>
      <c r="D1153" s="2" t="s">
        <v>431</v>
      </c>
      <c r="E1153" s="2" t="s">
        <v>22</v>
      </c>
      <c r="F1153" s="2" t="s">
        <v>4</v>
      </c>
      <c r="G1153" s="2">
        <v>2</v>
      </c>
      <c r="H1153" s="10">
        <f>IF(_xlfn.XLOOKUP(D1153,Principales!$B:$B,Principales!$D:$D,,,1)&lt;B1153,_xlfn.XLOOKUP(D1153,Principales!$B:$B,Principales!$C:$C,,,-1),_xlfn.XLOOKUP(D1153,Principales!$B:$B,Principales!$C:$C,,,1))</f>
        <v>5000</v>
      </c>
      <c r="I1153" s="14">
        <f t="shared" si="94"/>
        <v>0</v>
      </c>
      <c r="J1153" s="14">
        <f t="shared" si="95"/>
        <v>10000</v>
      </c>
    </row>
    <row r="1154" spans="1:10" hidden="1" x14ac:dyDescent="0.3">
      <c r="A1154" s="5">
        <f t="shared" si="93"/>
        <v>767</v>
      </c>
      <c r="B1154" s="3">
        <v>45160</v>
      </c>
      <c r="C1154" s="2" t="s">
        <v>87</v>
      </c>
      <c r="D1154" s="2" t="s">
        <v>36</v>
      </c>
      <c r="E1154" s="2"/>
      <c r="F1154" s="2" t="s">
        <v>434</v>
      </c>
      <c r="G1154" s="2">
        <v>1</v>
      </c>
      <c r="H1154" s="10">
        <f>IF(_xlfn.XLOOKUP(D1154,Principales!$B:$B,Principales!$D:$D,,,1)&lt;B1154,_xlfn.XLOOKUP(D1154,Principales!$B:$B,Principales!$C:$C,,,-1),_xlfn.XLOOKUP(D1154,Principales!$B:$B,Principales!$C:$C,,,1))</f>
        <v>5000</v>
      </c>
      <c r="I1154" s="14">
        <f t="shared" si="94"/>
        <v>0</v>
      </c>
      <c r="J1154" s="14">
        <f t="shared" si="95"/>
        <v>5000</v>
      </c>
    </row>
    <row r="1155" spans="1:10" hidden="1" x14ac:dyDescent="0.3">
      <c r="A1155" s="5">
        <f t="shared" si="93"/>
        <v>767</v>
      </c>
      <c r="B1155" s="3">
        <v>45160</v>
      </c>
      <c r="C1155" s="2" t="s">
        <v>87</v>
      </c>
      <c r="D1155" s="2" t="s">
        <v>36</v>
      </c>
      <c r="E1155" s="2"/>
      <c r="F1155" s="2" t="s">
        <v>4</v>
      </c>
      <c r="G1155" s="2">
        <v>1</v>
      </c>
      <c r="H1155" s="10">
        <f>IF(_xlfn.XLOOKUP(D1155,Principales!$B:$B,Principales!$D:$D,,,1)&lt;B1155,_xlfn.XLOOKUP(D1155,Principales!$B:$B,Principales!$C:$C,,,-1),_xlfn.XLOOKUP(D1155,Principales!$B:$B,Principales!$C:$C,,,1))</f>
        <v>5000</v>
      </c>
      <c r="I1155" s="14">
        <f t="shared" si="94"/>
        <v>0</v>
      </c>
      <c r="J1155" s="14">
        <f t="shared" si="95"/>
        <v>5000</v>
      </c>
    </row>
    <row r="1156" spans="1:10" hidden="1" x14ac:dyDescent="0.3">
      <c r="A1156" s="5">
        <f t="shared" ref="A1156:A1219" si="96">IF(_xlfn.CONCAT(B1156:C1156)=_xlfn.CONCAT(B1155:C1155),A1155,A1155+1)</f>
        <v>768</v>
      </c>
      <c r="B1156" s="3">
        <v>45161</v>
      </c>
      <c r="C1156" s="2" t="s">
        <v>864</v>
      </c>
      <c r="D1156" s="2" t="s">
        <v>554</v>
      </c>
      <c r="E1156" s="2" t="s">
        <v>26</v>
      </c>
      <c r="F1156" s="2" t="s">
        <v>4</v>
      </c>
      <c r="G1156" s="2">
        <v>2</v>
      </c>
      <c r="H1156" s="10">
        <f>IF(_xlfn.XLOOKUP(D1156,Principales!$B:$B,Principales!$D:$D,,,1)&lt;B1156,_xlfn.XLOOKUP(D1156,Principales!$B:$B,Principales!$C:$C,,,-1),_xlfn.XLOOKUP(D1156,Principales!$B:$B,Principales!$C:$C,,,1))</f>
        <v>5000</v>
      </c>
      <c r="I1156" s="14">
        <f t="shared" si="94"/>
        <v>0</v>
      </c>
      <c r="J1156" s="14">
        <f t="shared" si="95"/>
        <v>10000</v>
      </c>
    </row>
    <row r="1157" spans="1:10" hidden="1" x14ac:dyDescent="0.3">
      <c r="A1157" s="5">
        <f t="shared" si="96"/>
        <v>769</v>
      </c>
      <c r="B1157" s="3">
        <v>45161</v>
      </c>
      <c r="C1157" s="2" t="s">
        <v>566</v>
      </c>
      <c r="D1157" s="2" t="s">
        <v>36</v>
      </c>
      <c r="E1157" s="2" t="s">
        <v>26</v>
      </c>
      <c r="F1157" s="2" t="s">
        <v>434</v>
      </c>
      <c r="G1157" s="2">
        <v>1</v>
      </c>
      <c r="H1157" s="10">
        <f>IF(_xlfn.XLOOKUP(D1157,Principales!$B:$B,Principales!$D:$D,,,1)&lt;B1157,_xlfn.XLOOKUP(D1157,Principales!$B:$B,Principales!$C:$C,,,-1),_xlfn.XLOOKUP(D1157,Principales!$B:$B,Principales!$C:$C,,,1))</f>
        <v>5000</v>
      </c>
      <c r="I1157" s="14">
        <f t="shared" si="94"/>
        <v>0</v>
      </c>
      <c r="J1157" s="14">
        <f t="shared" si="95"/>
        <v>5000</v>
      </c>
    </row>
    <row r="1158" spans="1:10" hidden="1" x14ac:dyDescent="0.3">
      <c r="A1158" s="5">
        <f t="shared" si="96"/>
        <v>769</v>
      </c>
      <c r="B1158" s="3">
        <v>45161</v>
      </c>
      <c r="C1158" s="2" t="s">
        <v>566</v>
      </c>
      <c r="D1158" s="2" t="s">
        <v>88</v>
      </c>
      <c r="E1158" s="2" t="s">
        <v>26</v>
      </c>
      <c r="F1158" s="2" t="s">
        <v>4</v>
      </c>
      <c r="G1158" s="2">
        <v>1</v>
      </c>
      <c r="H1158" s="10">
        <f>IF(_xlfn.XLOOKUP(D1158,Principales!$B:$B,Principales!$D:$D,,,1)&lt;B1158,_xlfn.XLOOKUP(D1158,Principales!$B:$B,Principales!$C:$C,,,-1),_xlfn.XLOOKUP(D1158,Principales!$B:$B,Principales!$C:$C,,,1))</f>
        <v>5000</v>
      </c>
      <c r="I1158" s="14">
        <f t="shared" si="94"/>
        <v>0</v>
      </c>
      <c r="J1158" s="14">
        <f t="shared" si="95"/>
        <v>5000</v>
      </c>
    </row>
    <row r="1159" spans="1:10" hidden="1" x14ac:dyDescent="0.3">
      <c r="A1159" s="5">
        <f t="shared" si="96"/>
        <v>770</v>
      </c>
      <c r="B1159" s="3">
        <v>45161</v>
      </c>
      <c r="C1159" s="2" t="s">
        <v>539</v>
      </c>
      <c r="D1159" s="2" t="s">
        <v>88</v>
      </c>
      <c r="E1159" s="2" t="s">
        <v>26</v>
      </c>
      <c r="F1159" s="2" t="s">
        <v>4</v>
      </c>
      <c r="G1159" s="2">
        <v>1</v>
      </c>
      <c r="H1159" s="10">
        <f>IF(_xlfn.XLOOKUP(D1159,Principales!$B:$B,Principales!$D:$D,,,1)&lt;B1159,_xlfn.XLOOKUP(D1159,Principales!$B:$B,Principales!$C:$C,,,-1),_xlfn.XLOOKUP(D1159,Principales!$B:$B,Principales!$C:$C,,,1))</f>
        <v>5000</v>
      </c>
      <c r="I1159" s="14">
        <f t="shared" ref="I1159" si="97">IF(AND(F1159="S/E",OR(E1159="Mix ensalada",D1159="Mix ensalada")),0,IF(AND(F1159="S/E",OR(E1159&lt;&gt;"Mix ensalada",D1159&lt;&gt;"Mix ensalada")),1000,0))</f>
        <v>0</v>
      </c>
      <c r="J1159" s="14">
        <f t="shared" ref="J1159" si="98">G1159*H1159-I1159</f>
        <v>5000</v>
      </c>
    </row>
    <row r="1160" spans="1:10" hidden="1" x14ac:dyDescent="0.3">
      <c r="A1160" s="5">
        <f t="shared" si="96"/>
        <v>771</v>
      </c>
      <c r="B1160" s="3">
        <v>45161</v>
      </c>
      <c r="C1160" s="2" t="s">
        <v>18</v>
      </c>
      <c r="D1160" s="2" t="s">
        <v>85</v>
      </c>
      <c r="E1160" s="2" t="s">
        <v>26</v>
      </c>
      <c r="F1160" s="2" t="s">
        <v>434</v>
      </c>
      <c r="G1160" s="2">
        <v>1</v>
      </c>
      <c r="H1160" s="10">
        <f>IF(_xlfn.XLOOKUP(D1160,Principales!$B:$B,Principales!$D:$D,,,1)&lt;B1160,_xlfn.XLOOKUP(D1160,Principales!$B:$B,Principales!$C:$C,,,-1),_xlfn.XLOOKUP(D1160,Principales!$B:$B,Principales!$C:$C,,,1))</f>
        <v>5000</v>
      </c>
      <c r="I1160" s="14">
        <f t="shared" si="94"/>
        <v>0</v>
      </c>
      <c r="J1160" s="14">
        <f t="shared" si="95"/>
        <v>5000</v>
      </c>
    </row>
    <row r="1161" spans="1:10" hidden="1" x14ac:dyDescent="0.3">
      <c r="A1161" s="5">
        <f t="shared" si="96"/>
        <v>771</v>
      </c>
      <c r="B1161" s="3">
        <v>45161</v>
      </c>
      <c r="C1161" s="2" t="s">
        <v>18</v>
      </c>
      <c r="D1161" s="2" t="s">
        <v>85</v>
      </c>
      <c r="E1161" s="2" t="s">
        <v>26</v>
      </c>
      <c r="F1161" s="2" t="s">
        <v>12</v>
      </c>
      <c r="G1161" s="2">
        <v>1</v>
      </c>
      <c r="H1161" s="10">
        <f>IF(_xlfn.XLOOKUP(D1161,Principales!$B:$B,Principales!$D:$D,,,1)&lt;B1161,_xlfn.XLOOKUP(D1161,Principales!$B:$B,Principales!$C:$C,,,-1),_xlfn.XLOOKUP(D1161,Principales!$B:$B,Principales!$C:$C,,,1))</f>
        <v>5000</v>
      </c>
      <c r="I1161" s="14">
        <f t="shared" ref="I1161:I1165" si="99">IF(AND(F1161="S/E",OR(E1161="Mix ensalada",D1161="Mix ensalada")),0,IF(AND(F1161="S/E",OR(E1161&lt;&gt;"Mix ensalada",D1161&lt;&gt;"Mix ensalada")),1000,0))</f>
        <v>0</v>
      </c>
      <c r="J1161" s="14">
        <f t="shared" ref="J1161:J1165" si="100">G1161*H1161-I1161</f>
        <v>5000</v>
      </c>
    </row>
    <row r="1162" spans="1:10" hidden="1" x14ac:dyDescent="0.3">
      <c r="A1162" s="5">
        <f t="shared" si="96"/>
        <v>771</v>
      </c>
      <c r="B1162" s="3">
        <v>45161</v>
      </c>
      <c r="C1162" s="2" t="s">
        <v>18</v>
      </c>
      <c r="D1162" s="2" t="s">
        <v>88</v>
      </c>
      <c r="E1162" s="2" t="s">
        <v>26</v>
      </c>
      <c r="F1162" s="2" t="s">
        <v>434</v>
      </c>
      <c r="G1162" s="2">
        <v>1</v>
      </c>
      <c r="H1162" s="10">
        <f>IF(_xlfn.XLOOKUP(D1162,Principales!$B:$B,Principales!$D:$D,,,1)&lt;B1162,_xlfn.XLOOKUP(D1162,Principales!$B:$B,Principales!$C:$C,,,-1),_xlfn.XLOOKUP(D1162,Principales!$B:$B,Principales!$C:$C,,,1))</f>
        <v>5000</v>
      </c>
      <c r="I1162" s="14">
        <f t="shared" si="99"/>
        <v>0</v>
      </c>
      <c r="J1162" s="14">
        <f t="shared" si="100"/>
        <v>5000</v>
      </c>
    </row>
    <row r="1163" spans="1:10" hidden="1" x14ac:dyDescent="0.3">
      <c r="A1163" s="5">
        <f t="shared" si="96"/>
        <v>772</v>
      </c>
      <c r="B1163" s="3">
        <v>45161</v>
      </c>
      <c r="C1163" s="2" t="s">
        <v>144</v>
      </c>
      <c r="D1163" s="2" t="s">
        <v>340</v>
      </c>
      <c r="E1163" s="2" t="s">
        <v>26</v>
      </c>
      <c r="F1163" s="2" t="s">
        <v>4</v>
      </c>
      <c r="G1163" s="2">
        <v>2</v>
      </c>
      <c r="H1163" s="10">
        <f>IF(_xlfn.XLOOKUP(D1163,Principales!$B:$B,Principales!$D:$D,,,1)&lt;B1163,_xlfn.XLOOKUP(D1163,Principales!$B:$B,Principales!$C:$C,,,-1),_xlfn.XLOOKUP(D1163,Principales!$B:$B,Principales!$C:$C,,,1))</f>
        <v>5000</v>
      </c>
      <c r="I1163" s="14">
        <f t="shared" si="99"/>
        <v>0</v>
      </c>
      <c r="J1163" s="14">
        <f t="shared" si="100"/>
        <v>10000</v>
      </c>
    </row>
    <row r="1164" spans="1:10" hidden="1" x14ac:dyDescent="0.3">
      <c r="A1164" s="5">
        <f t="shared" si="96"/>
        <v>772</v>
      </c>
      <c r="B1164" s="3">
        <v>45161</v>
      </c>
      <c r="C1164" s="2" t="s">
        <v>144</v>
      </c>
      <c r="D1164" s="2" t="s">
        <v>340</v>
      </c>
      <c r="E1164" s="2" t="s">
        <v>14</v>
      </c>
      <c r="F1164" s="2" t="s">
        <v>434</v>
      </c>
      <c r="G1164" s="2">
        <v>1</v>
      </c>
      <c r="H1164" s="10">
        <f>IF(_xlfn.XLOOKUP(D1164,Principales!$B:$B,Principales!$D:$D,,,1)&lt;B1164,_xlfn.XLOOKUP(D1164,Principales!$B:$B,Principales!$C:$C,,,-1),_xlfn.XLOOKUP(D1164,Principales!$B:$B,Principales!$C:$C,,,1))</f>
        <v>5000</v>
      </c>
      <c r="I1164" s="14">
        <f t="shared" si="99"/>
        <v>0</v>
      </c>
      <c r="J1164" s="14">
        <f t="shared" si="100"/>
        <v>5000</v>
      </c>
    </row>
    <row r="1165" spans="1:10" hidden="1" x14ac:dyDescent="0.3">
      <c r="A1165" s="5">
        <f t="shared" si="96"/>
        <v>773</v>
      </c>
      <c r="B1165" s="3">
        <v>45162</v>
      </c>
      <c r="C1165" s="2" t="s">
        <v>539</v>
      </c>
      <c r="D1165" s="2" t="s">
        <v>58</v>
      </c>
      <c r="E1165" s="2"/>
      <c r="F1165" s="2" t="s">
        <v>4</v>
      </c>
      <c r="G1165" s="2">
        <v>1</v>
      </c>
      <c r="H1165" s="10">
        <f>IF(_xlfn.XLOOKUP(D1165,Principales!$B:$B,Principales!$D:$D,,,1)&lt;B1165,_xlfn.XLOOKUP(D1165,Principales!$B:$B,Principales!$C:$C,,,-1),_xlfn.XLOOKUP(D1165,Principales!$B:$B,Principales!$C:$C,,,1))</f>
        <v>5000</v>
      </c>
      <c r="I1165" s="14">
        <f t="shared" si="99"/>
        <v>0</v>
      </c>
      <c r="J1165" s="14">
        <f t="shared" si="100"/>
        <v>5000</v>
      </c>
    </row>
    <row r="1166" spans="1:10" hidden="1" x14ac:dyDescent="0.3">
      <c r="A1166" s="5">
        <f t="shared" si="96"/>
        <v>774</v>
      </c>
      <c r="B1166" s="3">
        <v>45162</v>
      </c>
      <c r="C1166" s="2" t="s">
        <v>566</v>
      </c>
      <c r="D1166" s="2" t="s">
        <v>527</v>
      </c>
      <c r="E1166" s="2"/>
      <c r="F1166" s="2" t="s">
        <v>4</v>
      </c>
      <c r="G1166" s="2">
        <v>1</v>
      </c>
      <c r="H1166" s="10">
        <f>IF(_xlfn.XLOOKUP(D1166,Principales!$B:$B,Principales!$D:$D,,,1)&lt;B1166,_xlfn.XLOOKUP(D1166,Principales!$B:$B,Principales!$C:$C,,,-1),_xlfn.XLOOKUP(D1166,Principales!$B:$B,Principales!$C:$C,,,1))</f>
        <v>5000</v>
      </c>
      <c r="I1166" s="14">
        <f t="shared" ref="I1166:I1229" si="101">IF(AND(F1166="S/E",OR(E1166="Mix ensalada",D1166="Mix ensalada")),0,IF(AND(F1166="S/E",OR(E1166&lt;&gt;"Mix ensalada",D1166&lt;&gt;"Mix ensalada")),1000,0))</f>
        <v>0</v>
      </c>
      <c r="J1166" s="14">
        <f t="shared" ref="J1166:J1229" si="102">G1166*H1166-I1166</f>
        <v>5000</v>
      </c>
    </row>
    <row r="1167" spans="1:10" hidden="1" x14ac:dyDescent="0.3">
      <c r="A1167" s="5">
        <f t="shared" si="96"/>
        <v>775</v>
      </c>
      <c r="B1167" s="3">
        <v>45162</v>
      </c>
      <c r="C1167" s="2" t="s">
        <v>282</v>
      </c>
      <c r="D1167" s="2" t="s">
        <v>31</v>
      </c>
      <c r="E1167" s="2" t="s">
        <v>26</v>
      </c>
      <c r="F1167" s="2" t="s">
        <v>434</v>
      </c>
      <c r="G1167" s="2">
        <v>1</v>
      </c>
      <c r="H1167" s="10">
        <f>IF(_xlfn.XLOOKUP(D1167,Principales!$B:$B,Principales!$D:$D,,,1)&lt;B1167,_xlfn.XLOOKUP(D1167,Principales!$B:$B,Principales!$C:$C,,,-1),_xlfn.XLOOKUP(D1167,Principales!$B:$B,Principales!$C:$C,,,1))</f>
        <v>5000</v>
      </c>
      <c r="I1167" s="14">
        <f t="shared" si="101"/>
        <v>0</v>
      </c>
      <c r="J1167" s="14">
        <f t="shared" si="102"/>
        <v>5000</v>
      </c>
    </row>
    <row r="1168" spans="1:10" hidden="1" x14ac:dyDescent="0.3">
      <c r="A1168" s="5">
        <f t="shared" si="96"/>
        <v>776</v>
      </c>
      <c r="B1168" s="3">
        <v>45163</v>
      </c>
      <c r="C1168" s="2" t="s">
        <v>282</v>
      </c>
      <c r="D1168" s="2" t="s">
        <v>153</v>
      </c>
      <c r="E1168" s="2" t="s">
        <v>543</v>
      </c>
      <c r="F1168" s="2" t="s">
        <v>4</v>
      </c>
      <c r="G1168" s="2">
        <v>1</v>
      </c>
      <c r="H1168" s="10">
        <f>IF(_xlfn.XLOOKUP(D1168,Principales!$B:$B,Principales!$D:$D,,,1)&lt;B1168,_xlfn.XLOOKUP(D1168,Principales!$B:$B,Principales!$C:$C,,,-1),_xlfn.XLOOKUP(D1168,Principales!$B:$B,Principales!$C:$C,,,1))</f>
        <v>5000</v>
      </c>
      <c r="I1168" s="14">
        <f t="shared" si="101"/>
        <v>0</v>
      </c>
      <c r="J1168" s="14">
        <f t="shared" si="102"/>
        <v>5000</v>
      </c>
    </row>
    <row r="1169" spans="1:10" hidden="1" x14ac:dyDescent="0.3">
      <c r="A1169" s="5">
        <f t="shared" si="96"/>
        <v>776</v>
      </c>
      <c r="B1169" s="3">
        <v>45163</v>
      </c>
      <c r="C1169" s="2" t="s">
        <v>282</v>
      </c>
      <c r="D1169" s="2" t="s">
        <v>88</v>
      </c>
      <c r="E1169" s="2" t="s">
        <v>26</v>
      </c>
      <c r="F1169" s="2" t="s">
        <v>4</v>
      </c>
      <c r="G1169" s="2">
        <v>2</v>
      </c>
      <c r="H1169" s="10">
        <f>IF(_xlfn.XLOOKUP(D1169,Principales!$B:$B,Principales!$D:$D,,,1)&lt;B1169,_xlfn.XLOOKUP(D1169,Principales!$B:$B,Principales!$C:$C,,,-1),_xlfn.XLOOKUP(D1169,Principales!$B:$B,Principales!$C:$C,,,1))</f>
        <v>5000</v>
      </c>
      <c r="I1169" s="14">
        <f t="shared" si="101"/>
        <v>0</v>
      </c>
      <c r="J1169" s="14">
        <f t="shared" si="102"/>
        <v>10000</v>
      </c>
    </row>
    <row r="1170" spans="1:10" hidden="1" x14ac:dyDescent="0.3">
      <c r="A1170" s="5">
        <f t="shared" si="96"/>
        <v>776</v>
      </c>
      <c r="B1170" s="3">
        <v>45163</v>
      </c>
      <c r="C1170" s="2" t="s">
        <v>282</v>
      </c>
      <c r="D1170" s="2" t="s">
        <v>554</v>
      </c>
      <c r="E1170" s="2" t="s">
        <v>528</v>
      </c>
      <c r="F1170" s="2" t="s">
        <v>434</v>
      </c>
      <c r="G1170" s="2">
        <v>1</v>
      </c>
      <c r="H1170" s="10">
        <f>IF(_xlfn.XLOOKUP(D1170,Principales!$B:$B,Principales!$D:$D,,,1)&lt;B1170,_xlfn.XLOOKUP(D1170,Principales!$B:$B,Principales!$C:$C,,,-1),_xlfn.XLOOKUP(D1170,Principales!$B:$B,Principales!$C:$C,,,1))</f>
        <v>5000</v>
      </c>
      <c r="I1170" s="14">
        <f t="shared" si="101"/>
        <v>0</v>
      </c>
      <c r="J1170" s="14">
        <f t="shared" si="102"/>
        <v>5000</v>
      </c>
    </row>
    <row r="1171" spans="1:10" hidden="1" x14ac:dyDescent="0.3">
      <c r="A1171" s="5">
        <f t="shared" si="96"/>
        <v>776</v>
      </c>
      <c r="B1171" s="3">
        <v>45163</v>
      </c>
      <c r="C1171" s="2" t="s">
        <v>282</v>
      </c>
      <c r="D1171" s="2" t="s">
        <v>31</v>
      </c>
      <c r="E1171" s="2" t="s">
        <v>528</v>
      </c>
      <c r="F1171" s="2" t="s">
        <v>434</v>
      </c>
      <c r="G1171" s="2">
        <v>1</v>
      </c>
      <c r="H1171" s="10">
        <f>IF(_xlfn.XLOOKUP(D1171,Principales!$B:$B,Principales!$D:$D,,,1)&lt;B1171,_xlfn.XLOOKUP(D1171,Principales!$B:$B,Principales!$C:$C,,,-1),_xlfn.XLOOKUP(D1171,Principales!$B:$B,Principales!$C:$C,,,1))</f>
        <v>5000</v>
      </c>
      <c r="I1171" s="14">
        <f t="shared" si="101"/>
        <v>0</v>
      </c>
      <c r="J1171" s="14">
        <f t="shared" si="102"/>
        <v>5000</v>
      </c>
    </row>
    <row r="1172" spans="1:10" hidden="1" x14ac:dyDescent="0.3">
      <c r="A1172" s="5">
        <f t="shared" si="96"/>
        <v>777</v>
      </c>
      <c r="B1172" s="3">
        <v>45163</v>
      </c>
      <c r="C1172" s="2" t="s">
        <v>539</v>
      </c>
      <c r="D1172" s="2" t="s">
        <v>554</v>
      </c>
      <c r="E1172" s="2" t="s">
        <v>337</v>
      </c>
      <c r="F1172" s="2" t="s">
        <v>567</v>
      </c>
      <c r="G1172" s="2">
        <v>1</v>
      </c>
      <c r="H1172" s="10">
        <f>IF(_xlfn.XLOOKUP(D1172,Principales!$B:$B,Principales!$D:$D,,,1)&lt;B1172,_xlfn.XLOOKUP(D1172,Principales!$B:$B,Principales!$C:$C,,,-1),_xlfn.XLOOKUP(D1172,Principales!$B:$B,Principales!$C:$C,,,1))</f>
        <v>5000</v>
      </c>
      <c r="I1172" s="14">
        <f t="shared" si="101"/>
        <v>0</v>
      </c>
      <c r="J1172" s="14">
        <f t="shared" si="102"/>
        <v>5000</v>
      </c>
    </row>
    <row r="1173" spans="1:10" hidden="1" x14ac:dyDescent="0.3">
      <c r="A1173" s="5">
        <f t="shared" si="96"/>
        <v>778</v>
      </c>
      <c r="B1173" s="3">
        <v>45163</v>
      </c>
      <c r="C1173" s="2" t="s">
        <v>13</v>
      </c>
      <c r="D1173" s="2" t="s">
        <v>153</v>
      </c>
      <c r="E1173" s="2" t="s">
        <v>337</v>
      </c>
      <c r="F1173" s="2" t="s">
        <v>4</v>
      </c>
      <c r="G1173" s="2">
        <v>1</v>
      </c>
      <c r="H1173" s="10">
        <f>IF(_xlfn.XLOOKUP(D1173,Principales!$B:$B,Principales!$D:$D,,,1)&lt;B1173,_xlfn.XLOOKUP(D1173,Principales!$B:$B,Principales!$C:$C,,,-1),_xlfn.XLOOKUP(D1173,Principales!$B:$B,Principales!$C:$C,,,1))</f>
        <v>5000</v>
      </c>
      <c r="I1173" s="14">
        <f t="shared" si="101"/>
        <v>0</v>
      </c>
      <c r="J1173" s="14">
        <f t="shared" si="102"/>
        <v>5000</v>
      </c>
    </row>
    <row r="1174" spans="1:10" hidden="1" x14ac:dyDescent="0.3">
      <c r="A1174" s="5">
        <f t="shared" si="96"/>
        <v>778</v>
      </c>
      <c r="B1174" s="3">
        <v>45163</v>
      </c>
      <c r="C1174" s="2" t="s">
        <v>13</v>
      </c>
      <c r="D1174" s="2" t="s">
        <v>431</v>
      </c>
      <c r="E1174" s="2" t="s">
        <v>543</v>
      </c>
      <c r="F1174" s="2" t="s">
        <v>4</v>
      </c>
      <c r="G1174" s="2">
        <v>2</v>
      </c>
      <c r="H1174" s="10">
        <f>IF(_xlfn.XLOOKUP(D1174,Principales!$B:$B,Principales!$D:$D,,,1)&lt;B1174,_xlfn.XLOOKUP(D1174,Principales!$B:$B,Principales!$C:$C,,,-1),_xlfn.XLOOKUP(D1174,Principales!$B:$B,Principales!$C:$C,,,1))</f>
        <v>5000</v>
      </c>
      <c r="I1174" s="14">
        <f t="shared" si="101"/>
        <v>0</v>
      </c>
      <c r="J1174" s="14">
        <f t="shared" si="102"/>
        <v>10000</v>
      </c>
    </row>
    <row r="1175" spans="1:10" hidden="1" x14ac:dyDescent="0.3">
      <c r="A1175" s="5">
        <f t="shared" si="96"/>
        <v>779</v>
      </c>
      <c r="B1175" s="3">
        <v>45163</v>
      </c>
      <c r="C1175" s="2" t="s">
        <v>568</v>
      </c>
      <c r="D1175" s="2" t="s">
        <v>152</v>
      </c>
      <c r="E1175" s="2" t="s">
        <v>528</v>
      </c>
      <c r="F1175" s="2" t="s">
        <v>4</v>
      </c>
      <c r="G1175" s="2">
        <v>1</v>
      </c>
      <c r="H1175" s="10">
        <f>IF(_xlfn.XLOOKUP(D1175,Principales!$B:$B,Principales!$D:$D,,,1)&lt;B1175,_xlfn.XLOOKUP(D1175,Principales!$B:$B,Principales!$C:$C,,,-1),_xlfn.XLOOKUP(D1175,Principales!$B:$B,Principales!$C:$C,,,1))</f>
        <v>6000</v>
      </c>
      <c r="I1175" s="14">
        <f t="shared" si="101"/>
        <v>0</v>
      </c>
      <c r="J1175" s="14">
        <f t="shared" si="102"/>
        <v>6000</v>
      </c>
    </row>
    <row r="1176" spans="1:10" hidden="1" x14ac:dyDescent="0.3">
      <c r="A1176" s="5">
        <f t="shared" si="96"/>
        <v>779</v>
      </c>
      <c r="B1176" s="3">
        <v>45163</v>
      </c>
      <c r="C1176" s="2" t="s">
        <v>568</v>
      </c>
      <c r="D1176" s="2" t="s">
        <v>431</v>
      </c>
      <c r="E1176" s="2" t="s">
        <v>337</v>
      </c>
      <c r="F1176" s="2" t="s">
        <v>4</v>
      </c>
      <c r="G1176" s="2">
        <v>1</v>
      </c>
      <c r="H1176" s="10">
        <f>IF(_xlfn.XLOOKUP(D1176,Principales!$B:$B,Principales!$D:$D,,,1)&lt;B1176,_xlfn.XLOOKUP(D1176,Principales!$B:$B,Principales!$C:$C,,,-1),_xlfn.XLOOKUP(D1176,Principales!$B:$B,Principales!$C:$C,,,1))</f>
        <v>5000</v>
      </c>
      <c r="I1176" s="14">
        <f t="shared" si="101"/>
        <v>0</v>
      </c>
      <c r="J1176" s="14">
        <f t="shared" si="102"/>
        <v>5000</v>
      </c>
    </row>
    <row r="1177" spans="1:10" hidden="1" x14ac:dyDescent="0.3">
      <c r="A1177" s="5">
        <f t="shared" si="96"/>
        <v>779</v>
      </c>
      <c r="B1177" s="3">
        <v>45163</v>
      </c>
      <c r="C1177" s="2" t="s">
        <v>568</v>
      </c>
      <c r="D1177" s="2" t="s">
        <v>153</v>
      </c>
      <c r="E1177" s="2" t="s">
        <v>528</v>
      </c>
      <c r="F1177" s="2" t="s">
        <v>4</v>
      </c>
      <c r="G1177" s="2">
        <v>1</v>
      </c>
      <c r="H1177" s="10">
        <f>IF(_xlfn.XLOOKUP(D1177,Principales!$B:$B,Principales!$D:$D,,,1)&lt;B1177,_xlfn.XLOOKUP(D1177,Principales!$B:$B,Principales!$C:$C,,,-1),_xlfn.XLOOKUP(D1177,Principales!$B:$B,Principales!$C:$C,,,1))</f>
        <v>5000</v>
      </c>
      <c r="I1177" s="14">
        <f t="shared" si="101"/>
        <v>0</v>
      </c>
      <c r="J1177" s="14">
        <f t="shared" si="102"/>
        <v>5000</v>
      </c>
    </row>
    <row r="1178" spans="1:10" hidden="1" x14ac:dyDescent="0.3">
      <c r="A1178" s="5">
        <f t="shared" si="96"/>
        <v>779</v>
      </c>
      <c r="B1178" s="3">
        <v>45163</v>
      </c>
      <c r="C1178" s="2" t="s">
        <v>568</v>
      </c>
      <c r="D1178" s="2" t="s">
        <v>554</v>
      </c>
      <c r="E1178" s="2" t="s">
        <v>528</v>
      </c>
      <c r="F1178" s="2" t="s">
        <v>4</v>
      </c>
      <c r="G1178" s="2">
        <v>1</v>
      </c>
      <c r="H1178" s="10">
        <f>IF(_xlfn.XLOOKUP(D1178,Principales!$B:$B,Principales!$D:$D,,,1)&lt;B1178,_xlfn.XLOOKUP(D1178,Principales!$B:$B,Principales!$C:$C,,,-1),_xlfn.XLOOKUP(D1178,Principales!$B:$B,Principales!$C:$C,,,1))</f>
        <v>5000</v>
      </c>
      <c r="I1178" s="14">
        <f t="shared" si="101"/>
        <v>0</v>
      </c>
      <c r="J1178" s="14">
        <f t="shared" si="102"/>
        <v>5000</v>
      </c>
    </row>
    <row r="1179" spans="1:10" hidden="1" x14ac:dyDescent="0.3">
      <c r="A1179" s="5">
        <f t="shared" si="96"/>
        <v>780</v>
      </c>
      <c r="B1179" s="3">
        <v>45163</v>
      </c>
      <c r="C1179" s="2" t="s">
        <v>39</v>
      </c>
      <c r="D1179" s="2" t="s">
        <v>431</v>
      </c>
      <c r="E1179" s="2" t="s">
        <v>337</v>
      </c>
      <c r="F1179" s="2" t="s">
        <v>557</v>
      </c>
      <c r="G1179" s="2">
        <v>2</v>
      </c>
      <c r="H1179" s="10">
        <f>IF(_xlfn.XLOOKUP(D1179,Principales!$B:$B,Principales!$D:$D,,,1)&lt;B1179,_xlfn.XLOOKUP(D1179,Principales!$B:$B,Principales!$C:$C,,,-1),_xlfn.XLOOKUP(D1179,Principales!$B:$B,Principales!$C:$C,,,1))</f>
        <v>5000</v>
      </c>
      <c r="I1179" s="14">
        <f t="shared" si="101"/>
        <v>0</v>
      </c>
      <c r="J1179" s="14">
        <f t="shared" si="102"/>
        <v>10000</v>
      </c>
    </row>
    <row r="1180" spans="1:10" hidden="1" x14ac:dyDescent="0.3">
      <c r="A1180" s="5">
        <f t="shared" si="96"/>
        <v>781</v>
      </c>
      <c r="B1180" s="3">
        <v>45163</v>
      </c>
      <c r="C1180" s="2" t="s">
        <v>781</v>
      </c>
      <c r="D1180" s="2" t="s">
        <v>431</v>
      </c>
      <c r="E1180" s="2" t="s">
        <v>543</v>
      </c>
      <c r="F1180" s="2" t="s">
        <v>434</v>
      </c>
      <c r="G1180" s="2">
        <v>1</v>
      </c>
      <c r="H1180" s="10">
        <f>IF(_xlfn.XLOOKUP(D1180,Principales!$B:$B,Principales!$D:$D,,,1)&lt;B1180,_xlfn.XLOOKUP(D1180,Principales!$B:$B,Principales!$C:$C,,,-1),_xlfn.XLOOKUP(D1180,Principales!$B:$B,Principales!$C:$C,,,1))</f>
        <v>5000</v>
      </c>
      <c r="I1180" s="14">
        <f t="shared" si="101"/>
        <v>0</v>
      </c>
      <c r="J1180" s="14">
        <f t="shared" si="102"/>
        <v>5000</v>
      </c>
    </row>
    <row r="1181" spans="1:10" hidden="1" x14ac:dyDescent="0.3">
      <c r="A1181" s="5">
        <f t="shared" si="96"/>
        <v>781</v>
      </c>
      <c r="B1181" s="3">
        <v>45163</v>
      </c>
      <c r="C1181" s="2" t="s">
        <v>781</v>
      </c>
      <c r="D1181" s="2" t="s">
        <v>137</v>
      </c>
      <c r="E1181" s="2" t="s">
        <v>543</v>
      </c>
      <c r="F1181" s="2" t="s">
        <v>434</v>
      </c>
      <c r="G1181" s="2">
        <v>1</v>
      </c>
      <c r="H1181" s="10">
        <f>IF(_xlfn.XLOOKUP(D1181,Principales!$B:$B,Principales!$D:$D,,,1)&lt;B1181,_xlfn.XLOOKUP(D1181,Principales!$B:$B,Principales!$C:$C,,,-1),_xlfn.XLOOKUP(D1181,Principales!$B:$B,Principales!$C:$C,,,1))</f>
        <v>5000</v>
      </c>
      <c r="I1181" s="14">
        <f t="shared" si="101"/>
        <v>0</v>
      </c>
      <c r="J1181" s="14">
        <f t="shared" si="102"/>
        <v>5000</v>
      </c>
    </row>
    <row r="1182" spans="1:10" hidden="1" x14ac:dyDescent="0.3">
      <c r="A1182" s="5">
        <f t="shared" si="96"/>
        <v>782</v>
      </c>
      <c r="B1182" s="3">
        <v>45164</v>
      </c>
      <c r="C1182" s="2" t="s">
        <v>8</v>
      </c>
      <c r="D1182" s="2" t="s">
        <v>36</v>
      </c>
      <c r="E1182" s="2"/>
      <c r="F1182" s="2" t="s">
        <v>434</v>
      </c>
      <c r="G1182" s="2">
        <v>1</v>
      </c>
      <c r="H1182" s="10">
        <f>IF(_xlfn.XLOOKUP(D1182,Principales!$B:$B,Principales!$D:$D,,,1)&lt;B1182,_xlfn.XLOOKUP(D1182,Principales!$B:$B,Principales!$C:$C,,,-1),_xlfn.XLOOKUP(D1182,Principales!$B:$B,Principales!$C:$C,,,1))</f>
        <v>5000</v>
      </c>
      <c r="I1182" s="14">
        <f t="shared" si="101"/>
        <v>0</v>
      </c>
      <c r="J1182" s="14">
        <f t="shared" si="102"/>
        <v>5000</v>
      </c>
    </row>
    <row r="1183" spans="1:10" hidden="1" x14ac:dyDescent="0.3">
      <c r="A1183" s="5">
        <f t="shared" si="96"/>
        <v>783</v>
      </c>
      <c r="B1183" s="3">
        <v>45164</v>
      </c>
      <c r="C1183" s="2" t="s">
        <v>144</v>
      </c>
      <c r="D1183" s="2" t="s">
        <v>340</v>
      </c>
      <c r="E1183" s="2" t="s">
        <v>337</v>
      </c>
      <c r="F1183" s="2" t="s">
        <v>4</v>
      </c>
      <c r="G1183" s="2">
        <v>1</v>
      </c>
      <c r="H1183" s="10">
        <f>IF(_xlfn.XLOOKUP(D1183,Principales!$B:$B,Principales!$D:$D,,,1)&lt;B1183,_xlfn.XLOOKUP(D1183,Principales!$B:$B,Principales!$C:$C,,,-1),_xlfn.XLOOKUP(D1183,Principales!$B:$B,Principales!$C:$C,,,1))</f>
        <v>5000</v>
      </c>
      <c r="I1183" s="14">
        <f t="shared" si="101"/>
        <v>0</v>
      </c>
      <c r="J1183" s="14">
        <f t="shared" si="102"/>
        <v>5000</v>
      </c>
    </row>
    <row r="1184" spans="1:10" hidden="1" x14ac:dyDescent="0.3">
      <c r="A1184" s="5">
        <f t="shared" si="96"/>
        <v>783</v>
      </c>
      <c r="B1184" s="3">
        <v>45164</v>
      </c>
      <c r="C1184" s="2" t="s">
        <v>144</v>
      </c>
      <c r="D1184" s="2" t="s">
        <v>340</v>
      </c>
      <c r="E1184" s="2" t="s">
        <v>543</v>
      </c>
      <c r="F1184" s="2" t="s">
        <v>4</v>
      </c>
      <c r="G1184" s="2">
        <v>1</v>
      </c>
      <c r="H1184" s="10">
        <f>IF(_xlfn.XLOOKUP(D1184,Principales!$B:$B,Principales!$D:$D,,,1)&lt;B1184,_xlfn.XLOOKUP(D1184,Principales!$B:$B,Principales!$C:$C,,,-1),_xlfn.XLOOKUP(D1184,Principales!$B:$B,Principales!$C:$C,,,1))</f>
        <v>5000</v>
      </c>
      <c r="I1184" s="14">
        <f t="shared" si="101"/>
        <v>0</v>
      </c>
      <c r="J1184" s="14">
        <f t="shared" si="102"/>
        <v>5000</v>
      </c>
    </row>
    <row r="1185" spans="1:10" hidden="1" x14ac:dyDescent="0.3">
      <c r="A1185" s="5">
        <f t="shared" si="96"/>
        <v>783</v>
      </c>
      <c r="B1185" s="3">
        <v>45164</v>
      </c>
      <c r="C1185" s="2" t="s">
        <v>144</v>
      </c>
      <c r="D1185" s="2" t="s">
        <v>153</v>
      </c>
      <c r="E1185" s="2" t="s">
        <v>528</v>
      </c>
      <c r="F1185" s="2" t="s">
        <v>4</v>
      </c>
      <c r="G1185" s="2">
        <v>1</v>
      </c>
      <c r="H1185" s="10">
        <f>IF(_xlfn.XLOOKUP(D1185,Principales!$B:$B,Principales!$D:$D,,,1)&lt;B1185,_xlfn.XLOOKUP(D1185,Principales!$B:$B,Principales!$C:$C,,,-1),_xlfn.XLOOKUP(D1185,Principales!$B:$B,Principales!$C:$C,,,1))</f>
        <v>5000</v>
      </c>
      <c r="I1185" s="14">
        <f t="shared" si="101"/>
        <v>0</v>
      </c>
      <c r="J1185" s="14">
        <f t="shared" si="102"/>
        <v>5000</v>
      </c>
    </row>
    <row r="1186" spans="1:10" hidden="1" x14ac:dyDescent="0.3">
      <c r="A1186" s="5">
        <f t="shared" si="96"/>
        <v>783</v>
      </c>
      <c r="B1186" s="3">
        <v>45164</v>
      </c>
      <c r="C1186" s="2" t="s">
        <v>144</v>
      </c>
      <c r="D1186" s="2" t="s">
        <v>431</v>
      </c>
      <c r="E1186" s="2" t="s">
        <v>19</v>
      </c>
      <c r="F1186" s="2" t="s">
        <v>4</v>
      </c>
      <c r="G1186" s="2">
        <v>1</v>
      </c>
      <c r="H1186" s="10">
        <f>IF(_xlfn.XLOOKUP(D1186,Principales!$B:$B,Principales!$D:$D,,,1)&lt;B1186,_xlfn.XLOOKUP(D1186,Principales!$B:$B,Principales!$C:$C,,,-1),_xlfn.XLOOKUP(D1186,Principales!$B:$B,Principales!$C:$C,,,1))</f>
        <v>5000</v>
      </c>
      <c r="I1186" s="14">
        <f t="shared" si="101"/>
        <v>0</v>
      </c>
      <c r="J1186" s="14">
        <f t="shared" si="102"/>
        <v>5000</v>
      </c>
    </row>
    <row r="1187" spans="1:10" hidden="1" x14ac:dyDescent="0.3">
      <c r="A1187" s="5">
        <f t="shared" si="96"/>
        <v>784</v>
      </c>
      <c r="B1187" s="3">
        <v>45165</v>
      </c>
      <c r="C1187" s="2" t="s">
        <v>52</v>
      </c>
      <c r="D1187" s="2" t="s">
        <v>36</v>
      </c>
      <c r="E1187" s="2"/>
      <c r="F1187" s="2" t="s">
        <v>434</v>
      </c>
      <c r="G1187" s="2">
        <v>1</v>
      </c>
      <c r="H1187" s="10">
        <f>IF(_xlfn.XLOOKUP(D1187,Principales!$B:$B,Principales!$D:$D,,,1)&lt;B1187,_xlfn.XLOOKUP(D1187,Principales!$B:$B,Principales!$C:$C,,,-1),_xlfn.XLOOKUP(D1187,Principales!$B:$B,Principales!$C:$C,,,1))</f>
        <v>5000</v>
      </c>
      <c r="I1187" s="14">
        <f t="shared" si="101"/>
        <v>0</v>
      </c>
      <c r="J1187" s="14">
        <f t="shared" si="102"/>
        <v>5000</v>
      </c>
    </row>
    <row r="1188" spans="1:10" hidden="1" x14ac:dyDescent="0.3">
      <c r="A1188" s="5">
        <f t="shared" si="96"/>
        <v>784</v>
      </c>
      <c r="B1188" s="3">
        <v>45165</v>
      </c>
      <c r="C1188" s="2" t="s">
        <v>52</v>
      </c>
      <c r="D1188" s="2" t="s">
        <v>21</v>
      </c>
      <c r="E1188" s="2" t="s">
        <v>19</v>
      </c>
      <c r="F1188" s="2" t="s">
        <v>434</v>
      </c>
      <c r="G1188" s="2">
        <v>1</v>
      </c>
      <c r="H1188" s="10">
        <f>IF(_xlfn.XLOOKUP(D1188,Principales!$B:$B,Principales!$D:$D,,,1)&lt;B1188,_xlfn.XLOOKUP(D1188,Principales!$B:$B,Principales!$C:$C,,,-1),_xlfn.XLOOKUP(D1188,Principales!$B:$B,Principales!$C:$C,,,1))</f>
        <v>5000</v>
      </c>
      <c r="I1188" s="14">
        <f t="shared" si="101"/>
        <v>0</v>
      </c>
      <c r="J1188" s="14">
        <f t="shared" si="102"/>
        <v>5000</v>
      </c>
    </row>
    <row r="1189" spans="1:10" hidden="1" x14ac:dyDescent="0.3">
      <c r="A1189" s="5">
        <f t="shared" si="96"/>
        <v>784</v>
      </c>
      <c r="B1189" s="3">
        <v>45165</v>
      </c>
      <c r="C1189" s="2" t="s">
        <v>52</v>
      </c>
      <c r="D1189" s="2" t="s">
        <v>21</v>
      </c>
      <c r="E1189" s="2" t="s">
        <v>528</v>
      </c>
      <c r="F1189" s="2" t="s">
        <v>4</v>
      </c>
      <c r="G1189" s="2">
        <v>1</v>
      </c>
      <c r="H1189" s="10">
        <f>IF(_xlfn.XLOOKUP(D1189,Principales!$B:$B,Principales!$D:$D,,,1)&lt;B1189,_xlfn.XLOOKUP(D1189,Principales!$B:$B,Principales!$C:$C,,,-1),_xlfn.XLOOKUP(D1189,Principales!$B:$B,Principales!$C:$C,,,1))</f>
        <v>5000</v>
      </c>
      <c r="I1189" s="14">
        <f t="shared" si="101"/>
        <v>0</v>
      </c>
      <c r="J1189" s="14">
        <f t="shared" si="102"/>
        <v>5000</v>
      </c>
    </row>
    <row r="1190" spans="1:10" hidden="1" x14ac:dyDescent="0.3">
      <c r="A1190" s="5">
        <f t="shared" si="96"/>
        <v>784</v>
      </c>
      <c r="B1190" s="3">
        <v>45165</v>
      </c>
      <c r="C1190" s="2" t="s">
        <v>52</v>
      </c>
      <c r="D1190" s="2" t="s">
        <v>431</v>
      </c>
      <c r="E1190" s="2" t="s">
        <v>569</v>
      </c>
      <c r="F1190" s="2" t="s">
        <v>434</v>
      </c>
      <c r="G1190" s="2">
        <v>1</v>
      </c>
      <c r="H1190" s="10">
        <f>IF(_xlfn.XLOOKUP(D1190,Principales!$B:$B,Principales!$D:$D,,,1)&lt;B1190,_xlfn.XLOOKUP(D1190,Principales!$B:$B,Principales!$C:$C,,,-1),_xlfn.XLOOKUP(D1190,Principales!$B:$B,Principales!$C:$C,,,1))</f>
        <v>5000</v>
      </c>
      <c r="I1190" s="14">
        <f t="shared" si="101"/>
        <v>0</v>
      </c>
      <c r="J1190" s="14">
        <f t="shared" si="102"/>
        <v>5000</v>
      </c>
    </row>
    <row r="1191" spans="1:10" hidden="1" x14ac:dyDescent="0.3">
      <c r="A1191" s="5">
        <f t="shared" si="96"/>
        <v>785</v>
      </c>
      <c r="B1191" s="3">
        <v>45165</v>
      </c>
      <c r="C1191" s="2" t="s">
        <v>97</v>
      </c>
      <c r="D1191" s="2" t="s">
        <v>16</v>
      </c>
      <c r="E1191" s="2"/>
      <c r="F1191" s="2" t="s">
        <v>434</v>
      </c>
      <c r="G1191" s="2">
        <v>2</v>
      </c>
      <c r="H1191" s="10">
        <f>IF(_xlfn.XLOOKUP(D1191,Principales!$B:$B,Principales!$D:$D,,,1)&lt;B1191,_xlfn.XLOOKUP(D1191,Principales!$B:$B,Principales!$C:$C,,,-1),_xlfn.XLOOKUP(D1191,Principales!$B:$B,Principales!$C:$C,,,1))</f>
        <v>5000</v>
      </c>
      <c r="I1191" s="14">
        <f t="shared" si="101"/>
        <v>0</v>
      </c>
      <c r="J1191" s="14">
        <f t="shared" si="102"/>
        <v>10000</v>
      </c>
    </row>
    <row r="1192" spans="1:10" hidden="1" x14ac:dyDescent="0.3">
      <c r="A1192" s="5">
        <f t="shared" si="96"/>
        <v>785</v>
      </c>
      <c r="B1192" s="3">
        <v>45165</v>
      </c>
      <c r="C1192" s="2" t="s">
        <v>97</v>
      </c>
      <c r="D1192" s="2" t="s">
        <v>431</v>
      </c>
      <c r="E1192" s="2" t="s">
        <v>19</v>
      </c>
      <c r="F1192" s="2" t="s">
        <v>434</v>
      </c>
      <c r="G1192" s="2">
        <v>1</v>
      </c>
      <c r="H1192" s="10">
        <f>IF(_xlfn.XLOOKUP(D1192,Principales!$B:$B,Principales!$D:$D,,,1)&lt;B1192,_xlfn.XLOOKUP(D1192,Principales!$B:$B,Principales!$C:$C,,,-1),_xlfn.XLOOKUP(D1192,Principales!$B:$B,Principales!$C:$C,,,1))</f>
        <v>5000</v>
      </c>
      <c r="I1192" s="14">
        <f t="shared" si="101"/>
        <v>0</v>
      </c>
      <c r="J1192" s="14">
        <f t="shared" si="102"/>
        <v>5000</v>
      </c>
    </row>
    <row r="1193" spans="1:10" hidden="1" x14ac:dyDescent="0.3">
      <c r="A1193" s="5">
        <f t="shared" si="96"/>
        <v>786</v>
      </c>
      <c r="B1193" s="3">
        <v>45165</v>
      </c>
      <c r="C1193" s="2" t="s">
        <v>493</v>
      </c>
      <c r="D1193" s="2" t="s">
        <v>16</v>
      </c>
      <c r="E1193" s="2"/>
      <c r="F1193" s="2" t="s">
        <v>434</v>
      </c>
      <c r="G1193" s="2">
        <v>1</v>
      </c>
      <c r="H1193" s="10">
        <f>IF(_xlfn.XLOOKUP(D1193,Principales!$B:$B,Principales!$D:$D,,,1)&lt;B1193,_xlfn.XLOOKUP(D1193,Principales!$B:$B,Principales!$C:$C,,,-1),_xlfn.XLOOKUP(D1193,Principales!$B:$B,Principales!$C:$C,,,1))</f>
        <v>5000</v>
      </c>
      <c r="I1193" s="14">
        <f t="shared" si="101"/>
        <v>0</v>
      </c>
      <c r="J1193" s="14">
        <f t="shared" si="102"/>
        <v>5000</v>
      </c>
    </row>
    <row r="1194" spans="1:10" hidden="1" x14ac:dyDescent="0.3">
      <c r="A1194" s="5">
        <f t="shared" si="96"/>
        <v>787</v>
      </c>
      <c r="B1194" s="3">
        <v>45165</v>
      </c>
      <c r="C1194" s="2" t="s">
        <v>93</v>
      </c>
      <c r="D1194" s="2" t="s">
        <v>20</v>
      </c>
      <c r="E1194" s="2"/>
      <c r="F1194" s="2" t="s">
        <v>4</v>
      </c>
      <c r="G1194" s="2">
        <v>1</v>
      </c>
      <c r="H1194" s="10">
        <f>IF(_xlfn.XLOOKUP(D1194,Principales!$B:$B,Principales!$D:$D,,,1)&lt;B1194,_xlfn.XLOOKUP(D1194,Principales!$B:$B,Principales!$C:$C,,,-1),_xlfn.XLOOKUP(D1194,Principales!$B:$B,Principales!$C:$C,,,1))</f>
        <v>5000</v>
      </c>
      <c r="I1194" s="14">
        <f t="shared" si="101"/>
        <v>0</v>
      </c>
      <c r="J1194" s="14">
        <f t="shared" si="102"/>
        <v>5000</v>
      </c>
    </row>
    <row r="1195" spans="1:10" hidden="1" x14ac:dyDescent="0.3">
      <c r="A1195" s="5">
        <f t="shared" si="96"/>
        <v>787</v>
      </c>
      <c r="B1195" s="3">
        <v>45165</v>
      </c>
      <c r="C1195" s="2" t="s">
        <v>93</v>
      </c>
      <c r="D1195" s="2" t="s">
        <v>36</v>
      </c>
      <c r="E1195" s="2"/>
      <c r="F1195" s="2" t="s">
        <v>4</v>
      </c>
      <c r="G1195" s="2">
        <v>1</v>
      </c>
      <c r="H1195" s="10">
        <f>IF(_xlfn.XLOOKUP(D1195,Principales!$B:$B,Principales!$D:$D,,,1)&lt;B1195,_xlfn.XLOOKUP(D1195,Principales!$B:$B,Principales!$C:$C,,,-1),_xlfn.XLOOKUP(D1195,Principales!$B:$B,Principales!$C:$C,,,1))</f>
        <v>5000</v>
      </c>
      <c r="I1195" s="14">
        <f t="shared" si="101"/>
        <v>0</v>
      </c>
      <c r="J1195" s="14">
        <f t="shared" si="102"/>
        <v>5000</v>
      </c>
    </row>
    <row r="1196" spans="1:10" hidden="1" x14ac:dyDescent="0.3">
      <c r="A1196" s="5">
        <f t="shared" si="96"/>
        <v>787</v>
      </c>
      <c r="B1196" s="3">
        <v>45165</v>
      </c>
      <c r="C1196" s="2" t="s">
        <v>93</v>
      </c>
      <c r="D1196" s="2" t="s">
        <v>431</v>
      </c>
      <c r="E1196" s="2"/>
      <c r="F1196" s="2" t="s">
        <v>4</v>
      </c>
      <c r="G1196" s="2">
        <v>1</v>
      </c>
      <c r="H1196" s="10">
        <f>IF(_xlfn.XLOOKUP(D1196,Principales!$B:$B,Principales!$D:$D,,,1)&lt;B1196,_xlfn.XLOOKUP(D1196,Principales!$B:$B,Principales!$C:$C,,,-1),_xlfn.XLOOKUP(D1196,Principales!$B:$B,Principales!$C:$C,,,1))</f>
        <v>5000</v>
      </c>
      <c r="I1196" s="14">
        <f t="shared" si="101"/>
        <v>0</v>
      </c>
      <c r="J1196" s="14">
        <f t="shared" si="102"/>
        <v>5000</v>
      </c>
    </row>
    <row r="1197" spans="1:10" hidden="1" x14ac:dyDescent="0.3">
      <c r="A1197" s="5">
        <f t="shared" si="96"/>
        <v>788</v>
      </c>
      <c r="B1197" s="3">
        <v>45166</v>
      </c>
      <c r="C1197" s="2" t="s">
        <v>539</v>
      </c>
      <c r="D1197" s="2" t="s">
        <v>31</v>
      </c>
      <c r="E1197" s="2" t="s">
        <v>337</v>
      </c>
      <c r="F1197" s="2" t="s">
        <v>4</v>
      </c>
      <c r="G1197" s="2">
        <v>1</v>
      </c>
      <c r="H1197" s="10">
        <f>IF(_xlfn.XLOOKUP(D1197,Principales!$B:$B,Principales!$D:$D,,,1)&lt;B1197,_xlfn.XLOOKUP(D1197,Principales!$B:$B,Principales!$C:$C,,,-1),_xlfn.XLOOKUP(D1197,Principales!$B:$B,Principales!$C:$C,,,1))</f>
        <v>5000</v>
      </c>
      <c r="I1197" s="14">
        <f t="shared" si="101"/>
        <v>0</v>
      </c>
      <c r="J1197" s="14">
        <f t="shared" si="102"/>
        <v>5000</v>
      </c>
    </row>
    <row r="1198" spans="1:10" hidden="1" x14ac:dyDescent="0.3">
      <c r="A1198" s="5">
        <f t="shared" si="96"/>
        <v>789</v>
      </c>
      <c r="B1198" s="3">
        <v>45166</v>
      </c>
      <c r="C1198" s="2" t="s">
        <v>864</v>
      </c>
      <c r="D1198" s="2" t="s">
        <v>57</v>
      </c>
      <c r="E1198" s="2"/>
      <c r="F1198" s="2" t="s">
        <v>4</v>
      </c>
      <c r="G1198" s="2">
        <v>2</v>
      </c>
      <c r="H1198" s="10">
        <f>IF(_xlfn.XLOOKUP(D1198,Principales!$B:$B,Principales!$D:$D,,,1)&lt;B1198,_xlfn.XLOOKUP(D1198,Principales!$B:$B,Principales!$C:$C,,,-1),_xlfn.XLOOKUP(D1198,Principales!$B:$B,Principales!$C:$C,,,1))</f>
        <v>5000</v>
      </c>
      <c r="I1198" s="14">
        <f t="shared" si="101"/>
        <v>0</v>
      </c>
      <c r="J1198" s="14">
        <f t="shared" si="102"/>
        <v>10000</v>
      </c>
    </row>
    <row r="1199" spans="1:10" hidden="1" x14ac:dyDescent="0.3">
      <c r="A1199" s="5">
        <f t="shared" si="96"/>
        <v>790</v>
      </c>
      <c r="B1199" s="3">
        <v>45166</v>
      </c>
      <c r="C1199" s="2" t="s">
        <v>282</v>
      </c>
      <c r="D1199" s="2" t="s">
        <v>31</v>
      </c>
      <c r="E1199" s="2" t="s">
        <v>26</v>
      </c>
      <c r="F1199" s="2" t="s">
        <v>434</v>
      </c>
      <c r="G1199" s="2">
        <v>1</v>
      </c>
      <c r="H1199" s="10">
        <f>IF(_xlfn.XLOOKUP(D1199,Principales!$B:$B,Principales!$D:$D,,,1)&lt;B1199,_xlfn.XLOOKUP(D1199,Principales!$B:$B,Principales!$C:$C,,,-1),_xlfn.XLOOKUP(D1199,Principales!$B:$B,Principales!$C:$C,,,1))</f>
        <v>5000</v>
      </c>
      <c r="I1199" s="14">
        <f t="shared" si="101"/>
        <v>0</v>
      </c>
      <c r="J1199" s="14">
        <f t="shared" si="102"/>
        <v>5000</v>
      </c>
    </row>
    <row r="1200" spans="1:10" hidden="1" x14ac:dyDescent="0.3">
      <c r="A1200" s="5">
        <f t="shared" si="96"/>
        <v>791</v>
      </c>
      <c r="B1200" s="3">
        <v>45166</v>
      </c>
      <c r="C1200" s="2" t="s">
        <v>145</v>
      </c>
      <c r="D1200" s="2" t="s">
        <v>31</v>
      </c>
      <c r="E1200" s="2" t="s">
        <v>14</v>
      </c>
      <c r="F1200" s="2" t="s">
        <v>434</v>
      </c>
      <c r="G1200" s="2">
        <v>1</v>
      </c>
      <c r="H1200" s="10">
        <f>IF(_xlfn.XLOOKUP(D1200,Principales!$B:$B,Principales!$D:$D,,,1)&lt;B1200,_xlfn.XLOOKUP(D1200,Principales!$B:$B,Principales!$C:$C,,,-1),_xlfn.XLOOKUP(D1200,Principales!$B:$B,Principales!$C:$C,,,1))</f>
        <v>5000</v>
      </c>
      <c r="I1200" s="14">
        <f t="shared" si="101"/>
        <v>0</v>
      </c>
      <c r="J1200" s="14">
        <f t="shared" si="102"/>
        <v>5000</v>
      </c>
    </row>
    <row r="1201" spans="1:10" hidden="1" x14ac:dyDescent="0.3">
      <c r="A1201" s="5">
        <f t="shared" si="96"/>
        <v>792</v>
      </c>
      <c r="B1201" s="3">
        <v>45166</v>
      </c>
      <c r="C1201" s="2" t="s">
        <v>781</v>
      </c>
      <c r="D1201" s="2" t="s">
        <v>431</v>
      </c>
      <c r="E1201" s="2" t="s">
        <v>26</v>
      </c>
      <c r="F1201" s="2" t="s">
        <v>434</v>
      </c>
      <c r="G1201" s="2">
        <v>1</v>
      </c>
      <c r="H1201" s="10">
        <f>IF(_xlfn.XLOOKUP(D1201,Principales!$B:$B,Principales!$D:$D,,,1)&lt;B1201,_xlfn.XLOOKUP(D1201,Principales!$B:$B,Principales!$C:$C,,,-1),_xlfn.XLOOKUP(D1201,Principales!$B:$B,Principales!$C:$C,,,1))</f>
        <v>5000</v>
      </c>
      <c r="I1201" s="14">
        <f t="shared" si="101"/>
        <v>0</v>
      </c>
      <c r="J1201" s="14">
        <f t="shared" si="102"/>
        <v>5000</v>
      </c>
    </row>
    <row r="1202" spans="1:10" hidden="1" x14ac:dyDescent="0.3">
      <c r="A1202" s="5">
        <f t="shared" si="96"/>
        <v>792</v>
      </c>
      <c r="B1202" s="3">
        <v>45166</v>
      </c>
      <c r="C1202" s="2" t="s">
        <v>781</v>
      </c>
      <c r="D1202" s="2" t="s">
        <v>57</v>
      </c>
      <c r="E1202" s="2"/>
      <c r="F1202" s="2" t="s">
        <v>4</v>
      </c>
      <c r="G1202" s="2">
        <v>1</v>
      </c>
      <c r="H1202" s="10">
        <f>IF(_xlfn.XLOOKUP(D1202,Principales!$B:$B,Principales!$D:$D,,,1)&lt;B1202,_xlfn.XLOOKUP(D1202,Principales!$B:$B,Principales!$C:$C,,,-1),_xlfn.XLOOKUP(D1202,Principales!$B:$B,Principales!$C:$C,,,1))</f>
        <v>5000</v>
      </c>
      <c r="I1202" s="14">
        <f t="shared" si="101"/>
        <v>0</v>
      </c>
      <c r="J1202" s="14">
        <f t="shared" si="102"/>
        <v>5000</v>
      </c>
    </row>
    <row r="1203" spans="1:10" hidden="1" x14ac:dyDescent="0.3">
      <c r="A1203" s="5">
        <f t="shared" si="96"/>
        <v>793</v>
      </c>
      <c r="B1203" s="3">
        <v>45167</v>
      </c>
      <c r="C1203" s="2" t="s">
        <v>282</v>
      </c>
      <c r="D1203" s="2" t="s">
        <v>31</v>
      </c>
      <c r="E1203" s="2" t="s">
        <v>26</v>
      </c>
      <c r="F1203" s="2" t="s">
        <v>434</v>
      </c>
      <c r="G1203" s="2">
        <v>1</v>
      </c>
      <c r="H1203" s="10">
        <f>IF(_xlfn.XLOOKUP(D1203,Principales!$B:$B,Principales!$D:$D,,,1)&lt;B1203,_xlfn.XLOOKUP(D1203,Principales!$B:$B,Principales!$C:$C,,,-1),_xlfn.XLOOKUP(D1203,Principales!$B:$B,Principales!$C:$C,,,1))</f>
        <v>5000</v>
      </c>
      <c r="I1203" s="14">
        <f t="shared" si="101"/>
        <v>0</v>
      </c>
      <c r="J1203" s="14">
        <f t="shared" si="102"/>
        <v>5000</v>
      </c>
    </row>
    <row r="1204" spans="1:10" hidden="1" x14ac:dyDescent="0.3">
      <c r="A1204" s="5">
        <f t="shared" si="96"/>
        <v>794</v>
      </c>
      <c r="B1204" s="3">
        <v>45167</v>
      </c>
      <c r="C1204" s="2" t="s">
        <v>539</v>
      </c>
      <c r="D1204" s="2" t="s">
        <v>143</v>
      </c>
      <c r="E1204" s="2"/>
      <c r="F1204" s="2" t="s">
        <v>4</v>
      </c>
      <c r="G1204" s="2">
        <v>1</v>
      </c>
      <c r="H1204" s="10">
        <f>IF(_xlfn.XLOOKUP(D1204,Principales!$B:$B,Principales!$D:$D,,,1)&lt;B1204,_xlfn.XLOOKUP(D1204,Principales!$B:$B,Principales!$C:$C,,,-1),_xlfn.XLOOKUP(D1204,Principales!$B:$B,Principales!$C:$C,,,1))</f>
        <v>5000</v>
      </c>
      <c r="I1204" s="14">
        <f t="shared" si="101"/>
        <v>0</v>
      </c>
      <c r="J1204" s="14">
        <f t="shared" si="102"/>
        <v>5000</v>
      </c>
    </row>
    <row r="1205" spans="1:10" hidden="1" x14ac:dyDescent="0.3">
      <c r="A1205" s="5">
        <f t="shared" si="96"/>
        <v>795</v>
      </c>
      <c r="B1205" s="3">
        <v>45167</v>
      </c>
      <c r="C1205" s="2" t="s">
        <v>145</v>
      </c>
      <c r="D1205" s="2" t="s">
        <v>142</v>
      </c>
      <c r="E1205" s="2" t="s">
        <v>337</v>
      </c>
      <c r="F1205" s="2" t="s">
        <v>4</v>
      </c>
      <c r="G1205" s="2">
        <v>1</v>
      </c>
      <c r="H1205" s="10">
        <f>IF(_xlfn.XLOOKUP(D1205,Principales!$B:$B,Principales!$D:$D,,,1)&lt;B1205,_xlfn.XLOOKUP(D1205,Principales!$B:$B,Principales!$C:$C,,,-1),_xlfn.XLOOKUP(D1205,Principales!$B:$B,Principales!$C:$C,,,1))</f>
        <v>5000</v>
      </c>
      <c r="I1205" s="14">
        <f t="shared" si="101"/>
        <v>0</v>
      </c>
      <c r="J1205" s="14">
        <f t="shared" si="102"/>
        <v>5000</v>
      </c>
    </row>
    <row r="1206" spans="1:10" hidden="1" x14ac:dyDescent="0.3">
      <c r="A1206" s="5">
        <f t="shared" si="96"/>
        <v>795</v>
      </c>
      <c r="B1206" s="3">
        <v>45167</v>
      </c>
      <c r="C1206" s="2" t="s">
        <v>145</v>
      </c>
      <c r="D1206" s="2" t="s">
        <v>153</v>
      </c>
      <c r="E1206" s="2" t="s">
        <v>528</v>
      </c>
      <c r="F1206" s="2" t="s">
        <v>4</v>
      </c>
      <c r="G1206" s="2">
        <v>1</v>
      </c>
      <c r="H1206" s="10">
        <f>IF(_xlfn.XLOOKUP(D1206,Principales!$B:$B,Principales!$D:$D,,,1)&lt;B1206,_xlfn.XLOOKUP(D1206,Principales!$B:$B,Principales!$C:$C,,,-1),_xlfn.XLOOKUP(D1206,Principales!$B:$B,Principales!$C:$C,,,1))</f>
        <v>5000</v>
      </c>
      <c r="I1206" s="14">
        <f t="shared" si="101"/>
        <v>0</v>
      </c>
      <c r="J1206" s="14">
        <f t="shared" si="102"/>
        <v>5000</v>
      </c>
    </row>
    <row r="1207" spans="1:10" hidden="1" x14ac:dyDescent="0.3">
      <c r="A1207" s="5">
        <f t="shared" si="96"/>
        <v>796</v>
      </c>
      <c r="B1207" s="3">
        <v>45167</v>
      </c>
      <c r="C1207" s="2" t="s">
        <v>433</v>
      </c>
      <c r="D1207" s="2" t="s">
        <v>142</v>
      </c>
      <c r="E1207" s="2" t="s">
        <v>19</v>
      </c>
      <c r="F1207" s="2" t="s">
        <v>4</v>
      </c>
      <c r="G1207" s="2">
        <v>2</v>
      </c>
      <c r="H1207" s="10">
        <f>IF(_xlfn.XLOOKUP(D1207,Principales!$B:$B,Principales!$D:$D,,,1)&lt;B1207,_xlfn.XLOOKUP(D1207,Principales!$B:$B,Principales!$C:$C,,,-1),_xlfn.XLOOKUP(D1207,Principales!$B:$B,Principales!$C:$C,,,1))</f>
        <v>5000</v>
      </c>
      <c r="I1207" s="14">
        <f t="shared" si="101"/>
        <v>0</v>
      </c>
      <c r="J1207" s="14">
        <f t="shared" si="102"/>
        <v>10000</v>
      </c>
    </row>
    <row r="1208" spans="1:10" hidden="1" x14ac:dyDescent="0.3">
      <c r="A1208" s="5">
        <f t="shared" si="96"/>
        <v>796</v>
      </c>
      <c r="B1208" s="3">
        <v>45167</v>
      </c>
      <c r="C1208" s="2" t="s">
        <v>433</v>
      </c>
      <c r="D1208" s="2" t="s">
        <v>142</v>
      </c>
      <c r="E1208" s="2" t="s">
        <v>528</v>
      </c>
      <c r="F1208" s="2" t="s">
        <v>4</v>
      </c>
      <c r="G1208" s="2">
        <v>1</v>
      </c>
      <c r="H1208" s="10">
        <f>IF(_xlfn.XLOOKUP(D1208,Principales!$B:$B,Principales!$D:$D,,,1)&lt;B1208,_xlfn.XLOOKUP(D1208,Principales!$B:$B,Principales!$C:$C,,,-1),_xlfn.XLOOKUP(D1208,Principales!$B:$B,Principales!$C:$C,,,1))</f>
        <v>5000</v>
      </c>
      <c r="I1208" s="14">
        <f t="shared" si="101"/>
        <v>0</v>
      </c>
      <c r="J1208" s="14">
        <f t="shared" si="102"/>
        <v>5000</v>
      </c>
    </row>
    <row r="1209" spans="1:10" hidden="1" x14ac:dyDescent="0.3">
      <c r="A1209" s="5">
        <f t="shared" si="96"/>
        <v>796</v>
      </c>
      <c r="B1209" s="3">
        <v>45167</v>
      </c>
      <c r="C1209" s="2" t="s">
        <v>433</v>
      </c>
      <c r="D1209" s="2" t="s">
        <v>340</v>
      </c>
      <c r="E1209" s="2" t="s">
        <v>528</v>
      </c>
      <c r="F1209" s="2" t="s">
        <v>4</v>
      </c>
      <c r="G1209" s="2">
        <v>3</v>
      </c>
      <c r="H1209" s="10">
        <f>IF(_xlfn.XLOOKUP(D1209,Principales!$B:$B,Principales!$D:$D,,,1)&lt;B1209,_xlfn.XLOOKUP(D1209,Principales!$B:$B,Principales!$C:$C,,,-1),_xlfn.XLOOKUP(D1209,Principales!$B:$B,Principales!$C:$C,,,1))</f>
        <v>5000</v>
      </c>
      <c r="I1209" s="14">
        <f t="shared" si="101"/>
        <v>0</v>
      </c>
      <c r="J1209" s="14">
        <f t="shared" si="102"/>
        <v>15000</v>
      </c>
    </row>
    <row r="1210" spans="1:10" hidden="1" x14ac:dyDescent="0.3">
      <c r="A1210" s="5">
        <f t="shared" si="96"/>
        <v>797</v>
      </c>
      <c r="B1210" s="3">
        <v>45168</v>
      </c>
      <c r="C1210" s="2" t="s">
        <v>282</v>
      </c>
      <c r="D1210" s="2" t="s">
        <v>31</v>
      </c>
      <c r="E1210" s="2" t="s">
        <v>528</v>
      </c>
      <c r="F1210" s="2" t="s">
        <v>434</v>
      </c>
      <c r="G1210" s="2">
        <v>1</v>
      </c>
      <c r="H1210" s="10">
        <f>IF(_xlfn.XLOOKUP(D1210,Principales!$B:$B,Principales!$D:$D,,,1)&lt;B1210,_xlfn.XLOOKUP(D1210,Principales!$B:$B,Principales!$C:$C,,,-1),_xlfn.XLOOKUP(D1210,Principales!$B:$B,Principales!$C:$C,,,1))</f>
        <v>5000</v>
      </c>
      <c r="I1210" s="14">
        <f t="shared" si="101"/>
        <v>0</v>
      </c>
      <c r="J1210" s="14">
        <f t="shared" si="102"/>
        <v>5000</v>
      </c>
    </row>
    <row r="1211" spans="1:10" hidden="1" x14ac:dyDescent="0.3">
      <c r="A1211" s="5">
        <f t="shared" si="96"/>
        <v>798</v>
      </c>
      <c r="B1211" s="3">
        <v>45168</v>
      </c>
      <c r="C1211" s="2" t="s">
        <v>479</v>
      </c>
      <c r="D1211" s="2" t="s">
        <v>36</v>
      </c>
      <c r="E1211" s="2"/>
      <c r="F1211" s="2" t="s">
        <v>434</v>
      </c>
      <c r="G1211" s="2">
        <v>1</v>
      </c>
      <c r="H1211" s="10">
        <f>IF(_xlfn.XLOOKUP(D1211,Principales!$B:$B,Principales!$D:$D,,,1)&lt;B1211,_xlfn.XLOOKUP(D1211,Principales!$B:$B,Principales!$C:$C,,,-1),_xlfn.XLOOKUP(D1211,Principales!$B:$B,Principales!$C:$C,,,1))</f>
        <v>5000</v>
      </c>
      <c r="I1211" s="14">
        <f t="shared" si="101"/>
        <v>0</v>
      </c>
      <c r="J1211" s="14">
        <f t="shared" si="102"/>
        <v>5000</v>
      </c>
    </row>
    <row r="1212" spans="1:10" hidden="1" x14ac:dyDescent="0.3">
      <c r="A1212" s="5">
        <f t="shared" si="96"/>
        <v>799</v>
      </c>
      <c r="B1212" s="3">
        <v>45168</v>
      </c>
      <c r="C1212" s="2" t="s">
        <v>864</v>
      </c>
      <c r="D1212" s="2" t="s">
        <v>516</v>
      </c>
      <c r="E1212" s="2"/>
      <c r="F1212" s="2" t="s">
        <v>4</v>
      </c>
      <c r="G1212" s="2">
        <v>2</v>
      </c>
      <c r="H1212" s="10">
        <f>IF(_xlfn.XLOOKUP(D1212,Principales!$B:$B,Principales!$D:$D,,,1)&lt;B1212,_xlfn.XLOOKUP(D1212,Principales!$B:$B,Principales!$C:$C,,,-1),_xlfn.XLOOKUP(D1212,Principales!$B:$B,Principales!$C:$C,,,1))</f>
        <v>5000</v>
      </c>
      <c r="I1212" s="14">
        <f t="shared" si="101"/>
        <v>0</v>
      </c>
      <c r="J1212" s="14">
        <f t="shared" si="102"/>
        <v>10000</v>
      </c>
    </row>
    <row r="1213" spans="1:10" hidden="1" x14ac:dyDescent="0.3">
      <c r="A1213" s="5">
        <f t="shared" si="96"/>
        <v>800</v>
      </c>
      <c r="B1213" s="3">
        <v>45169</v>
      </c>
      <c r="C1213" s="2" t="s">
        <v>282</v>
      </c>
      <c r="D1213" s="2" t="s">
        <v>31</v>
      </c>
      <c r="E1213" s="2" t="s">
        <v>26</v>
      </c>
      <c r="F1213" s="2" t="s">
        <v>434</v>
      </c>
      <c r="G1213" s="2">
        <v>1</v>
      </c>
      <c r="H1213" s="10">
        <f>IF(_xlfn.XLOOKUP(D1213,Principales!$B:$B,Principales!$D:$D,,,1)&lt;B1213,_xlfn.XLOOKUP(D1213,Principales!$B:$B,Principales!$C:$C,,,-1),_xlfn.XLOOKUP(D1213,Principales!$B:$B,Principales!$C:$C,,,1))</f>
        <v>5000</v>
      </c>
      <c r="I1213" s="14">
        <f t="shared" si="101"/>
        <v>0</v>
      </c>
      <c r="J1213" s="14">
        <f t="shared" si="102"/>
        <v>5000</v>
      </c>
    </row>
    <row r="1214" spans="1:10" hidden="1" x14ac:dyDescent="0.3">
      <c r="A1214" s="5">
        <f t="shared" si="96"/>
        <v>801</v>
      </c>
      <c r="B1214" s="3">
        <v>45169</v>
      </c>
      <c r="C1214" s="2" t="s">
        <v>519</v>
      </c>
      <c r="D1214" s="2" t="s">
        <v>36</v>
      </c>
      <c r="E1214" s="2"/>
      <c r="F1214" s="2" t="s">
        <v>4</v>
      </c>
      <c r="G1214" s="2">
        <v>1</v>
      </c>
      <c r="H1214" s="10">
        <f>IF(_xlfn.XLOOKUP(D1214,Principales!$B:$B,Principales!$D:$D,,,1)&lt;B1214,_xlfn.XLOOKUP(D1214,Principales!$B:$B,Principales!$C:$C,,,-1),_xlfn.XLOOKUP(D1214,Principales!$B:$B,Principales!$C:$C,,,1))</f>
        <v>5000</v>
      </c>
      <c r="I1214" s="14">
        <f t="shared" si="101"/>
        <v>0</v>
      </c>
      <c r="J1214" s="14">
        <f t="shared" si="102"/>
        <v>5000</v>
      </c>
    </row>
    <row r="1215" spans="1:10" hidden="1" x14ac:dyDescent="0.3">
      <c r="A1215" s="5">
        <f t="shared" si="96"/>
        <v>802</v>
      </c>
      <c r="B1215" s="3">
        <v>45170</v>
      </c>
      <c r="C1215" s="2" t="s">
        <v>93</v>
      </c>
      <c r="D1215" s="2" t="s">
        <v>20</v>
      </c>
      <c r="E1215" s="2"/>
      <c r="F1215" s="2" t="s">
        <v>4</v>
      </c>
      <c r="G1215" s="2">
        <v>1</v>
      </c>
      <c r="H1215" s="10">
        <f>IF(_xlfn.XLOOKUP(D1215,Principales!$B:$B,Principales!$D:$D,,,1)&lt;B1215,_xlfn.XLOOKUP(D1215,Principales!$B:$B,Principales!$C:$C,,,-1),_xlfn.XLOOKUP(D1215,Principales!$B:$B,Principales!$C:$C,,,1))</f>
        <v>5000</v>
      </c>
      <c r="I1215" s="14">
        <f t="shared" si="101"/>
        <v>0</v>
      </c>
      <c r="J1215" s="14">
        <f t="shared" si="102"/>
        <v>5000</v>
      </c>
    </row>
    <row r="1216" spans="1:10" hidden="1" x14ac:dyDescent="0.3">
      <c r="A1216" s="5">
        <f t="shared" si="96"/>
        <v>802</v>
      </c>
      <c r="B1216" s="3">
        <v>45170</v>
      </c>
      <c r="C1216" s="2" t="s">
        <v>93</v>
      </c>
      <c r="D1216" s="2" t="s">
        <v>341</v>
      </c>
      <c r="E1216" s="2" t="s">
        <v>337</v>
      </c>
      <c r="F1216" s="2" t="s">
        <v>4</v>
      </c>
      <c r="G1216" s="2">
        <v>1</v>
      </c>
      <c r="H1216" s="10">
        <f>IF(_xlfn.XLOOKUP(D1216,Principales!$B:$B,Principales!$D:$D,,,1)&lt;B1216,_xlfn.XLOOKUP(D1216,Principales!$B:$B,Principales!$C:$C,,,-1),_xlfn.XLOOKUP(D1216,Principales!$B:$B,Principales!$C:$C,,,1))</f>
        <v>5000</v>
      </c>
      <c r="I1216" s="14">
        <f t="shared" si="101"/>
        <v>0</v>
      </c>
      <c r="J1216" s="14">
        <f t="shared" si="102"/>
        <v>5000</v>
      </c>
    </row>
    <row r="1217" spans="1:10" hidden="1" x14ac:dyDescent="0.3">
      <c r="A1217" s="5">
        <f t="shared" si="96"/>
        <v>803</v>
      </c>
      <c r="B1217" s="3">
        <v>45170</v>
      </c>
      <c r="C1217" s="2" t="s">
        <v>566</v>
      </c>
      <c r="D1217" s="2" t="s">
        <v>88</v>
      </c>
      <c r="E1217" s="2" t="s">
        <v>26</v>
      </c>
      <c r="F1217" s="2" t="s">
        <v>4</v>
      </c>
      <c r="G1217" s="2">
        <v>1</v>
      </c>
      <c r="H1217" s="10">
        <f>IF(_xlfn.XLOOKUP(D1217,Principales!$B:$B,Principales!$D:$D,,,1)&lt;B1217,_xlfn.XLOOKUP(D1217,Principales!$B:$B,Principales!$C:$C,,,-1),_xlfn.XLOOKUP(D1217,Principales!$B:$B,Principales!$C:$C,,,1))</f>
        <v>5000</v>
      </c>
      <c r="I1217" s="14">
        <f t="shared" si="101"/>
        <v>0</v>
      </c>
      <c r="J1217" s="14">
        <f t="shared" si="102"/>
        <v>5000</v>
      </c>
    </row>
    <row r="1218" spans="1:10" hidden="1" x14ac:dyDescent="0.3">
      <c r="A1218" s="5">
        <f t="shared" si="96"/>
        <v>803</v>
      </c>
      <c r="B1218" s="3">
        <v>45170</v>
      </c>
      <c r="C1218" s="2" t="s">
        <v>566</v>
      </c>
      <c r="D1218" s="2" t="s">
        <v>137</v>
      </c>
      <c r="E1218" s="2" t="s">
        <v>26</v>
      </c>
      <c r="F1218" s="2" t="s">
        <v>4</v>
      </c>
      <c r="G1218" s="2">
        <v>1</v>
      </c>
      <c r="H1218" s="10">
        <f>IF(_xlfn.XLOOKUP(D1218,Principales!$B:$B,Principales!$D:$D,,,1)&lt;B1218,_xlfn.XLOOKUP(D1218,Principales!$B:$B,Principales!$C:$C,,,-1),_xlfn.XLOOKUP(D1218,Principales!$B:$B,Principales!$C:$C,,,1))</f>
        <v>5000</v>
      </c>
      <c r="I1218" s="14">
        <f t="shared" si="101"/>
        <v>0</v>
      </c>
      <c r="J1218" s="14">
        <f t="shared" si="102"/>
        <v>5000</v>
      </c>
    </row>
    <row r="1219" spans="1:10" hidden="1" x14ac:dyDescent="0.3">
      <c r="A1219" s="5">
        <f t="shared" si="96"/>
        <v>804</v>
      </c>
      <c r="B1219" s="3">
        <v>45170</v>
      </c>
      <c r="C1219" s="2" t="s">
        <v>145</v>
      </c>
      <c r="D1219" s="2" t="s">
        <v>36</v>
      </c>
      <c r="E1219" s="2"/>
      <c r="F1219" s="2" t="s">
        <v>4</v>
      </c>
      <c r="G1219" s="2">
        <v>2</v>
      </c>
      <c r="H1219" s="10">
        <f>IF(_xlfn.XLOOKUP(D1219,Principales!$B:$B,Principales!$D:$D,,,1)&lt;B1219,_xlfn.XLOOKUP(D1219,Principales!$B:$B,Principales!$C:$C,,,-1),_xlfn.XLOOKUP(D1219,Principales!$B:$B,Principales!$C:$C,,,1))</f>
        <v>5000</v>
      </c>
      <c r="I1219" s="14">
        <f t="shared" si="101"/>
        <v>0</v>
      </c>
      <c r="J1219" s="14">
        <f t="shared" si="102"/>
        <v>10000</v>
      </c>
    </row>
    <row r="1220" spans="1:10" hidden="1" x14ac:dyDescent="0.3">
      <c r="A1220" s="5">
        <f t="shared" ref="A1220:A1283" si="103">IF(_xlfn.CONCAT(B1220:C1220)=_xlfn.CONCAT(B1219:C1219),A1219,A1219+1)</f>
        <v>804</v>
      </c>
      <c r="B1220" s="3">
        <v>45170</v>
      </c>
      <c r="C1220" s="2" t="s">
        <v>145</v>
      </c>
      <c r="D1220" s="2" t="s">
        <v>88</v>
      </c>
      <c r="E1220" s="2" t="s">
        <v>26</v>
      </c>
      <c r="F1220" s="2" t="s">
        <v>4</v>
      </c>
      <c r="G1220" s="2">
        <v>1</v>
      </c>
      <c r="H1220" s="10">
        <f>IF(_xlfn.XLOOKUP(D1220,Principales!$B:$B,Principales!$D:$D,,,1)&lt;B1220,_xlfn.XLOOKUP(D1220,Principales!$B:$B,Principales!$C:$C,,,-1),_xlfn.XLOOKUP(D1220,Principales!$B:$B,Principales!$C:$C,,,1))</f>
        <v>5000</v>
      </c>
      <c r="I1220" s="14">
        <f t="shared" si="101"/>
        <v>0</v>
      </c>
      <c r="J1220" s="14">
        <f t="shared" si="102"/>
        <v>5000</v>
      </c>
    </row>
    <row r="1221" spans="1:10" hidden="1" x14ac:dyDescent="0.3">
      <c r="A1221" s="5">
        <f t="shared" si="103"/>
        <v>805</v>
      </c>
      <c r="B1221" s="3">
        <v>45170</v>
      </c>
      <c r="C1221" s="2" t="s">
        <v>798</v>
      </c>
      <c r="D1221" s="2" t="s">
        <v>88</v>
      </c>
      <c r="E1221" s="2" t="s">
        <v>26</v>
      </c>
      <c r="F1221" s="2" t="s">
        <v>434</v>
      </c>
      <c r="G1221" s="2">
        <v>3</v>
      </c>
      <c r="H1221" s="10">
        <f>IF(_xlfn.XLOOKUP(D1221,Principales!$B:$B,Principales!$D:$D,,,1)&lt;B1221,_xlfn.XLOOKUP(D1221,Principales!$B:$B,Principales!$C:$C,,,-1),_xlfn.XLOOKUP(D1221,Principales!$B:$B,Principales!$C:$C,,,1))</f>
        <v>5000</v>
      </c>
      <c r="I1221" s="14">
        <f t="shared" si="101"/>
        <v>0</v>
      </c>
      <c r="J1221" s="14">
        <f t="shared" si="102"/>
        <v>15000</v>
      </c>
    </row>
    <row r="1222" spans="1:10" hidden="1" x14ac:dyDescent="0.3">
      <c r="A1222" s="5">
        <f t="shared" si="103"/>
        <v>805</v>
      </c>
      <c r="B1222" s="3">
        <v>45170</v>
      </c>
      <c r="C1222" s="2" t="s">
        <v>798</v>
      </c>
      <c r="D1222" s="2" t="s">
        <v>137</v>
      </c>
      <c r="E1222" s="2" t="s">
        <v>26</v>
      </c>
      <c r="F1222" s="2" t="s">
        <v>434</v>
      </c>
      <c r="G1222" s="2">
        <v>1</v>
      </c>
      <c r="H1222" s="10">
        <f>IF(_xlfn.XLOOKUP(D1222,Principales!$B:$B,Principales!$D:$D,,,1)&lt;B1222,_xlfn.XLOOKUP(D1222,Principales!$B:$B,Principales!$C:$C,,,-1),_xlfn.XLOOKUP(D1222,Principales!$B:$B,Principales!$C:$C,,,1))</f>
        <v>5000</v>
      </c>
      <c r="I1222" s="14">
        <f t="shared" si="101"/>
        <v>0</v>
      </c>
      <c r="J1222" s="14">
        <f t="shared" si="102"/>
        <v>5000</v>
      </c>
    </row>
    <row r="1223" spans="1:10" hidden="1" x14ac:dyDescent="0.3">
      <c r="A1223" s="5">
        <f t="shared" si="103"/>
        <v>806</v>
      </c>
      <c r="B1223" s="3">
        <v>45170</v>
      </c>
      <c r="C1223" s="2" t="s">
        <v>493</v>
      </c>
      <c r="D1223" s="2" t="s">
        <v>36</v>
      </c>
      <c r="E1223" s="2"/>
      <c r="F1223" s="2" t="s">
        <v>434</v>
      </c>
      <c r="G1223" s="2">
        <v>1</v>
      </c>
      <c r="H1223" s="10">
        <f>IF(_xlfn.XLOOKUP(D1223,Principales!$B:$B,Principales!$D:$D,,,1)&lt;B1223,_xlfn.XLOOKUP(D1223,Principales!$B:$B,Principales!$C:$C,,,-1),_xlfn.XLOOKUP(D1223,Principales!$B:$B,Principales!$C:$C,,,1))</f>
        <v>5000</v>
      </c>
      <c r="I1223" s="14">
        <f t="shared" si="101"/>
        <v>0</v>
      </c>
      <c r="J1223" s="14">
        <f t="shared" si="102"/>
        <v>5000</v>
      </c>
    </row>
    <row r="1224" spans="1:10" hidden="1" x14ac:dyDescent="0.3">
      <c r="A1224" s="5">
        <f t="shared" si="103"/>
        <v>807</v>
      </c>
      <c r="B1224" s="3">
        <v>45171</v>
      </c>
      <c r="C1224" s="2" t="s">
        <v>864</v>
      </c>
      <c r="D1224" s="2" t="s">
        <v>155</v>
      </c>
      <c r="E1224" s="2" t="s">
        <v>63</v>
      </c>
      <c r="F1224" s="2" t="s">
        <v>4</v>
      </c>
      <c r="G1224" s="2">
        <v>3</v>
      </c>
      <c r="H1224" s="10">
        <f>IF(_xlfn.XLOOKUP(D1224,Principales!$B:$B,Principales!$D:$D,,,1)&lt;B1224,_xlfn.XLOOKUP(D1224,Principales!$B:$B,Principales!$C:$C,,,-1),_xlfn.XLOOKUP(D1224,Principales!$B:$B,Principales!$C:$C,,,1))</f>
        <v>5000</v>
      </c>
      <c r="I1224" s="14">
        <f t="shared" si="101"/>
        <v>0</v>
      </c>
      <c r="J1224" s="14">
        <f t="shared" si="102"/>
        <v>15000</v>
      </c>
    </row>
    <row r="1225" spans="1:10" hidden="1" x14ac:dyDescent="0.3">
      <c r="A1225" s="5">
        <f t="shared" si="103"/>
        <v>808</v>
      </c>
      <c r="B1225" s="3">
        <v>45171</v>
      </c>
      <c r="C1225" s="2" t="s">
        <v>145</v>
      </c>
      <c r="D1225" s="2" t="s">
        <v>155</v>
      </c>
      <c r="E1225" s="2" t="s">
        <v>63</v>
      </c>
      <c r="F1225" s="2" t="s">
        <v>4</v>
      </c>
      <c r="G1225" s="2">
        <v>1</v>
      </c>
      <c r="H1225" s="10">
        <f>IF(_xlfn.XLOOKUP(D1225,Principales!$B:$B,Principales!$D:$D,,,1)&lt;B1225,_xlfn.XLOOKUP(D1225,Principales!$B:$B,Principales!$C:$C,,,-1),_xlfn.XLOOKUP(D1225,Principales!$B:$B,Principales!$C:$C,,,1))</f>
        <v>5000</v>
      </c>
      <c r="I1225" s="14">
        <f t="shared" si="101"/>
        <v>0</v>
      </c>
      <c r="J1225" s="14">
        <f t="shared" si="102"/>
        <v>5000</v>
      </c>
    </row>
    <row r="1226" spans="1:10" hidden="1" x14ac:dyDescent="0.3">
      <c r="A1226" s="5">
        <f t="shared" si="103"/>
        <v>809</v>
      </c>
      <c r="B1226" s="3">
        <v>45171</v>
      </c>
      <c r="C1226" s="2" t="s">
        <v>338</v>
      </c>
      <c r="D1226" s="2" t="s">
        <v>155</v>
      </c>
      <c r="E1226" s="2" t="s">
        <v>63</v>
      </c>
      <c r="F1226" s="2" t="s">
        <v>4</v>
      </c>
      <c r="G1226" s="2">
        <v>1</v>
      </c>
      <c r="H1226" s="10">
        <f>IF(_xlfn.XLOOKUP(D1226,Principales!$B:$B,Principales!$D:$D,,,1)&lt;B1226,_xlfn.XLOOKUP(D1226,Principales!$B:$B,Principales!$C:$C,,,-1),_xlfn.XLOOKUP(D1226,Principales!$B:$B,Principales!$C:$C,,,1))</f>
        <v>5000</v>
      </c>
      <c r="I1226" s="14">
        <f t="shared" si="101"/>
        <v>0</v>
      </c>
      <c r="J1226" s="14">
        <f t="shared" si="102"/>
        <v>5000</v>
      </c>
    </row>
    <row r="1227" spans="1:10" hidden="1" x14ac:dyDescent="0.3">
      <c r="A1227" s="5">
        <f t="shared" si="103"/>
        <v>810</v>
      </c>
      <c r="B1227" s="3">
        <v>45171</v>
      </c>
      <c r="C1227" s="2" t="s">
        <v>738</v>
      </c>
      <c r="D1227" s="2" t="s">
        <v>155</v>
      </c>
      <c r="E1227" s="2" t="s">
        <v>63</v>
      </c>
      <c r="F1227" s="2" t="s">
        <v>4</v>
      </c>
      <c r="G1227" s="2">
        <v>1</v>
      </c>
      <c r="H1227" s="10">
        <f>IF(_xlfn.XLOOKUP(D1227,Principales!$B:$B,Principales!$D:$D,,,1)&lt;B1227,_xlfn.XLOOKUP(D1227,Principales!$B:$B,Principales!$C:$C,,,-1),_xlfn.XLOOKUP(D1227,Principales!$B:$B,Principales!$C:$C,,,1))</f>
        <v>5000</v>
      </c>
      <c r="I1227" s="14">
        <f t="shared" si="101"/>
        <v>0</v>
      </c>
      <c r="J1227" s="14">
        <f t="shared" si="102"/>
        <v>5000</v>
      </c>
    </row>
    <row r="1228" spans="1:10" hidden="1" x14ac:dyDescent="0.3">
      <c r="A1228" s="5">
        <f t="shared" si="103"/>
        <v>811</v>
      </c>
      <c r="B1228" s="3">
        <v>45171</v>
      </c>
      <c r="C1228" s="2" t="s">
        <v>566</v>
      </c>
      <c r="D1228" s="2" t="s">
        <v>155</v>
      </c>
      <c r="E1228" s="2" t="s">
        <v>63</v>
      </c>
      <c r="F1228" s="2" t="s">
        <v>4</v>
      </c>
      <c r="G1228" s="2">
        <v>2</v>
      </c>
      <c r="H1228" s="10">
        <f>IF(_xlfn.XLOOKUP(D1228,Principales!$B:$B,Principales!$D:$D,,,1)&lt;B1228,_xlfn.XLOOKUP(D1228,Principales!$B:$B,Principales!$C:$C,,,-1),_xlfn.XLOOKUP(D1228,Principales!$B:$B,Principales!$C:$C,,,1))</f>
        <v>5000</v>
      </c>
      <c r="I1228" s="14">
        <f t="shared" si="101"/>
        <v>0</v>
      </c>
      <c r="J1228" s="14">
        <f t="shared" si="102"/>
        <v>10000</v>
      </c>
    </row>
    <row r="1229" spans="1:10" hidden="1" x14ac:dyDescent="0.3">
      <c r="A1229" s="5">
        <f t="shared" si="103"/>
        <v>812</v>
      </c>
      <c r="B1229" s="3">
        <v>45171</v>
      </c>
      <c r="C1229" s="2" t="s">
        <v>570</v>
      </c>
      <c r="D1229" s="2" t="s">
        <v>155</v>
      </c>
      <c r="E1229" s="2" t="s">
        <v>63</v>
      </c>
      <c r="F1229" s="2" t="s">
        <v>434</v>
      </c>
      <c r="G1229" s="2">
        <v>1</v>
      </c>
      <c r="H1229" s="10">
        <f>IF(_xlfn.XLOOKUP(D1229,Principales!$B:$B,Principales!$D:$D,,,1)&lt;B1229,_xlfn.XLOOKUP(D1229,Principales!$B:$B,Principales!$C:$C,,,-1),_xlfn.XLOOKUP(D1229,Principales!$B:$B,Principales!$C:$C,,,1))</f>
        <v>5000</v>
      </c>
      <c r="I1229" s="14">
        <f t="shared" si="101"/>
        <v>0</v>
      </c>
      <c r="J1229" s="14">
        <f t="shared" si="102"/>
        <v>5000</v>
      </c>
    </row>
    <row r="1230" spans="1:10" hidden="1" x14ac:dyDescent="0.3">
      <c r="A1230" s="5">
        <f t="shared" si="103"/>
        <v>813</v>
      </c>
      <c r="B1230" s="3">
        <v>45171</v>
      </c>
      <c r="C1230" s="2" t="s">
        <v>34</v>
      </c>
      <c r="D1230" s="2" t="s">
        <v>155</v>
      </c>
      <c r="E1230" s="2" t="s">
        <v>63</v>
      </c>
      <c r="F1230" s="2" t="s">
        <v>12</v>
      </c>
      <c r="G1230" s="2">
        <v>2</v>
      </c>
      <c r="H1230" s="10">
        <f>IF(_xlfn.XLOOKUP(D1230,Principales!$B:$B,Principales!$D:$D,,,1)&lt;B1230,_xlfn.XLOOKUP(D1230,Principales!$B:$B,Principales!$C:$C,,,-1),_xlfn.XLOOKUP(D1230,Principales!$B:$B,Principales!$C:$C,,,1))</f>
        <v>5000</v>
      </c>
      <c r="I1230" s="14">
        <f t="shared" ref="I1230:I1293" si="104">IF(AND(F1230="S/E",OR(E1230="Mix ensalada",D1230="Mix ensalada")),0,IF(AND(F1230="S/E",OR(E1230&lt;&gt;"Mix ensalada",D1230&lt;&gt;"Mix ensalada")),1000,0))</f>
        <v>0</v>
      </c>
      <c r="J1230" s="14">
        <f t="shared" ref="J1230:J1293" si="105">G1230*H1230-I1230</f>
        <v>10000</v>
      </c>
    </row>
    <row r="1231" spans="1:10" hidden="1" x14ac:dyDescent="0.3">
      <c r="A1231" s="5">
        <f t="shared" si="103"/>
        <v>814</v>
      </c>
      <c r="B1231" s="3">
        <v>45171</v>
      </c>
      <c r="C1231" s="2" t="s">
        <v>571</v>
      </c>
      <c r="D1231" s="2" t="s">
        <v>155</v>
      </c>
      <c r="E1231" s="2" t="s">
        <v>63</v>
      </c>
      <c r="F1231" s="2" t="s">
        <v>434</v>
      </c>
      <c r="G1231" s="2">
        <v>1</v>
      </c>
      <c r="H1231" s="10">
        <f>IF(_xlfn.XLOOKUP(D1231,Principales!$B:$B,Principales!$D:$D,,,1)&lt;B1231,_xlfn.XLOOKUP(D1231,Principales!$B:$B,Principales!$C:$C,,,-1),_xlfn.XLOOKUP(D1231,Principales!$B:$B,Principales!$C:$C,,,1))</f>
        <v>5000</v>
      </c>
      <c r="I1231" s="14">
        <f t="shared" si="104"/>
        <v>0</v>
      </c>
      <c r="J1231" s="14">
        <f t="shared" si="105"/>
        <v>5000</v>
      </c>
    </row>
    <row r="1232" spans="1:10" hidden="1" x14ac:dyDescent="0.3">
      <c r="A1232" s="5">
        <f t="shared" si="103"/>
        <v>814</v>
      </c>
      <c r="B1232" s="3">
        <v>45171</v>
      </c>
      <c r="C1232" s="2" t="s">
        <v>571</v>
      </c>
      <c r="D1232" s="2" t="s">
        <v>58</v>
      </c>
      <c r="E1232" s="2"/>
      <c r="F1232" s="2" t="s">
        <v>4</v>
      </c>
      <c r="G1232" s="2">
        <v>1</v>
      </c>
      <c r="H1232" s="10">
        <f>IF(_xlfn.XLOOKUP(D1232,Principales!$B:$B,Principales!$D:$D,,,1)&lt;B1232,_xlfn.XLOOKUP(D1232,Principales!$B:$B,Principales!$C:$C,,,-1),_xlfn.XLOOKUP(D1232,Principales!$B:$B,Principales!$C:$C,,,1))</f>
        <v>5000</v>
      </c>
      <c r="I1232" s="14">
        <f t="shared" si="104"/>
        <v>0</v>
      </c>
      <c r="J1232" s="14">
        <f t="shared" si="105"/>
        <v>5000</v>
      </c>
    </row>
    <row r="1233" spans="1:10" hidden="1" x14ac:dyDescent="0.3">
      <c r="A1233" s="5">
        <f t="shared" si="103"/>
        <v>815</v>
      </c>
      <c r="B1233" s="3">
        <v>45171</v>
      </c>
      <c r="C1233" s="2" t="s">
        <v>8</v>
      </c>
      <c r="D1233" s="2" t="s">
        <v>36</v>
      </c>
      <c r="E1233" s="2"/>
      <c r="F1233" s="2" t="s">
        <v>434</v>
      </c>
      <c r="G1233" s="2">
        <v>1</v>
      </c>
      <c r="H1233" s="10">
        <f>IF(_xlfn.XLOOKUP(D1233,Principales!$B:$B,Principales!$D:$D,,,1)&lt;B1233,_xlfn.XLOOKUP(D1233,Principales!$B:$B,Principales!$C:$C,,,-1),_xlfn.XLOOKUP(D1233,Principales!$B:$B,Principales!$C:$C,,,1))</f>
        <v>5000</v>
      </c>
      <c r="I1233" s="14">
        <f t="shared" si="104"/>
        <v>0</v>
      </c>
      <c r="J1233" s="14">
        <f t="shared" si="105"/>
        <v>5000</v>
      </c>
    </row>
    <row r="1234" spans="1:10" hidden="1" x14ac:dyDescent="0.3">
      <c r="A1234" s="5">
        <f t="shared" si="103"/>
        <v>815</v>
      </c>
      <c r="B1234" s="3">
        <v>45171</v>
      </c>
      <c r="C1234" s="2" t="s">
        <v>8</v>
      </c>
      <c r="D1234" s="2" t="s">
        <v>137</v>
      </c>
      <c r="E1234" s="2" t="s">
        <v>63</v>
      </c>
      <c r="F1234" s="2" t="s">
        <v>434</v>
      </c>
      <c r="G1234" s="2">
        <v>1</v>
      </c>
      <c r="H1234" s="10">
        <f>IF(_xlfn.XLOOKUP(D1234,Principales!$B:$B,Principales!$D:$D,,,1)&lt;B1234,_xlfn.XLOOKUP(D1234,Principales!$B:$B,Principales!$C:$C,,,-1),_xlfn.XLOOKUP(D1234,Principales!$B:$B,Principales!$C:$C,,,1))</f>
        <v>5000</v>
      </c>
      <c r="I1234" s="14">
        <f t="shared" si="104"/>
        <v>0</v>
      </c>
      <c r="J1234" s="14">
        <f t="shared" si="105"/>
        <v>5000</v>
      </c>
    </row>
    <row r="1235" spans="1:10" hidden="1" x14ac:dyDescent="0.3">
      <c r="A1235" s="5">
        <f t="shared" si="103"/>
        <v>816</v>
      </c>
      <c r="B1235" s="3">
        <v>45171</v>
      </c>
      <c r="C1235" s="2" t="s">
        <v>572</v>
      </c>
      <c r="D1235" s="2" t="s">
        <v>155</v>
      </c>
      <c r="E1235" s="2" t="s">
        <v>63</v>
      </c>
      <c r="F1235" s="2" t="s">
        <v>4</v>
      </c>
      <c r="G1235" s="2">
        <v>1</v>
      </c>
      <c r="H1235" s="10">
        <f>IF(_xlfn.XLOOKUP(D1235,Principales!$B:$B,Principales!$D:$D,,,1)&lt;B1235,_xlfn.XLOOKUP(D1235,Principales!$B:$B,Principales!$C:$C,,,-1),_xlfn.XLOOKUP(D1235,Principales!$B:$B,Principales!$C:$C,,,1))</f>
        <v>5000</v>
      </c>
      <c r="I1235" s="14">
        <f t="shared" si="104"/>
        <v>0</v>
      </c>
      <c r="J1235" s="14">
        <f t="shared" si="105"/>
        <v>5000</v>
      </c>
    </row>
    <row r="1236" spans="1:10" hidden="1" x14ac:dyDescent="0.3">
      <c r="A1236" s="5">
        <f t="shared" si="103"/>
        <v>817</v>
      </c>
      <c r="B1236" s="3">
        <v>45171</v>
      </c>
      <c r="C1236" s="2" t="s">
        <v>282</v>
      </c>
      <c r="D1236" s="2" t="s">
        <v>31</v>
      </c>
      <c r="E1236" s="2" t="s">
        <v>528</v>
      </c>
      <c r="F1236" s="2" t="s">
        <v>4</v>
      </c>
      <c r="G1236" s="2">
        <v>1</v>
      </c>
      <c r="H1236" s="10">
        <f>IF(_xlfn.XLOOKUP(D1236,Principales!$B:$B,Principales!$D:$D,,,1)&lt;B1236,_xlfn.XLOOKUP(D1236,Principales!$B:$B,Principales!$C:$C,,,-1),_xlfn.XLOOKUP(D1236,Principales!$B:$B,Principales!$C:$C,,,1))</f>
        <v>5000</v>
      </c>
      <c r="I1236" s="14">
        <f t="shared" si="104"/>
        <v>0</v>
      </c>
      <c r="J1236" s="14">
        <f t="shared" si="105"/>
        <v>5000</v>
      </c>
    </row>
    <row r="1237" spans="1:10" hidden="1" x14ac:dyDescent="0.3">
      <c r="A1237" s="5">
        <f t="shared" si="103"/>
        <v>817</v>
      </c>
      <c r="B1237" s="3">
        <v>45171</v>
      </c>
      <c r="C1237" s="2" t="s">
        <v>282</v>
      </c>
      <c r="D1237" s="2" t="s">
        <v>31</v>
      </c>
      <c r="E1237" s="2" t="s">
        <v>543</v>
      </c>
      <c r="F1237" s="2" t="s">
        <v>4</v>
      </c>
      <c r="G1237" s="2">
        <v>2</v>
      </c>
      <c r="H1237" s="10">
        <f>IF(_xlfn.XLOOKUP(D1237,Principales!$B:$B,Principales!$D:$D,,,1)&lt;B1237,_xlfn.XLOOKUP(D1237,Principales!$B:$B,Principales!$C:$C,,,-1),_xlfn.XLOOKUP(D1237,Principales!$B:$B,Principales!$C:$C,,,1))</f>
        <v>5000</v>
      </c>
      <c r="I1237" s="14">
        <f t="shared" si="104"/>
        <v>0</v>
      </c>
      <c r="J1237" s="14">
        <f t="shared" si="105"/>
        <v>10000</v>
      </c>
    </row>
    <row r="1238" spans="1:10" hidden="1" x14ac:dyDescent="0.3">
      <c r="A1238" s="5">
        <f t="shared" si="103"/>
        <v>817</v>
      </c>
      <c r="B1238" s="3">
        <v>45171</v>
      </c>
      <c r="C1238" s="2" t="s">
        <v>282</v>
      </c>
      <c r="D1238" s="2" t="s">
        <v>153</v>
      </c>
      <c r="E1238" s="2" t="s">
        <v>543</v>
      </c>
      <c r="F1238" s="2" t="s">
        <v>434</v>
      </c>
      <c r="G1238" s="2">
        <v>1</v>
      </c>
      <c r="H1238" s="10">
        <f>IF(_xlfn.XLOOKUP(D1238,Principales!$B:$B,Principales!$D:$D,,,1)&lt;B1238,_xlfn.XLOOKUP(D1238,Principales!$B:$B,Principales!$C:$C,,,-1),_xlfn.XLOOKUP(D1238,Principales!$B:$B,Principales!$C:$C,,,1))</f>
        <v>5000</v>
      </c>
      <c r="I1238" s="14">
        <f t="shared" si="104"/>
        <v>0</v>
      </c>
      <c r="J1238" s="14">
        <f t="shared" si="105"/>
        <v>5000</v>
      </c>
    </row>
    <row r="1239" spans="1:10" hidden="1" x14ac:dyDescent="0.3">
      <c r="A1239" s="5">
        <f t="shared" si="103"/>
        <v>817</v>
      </c>
      <c r="B1239" s="3">
        <v>45171</v>
      </c>
      <c r="C1239" s="2" t="s">
        <v>282</v>
      </c>
      <c r="D1239" s="2" t="s">
        <v>340</v>
      </c>
      <c r="E1239" s="2" t="s">
        <v>63</v>
      </c>
      <c r="F1239" s="2" t="s">
        <v>434</v>
      </c>
      <c r="G1239" s="2">
        <v>1</v>
      </c>
      <c r="H1239" s="10">
        <f>IF(_xlfn.XLOOKUP(D1239,Principales!$B:$B,Principales!$D:$D,,,1)&lt;B1239,_xlfn.XLOOKUP(D1239,Principales!$B:$B,Principales!$C:$C,,,-1),_xlfn.XLOOKUP(D1239,Principales!$B:$B,Principales!$C:$C,,,1))</f>
        <v>5000</v>
      </c>
      <c r="I1239" s="14">
        <f t="shared" si="104"/>
        <v>0</v>
      </c>
      <c r="J1239" s="14">
        <f t="shared" si="105"/>
        <v>5000</v>
      </c>
    </row>
    <row r="1240" spans="1:10" hidden="1" x14ac:dyDescent="0.3">
      <c r="A1240" s="5">
        <f t="shared" si="103"/>
        <v>818</v>
      </c>
      <c r="B1240" s="3">
        <v>45171</v>
      </c>
      <c r="C1240" s="2" t="s">
        <v>500</v>
      </c>
      <c r="D1240" s="2" t="s">
        <v>155</v>
      </c>
      <c r="E1240" s="2" t="s">
        <v>92</v>
      </c>
      <c r="F1240" s="2" t="s">
        <v>4</v>
      </c>
      <c r="G1240" s="2">
        <v>1</v>
      </c>
      <c r="H1240" s="10">
        <f>IF(_xlfn.XLOOKUP(D1240,Principales!$B:$B,Principales!$D:$D,,,1)&lt;B1240,_xlfn.XLOOKUP(D1240,Principales!$B:$B,Principales!$C:$C,,,-1),_xlfn.XLOOKUP(D1240,Principales!$B:$B,Principales!$C:$C,,,1))</f>
        <v>5000</v>
      </c>
      <c r="I1240" s="14">
        <f t="shared" si="104"/>
        <v>0</v>
      </c>
      <c r="J1240" s="14">
        <f t="shared" si="105"/>
        <v>5000</v>
      </c>
    </row>
    <row r="1241" spans="1:10" hidden="1" x14ac:dyDescent="0.3">
      <c r="A1241" s="5">
        <f t="shared" si="103"/>
        <v>819</v>
      </c>
      <c r="B1241" s="3">
        <v>45171</v>
      </c>
      <c r="C1241" s="2" t="s">
        <v>520</v>
      </c>
      <c r="D1241" s="2" t="s">
        <v>57</v>
      </c>
      <c r="E1241" s="2"/>
      <c r="F1241" s="2" t="s">
        <v>4</v>
      </c>
      <c r="G1241" s="2">
        <v>1</v>
      </c>
      <c r="H1241" s="10">
        <f>IF(_xlfn.XLOOKUP(D1241,Principales!$B:$B,Principales!$D:$D,,,1)&lt;B1241,_xlfn.XLOOKUP(D1241,Principales!$B:$B,Principales!$C:$C,,,-1),_xlfn.XLOOKUP(D1241,Principales!$B:$B,Principales!$C:$C,,,1))</f>
        <v>5000</v>
      </c>
      <c r="I1241" s="14">
        <f t="shared" si="104"/>
        <v>0</v>
      </c>
      <c r="J1241" s="14">
        <f t="shared" si="105"/>
        <v>5000</v>
      </c>
    </row>
    <row r="1242" spans="1:10" hidden="1" x14ac:dyDescent="0.3">
      <c r="A1242" s="5">
        <f t="shared" si="103"/>
        <v>820</v>
      </c>
      <c r="B1242" s="3">
        <v>45171</v>
      </c>
      <c r="C1242" s="2" t="s">
        <v>481</v>
      </c>
      <c r="D1242" s="2" t="s">
        <v>155</v>
      </c>
      <c r="E1242" s="2" t="s">
        <v>63</v>
      </c>
      <c r="F1242" s="2" t="s">
        <v>4</v>
      </c>
      <c r="G1242" s="2">
        <v>1</v>
      </c>
      <c r="H1242" s="10">
        <f>IF(_xlfn.XLOOKUP(D1242,Principales!$B:$B,Principales!$D:$D,,,1)&lt;B1242,_xlfn.XLOOKUP(D1242,Principales!$B:$B,Principales!$C:$C,,,-1),_xlfn.XLOOKUP(D1242,Principales!$B:$B,Principales!$C:$C,,,1))</f>
        <v>5000</v>
      </c>
      <c r="I1242" s="14">
        <f t="shared" si="104"/>
        <v>0</v>
      </c>
      <c r="J1242" s="14">
        <f t="shared" si="105"/>
        <v>5000</v>
      </c>
    </row>
    <row r="1243" spans="1:10" hidden="1" x14ac:dyDescent="0.3">
      <c r="A1243" s="5">
        <f t="shared" si="103"/>
        <v>821</v>
      </c>
      <c r="B1243" s="3">
        <v>45171</v>
      </c>
      <c r="C1243" s="2" t="s">
        <v>52</v>
      </c>
      <c r="D1243" s="2" t="s">
        <v>155</v>
      </c>
      <c r="E1243" s="2" t="s">
        <v>63</v>
      </c>
      <c r="F1243" s="2" t="s">
        <v>434</v>
      </c>
      <c r="G1243" s="2">
        <v>2</v>
      </c>
      <c r="H1243" s="10">
        <f>IF(_xlfn.XLOOKUP(D1243,Principales!$B:$B,Principales!$D:$D,,,1)&lt;B1243,_xlfn.XLOOKUP(D1243,Principales!$B:$B,Principales!$C:$C,,,-1),_xlfn.XLOOKUP(D1243,Principales!$B:$B,Principales!$C:$C,,,1))</f>
        <v>5000</v>
      </c>
      <c r="I1243" s="14">
        <f t="shared" si="104"/>
        <v>0</v>
      </c>
      <c r="J1243" s="14">
        <f t="shared" si="105"/>
        <v>10000</v>
      </c>
    </row>
    <row r="1244" spans="1:10" hidden="1" x14ac:dyDescent="0.3">
      <c r="A1244" s="5">
        <f t="shared" si="103"/>
        <v>822</v>
      </c>
      <c r="B1244" s="3">
        <v>45171</v>
      </c>
      <c r="C1244" s="2" t="s">
        <v>99</v>
      </c>
      <c r="D1244" s="2" t="s">
        <v>431</v>
      </c>
      <c r="E1244" s="2" t="s">
        <v>528</v>
      </c>
      <c r="F1244" s="2" t="s">
        <v>4</v>
      </c>
      <c r="G1244" s="2">
        <v>1</v>
      </c>
      <c r="H1244" s="10">
        <f>IF(_xlfn.XLOOKUP(D1244,Principales!$B:$B,Principales!$D:$D,,,1)&lt;B1244,_xlfn.XLOOKUP(D1244,Principales!$B:$B,Principales!$C:$C,,,-1),_xlfn.XLOOKUP(D1244,Principales!$B:$B,Principales!$C:$C,,,1))</f>
        <v>5000</v>
      </c>
      <c r="I1244" s="14">
        <f t="shared" si="104"/>
        <v>0</v>
      </c>
      <c r="J1244" s="14">
        <f t="shared" si="105"/>
        <v>5000</v>
      </c>
    </row>
    <row r="1245" spans="1:10" hidden="1" x14ac:dyDescent="0.3">
      <c r="A1245" s="5">
        <f t="shared" si="103"/>
        <v>822</v>
      </c>
      <c r="B1245" s="3">
        <v>45171</v>
      </c>
      <c r="C1245" s="2" t="s">
        <v>99</v>
      </c>
      <c r="D1245" s="2" t="s">
        <v>155</v>
      </c>
      <c r="E1245" s="2" t="s">
        <v>63</v>
      </c>
      <c r="F1245" s="2" t="s">
        <v>434</v>
      </c>
      <c r="G1245" s="2">
        <v>1</v>
      </c>
      <c r="H1245" s="10">
        <f>IF(_xlfn.XLOOKUP(D1245,Principales!$B:$B,Principales!$D:$D,,,1)&lt;B1245,_xlfn.XLOOKUP(D1245,Principales!$B:$B,Principales!$C:$C,,,-1),_xlfn.XLOOKUP(D1245,Principales!$B:$B,Principales!$C:$C,,,1))</f>
        <v>5000</v>
      </c>
      <c r="I1245" s="14">
        <f t="shared" si="104"/>
        <v>0</v>
      </c>
      <c r="J1245" s="14">
        <f t="shared" si="105"/>
        <v>5000</v>
      </c>
    </row>
    <row r="1246" spans="1:10" hidden="1" x14ac:dyDescent="0.3">
      <c r="A1246" s="5">
        <f t="shared" si="103"/>
        <v>823</v>
      </c>
      <c r="B1246" s="3">
        <v>45172</v>
      </c>
      <c r="C1246" s="2" t="s">
        <v>573</v>
      </c>
      <c r="D1246" s="2" t="s">
        <v>37</v>
      </c>
      <c r="E1246" s="2"/>
      <c r="F1246" s="2" t="s">
        <v>4</v>
      </c>
      <c r="G1246" s="2">
        <v>1</v>
      </c>
      <c r="H1246" s="10">
        <f>IF(_xlfn.XLOOKUP(D1246,Principales!$B:$B,Principales!$D:$D,,,1)&lt;B1246,_xlfn.XLOOKUP(D1246,Principales!$B:$B,Principales!$C:$C,,,-1),_xlfn.XLOOKUP(D1246,Principales!$B:$B,Principales!$C:$C,,,1))</f>
        <v>5000</v>
      </c>
      <c r="I1246" s="14">
        <f t="shared" si="104"/>
        <v>0</v>
      </c>
      <c r="J1246" s="14">
        <f t="shared" si="105"/>
        <v>5000</v>
      </c>
    </row>
    <row r="1247" spans="1:10" hidden="1" x14ac:dyDescent="0.3">
      <c r="A1247" s="5">
        <f t="shared" si="103"/>
        <v>823</v>
      </c>
      <c r="B1247" s="3">
        <v>45172</v>
      </c>
      <c r="C1247" s="2" t="s">
        <v>573</v>
      </c>
      <c r="D1247" s="2" t="s">
        <v>16</v>
      </c>
      <c r="E1247" s="2"/>
      <c r="F1247" s="2" t="s">
        <v>4</v>
      </c>
      <c r="G1247" s="2">
        <v>2</v>
      </c>
      <c r="H1247" s="10">
        <f>IF(_xlfn.XLOOKUP(D1247,Principales!$B:$B,Principales!$D:$D,,,1)&lt;B1247,_xlfn.XLOOKUP(D1247,Principales!$B:$B,Principales!$C:$C,,,-1),_xlfn.XLOOKUP(D1247,Principales!$B:$B,Principales!$C:$C,,,1))</f>
        <v>5000</v>
      </c>
      <c r="I1247" s="14">
        <f t="shared" si="104"/>
        <v>0</v>
      </c>
      <c r="J1247" s="14">
        <f t="shared" si="105"/>
        <v>10000</v>
      </c>
    </row>
    <row r="1248" spans="1:10" hidden="1" x14ac:dyDescent="0.3">
      <c r="A1248" s="5">
        <f t="shared" si="103"/>
        <v>824</v>
      </c>
      <c r="B1248" s="3">
        <v>45172</v>
      </c>
      <c r="C1248" s="2" t="s">
        <v>144</v>
      </c>
      <c r="D1248" s="2" t="s">
        <v>340</v>
      </c>
      <c r="E1248" s="2" t="s">
        <v>19</v>
      </c>
      <c r="F1248" s="2" t="s">
        <v>4</v>
      </c>
      <c r="G1248" s="2">
        <v>2</v>
      </c>
      <c r="H1248" s="10">
        <f>IF(_xlfn.XLOOKUP(D1248,Principales!$B:$B,Principales!$D:$D,,,1)&lt;B1248,_xlfn.XLOOKUP(D1248,Principales!$B:$B,Principales!$C:$C,,,-1),_xlfn.XLOOKUP(D1248,Principales!$B:$B,Principales!$C:$C,,,1))</f>
        <v>5000</v>
      </c>
      <c r="I1248" s="14">
        <f t="shared" si="104"/>
        <v>0</v>
      </c>
      <c r="J1248" s="14">
        <f t="shared" si="105"/>
        <v>10000</v>
      </c>
    </row>
    <row r="1249" spans="1:10" hidden="1" x14ac:dyDescent="0.3">
      <c r="A1249" s="5">
        <f t="shared" si="103"/>
        <v>825</v>
      </c>
      <c r="B1249" s="3">
        <v>45172</v>
      </c>
      <c r="C1249" s="2" t="s">
        <v>574</v>
      </c>
      <c r="D1249" s="2" t="s">
        <v>37</v>
      </c>
      <c r="E1249" s="2"/>
      <c r="F1249" s="2" t="s">
        <v>4</v>
      </c>
      <c r="G1249" s="2">
        <v>1</v>
      </c>
      <c r="H1249" s="10">
        <f>IF(_xlfn.XLOOKUP(D1249,Principales!$B:$B,Principales!$D:$D,,,1)&lt;B1249,_xlfn.XLOOKUP(D1249,Principales!$B:$B,Principales!$C:$C,,,-1),_xlfn.XLOOKUP(D1249,Principales!$B:$B,Principales!$C:$C,,,1))</f>
        <v>5000</v>
      </c>
      <c r="I1249" s="14">
        <f t="shared" si="104"/>
        <v>0</v>
      </c>
      <c r="J1249" s="14">
        <f t="shared" si="105"/>
        <v>5000</v>
      </c>
    </row>
    <row r="1250" spans="1:10" hidden="1" x14ac:dyDescent="0.3">
      <c r="A1250" s="5">
        <f t="shared" si="103"/>
        <v>825</v>
      </c>
      <c r="B1250" s="3">
        <v>45172</v>
      </c>
      <c r="C1250" s="2" t="s">
        <v>574</v>
      </c>
      <c r="D1250" s="2" t="s">
        <v>16</v>
      </c>
      <c r="E1250" s="2"/>
      <c r="F1250" s="2" t="s">
        <v>434</v>
      </c>
      <c r="G1250" s="2">
        <v>2</v>
      </c>
      <c r="H1250" s="10">
        <f>IF(_xlfn.XLOOKUP(D1250,Principales!$B:$B,Principales!$D:$D,,,1)&lt;B1250,_xlfn.XLOOKUP(D1250,Principales!$B:$B,Principales!$C:$C,,,-1),_xlfn.XLOOKUP(D1250,Principales!$B:$B,Principales!$C:$C,,,1))</f>
        <v>5000</v>
      </c>
      <c r="I1250" s="14">
        <f t="shared" si="104"/>
        <v>0</v>
      </c>
      <c r="J1250" s="14">
        <f t="shared" si="105"/>
        <v>10000</v>
      </c>
    </row>
    <row r="1251" spans="1:10" hidden="1" x14ac:dyDescent="0.3">
      <c r="A1251" s="5">
        <f t="shared" si="103"/>
        <v>826</v>
      </c>
      <c r="B1251" s="3">
        <v>45172</v>
      </c>
      <c r="C1251" s="2" t="s">
        <v>575</v>
      </c>
      <c r="D1251" s="2" t="s">
        <v>153</v>
      </c>
      <c r="E1251" s="2" t="s">
        <v>337</v>
      </c>
      <c r="F1251" s="2" t="s">
        <v>434</v>
      </c>
      <c r="G1251" s="2">
        <v>1</v>
      </c>
      <c r="H1251" s="10">
        <f>IF(_xlfn.XLOOKUP(D1251,Principales!$B:$B,Principales!$D:$D,,,1)&lt;B1251,_xlfn.XLOOKUP(D1251,Principales!$B:$B,Principales!$C:$C,,,-1),_xlfn.XLOOKUP(D1251,Principales!$B:$B,Principales!$C:$C,,,1))</f>
        <v>5000</v>
      </c>
      <c r="I1251" s="14">
        <f t="shared" si="104"/>
        <v>0</v>
      </c>
      <c r="J1251" s="14">
        <f t="shared" si="105"/>
        <v>5000</v>
      </c>
    </row>
    <row r="1252" spans="1:10" hidden="1" x14ac:dyDescent="0.3">
      <c r="A1252" s="5">
        <f t="shared" si="103"/>
        <v>826</v>
      </c>
      <c r="B1252" s="3">
        <v>45172</v>
      </c>
      <c r="C1252" s="2" t="s">
        <v>575</v>
      </c>
      <c r="D1252" s="2" t="s">
        <v>153</v>
      </c>
      <c r="E1252" s="2" t="s">
        <v>22</v>
      </c>
      <c r="F1252" s="2" t="s">
        <v>12</v>
      </c>
      <c r="G1252" s="2">
        <v>2</v>
      </c>
      <c r="H1252" s="10">
        <f>IF(_xlfn.XLOOKUP(D1252,Principales!$B:$B,Principales!$D:$D,,,1)&lt;B1252,_xlfn.XLOOKUP(D1252,Principales!$B:$B,Principales!$C:$C,,,-1),_xlfn.XLOOKUP(D1252,Principales!$B:$B,Principales!$C:$C,,,1))</f>
        <v>5000</v>
      </c>
      <c r="I1252" s="14">
        <f t="shared" si="104"/>
        <v>0</v>
      </c>
      <c r="J1252" s="14">
        <f t="shared" si="105"/>
        <v>10000</v>
      </c>
    </row>
    <row r="1253" spans="1:10" hidden="1" x14ac:dyDescent="0.3">
      <c r="A1253" s="5">
        <f t="shared" si="103"/>
        <v>827</v>
      </c>
      <c r="B1253" s="3">
        <v>45172</v>
      </c>
      <c r="C1253" s="2" t="s">
        <v>551</v>
      </c>
      <c r="D1253" s="2" t="s">
        <v>153</v>
      </c>
      <c r="E1253" s="2" t="s">
        <v>337</v>
      </c>
      <c r="F1253" s="2" t="s">
        <v>434</v>
      </c>
      <c r="G1253" s="2">
        <v>1</v>
      </c>
      <c r="H1253" s="10">
        <f>IF(_xlfn.XLOOKUP(D1253,Principales!$B:$B,Principales!$D:$D,,,1)&lt;B1253,_xlfn.XLOOKUP(D1253,Principales!$B:$B,Principales!$C:$C,,,-1),_xlfn.XLOOKUP(D1253,Principales!$B:$B,Principales!$C:$C,,,1))</f>
        <v>5000</v>
      </c>
      <c r="I1253" s="14">
        <f t="shared" si="104"/>
        <v>0</v>
      </c>
      <c r="J1253" s="14">
        <f t="shared" si="105"/>
        <v>5000</v>
      </c>
    </row>
    <row r="1254" spans="1:10" hidden="1" x14ac:dyDescent="0.3">
      <c r="A1254" s="5">
        <f t="shared" si="103"/>
        <v>828</v>
      </c>
      <c r="B1254" s="3">
        <v>45173</v>
      </c>
      <c r="C1254" s="2" t="s">
        <v>864</v>
      </c>
      <c r="D1254" s="2" t="s">
        <v>576</v>
      </c>
      <c r="E1254" s="2"/>
      <c r="F1254" s="2" t="s">
        <v>577</v>
      </c>
      <c r="G1254" s="2">
        <v>2</v>
      </c>
      <c r="H1254" s="10">
        <f>IF(_xlfn.XLOOKUP(D1254,Principales!$B:$B,Principales!$D:$D,,,1)&lt;B1254,_xlfn.XLOOKUP(D1254,Principales!$B:$B,Principales!$C:$C,,,-1),_xlfn.XLOOKUP(D1254,Principales!$B:$B,Principales!$C:$C,,,1))</f>
        <v>5000</v>
      </c>
      <c r="I1254" s="14">
        <f t="shared" si="104"/>
        <v>0</v>
      </c>
      <c r="J1254" s="14">
        <f t="shared" si="105"/>
        <v>10000</v>
      </c>
    </row>
    <row r="1255" spans="1:10" hidden="1" x14ac:dyDescent="0.3">
      <c r="A1255" s="5">
        <f t="shared" si="103"/>
        <v>829</v>
      </c>
      <c r="B1255" s="3">
        <v>45173</v>
      </c>
      <c r="C1255" s="2" t="s">
        <v>145</v>
      </c>
      <c r="D1255" s="2" t="s">
        <v>576</v>
      </c>
      <c r="E1255" s="2"/>
      <c r="F1255" s="2" t="s">
        <v>577</v>
      </c>
      <c r="G1255" s="2">
        <v>1</v>
      </c>
      <c r="H1255" s="10">
        <f>IF(_xlfn.XLOOKUP(D1255,Principales!$B:$B,Principales!$D:$D,,,1)&lt;B1255,_xlfn.XLOOKUP(D1255,Principales!$B:$B,Principales!$C:$C,,,-1),_xlfn.XLOOKUP(D1255,Principales!$B:$B,Principales!$C:$C,,,1))</f>
        <v>5000</v>
      </c>
      <c r="I1255" s="14">
        <f t="shared" si="104"/>
        <v>0</v>
      </c>
      <c r="J1255" s="14">
        <f t="shared" si="105"/>
        <v>5000</v>
      </c>
    </row>
    <row r="1256" spans="1:10" hidden="1" x14ac:dyDescent="0.3">
      <c r="A1256" s="5">
        <f t="shared" si="103"/>
        <v>829</v>
      </c>
      <c r="B1256" s="3">
        <v>45173</v>
      </c>
      <c r="C1256" s="2" t="s">
        <v>145</v>
      </c>
      <c r="D1256" s="2" t="s">
        <v>143</v>
      </c>
      <c r="E1256" s="2"/>
      <c r="F1256" s="2" t="s">
        <v>4</v>
      </c>
      <c r="G1256" s="2">
        <v>1</v>
      </c>
      <c r="H1256" s="10">
        <f>IF(_xlfn.XLOOKUP(D1256,Principales!$B:$B,Principales!$D:$D,,,1)&lt;B1256,_xlfn.XLOOKUP(D1256,Principales!$B:$B,Principales!$C:$C,,,-1),_xlfn.XLOOKUP(D1256,Principales!$B:$B,Principales!$C:$C,,,1))</f>
        <v>5000</v>
      </c>
      <c r="I1256" s="14">
        <f t="shared" si="104"/>
        <v>0</v>
      </c>
      <c r="J1256" s="14">
        <f t="shared" si="105"/>
        <v>5000</v>
      </c>
    </row>
    <row r="1257" spans="1:10" hidden="1" x14ac:dyDescent="0.3">
      <c r="A1257" s="5">
        <f t="shared" si="103"/>
        <v>829</v>
      </c>
      <c r="B1257" s="3">
        <v>45173</v>
      </c>
      <c r="C1257" s="2" t="s">
        <v>145</v>
      </c>
      <c r="D1257" s="2" t="s">
        <v>431</v>
      </c>
      <c r="E1257" s="2" t="s">
        <v>528</v>
      </c>
      <c r="F1257" s="2" t="s">
        <v>4</v>
      </c>
      <c r="G1257" s="2">
        <v>1</v>
      </c>
      <c r="H1257" s="10">
        <f>IF(_xlfn.XLOOKUP(D1257,Principales!$B:$B,Principales!$D:$D,,,1)&lt;B1257,_xlfn.XLOOKUP(D1257,Principales!$B:$B,Principales!$C:$C,,,-1),_xlfn.XLOOKUP(D1257,Principales!$B:$B,Principales!$C:$C,,,1))</f>
        <v>5000</v>
      </c>
      <c r="I1257" s="14">
        <f t="shared" si="104"/>
        <v>0</v>
      </c>
      <c r="J1257" s="14">
        <f t="shared" si="105"/>
        <v>5000</v>
      </c>
    </row>
    <row r="1258" spans="1:10" hidden="1" x14ac:dyDescent="0.3">
      <c r="A1258" s="5">
        <f t="shared" si="103"/>
        <v>830</v>
      </c>
      <c r="B1258" s="3">
        <v>45173</v>
      </c>
      <c r="C1258" s="2" t="s">
        <v>13</v>
      </c>
      <c r="D1258" s="2" t="s">
        <v>142</v>
      </c>
      <c r="E1258" s="2" t="s">
        <v>26</v>
      </c>
      <c r="F1258" s="2" t="s">
        <v>4</v>
      </c>
      <c r="G1258" s="2">
        <v>1</v>
      </c>
      <c r="H1258" s="10">
        <f>IF(_xlfn.XLOOKUP(D1258,Principales!$B:$B,Principales!$D:$D,,,1)&lt;B1258,_xlfn.XLOOKUP(D1258,Principales!$B:$B,Principales!$C:$C,,,-1),_xlfn.XLOOKUP(D1258,Principales!$B:$B,Principales!$C:$C,,,1))</f>
        <v>5000</v>
      </c>
      <c r="I1258" s="14">
        <f t="shared" si="104"/>
        <v>0</v>
      </c>
      <c r="J1258" s="14">
        <f t="shared" si="105"/>
        <v>5000</v>
      </c>
    </row>
    <row r="1259" spans="1:10" hidden="1" x14ac:dyDescent="0.3">
      <c r="A1259" s="5">
        <f t="shared" si="103"/>
        <v>830</v>
      </c>
      <c r="B1259" s="3">
        <v>45173</v>
      </c>
      <c r="C1259" s="2" t="s">
        <v>13</v>
      </c>
      <c r="D1259" s="2" t="s">
        <v>431</v>
      </c>
      <c r="E1259" s="2" t="s">
        <v>14</v>
      </c>
      <c r="F1259" s="2" t="s">
        <v>4</v>
      </c>
      <c r="G1259" s="2">
        <v>2</v>
      </c>
      <c r="H1259" s="10">
        <f>IF(_xlfn.XLOOKUP(D1259,Principales!$B:$B,Principales!$D:$D,,,1)&lt;B1259,_xlfn.XLOOKUP(D1259,Principales!$B:$B,Principales!$C:$C,,,-1),_xlfn.XLOOKUP(D1259,Principales!$B:$B,Principales!$C:$C,,,1))</f>
        <v>5000</v>
      </c>
      <c r="I1259" s="14">
        <f t="shared" si="104"/>
        <v>0</v>
      </c>
      <c r="J1259" s="14">
        <f t="shared" si="105"/>
        <v>10000</v>
      </c>
    </row>
    <row r="1260" spans="1:10" hidden="1" x14ac:dyDescent="0.3">
      <c r="A1260" s="5">
        <f t="shared" si="103"/>
        <v>831</v>
      </c>
      <c r="B1260" s="3">
        <v>45173</v>
      </c>
      <c r="C1260" s="2" t="s">
        <v>863</v>
      </c>
      <c r="D1260" s="2" t="s">
        <v>142</v>
      </c>
      <c r="E1260" s="2" t="s">
        <v>22</v>
      </c>
      <c r="F1260" s="2" t="s">
        <v>4</v>
      </c>
      <c r="G1260" s="2">
        <v>2</v>
      </c>
      <c r="H1260" s="10">
        <f>IF(_xlfn.XLOOKUP(D1260,Principales!$B:$B,Principales!$D:$D,,,1)&lt;B1260,_xlfn.XLOOKUP(D1260,Principales!$B:$B,Principales!$C:$C,,,-1),_xlfn.XLOOKUP(D1260,Principales!$B:$B,Principales!$C:$C,,,1))</f>
        <v>5000</v>
      </c>
      <c r="I1260" s="14">
        <f t="shared" si="104"/>
        <v>0</v>
      </c>
      <c r="J1260" s="14">
        <f t="shared" si="105"/>
        <v>10000</v>
      </c>
    </row>
    <row r="1261" spans="1:10" hidden="1" x14ac:dyDescent="0.3">
      <c r="A1261" s="5">
        <f t="shared" si="103"/>
        <v>832</v>
      </c>
      <c r="B1261" s="3">
        <v>45173</v>
      </c>
      <c r="C1261" s="2" t="s">
        <v>282</v>
      </c>
      <c r="D1261" s="2" t="s">
        <v>31</v>
      </c>
      <c r="E1261" s="2" t="s">
        <v>26</v>
      </c>
      <c r="F1261" s="2" t="s">
        <v>434</v>
      </c>
      <c r="G1261" s="2">
        <v>1</v>
      </c>
      <c r="H1261" s="10">
        <f>IF(_xlfn.XLOOKUP(D1261,Principales!$B:$B,Principales!$D:$D,,,1)&lt;B1261,_xlfn.XLOOKUP(D1261,Principales!$B:$B,Principales!$C:$C,,,-1),_xlfn.XLOOKUP(D1261,Principales!$B:$B,Principales!$C:$C,,,1))</f>
        <v>5000</v>
      </c>
      <c r="I1261" s="14">
        <f t="shared" si="104"/>
        <v>0</v>
      </c>
      <c r="J1261" s="14">
        <f t="shared" si="105"/>
        <v>5000</v>
      </c>
    </row>
    <row r="1262" spans="1:10" hidden="1" x14ac:dyDescent="0.3">
      <c r="A1262" s="5">
        <f t="shared" si="103"/>
        <v>833</v>
      </c>
      <c r="B1262" s="3">
        <v>45174</v>
      </c>
      <c r="C1262" s="2" t="s">
        <v>144</v>
      </c>
      <c r="D1262" s="2" t="s">
        <v>340</v>
      </c>
      <c r="E1262" s="2" t="s">
        <v>26</v>
      </c>
      <c r="F1262" s="2" t="s">
        <v>4</v>
      </c>
      <c r="G1262" s="2">
        <v>2</v>
      </c>
      <c r="H1262" s="10">
        <f>IF(_xlfn.XLOOKUP(D1262,Principales!$B:$B,Principales!$D:$D,,,1)&lt;B1262,_xlfn.XLOOKUP(D1262,Principales!$B:$B,Principales!$C:$C,,,-1),_xlfn.XLOOKUP(D1262,Principales!$B:$B,Principales!$C:$C,,,1))</f>
        <v>5000</v>
      </c>
      <c r="I1262" s="14">
        <f t="shared" si="104"/>
        <v>0</v>
      </c>
      <c r="J1262" s="14">
        <f t="shared" si="105"/>
        <v>10000</v>
      </c>
    </row>
    <row r="1263" spans="1:10" hidden="1" x14ac:dyDescent="0.3">
      <c r="A1263" s="5">
        <f t="shared" si="103"/>
        <v>834</v>
      </c>
      <c r="B1263" s="3">
        <v>45174</v>
      </c>
      <c r="C1263" s="2" t="s">
        <v>87</v>
      </c>
      <c r="D1263" s="2" t="s">
        <v>153</v>
      </c>
      <c r="E1263" s="2" t="s">
        <v>14</v>
      </c>
      <c r="F1263" s="2" t="s">
        <v>4</v>
      </c>
      <c r="G1263" s="2">
        <v>1</v>
      </c>
      <c r="H1263" s="10">
        <f>IF(_xlfn.XLOOKUP(D1263,Principales!$B:$B,Principales!$D:$D,,,1)&lt;B1263,_xlfn.XLOOKUP(D1263,Principales!$B:$B,Principales!$C:$C,,,-1),_xlfn.XLOOKUP(D1263,Principales!$B:$B,Principales!$C:$C,,,1))</f>
        <v>5000</v>
      </c>
      <c r="I1263" s="14">
        <f t="shared" si="104"/>
        <v>0</v>
      </c>
      <c r="J1263" s="14">
        <f t="shared" si="105"/>
        <v>5000</v>
      </c>
    </row>
    <row r="1264" spans="1:10" hidden="1" x14ac:dyDescent="0.3">
      <c r="A1264" s="5">
        <f t="shared" si="103"/>
        <v>834</v>
      </c>
      <c r="B1264" s="3">
        <v>45174</v>
      </c>
      <c r="C1264" s="2" t="s">
        <v>87</v>
      </c>
      <c r="D1264" s="2" t="s">
        <v>31</v>
      </c>
      <c r="E1264" s="2" t="s">
        <v>543</v>
      </c>
      <c r="F1264" s="2" t="s">
        <v>434</v>
      </c>
      <c r="G1264" s="2">
        <v>1</v>
      </c>
      <c r="H1264" s="10">
        <f>IF(_xlfn.XLOOKUP(D1264,Principales!$B:$B,Principales!$D:$D,,,1)&lt;B1264,_xlfn.XLOOKUP(D1264,Principales!$B:$B,Principales!$C:$C,,,-1),_xlfn.XLOOKUP(D1264,Principales!$B:$B,Principales!$C:$C,,,1))</f>
        <v>5000</v>
      </c>
      <c r="I1264" s="14">
        <f t="shared" si="104"/>
        <v>0</v>
      </c>
      <c r="J1264" s="14">
        <f t="shared" si="105"/>
        <v>5000</v>
      </c>
    </row>
    <row r="1265" spans="1:10" hidden="1" x14ac:dyDescent="0.3">
      <c r="A1265" s="5">
        <f t="shared" si="103"/>
        <v>835</v>
      </c>
      <c r="B1265" s="3">
        <v>45174</v>
      </c>
      <c r="C1265" s="2" t="s">
        <v>863</v>
      </c>
      <c r="D1265" s="2" t="s">
        <v>341</v>
      </c>
      <c r="E1265" s="2" t="s">
        <v>543</v>
      </c>
      <c r="F1265" s="2" t="s">
        <v>4</v>
      </c>
      <c r="G1265" s="2">
        <v>1</v>
      </c>
      <c r="H1265" s="10">
        <f>IF(_xlfn.XLOOKUP(D1265,Principales!$B:$B,Principales!$D:$D,,,1)&lt;B1265,_xlfn.XLOOKUP(D1265,Principales!$B:$B,Principales!$C:$C,,,-1),_xlfn.XLOOKUP(D1265,Principales!$B:$B,Principales!$C:$C,,,1))</f>
        <v>5000</v>
      </c>
      <c r="I1265" s="14">
        <f t="shared" si="104"/>
        <v>0</v>
      </c>
      <c r="J1265" s="14">
        <f t="shared" si="105"/>
        <v>5000</v>
      </c>
    </row>
    <row r="1266" spans="1:10" hidden="1" x14ac:dyDescent="0.3">
      <c r="A1266" s="5">
        <f t="shared" si="103"/>
        <v>835</v>
      </c>
      <c r="B1266" s="3">
        <v>45174</v>
      </c>
      <c r="C1266" s="2" t="s">
        <v>863</v>
      </c>
      <c r="D1266" s="2" t="s">
        <v>341</v>
      </c>
      <c r="E1266" s="2" t="s">
        <v>543</v>
      </c>
      <c r="F1266" s="2" t="s">
        <v>434</v>
      </c>
      <c r="G1266" s="2">
        <v>1</v>
      </c>
      <c r="H1266" s="10">
        <f>IF(_xlfn.XLOOKUP(D1266,Principales!$B:$B,Principales!$D:$D,,,1)&lt;B1266,_xlfn.XLOOKUP(D1266,Principales!$B:$B,Principales!$C:$C,,,-1),_xlfn.XLOOKUP(D1266,Principales!$B:$B,Principales!$C:$C,,,1))</f>
        <v>5000</v>
      </c>
      <c r="I1266" s="14">
        <f t="shared" si="104"/>
        <v>0</v>
      </c>
      <c r="J1266" s="14">
        <f t="shared" si="105"/>
        <v>5000</v>
      </c>
    </row>
    <row r="1267" spans="1:10" hidden="1" x14ac:dyDescent="0.3">
      <c r="A1267" s="5">
        <f t="shared" si="103"/>
        <v>836</v>
      </c>
      <c r="B1267" s="3">
        <v>45174</v>
      </c>
      <c r="C1267" s="2" t="s">
        <v>18</v>
      </c>
      <c r="D1267" s="2" t="s">
        <v>153</v>
      </c>
      <c r="E1267" s="2" t="s">
        <v>528</v>
      </c>
      <c r="F1267" s="2" t="s">
        <v>12</v>
      </c>
      <c r="G1267" s="2">
        <v>1</v>
      </c>
      <c r="H1267" s="10">
        <f>IF(_xlfn.XLOOKUP(D1267,Principales!$B:$B,Principales!$D:$D,,,1)&lt;B1267,_xlfn.XLOOKUP(D1267,Principales!$B:$B,Principales!$C:$C,,,-1),_xlfn.XLOOKUP(D1267,Principales!$B:$B,Principales!$C:$C,,,1))</f>
        <v>5000</v>
      </c>
      <c r="I1267" s="14">
        <f t="shared" si="104"/>
        <v>0</v>
      </c>
      <c r="J1267" s="14">
        <f t="shared" si="105"/>
        <v>5000</v>
      </c>
    </row>
    <row r="1268" spans="1:10" hidden="1" x14ac:dyDescent="0.3">
      <c r="A1268" s="5">
        <f t="shared" si="103"/>
        <v>836</v>
      </c>
      <c r="B1268" s="3">
        <v>45174</v>
      </c>
      <c r="C1268" s="2" t="s">
        <v>18</v>
      </c>
      <c r="D1268" s="2" t="s">
        <v>31</v>
      </c>
      <c r="E1268" s="2" t="s">
        <v>528</v>
      </c>
      <c r="F1268" s="2" t="s">
        <v>434</v>
      </c>
      <c r="G1268" s="2">
        <v>1</v>
      </c>
      <c r="H1268" s="10">
        <f>IF(_xlfn.XLOOKUP(D1268,Principales!$B:$B,Principales!$D:$D,,,1)&lt;B1268,_xlfn.XLOOKUP(D1268,Principales!$B:$B,Principales!$C:$C,,,-1),_xlfn.XLOOKUP(D1268,Principales!$B:$B,Principales!$C:$C,,,1))</f>
        <v>5000</v>
      </c>
      <c r="I1268" s="14">
        <f t="shared" si="104"/>
        <v>0</v>
      </c>
      <c r="J1268" s="14">
        <f t="shared" si="105"/>
        <v>5000</v>
      </c>
    </row>
    <row r="1269" spans="1:10" hidden="1" x14ac:dyDescent="0.3">
      <c r="A1269" s="5">
        <f t="shared" si="103"/>
        <v>836</v>
      </c>
      <c r="B1269" s="3">
        <v>45174</v>
      </c>
      <c r="C1269" s="2" t="s">
        <v>18</v>
      </c>
      <c r="D1269" s="2" t="s">
        <v>46</v>
      </c>
      <c r="E1269" s="2" t="s">
        <v>26</v>
      </c>
      <c r="F1269" s="2" t="s">
        <v>434</v>
      </c>
      <c r="G1269" s="2">
        <v>1</v>
      </c>
      <c r="H1269" s="10">
        <f>IF(_xlfn.XLOOKUP(D1269,Principales!$B:$B,Principales!$D:$D,,,1)&lt;B1269,_xlfn.XLOOKUP(D1269,Principales!$B:$B,Principales!$C:$C,,,-1),_xlfn.XLOOKUP(D1269,Principales!$B:$B,Principales!$C:$C,,,1))</f>
        <v>5000</v>
      </c>
      <c r="I1269" s="14">
        <f t="shared" si="104"/>
        <v>0</v>
      </c>
      <c r="J1269" s="14">
        <f t="shared" si="105"/>
        <v>5000</v>
      </c>
    </row>
    <row r="1270" spans="1:10" hidden="1" x14ac:dyDescent="0.3">
      <c r="A1270" s="5">
        <f t="shared" si="103"/>
        <v>837</v>
      </c>
      <c r="B1270" s="3">
        <v>45175</v>
      </c>
      <c r="C1270" s="2" t="s">
        <v>493</v>
      </c>
      <c r="D1270" s="2" t="s">
        <v>23</v>
      </c>
      <c r="E1270" s="2" t="s">
        <v>19</v>
      </c>
      <c r="F1270" s="2" t="s">
        <v>434</v>
      </c>
      <c r="G1270" s="2">
        <v>1</v>
      </c>
      <c r="H1270" s="10">
        <f>IF(_xlfn.XLOOKUP(D1270,Principales!$B:$B,Principales!$D:$D,,,1)&lt;B1270,_xlfn.XLOOKUP(D1270,Principales!$B:$B,Principales!$C:$C,,,-1),_xlfn.XLOOKUP(D1270,Principales!$B:$B,Principales!$C:$C,,,1))</f>
        <v>5000</v>
      </c>
      <c r="I1270" s="14">
        <f t="shared" si="104"/>
        <v>0</v>
      </c>
      <c r="J1270" s="14">
        <f t="shared" si="105"/>
        <v>5000</v>
      </c>
    </row>
    <row r="1271" spans="1:10" hidden="1" x14ac:dyDescent="0.3">
      <c r="A1271" s="5">
        <f t="shared" si="103"/>
        <v>837</v>
      </c>
      <c r="B1271" s="3">
        <v>45175</v>
      </c>
      <c r="C1271" s="2" t="s">
        <v>493</v>
      </c>
      <c r="D1271" s="2" t="s">
        <v>153</v>
      </c>
      <c r="E1271" s="2" t="s">
        <v>19</v>
      </c>
      <c r="F1271" s="2" t="s">
        <v>434</v>
      </c>
      <c r="G1271" s="2">
        <v>1</v>
      </c>
      <c r="H1271" s="10">
        <f>IF(_xlfn.XLOOKUP(D1271,Principales!$B:$B,Principales!$D:$D,,,1)&lt;B1271,_xlfn.XLOOKUP(D1271,Principales!$B:$B,Principales!$C:$C,,,-1),_xlfn.XLOOKUP(D1271,Principales!$B:$B,Principales!$C:$C,,,1))</f>
        <v>5000</v>
      </c>
      <c r="I1271" s="14">
        <f t="shared" si="104"/>
        <v>0</v>
      </c>
      <c r="J1271" s="14">
        <f t="shared" si="105"/>
        <v>5000</v>
      </c>
    </row>
    <row r="1272" spans="1:10" hidden="1" x14ac:dyDescent="0.3">
      <c r="A1272" s="5">
        <f t="shared" si="103"/>
        <v>838</v>
      </c>
      <c r="B1272" s="3">
        <v>45175</v>
      </c>
      <c r="C1272" s="2" t="s">
        <v>578</v>
      </c>
      <c r="D1272" s="2" t="s">
        <v>23</v>
      </c>
      <c r="E1272" s="2" t="s">
        <v>26</v>
      </c>
      <c r="F1272" s="2" t="s">
        <v>434</v>
      </c>
      <c r="G1272" s="2">
        <v>1</v>
      </c>
      <c r="H1272" s="10">
        <f>IF(_xlfn.XLOOKUP(D1272,Principales!$B:$B,Principales!$D:$D,,,1)&lt;B1272,_xlfn.XLOOKUP(D1272,Principales!$B:$B,Principales!$C:$C,,,-1),_xlfn.XLOOKUP(D1272,Principales!$B:$B,Principales!$C:$C,,,1))</f>
        <v>5000</v>
      </c>
      <c r="I1272" s="14">
        <f t="shared" si="104"/>
        <v>0</v>
      </c>
      <c r="J1272" s="14">
        <f t="shared" si="105"/>
        <v>5000</v>
      </c>
    </row>
    <row r="1273" spans="1:10" hidden="1" x14ac:dyDescent="0.3">
      <c r="A1273" s="5">
        <f t="shared" si="103"/>
        <v>838</v>
      </c>
      <c r="B1273" s="3">
        <v>45175</v>
      </c>
      <c r="C1273" s="2" t="s">
        <v>578</v>
      </c>
      <c r="D1273" s="2" t="s">
        <v>23</v>
      </c>
      <c r="E1273" s="2" t="s">
        <v>35</v>
      </c>
      <c r="F1273" s="2" t="s">
        <v>4</v>
      </c>
      <c r="G1273" s="2">
        <v>1</v>
      </c>
      <c r="H1273" s="10">
        <f>IF(_xlfn.XLOOKUP(D1273,Principales!$B:$B,Principales!$D:$D,,,1)&lt;B1273,_xlfn.XLOOKUP(D1273,Principales!$B:$B,Principales!$C:$C,,,-1),_xlfn.XLOOKUP(D1273,Principales!$B:$B,Principales!$C:$C,,,1))</f>
        <v>5000</v>
      </c>
      <c r="I1273" s="14">
        <f t="shared" si="104"/>
        <v>0</v>
      </c>
      <c r="J1273" s="14">
        <f t="shared" si="105"/>
        <v>5000</v>
      </c>
    </row>
    <row r="1274" spans="1:10" hidden="1" x14ac:dyDescent="0.3">
      <c r="A1274" s="5">
        <f t="shared" si="103"/>
        <v>839</v>
      </c>
      <c r="B1274" s="3">
        <v>45175</v>
      </c>
      <c r="C1274" s="2" t="s">
        <v>479</v>
      </c>
      <c r="D1274" s="2" t="s">
        <v>23</v>
      </c>
      <c r="E1274" s="2" t="s">
        <v>19</v>
      </c>
      <c r="F1274" s="2" t="s">
        <v>434</v>
      </c>
      <c r="G1274" s="2">
        <v>1</v>
      </c>
      <c r="H1274" s="10">
        <f>IF(_xlfn.XLOOKUP(D1274,Principales!$B:$B,Principales!$D:$D,,,1)&lt;B1274,_xlfn.XLOOKUP(D1274,Principales!$B:$B,Principales!$C:$C,,,-1),_xlfn.XLOOKUP(D1274,Principales!$B:$B,Principales!$C:$C,,,1))</f>
        <v>5000</v>
      </c>
      <c r="I1274" s="14">
        <f t="shared" si="104"/>
        <v>0</v>
      </c>
      <c r="J1274" s="14">
        <f t="shared" si="105"/>
        <v>5000</v>
      </c>
    </row>
    <row r="1275" spans="1:10" hidden="1" x14ac:dyDescent="0.3">
      <c r="A1275" s="5">
        <f t="shared" si="103"/>
        <v>840</v>
      </c>
      <c r="B1275" s="3">
        <v>45175</v>
      </c>
      <c r="C1275" s="2" t="s">
        <v>593</v>
      </c>
      <c r="D1275" s="2" t="s">
        <v>23</v>
      </c>
      <c r="E1275" s="2" t="s">
        <v>19</v>
      </c>
      <c r="F1275" s="2" t="s">
        <v>4</v>
      </c>
      <c r="G1275" s="2">
        <v>1</v>
      </c>
      <c r="H1275" s="10">
        <f>IF(_xlfn.XLOOKUP(D1275,Principales!$B:$B,Principales!$D:$D,,,1)&lt;B1275,_xlfn.XLOOKUP(D1275,Principales!$B:$B,Principales!$C:$C,,,-1),_xlfn.XLOOKUP(D1275,Principales!$B:$B,Principales!$C:$C,,,1))</f>
        <v>5000</v>
      </c>
      <c r="I1275" s="14">
        <f t="shared" si="104"/>
        <v>0</v>
      </c>
      <c r="J1275" s="14">
        <f t="shared" si="105"/>
        <v>5000</v>
      </c>
    </row>
    <row r="1276" spans="1:10" hidden="1" x14ac:dyDescent="0.3">
      <c r="A1276" s="5">
        <f t="shared" si="103"/>
        <v>840</v>
      </c>
      <c r="B1276" s="3">
        <v>45175</v>
      </c>
      <c r="C1276" s="2" t="s">
        <v>593</v>
      </c>
      <c r="D1276" s="2" t="s">
        <v>23</v>
      </c>
      <c r="E1276" s="2" t="s">
        <v>332</v>
      </c>
      <c r="F1276" s="2" t="s">
        <v>140</v>
      </c>
      <c r="G1276" s="2">
        <v>1</v>
      </c>
      <c r="H1276" s="10">
        <f>IF(_xlfn.XLOOKUP(D1276,Principales!$B:$B,Principales!$D:$D,,,1)&lt;B1276,_xlfn.XLOOKUP(D1276,Principales!$B:$B,Principales!$C:$C,,,-1),_xlfn.XLOOKUP(D1276,Principales!$B:$B,Principales!$C:$C,,,1))</f>
        <v>5000</v>
      </c>
      <c r="I1276" s="14">
        <f t="shared" si="104"/>
        <v>0</v>
      </c>
      <c r="J1276" s="14">
        <f t="shared" si="105"/>
        <v>5000</v>
      </c>
    </row>
    <row r="1277" spans="1:10" hidden="1" x14ac:dyDescent="0.3">
      <c r="A1277" s="5">
        <f t="shared" si="103"/>
        <v>841</v>
      </c>
      <c r="B1277" s="3">
        <v>45176</v>
      </c>
      <c r="C1277" s="2" t="s">
        <v>144</v>
      </c>
      <c r="D1277" s="2" t="s">
        <v>153</v>
      </c>
      <c r="E1277" s="2" t="s">
        <v>14</v>
      </c>
      <c r="F1277" s="2" t="s">
        <v>4</v>
      </c>
      <c r="G1277" s="2">
        <v>3</v>
      </c>
      <c r="H1277" s="10">
        <f>IF(_xlfn.XLOOKUP(D1277,Principales!$B:$B,Principales!$D:$D,,,1)&lt;B1277,_xlfn.XLOOKUP(D1277,Principales!$B:$B,Principales!$C:$C,,,-1),_xlfn.XLOOKUP(D1277,Principales!$B:$B,Principales!$C:$C,,,1))</f>
        <v>5000</v>
      </c>
      <c r="I1277" s="14">
        <f t="shared" si="104"/>
        <v>0</v>
      </c>
      <c r="J1277" s="14">
        <f t="shared" si="105"/>
        <v>15000</v>
      </c>
    </row>
    <row r="1278" spans="1:10" hidden="1" x14ac:dyDescent="0.3">
      <c r="A1278" s="5">
        <f t="shared" si="103"/>
        <v>842</v>
      </c>
      <c r="B1278" s="3">
        <v>45176</v>
      </c>
      <c r="C1278" s="2" t="s">
        <v>493</v>
      </c>
      <c r="D1278" s="2" t="s">
        <v>88</v>
      </c>
      <c r="E1278" s="2" t="s">
        <v>580</v>
      </c>
      <c r="F1278" s="2" t="s">
        <v>434</v>
      </c>
      <c r="G1278" s="2">
        <v>1</v>
      </c>
      <c r="H1278" s="10">
        <f>IF(_xlfn.XLOOKUP(D1278,Principales!$B:$B,Principales!$D:$D,,,1)&lt;B1278,_xlfn.XLOOKUP(D1278,Principales!$B:$B,Principales!$C:$C,,,-1),_xlfn.XLOOKUP(D1278,Principales!$B:$B,Principales!$C:$C,,,1))</f>
        <v>5000</v>
      </c>
      <c r="I1278" s="14">
        <f t="shared" si="104"/>
        <v>0</v>
      </c>
      <c r="J1278" s="14">
        <f t="shared" si="105"/>
        <v>5000</v>
      </c>
    </row>
    <row r="1279" spans="1:10" hidden="1" x14ac:dyDescent="0.3">
      <c r="A1279" s="5">
        <f t="shared" si="103"/>
        <v>843</v>
      </c>
      <c r="B1279" s="3">
        <v>45176</v>
      </c>
      <c r="C1279" s="2" t="s">
        <v>282</v>
      </c>
      <c r="D1279" s="2" t="s">
        <v>31</v>
      </c>
      <c r="E1279" s="2" t="s">
        <v>26</v>
      </c>
      <c r="F1279" s="2" t="s">
        <v>434</v>
      </c>
      <c r="G1279" s="2">
        <v>1</v>
      </c>
      <c r="H1279" s="10">
        <f>IF(_xlfn.XLOOKUP(D1279,Principales!$B:$B,Principales!$D:$D,,,1)&lt;B1279,_xlfn.XLOOKUP(D1279,Principales!$B:$B,Principales!$C:$C,,,-1),_xlfn.XLOOKUP(D1279,Principales!$B:$B,Principales!$C:$C,,,1))</f>
        <v>5000</v>
      </c>
      <c r="I1279" s="14">
        <f t="shared" si="104"/>
        <v>0</v>
      </c>
      <c r="J1279" s="14">
        <f t="shared" si="105"/>
        <v>5000</v>
      </c>
    </row>
    <row r="1280" spans="1:10" hidden="1" x14ac:dyDescent="0.3">
      <c r="A1280" s="5">
        <f t="shared" si="103"/>
        <v>843</v>
      </c>
      <c r="B1280" s="3">
        <v>45176</v>
      </c>
      <c r="C1280" s="2" t="s">
        <v>282</v>
      </c>
      <c r="D1280" s="2" t="s">
        <v>153</v>
      </c>
      <c r="E1280" s="2" t="s">
        <v>14</v>
      </c>
      <c r="F1280" s="2" t="s">
        <v>4</v>
      </c>
      <c r="G1280" s="2">
        <v>1</v>
      </c>
      <c r="H1280" s="10">
        <f>IF(_xlfn.XLOOKUP(D1280,Principales!$B:$B,Principales!$D:$D,,,1)&lt;B1280,_xlfn.XLOOKUP(D1280,Principales!$B:$B,Principales!$C:$C,,,-1),_xlfn.XLOOKUP(D1280,Principales!$B:$B,Principales!$C:$C,,,1))</f>
        <v>5000</v>
      </c>
      <c r="I1280" s="14">
        <f t="shared" si="104"/>
        <v>0</v>
      </c>
      <c r="J1280" s="14">
        <f t="shared" si="105"/>
        <v>5000</v>
      </c>
    </row>
    <row r="1281" spans="1:10" hidden="1" x14ac:dyDescent="0.3">
      <c r="A1281" s="5">
        <f t="shared" si="103"/>
        <v>843</v>
      </c>
      <c r="B1281" s="3">
        <v>45176</v>
      </c>
      <c r="C1281" s="2" t="s">
        <v>282</v>
      </c>
      <c r="D1281" s="2" t="s">
        <v>88</v>
      </c>
      <c r="E1281" s="2" t="s">
        <v>63</v>
      </c>
      <c r="F1281" s="2" t="s">
        <v>4</v>
      </c>
      <c r="G1281" s="2">
        <v>1</v>
      </c>
      <c r="H1281" s="10">
        <f>IF(_xlfn.XLOOKUP(D1281,Principales!$B:$B,Principales!$D:$D,,,1)&lt;B1281,_xlfn.XLOOKUP(D1281,Principales!$B:$B,Principales!$C:$C,,,-1),_xlfn.XLOOKUP(D1281,Principales!$B:$B,Principales!$C:$C,,,1))</f>
        <v>5000</v>
      </c>
      <c r="I1281" s="14">
        <f t="shared" si="104"/>
        <v>0</v>
      </c>
      <c r="J1281" s="14">
        <f t="shared" si="105"/>
        <v>5000</v>
      </c>
    </row>
    <row r="1282" spans="1:10" hidden="1" x14ac:dyDescent="0.3">
      <c r="A1282" s="5">
        <f t="shared" si="103"/>
        <v>843</v>
      </c>
      <c r="B1282" s="3">
        <v>45176</v>
      </c>
      <c r="C1282" s="2" t="s">
        <v>282</v>
      </c>
      <c r="D1282" s="2" t="s">
        <v>88</v>
      </c>
      <c r="E1282" s="2" t="s">
        <v>63</v>
      </c>
      <c r="F1282" s="2" t="s">
        <v>561</v>
      </c>
      <c r="G1282" s="2">
        <v>2</v>
      </c>
      <c r="H1282" s="10">
        <f>IF(_xlfn.XLOOKUP(D1282,Principales!$B:$B,Principales!$D:$D,,,1)&lt;B1282,_xlfn.XLOOKUP(D1282,Principales!$B:$B,Principales!$C:$C,,,-1),_xlfn.XLOOKUP(D1282,Principales!$B:$B,Principales!$C:$C,,,1))</f>
        <v>5000</v>
      </c>
      <c r="I1282" s="14">
        <f t="shared" si="104"/>
        <v>0</v>
      </c>
      <c r="J1282" s="14">
        <f t="shared" si="105"/>
        <v>10000</v>
      </c>
    </row>
    <row r="1283" spans="1:10" hidden="1" x14ac:dyDescent="0.3">
      <c r="A1283" s="5">
        <f t="shared" si="103"/>
        <v>844</v>
      </c>
      <c r="B1283" s="3">
        <v>45176</v>
      </c>
      <c r="C1283" s="2" t="s">
        <v>62</v>
      </c>
      <c r="D1283" s="2" t="s">
        <v>88</v>
      </c>
      <c r="E1283" s="2" t="s">
        <v>580</v>
      </c>
      <c r="F1283" s="2" t="s">
        <v>4</v>
      </c>
      <c r="G1283" s="2">
        <v>1</v>
      </c>
      <c r="H1283" s="10">
        <f>IF(_xlfn.XLOOKUP(D1283,Principales!$B:$B,Principales!$D:$D,,,1)&lt;B1283,_xlfn.XLOOKUP(D1283,Principales!$B:$B,Principales!$C:$C,,,-1),_xlfn.XLOOKUP(D1283,Principales!$B:$B,Principales!$C:$C,,,1))</f>
        <v>5000</v>
      </c>
      <c r="I1283" s="14">
        <f t="shared" si="104"/>
        <v>0</v>
      </c>
      <c r="J1283" s="14">
        <f t="shared" si="105"/>
        <v>5000</v>
      </c>
    </row>
    <row r="1284" spans="1:10" hidden="1" x14ac:dyDescent="0.3">
      <c r="A1284" s="5">
        <f t="shared" ref="A1284:A1347" si="106">IF(_xlfn.CONCAT(B1284:C1284)=_xlfn.CONCAT(B1283:C1283),A1283,A1283+1)</f>
        <v>845</v>
      </c>
      <c r="B1284" s="3">
        <v>45176</v>
      </c>
      <c r="C1284" s="2" t="s">
        <v>579</v>
      </c>
      <c r="D1284" s="2" t="s">
        <v>88</v>
      </c>
      <c r="E1284" s="2" t="s">
        <v>580</v>
      </c>
      <c r="F1284" s="2" t="s">
        <v>4</v>
      </c>
      <c r="G1284" s="2">
        <v>1</v>
      </c>
      <c r="H1284" s="10">
        <f>IF(_xlfn.XLOOKUP(D1284,Principales!$B:$B,Principales!$D:$D,,,1)&lt;B1284,_xlfn.XLOOKUP(D1284,Principales!$B:$B,Principales!$C:$C,,,-1),_xlfn.XLOOKUP(D1284,Principales!$B:$B,Principales!$C:$C,,,1))</f>
        <v>5000</v>
      </c>
      <c r="I1284" s="14">
        <f t="shared" si="104"/>
        <v>0</v>
      </c>
      <c r="J1284" s="14">
        <f t="shared" si="105"/>
        <v>5000</v>
      </c>
    </row>
    <row r="1285" spans="1:10" hidden="1" x14ac:dyDescent="0.3">
      <c r="A1285" s="5">
        <f t="shared" si="106"/>
        <v>846</v>
      </c>
      <c r="B1285" s="3">
        <v>45176</v>
      </c>
      <c r="C1285" s="2" t="s">
        <v>483</v>
      </c>
      <c r="D1285" s="2" t="s">
        <v>431</v>
      </c>
      <c r="E1285" s="2" t="s">
        <v>26</v>
      </c>
      <c r="F1285" s="2" t="s">
        <v>4</v>
      </c>
      <c r="G1285" s="2">
        <v>1</v>
      </c>
      <c r="H1285" s="10">
        <f>IF(_xlfn.XLOOKUP(D1285,Principales!$B:$B,Principales!$D:$D,,,1)&lt;B1285,_xlfn.XLOOKUP(D1285,Principales!$B:$B,Principales!$C:$C,,,-1),_xlfn.XLOOKUP(D1285,Principales!$B:$B,Principales!$C:$C,,,1))</f>
        <v>5000</v>
      </c>
      <c r="I1285" s="14">
        <f t="shared" si="104"/>
        <v>0</v>
      </c>
      <c r="J1285" s="14">
        <f t="shared" si="105"/>
        <v>5000</v>
      </c>
    </row>
    <row r="1286" spans="1:10" hidden="1" x14ac:dyDescent="0.3">
      <c r="A1286" s="5">
        <f t="shared" si="106"/>
        <v>846</v>
      </c>
      <c r="B1286" s="3">
        <v>45176</v>
      </c>
      <c r="C1286" s="2" t="s">
        <v>483</v>
      </c>
      <c r="D1286" s="2" t="s">
        <v>88</v>
      </c>
      <c r="E1286" s="2" t="s">
        <v>580</v>
      </c>
      <c r="F1286" s="2" t="s">
        <v>4</v>
      </c>
      <c r="G1286" s="2">
        <v>1</v>
      </c>
      <c r="H1286" s="10">
        <f>IF(_xlfn.XLOOKUP(D1286,Principales!$B:$B,Principales!$D:$D,,,1)&lt;B1286,_xlfn.XLOOKUP(D1286,Principales!$B:$B,Principales!$C:$C,,,-1),_xlfn.XLOOKUP(D1286,Principales!$B:$B,Principales!$C:$C,,,1))</f>
        <v>5000</v>
      </c>
      <c r="I1286" s="14">
        <f t="shared" si="104"/>
        <v>0</v>
      </c>
      <c r="J1286" s="14">
        <f t="shared" si="105"/>
        <v>5000</v>
      </c>
    </row>
    <row r="1287" spans="1:10" hidden="1" x14ac:dyDescent="0.3">
      <c r="A1287" s="5">
        <f t="shared" si="106"/>
        <v>847</v>
      </c>
      <c r="B1287" s="3">
        <v>45177</v>
      </c>
      <c r="C1287" s="2" t="s">
        <v>144</v>
      </c>
      <c r="D1287" s="2" t="s">
        <v>340</v>
      </c>
      <c r="E1287" s="2" t="s">
        <v>19</v>
      </c>
      <c r="F1287" s="2" t="s">
        <v>4</v>
      </c>
      <c r="G1287" s="2">
        <v>1</v>
      </c>
      <c r="H1287" s="10">
        <f>IF(_xlfn.XLOOKUP(D1287,Principales!$B:$B,Principales!$D:$D,,,1)&lt;B1287,_xlfn.XLOOKUP(D1287,Principales!$B:$B,Principales!$C:$C,,,-1),_xlfn.XLOOKUP(D1287,Principales!$B:$B,Principales!$C:$C,,,1))</f>
        <v>5000</v>
      </c>
      <c r="I1287" s="14">
        <f t="shared" si="104"/>
        <v>0</v>
      </c>
      <c r="J1287" s="14">
        <f t="shared" si="105"/>
        <v>5000</v>
      </c>
    </row>
    <row r="1288" spans="1:10" hidden="1" x14ac:dyDescent="0.3">
      <c r="A1288" s="5">
        <f t="shared" si="106"/>
        <v>847</v>
      </c>
      <c r="B1288" s="3">
        <v>45177</v>
      </c>
      <c r="C1288" s="2" t="s">
        <v>144</v>
      </c>
      <c r="D1288" s="2" t="s">
        <v>153</v>
      </c>
      <c r="E1288" s="2" t="s">
        <v>528</v>
      </c>
      <c r="F1288" s="2" t="s">
        <v>4</v>
      </c>
      <c r="G1288" s="2">
        <v>2</v>
      </c>
      <c r="H1288" s="10">
        <f>IF(_xlfn.XLOOKUP(D1288,Principales!$B:$B,Principales!$D:$D,,,1)&lt;B1288,_xlfn.XLOOKUP(D1288,Principales!$B:$B,Principales!$C:$C,,,-1),_xlfn.XLOOKUP(D1288,Principales!$B:$B,Principales!$C:$C,,,1))</f>
        <v>5000</v>
      </c>
      <c r="I1288" s="14">
        <f t="shared" si="104"/>
        <v>0</v>
      </c>
      <c r="J1288" s="14">
        <f t="shared" si="105"/>
        <v>10000</v>
      </c>
    </row>
    <row r="1289" spans="1:10" hidden="1" x14ac:dyDescent="0.3">
      <c r="A1289" s="5">
        <f t="shared" si="106"/>
        <v>847</v>
      </c>
      <c r="B1289" s="3">
        <v>45177</v>
      </c>
      <c r="C1289" s="2" t="s">
        <v>144</v>
      </c>
      <c r="D1289" s="2" t="s">
        <v>153</v>
      </c>
      <c r="E1289" s="2" t="s">
        <v>543</v>
      </c>
      <c r="F1289" s="2" t="s">
        <v>4</v>
      </c>
      <c r="G1289" s="2">
        <v>1</v>
      </c>
      <c r="H1289" s="10">
        <f>IF(_xlfn.XLOOKUP(D1289,Principales!$B:$B,Principales!$D:$D,,,1)&lt;B1289,_xlfn.XLOOKUP(D1289,Principales!$B:$B,Principales!$C:$C,,,-1),_xlfn.XLOOKUP(D1289,Principales!$B:$B,Principales!$C:$C,,,1))</f>
        <v>5000</v>
      </c>
      <c r="I1289" s="14">
        <f t="shared" si="104"/>
        <v>0</v>
      </c>
      <c r="J1289" s="14">
        <f t="shared" si="105"/>
        <v>5000</v>
      </c>
    </row>
    <row r="1290" spans="1:10" hidden="1" x14ac:dyDescent="0.3">
      <c r="A1290" s="5">
        <f t="shared" si="106"/>
        <v>848</v>
      </c>
      <c r="B1290" s="3">
        <v>45177</v>
      </c>
      <c r="C1290" s="2" t="s">
        <v>138</v>
      </c>
      <c r="D1290" s="2" t="s">
        <v>137</v>
      </c>
      <c r="E1290" s="2" t="s">
        <v>26</v>
      </c>
      <c r="F1290" s="2" t="s">
        <v>434</v>
      </c>
      <c r="G1290" s="2">
        <v>1</v>
      </c>
      <c r="H1290" s="10">
        <f>IF(_xlfn.XLOOKUP(D1290,Principales!$B:$B,Principales!$D:$D,,,1)&lt;B1290,_xlfn.XLOOKUP(D1290,Principales!$B:$B,Principales!$C:$C,,,-1),_xlfn.XLOOKUP(D1290,Principales!$B:$B,Principales!$C:$C,,,1))</f>
        <v>5000</v>
      </c>
      <c r="I1290" s="14">
        <f t="shared" si="104"/>
        <v>0</v>
      </c>
      <c r="J1290" s="14">
        <f t="shared" si="105"/>
        <v>5000</v>
      </c>
    </row>
    <row r="1291" spans="1:10" hidden="1" x14ac:dyDescent="0.3">
      <c r="A1291" s="5">
        <f t="shared" si="106"/>
        <v>848</v>
      </c>
      <c r="B1291" s="3">
        <v>45177</v>
      </c>
      <c r="C1291" s="2" t="s">
        <v>138</v>
      </c>
      <c r="D1291" s="2" t="s">
        <v>431</v>
      </c>
      <c r="E1291" s="2" t="s">
        <v>26</v>
      </c>
      <c r="F1291" s="2" t="s">
        <v>4</v>
      </c>
      <c r="G1291" s="2">
        <v>2</v>
      </c>
      <c r="H1291" s="10">
        <f>IF(_xlfn.XLOOKUP(D1291,Principales!$B:$B,Principales!$D:$D,,,1)&lt;B1291,_xlfn.XLOOKUP(D1291,Principales!$B:$B,Principales!$C:$C,,,-1),_xlfn.XLOOKUP(D1291,Principales!$B:$B,Principales!$C:$C,,,1))</f>
        <v>5000</v>
      </c>
      <c r="I1291" s="14">
        <f t="shared" si="104"/>
        <v>0</v>
      </c>
      <c r="J1291" s="14">
        <f t="shared" si="105"/>
        <v>10000</v>
      </c>
    </row>
    <row r="1292" spans="1:10" hidden="1" x14ac:dyDescent="0.3">
      <c r="A1292" s="5">
        <f t="shared" si="106"/>
        <v>849</v>
      </c>
      <c r="B1292" s="3">
        <v>45177</v>
      </c>
      <c r="C1292" s="2" t="s">
        <v>62</v>
      </c>
      <c r="D1292" s="2" t="s">
        <v>137</v>
      </c>
      <c r="E1292" s="2" t="s">
        <v>19</v>
      </c>
      <c r="F1292" s="2" t="s">
        <v>434</v>
      </c>
      <c r="G1292" s="2">
        <v>2</v>
      </c>
      <c r="H1292" s="10">
        <f>IF(_xlfn.XLOOKUP(D1292,Principales!$B:$B,Principales!$D:$D,,,1)&lt;B1292,_xlfn.XLOOKUP(D1292,Principales!$B:$B,Principales!$C:$C,,,-1),_xlfn.XLOOKUP(D1292,Principales!$B:$B,Principales!$C:$C,,,1))</f>
        <v>5000</v>
      </c>
      <c r="I1292" s="14">
        <f t="shared" si="104"/>
        <v>0</v>
      </c>
      <c r="J1292" s="14">
        <f t="shared" si="105"/>
        <v>10000</v>
      </c>
    </row>
    <row r="1293" spans="1:10" hidden="1" x14ac:dyDescent="0.3">
      <c r="A1293" s="5">
        <f t="shared" si="106"/>
        <v>850</v>
      </c>
      <c r="B1293" s="3">
        <v>45177</v>
      </c>
      <c r="C1293" s="2" t="s">
        <v>490</v>
      </c>
      <c r="D1293" s="2" t="s">
        <v>137</v>
      </c>
      <c r="E1293" s="2" t="s">
        <v>19</v>
      </c>
      <c r="F1293" s="2" t="s">
        <v>4</v>
      </c>
      <c r="G1293" s="2">
        <v>1</v>
      </c>
      <c r="H1293" s="10">
        <f>IF(_xlfn.XLOOKUP(D1293,Principales!$B:$B,Principales!$D:$D,,,1)&lt;B1293,_xlfn.XLOOKUP(D1293,Principales!$B:$B,Principales!$C:$C,,,-1),_xlfn.XLOOKUP(D1293,Principales!$B:$B,Principales!$C:$C,,,1))</f>
        <v>5000</v>
      </c>
      <c r="I1293" s="14">
        <f t="shared" si="104"/>
        <v>0</v>
      </c>
      <c r="J1293" s="14">
        <f t="shared" si="105"/>
        <v>5000</v>
      </c>
    </row>
    <row r="1294" spans="1:10" hidden="1" x14ac:dyDescent="0.3">
      <c r="A1294" s="5">
        <f t="shared" si="106"/>
        <v>851</v>
      </c>
      <c r="B1294" s="3">
        <v>45178</v>
      </c>
      <c r="C1294" s="2" t="s">
        <v>8</v>
      </c>
      <c r="D1294" s="2" t="s">
        <v>36</v>
      </c>
      <c r="E1294" s="2"/>
      <c r="F1294" s="2" t="s">
        <v>434</v>
      </c>
      <c r="G1294" s="2">
        <v>2</v>
      </c>
      <c r="H1294" s="10">
        <f>IF(_xlfn.XLOOKUP(D1294,Principales!$B:$B,Principales!$D:$D,,,1)&lt;B1294,_xlfn.XLOOKUP(D1294,Principales!$B:$B,Principales!$C:$C,,,-1),_xlfn.XLOOKUP(D1294,Principales!$B:$B,Principales!$C:$C,,,1))</f>
        <v>5000</v>
      </c>
      <c r="I1294" s="14">
        <f t="shared" ref="I1294:I1336" si="107">IF(AND(F1294="S/E",OR(E1294="Mix ensalada",D1294="Mix ensalada")),0,IF(AND(F1294="S/E",OR(E1294&lt;&gt;"Mix ensalada",D1294&lt;&gt;"Mix ensalada")),1000,0))</f>
        <v>0</v>
      </c>
      <c r="J1294" s="14">
        <f t="shared" ref="J1294:J1336" si="108">G1294*H1294-I1294</f>
        <v>10000</v>
      </c>
    </row>
    <row r="1295" spans="1:10" hidden="1" x14ac:dyDescent="0.3">
      <c r="A1295" s="5">
        <f t="shared" si="106"/>
        <v>852</v>
      </c>
      <c r="B1295" s="3">
        <v>45178</v>
      </c>
      <c r="C1295" s="2" t="s">
        <v>570</v>
      </c>
      <c r="D1295" s="2" t="s">
        <v>431</v>
      </c>
      <c r="E1295" s="2" t="s">
        <v>19</v>
      </c>
      <c r="F1295" s="2" t="s">
        <v>434</v>
      </c>
      <c r="G1295" s="2">
        <v>1</v>
      </c>
      <c r="H1295" s="10">
        <f>IF(_xlfn.XLOOKUP(D1295,Principales!$B:$B,Principales!$D:$D,,,1)&lt;B1295,_xlfn.XLOOKUP(D1295,Principales!$B:$B,Principales!$C:$C,,,-1),_xlfn.XLOOKUP(D1295,Principales!$B:$B,Principales!$C:$C,,,1))</f>
        <v>5000</v>
      </c>
      <c r="I1295" s="14">
        <f t="shared" si="107"/>
        <v>0</v>
      </c>
      <c r="J1295" s="14">
        <f t="shared" si="108"/>
        <v>5000</v>
      </c>
    </row>
    <row r="1296" spans="1:10" hidden="1" x14ac:dyDescent="0.3">
      <c r="A1296" s="5">
        <f t="shared" si="106"/>
        <v>853</v>
      </c>
      <c r="B1296" s="3">
        <v>45178</v>
      </c>
      <c r="C1296" s="2" t="s">
        <v>39</v>
      </c>
      <c r="D1296" s="2" t="s">
        <v>37</v>
      </c>
      <c r="E1296" s="2"/>
      <c r="F1296" s="2" t="s">
        <v>4</v>
      </c>
      <c r="G1296" s="2">
        <v>1</v>
      </c>
      <c r="H1296" s="10">
        <f>IF(_xlfn.XLOOKUP(D1296,Principales!$B:$B,Principales!$D:$D,,,1)&lt;B1296,_xlfn.XLOOKUP(D1296,Principales!$B:$B,Principales!$C:$C,,,-1),_xlfn.XLOOKUP(D1296,Principales!$B:$B,Principales!$C:$C,,,1))</f>
        <v>5000</v>
      </c>
      <c r="I1296" s="14">
        <f t="shared" si="107"/>
        <v>0</v>
      </c>
      <c r="J1296" s="14">
        <f t="shared" si="108"/>
        <v>5000</v>
      </c>
    </row>
    <row r="1297" spans="1:10" hidden="1" x14ac:dyDescent="0.3">
      <c r="A1297" s="5">
        <f t="shared" si="106"/>
        <v>853</v>
      </c>
      <c r="B1297" s="3">
        <v>45178</v>
      </c>
      <c r="C1297" s="2" t="s">
        <v>39</v>
      </c>
      <c r="D1297" s="2" t="s">
        <v>36</v>
      </c>
      <c r="E1297" s="2"/>
      <c r="F1297" s="2" t="s">
        <v>4</v>
      </c>
      <c r="G1297" s="2">
        <v>1</v>
      </c>
      <c r="H1297" s="10">
        <f>IF(_xlfn.XLOOKUP(D1297,Principales!$B:$B,Principales!$D:$D,,,1)&lt;B1297,_xlfn.XLOOKUP(D1297,Principales!$B:$B,Principales!$C:$C,,,-1),_xlfn.XLOOKUP(D1297,Principales!$B:$B,Principales!$C:$C,,,1))</f>
        <v>5000</v>
      </c>
      <c r="I1297" s="14">
        <f t="shared" si="107"/>
        <v>0</v>
      </c>
      <c r="J1297" s="14">
        <f t="shared" si="108"/>
        <v>5000</v>
      </c>
    </row>
    <row r="1298" spans="1:10" hidden="1" x14ac:dyDescent="0.3">
      <c r="A1298" s="5">
        <f t="shared" si="106"/>
        <v>854</v>
      </c>
      <c r="B1298" s="3">
        <v>45178</v>
      </c>
      <c r="C1298" s="2" t="s">
        <v>519</v>
      </c>
      <c r="D1298" s="2" t="s">
        <v>37</v>
      </c>
      <c r="E1298" s="2"/>
      <c r="F1298" s="2" t="s">
        <v>12</v>
      </c>
      <c r="G1298" s="2">
        <v>1</v>
      </c>
      <c r="H1298" s="10">
        <f>IF(_xlfn.XLOOKUP(D1298,Principales!$B:$B,Principales!$D:$D,,,1)&lt;B1298,_xlfn.XLOOKUP(D1298,Principales!$B:$B,Principales!$C:$C,,,-1),_xlfn.XLOOKUP(D1298,Principales!$B:$B,Principales!$C:$C,,,1))</f>
        <v>5000</v>
      </c>
      <c r="I1298" s="14">
        <f t="shared" si="107"/>
        <v>0</v>
      </c>
      <c r="J1298" s="14">
        <f t="shared" si="108"/>
        <v>5000</v>
      </c>
    </row>
    <row r="1299" spans="1:10" hidden="1" x14ac:dyDescent="0.3">
      <c r="A1299" s="5">
        <f t="shared" si="106"/>
        <v>855</v>
      </c>
      <c r="B1299" s="3">
        <v>45178</v>
      </c>
      <c r="C1299" s="2" t="s">
        <v>581</v>
      </c>
      <c r="D1299" s="2" t="s">
        <v>37</v>
      </c>
      <c r="E1299" s="2"/>
      <c r="F1299" s="2" t="s">
        <v>4</v>
      </c>
      <c r="G1299" s="2">
        <v>1</v>
      </c>
      <c r="H1299" s="10">
        <f>IF(_xlfn.XLOOKUP(D1299,Principales!$B:$B,Principales!$D:$D,,,1)&lt;B1299,_xlfn.XLOOKUP(D1299,Principales!$B:$B,Principales!$C:$C,,,-1),_xlfn.XLOOKUP(D1299,Principales!$B:$B,Principales!$C:$C,,,1))</f>
        <v>5000</v>
      </c>
      <c r="I1299" s="14">
        <f t="shared" si="107"/>
        <v>0</v>
      </c>
      <c r="J1299" s="14">
        <f t="shared" si="108"/>
        <v>5000</v>
      </c>
    </row>
    <row r="1300" spans="1:10" hidden="1" x14ac:dyDescent="0.3">
      <c r="A1300" s="5">
        <f t="shared" si="106"/>
        <v>855</v>
      </c>
      <c r="B1300" s="3">
        <v>45178</v>
      </c>
      <c r="C1300" s="2" t="s">
        <v>581</v>
      </c>
      <c r="D1300" s="2" t="s">
        <v>58</v>
      </c>
      <c r="E1300" s="2"/>
      <c r="F1300" s="2" t="s">
        <v>434</v>
      </c>
      <c r="G1300" s="2">
        <v>1</v>
      </c>
      <c r="H1300" s="10">
        <f>IF(_xlfn.XLOOKUP(D1300,Principales!$B:$B,Principales!$D:$D,,,1)&lt;B1300,_xlfn.XLOOKUP(D1300,Principales!$B:$B,Principales!$C:$C,,,-1),_xlfn.XLOOKUP(D1300,Principales!$B:$B,Principales!$C:$C,,,1))</f>
        <v>5000</v>
      </c>
      <c r="I1300" s="14">
        <f t="shared" si="107"/>
        <v>0</v>
      </c>
      <c r="J1300" s="14">
        <f t="shared" si="108"/>
        <v>5000</v>
      </c>
    </row>
    <row r="1301" spans="1:10" hidden="1" x14ac:dyDescent="0.3">
      <c r="A1301" s="5">
        <f t="shared" si="106"/>
        <v>855</v>
      </c>
      <c r="B1301" s="3">
        <v>45178</v>
      </c>
      <c r="C1301" s="2" t="s">
        <v>581</v>
      </c>
      <c r="D1301" s="2" t="s">
        <v>36</v>
      </c>
      <c r="E1301" s="2"/>
      <c r="F1301" s="2" t="s">
        <v>434</v>
      </c>
      <c r="G1301" s="2">
        <v>1</v>
      </c>
      <c r="H1301" s="10">
        <f>IF(_xlfn.XLOOKUP(D1301,Principales!$B:$B,Principales!$D:$D,,,1)&lt;B1301,_xlfn.XLOOKUP(D1301,Principales!$B:$B,Principales!$C:$C,,,-1),_xlfn.XLOOKUP(D1301,Principales!$B:$B,Principales!$C:$C,,,1))</f>
        <v>5000</v>
      </c>
      <c r="I1301" s="14">
        <f t="shared" si="107"/>
        <v>0</v>
      </c>
      <c r="J1301" s="14">
        <f t="shared" si="108"/>
        <v>5000</v>
      </c>
    </row>
    <row r="1302" spans="1:10" hidden="1" x14ac:dyDescent="0.3">
      <c r="A1302" s="5">
        <f t="shared" si="106"/>
        <v>856</v>
      </c>
      <c r="B1302" s="3">
        <v>45179</v>
      </c>
      <c r="C1302" s="2" t="s">
        <v>500</v>
      </c>
      <c r="D1302" s="2" t="s">
        <v>36</v>
      </c>
      <c r="E1302" s="2"/>
      <c r="F1302" s="2" t="s">
        <v>4</v>
      </c>
      <c r="G1302" s="2">
        <v>1</v>
      </c>
      <c r="H1302" s="10">
        <f>IF(_xlfn.XLOOKUP(D1302,Principales!$B:$B,Principales!$D:$D,,,1)&lt;B1302,_xlfn.XLOOKUP(D1302,Principales!$B:$B,Principales!$C:$C,,,-1),_xlfn.XLOOKUP(D1302,Principales!$B:$B,Principales!$C:$C,,,1))</f>
        <v>5000</v>
      </c>
      <c r="I1302" s="14">
        <f t="shared" si="107"/>
        <v>0</v>
      </c>
      <c r="J1302" s="14">
        <f t="shared" si="108"/>
        <v>5000</v>
      </c>
    </row>
    <row r="1303" spans="1:10" hidden="1" x14ac:dyDescent="0.3">
      <c r="A1303" s="5">
        <f t="shared" si="106"/>
        <v>857</v>
      </c>
      <c r="B1303" s="3">
        <v>45179</v>
      </c>
      <c r="C1303" s="2" t="s">
        <v>148</v>
      </c>
      <c r="D1303" s="2" t="s">
        <v>16</v>
      </c>
      <c r="E1303" s="2"/>
      <c r="F1303" s="2" t="s">
        <v>4</v>
      </c>
      <c r="G1303" s="2">
        <v>2</v>
      </c>
      <c r="H1303" s="10">
        <f>IF(_xlfn.XLOOKUP(D1303,Principales!$B:$B,Principales!$D:$D,,,1)&lt;B1303,_xlfn.XLOOKUP(D1303,Principales!$B:$B,Principales!$C:$C,,,-1),_xlfn.XLOOKUP(D1303,Principales!$B:$B,Principales!$C:$C,,,1))</f>
        <v>5000</v>
      </c>
      <c r="I1303" s="14">
        <f t="shared" si="107"/>
        <v>0</v>
      </c>
      <c r="J1303" s="14">
        <f t="shared" si="108"/>
        <v>10000</v>
      </c>
    </row>
    <row r="1304" spans="1:10" hidden="1" x14ac:dyDescent="0.3">
      <c r="A1304" s="5">
        <f t="shared" si="106"/>
        <v>858</v>
      </c>
      <c r="B1304" s="3">
        <v>45179</v>
      </c>
      <c r="C1304" s="2" t="s">
        <v>493</v>
      </c>
      <c r="D1304" s="2" t="s">
        <v>16</v>
      </c>
      <c r="E1304" s="2"/>
      <c r="F1304" s="2" t="s">
        <v>434</v>
      </c>
      <c r="G1304" s="2">
        <v>1</v>
      </c>
      <c r="H1304" s="10">
        <f>IF(_xlfn.XLOOKUP(D1304,Principales!$B:$B,Principales!$D:$D,,,1)&lt;B1304,_xlfn.XLOOKUP(D1304,Principales!$B:$B,Principales!$C:$C,,,-1),_xlfn.XLOOKUP(D1304,Principales!$B:$B,Principales!$C:$C,,,1))</f>
        <v>5000</v>
      </c>
      <c r="I1304" s="14">
        <f t="shared" si="107"/>
        <v>0</v>
      </c>
      <c r="J1304" s="14">
        <f t="shared" si="108"/>
        <v>5000</v>
      </c>
    </row>
    <row r="1305" spans="1:10" hidden="1" x14ac:dyDescent="0.3">
      <c r="A1305" s="5">
        <f t="shared" si="106"/>
        <v>858</v>
      </c>
      <c r="B1305" s="3">
        <v>45179</v>
      </c>
      <c r="C1305" s="2" t="s">
        <v>493</v>
      </c>
      <c r="D1305" s="2" t="s">
        <v>37</v>
      </c>
      <c r="E1305" s="2"/>
      <c r="F1305" s="2" t="s">
        <v>434</v>
      </c>
      <c r="G1305" s="2">
        <v>1</v>
      </c>
      <c r="H1305" s="10">
        <f>IF(_xlfn.XLOOKUP(D1305,Principales!$B:$B,Principales!$D:$D,,,1)&lt;B1305,_xlfn.XLOOKUP(D1305,Principales!$B:$B,Principales!$C:$C,,,-1),_xlfn.XLOOKUP(D1305,Principales!$B:$B,Principales!$C:$C,,,1))</f>
        <v>5000</v>
      </c>
      <c r="I1305" s="14">
        <f t="shared" si="107"/>
        <v>0</v>
      </c>
      <c r="J1305" s="14">
        <f t="shared" si="108"/>
        <v>5000</v>
      </c>
    </row>
    <row r="1306" spans="1:10" hidden="1" x14ac:dyDescent="0.3">
      <c r="A1306" s="5">
        <f t="shared" si="106"/>
        <v>858</v>
      </c>
      <c r="B1306" s="3">
        <v>45179</v>
      </c>
      <c r="C1306" s="2" t="s">
        <v>493</v>
      </c>
      <c r="D1306" s="2" t="s">
        <v>153</v>
      </c>
      <c r="E1306" s="2" t="s">
        <v>92</v>
      </c>
      <c r="F1306" s="2" t="s">
        <v>434</v>
      </c>
      <c r="G1306" s="2">
        <v>1</v>
      </c>
      <c r="H1306" s="10">
        <f>IF(_xlfn.XLOOKUP(D1306,Principales!$B:$B,Principales!$D:$D,,,1)&lt;B1306,_xlfn.XLOOKUP(D1306,Principales!$B:$B,Principales!$C:$C,,,-1),_xlfn.XLOOKUP(D1306,Principales!$B:$B,Principales!$C:$C,,,1))</f>
        <v>5000</v>
      </c>
      <c r="I1306" s="14">
        <f t="shared" si="107"/>
        <v>0</v>
      </c>
      <c r="J1306" s="14">
        <f t="shared" si="108"/>
        <v>5000</v>
      </c>
    </row>
    <row r="1307" spans="1:10" hidden="1" x14ac:dyDescent="0.3">
      <c r="A1307" s="5">
        <f t="shared" si="106"/>
        <v>859</v>
      </c>
      <c r="B1307" s="3">
        <v>45179</v>
      </c>
      <c r="C1307" s="2" t="s">
        <v>582</v>
      </c>
      <c r="D1307" s="2" t="s">
        <v>37</v>
      </c>
      <c r="E1307" s="2"/>
      <c r="F1307" s="2" t="s">
        <v>434</v>
      </c>
      <c r="G1307" s="2">
        <v>1</v>
      </c>
      <c r="H1307" s="10">
        <f>IF(_xlfn.XLOOKUP(D1307,Principales!$B:$B,Principales!$D:$D,,,1)&lt;B1307,_xlfn.XLOOKUP(D1307,Principales!$B:$B,Principales!$C:$C,,,-1),_xlfn.XLOOKUP(D1307,Principales!$B:$B,Principales!$C:$C,,,1))</f>
        <v>5000</v>
      </c>
      <c r="I1307" s="14">
        <f t="shared" si="107"/>
        <v>0</v>
      </c>
      <c r="J1307" s="14">
        <f t="shared" si="108"/>
        <v>5000</v>
      </c>
    </row>
    <row r="1308" spans="1:10" hidden="1" x14ac:dyDescent="0.3">
      <c r="A1308" s="5">
        <f t="shared" si="106"/>
        <v>859</v>
      </c>
      <c r="B1308" s="3">
        <v>45179</v>
      </c>
      <c r="C1308" s="2" t="s">
        <v>582</v>
      </c>
      <c r="D1308" s="2" t="s">
        <v>431</v>
      </c>
      <c r="E1308" s="2" t="s">
        <v>14</v>
      </c>
      <c r="F1308" s="2" t="s">
        <v>4</v>
      </c>
      <c r="G1308" s="2">
        <v>1</v>
      </c>
      <c r="H1308" s="10">
        <f>IF(_xlfn.XLOOKUP(D1308,Principales!$B:$B,Principales!$D:$D,,,1)&lt;B1308,_xlfn.XLOOKUP(D1308,Principales!$B:$B,Principales!$C:$C,,,-1),_xlfn.XLOOKUP(D1308,Principales!$B:$B,Principales!$C:$C,,,1))</f>
        <v>5000</v>
      </c>
      <c r="I1308" s="14">
        <f t="shared" si="107"/>
        <v>0</v>
      </c>
      <c r="J1308" s="14">
        <f t="shared" si="108"/>
        <v>5000</v>
      </c>
    </row>
    <row r="1309" spans="1:10" hidden="1" x14ac:dyDescent="0.3">
      <c r="A1309" s="5">
        <f t="shared" si="106"/>
        <v>860</v>
      </c>
      <c r="B1309" s="3">
        <v>45179</v>
      </c>
      <c r="C1309" s="2" t="s">
        <v>547</v>
      </c>
      <c r="D1309" s="2" t="s">
        <v>560</v>
      </c>
      <c r="E1309" s="2" t="s">
        <v>92</v>
      </c>
      <c r="F1309" s="2" t="s">
        <v>4</v>
      </c>
      <c r="G1309" s="2">
        <v>1</v>
      </c>
      <c r="H1309" s="10">
        <f>IF(_xlfn.XLOOKUP(D1309,Principales!$B:$B,Principales!$D:$D,,,1)&lt;B1309,_xlfn.XLOOKUP(D1309,Principales!$B:$B,Principales!$C:$C,,,-1),_xlfn.XLOOKUP(D1309,Principales!$B:$B,Principales!$C:$C,,,1))</f>
        <v>7000</v>
      </c>
      <c r="I1309" s="14">
        <f t="shared" si="107"/>
        <v>0</v>
      </c>
      <c r="J1309" s="14">
        <f t="shared" si="108"/>
        <v>7000</v>
      </c>
    </row>
    <row r="1310" spans="1:10" hidden="1" x14ac:dyDescent="0.3">
      <c r="A1310" s="5">
        <f t="shared" si="106"/>
        <v>860</v>
      </c>
      <c r="B1310" s="3">
        <v>45179</v>
      </c>
      <c r="C1310" s="2" t="s">
        <v>547</v>
      </c>
      <c r="D1310" s="2" t="s">
        <v>20</v>
      </c>
      <c r="E1310" s="2"/>
      <c r="F1310" s="2" t="s">
        <v>4</v>
      </c>
      <c r="G1310" s="2">
        <v>1</v>
      </c>
      <c r="H1310" s="10">
        <f>IF(_xlfn.XLOOKUP(D1310,Principales!$B:$B,Principales!$D:$D,,,1)&lt;B1310,_xlfn.XLOOKUP(D1310,Principales!$B:$B,Principales!$C:$C,,,-1),_xlfn.XLOOKUP(D1310,Principales!$B:$B,Principales!$C:$C,,,1))</f>
        <v>5000</v>
      </c>
      <c r="I1310" s="14">
        <f t="shared" si="107"/>
        <v>0</v>
      </c>
      <c r="J1310" s="14">
        <f t="shared" si="108"/>
        <v>5000</v>
      </c>
    </row>
    <row r="1311" spans="1:10" hidden="1" x14ac:dyDescent="0.3">
      <c r="A1311" s="5">
        <f t="shared" si="106"/>
        <v>861</v>
      </c>
      <c r="B1311" s="3">
        <v>45179</v>
      </c>
      <c r="C1311" s="2" t="s">
        <v>798</v>
      </c>
      <c r="D1311" s="2" t="s">
        <v>37</v>
      </c>
      <c r="E1311" s="2"/>
      <c r="F1311" s="2" t="s">
        <v>4</v>
      </c>
      <c r="G1311" s="2">
        <v>1</v>
      </c>
      <c r="H1311" s="10">
        <f>IF(_xlfn.XLOOKUP(D1311,Principales!$B:$B,Principales!$D:$D,,,1)&lt;B1311,_xlfn.XLOOKUP(D1311,Principales!$B:$B,Principales!$C:$C,,,-1),_xlfn.XLOOKUP(D1311,Principales!$B:$B,Principales!$C:$C,,,1))</f>
        <v>5000</v>
      </c>
      <c r="I1311" s="14">
        <f t="shared" si="107"/>
        <v>0</v>
      </c>
      <c r="J1311" s="14">
        <f t="shared" si="108"/>
        <v>5000</v>
      </c>
    </row>
    <row r="1312" spans="1:10" hidden="1" x14ac:dyDescent="0.3">
      <c r="A1312" s="5">
        <f t="shared" si="106"/>
        <v>861</v>
      </c>
      <c r="B1312" s="3">
        <v>45179</v>
      </c>
      <c r="C1312" s="2" t="s">
        <v>798</v>
      </c>
      <c r="D1312" s="2" t="s">
        <v>340</v>
      </c>
      <c r="E1312" s="2" t="s">
        <v>7</v>
      </c>
      <c r="F1312" s="2" t="s">
        <v>434</v>
      </c>
      <c r="G1312" s="2">
        <v>1</v>
      </c>
      <c r="H1312" s="10">
        <f>IF(_xlfn.XLOOKUP(D1312,Principales!$B:$B,Principales!$D:$D,,,1)&lt;B1312,_xlfn.XLOOKUP(D1312,Principales!$B:$B,Principales!$C:$C,,,-1),_xlfn.XLOOKUP(D1312,Principales!$B:$B,Principales!$C:$C,,,1))</f>
        <v>5000</v>
      </c>
      <c r="I1312" s="14">
        <f t="shared" si="107"/>
        <v>0</v>
      </c>
      <c r="J1312" s="14">
        <f t="shared" si="108"/>
        <v>5000</v>
      </c>
    </row>
    <row r="1313" spans="1:10" hidden="1" x14ac:dyDescent="0.3">
      <c r="A1313" s="5">
        <f t="shared" si="106"/>
        <v>862</v>
      </c>
      <c r="B1313" s="3">
        <v>45179</v>
      </c>
      <c r="C1313" s="2" t="s">
        <v>481</v>
      </c>
      <c r="D1313" s="2" t="s">
        <v>541</v>
      </c>
      <c r="E1313" s="2" t="s">
        <v>63</v>
      </c>
      <c r="F1313" s="2" t="s">
        <v>4</v>
      </c>
      <c r="G1313" s="2">
        <v>1</v>
      </c>
      <c r="H1313" s="10">
        <f>IF(_xlfn.XLOOKUP(D1313,Principales!$B:$B,Principales!$D:$D,,,1)&lt;B1313,_xlfn.XLOOKUP(D1313,Principales!$B:$B,Principales!$C:$C,,,-1),_xlfn.XLOOKUP(D1313,Principales!$B:$B,Principales!$C:$C,,,1))</f>
        <v>6000</v>
      </c>
      <c r="I1313" s="14">
        <f t="shared" si="107"/>
        <v>0</v>
      </c>
      <c r="J1313" s="14">
        <f t="shared" si="108"/>
        <v>6000</v>
      </c>
    </row>
    <row r="1314" spans="1:10" hidden="1" x14ac:dyDescent="0.3">
      <c r="A1314" s="5">
        <f t="shared" si="106"/>
        <v>863</v>
      </c>
      <c r="B1314" s="3">
        <v>45180</v>
      </c>
      <c r="C1314" s="2" t="s">
        <v>593</v>
      </c>
      <c r="D1314" s="2" t="s">
        <v>142</v>
      </c>
      <c r="E1314" s="2" t="s">
        <v>19</v>
      </c>
      <c r="F1314" s="2" t="s">
        <v>4</v>
      </c>
      <c r="G1314" s="2">
        <v>2</v>
      </c>
      <c r="H1314" s="10">
        <f>IF(_xlfn.XLOOKUP(D1314,Principales!$B:$B,Principales!$D:$D,,,1)&lt;B1314,_xlfn.XLOOKUP(D1314,Principales!$B:$B,Principales!$C:$C,,,-1),_xlfn.XLOOKUP(D1314,Principales!$B:$B,Principales!$C:$C,,,1))</f>
        <v>5000</v>
      </c>
      <c r="I1314" s="14">
        <f t="shared" si="107"/>
        <v>0</v>
      </c>
      <c r="J1314" s="14">
        <f t="shared" si="108"/>
        <v>10000</v>
      </c>
    </row>
    <row r="1315" spans="1:10" hidden="1" x14ac:dyDescent="0.3">
      <c r="A1315" s="5">
        <f t="shared" si="106"/>
        <v>864</v>
      </c>
      <c r="B1315" s="3">
        <v>45180</v>
      </c>
      <c r="C1315" s="2" t="s">
        <v>282</v>
      </c>
      <c r="D1315" s="2" t="s">
        <v>31</v>
      </c>
      <c r="E1315" s="2" t="s">
        <v>528</v>
      </c>
      <c r="F1315" s="2" t="s">
        <v>434</v>
      </c>
      <c r="G1315" s="2">
        <v>1</v>
      </c>
      <c r="H1315" s="10">
        <f>IF(_xlfn.XLOOKUP(D1315,Principales!$B:$B,Principales!$D:$D,,,1)&lt;B1315,_xlfn.XLOOKUP(D1315,Principales!$B:$B,Principales!$C:$C,,,-1),_xlfn.XLOOKUP(D1315,Principales!$B:$B,Principales!$C:$C,,,1))</f>
        <v>5000</v>
      </c>
      <c r="I1315" s="14">
        <f t="shared" ref="I1315:I1318" si="109">IF(AND(F1315="S/E",OR(E1315="Mix ensalada",D1315="Mix ensalada")),0,IF(AND(F1315="S/E",OR(E1315&lt;&gt;"Mix ensalada",D1315&lt;&gt;"Mix ensalada")),1000,0))</f>
        <v>0</v>
      </c>
      <c r="J1315" s="14">
        <f t="shared" ref="J1315:J1318" si="110">G1315*H1315-I1315</f>
        <v>5000</v>
      </c>
    </row>
    <row r="1316" spans="1:10" hidden="1" x14ac:dyDescent="0.3">
      <c r="A1316" s="5">
        <f t="shared" si="106"/>
        <v>864</v>
      </c>
      <c r="B1316" s="3">
        <v>45180</v>
      </c>
      <c r="C1316" s="2" t="s">
        <v>282</v>
      </c>
      <c r="D1316" s="2" t="s">
        <v>36</v>
      </c>
      <c r="E1316" s="2"/>
      <c r="F1316" s="2" t="s">
        <v>4</v>
      </c>
      <c r="G1316" s="2">
        <v>1</v>
      </c>
      <c r="H1316" s="10">
        <f>IF(_xlfn.XLOOKUP(D1316,Principales!$B:$B,Principales!$D:$D,,,1)&lt;B1316,_xlfn.XLOOKUP(D1316,Principales!$B:$B,Principales!$C:$C,,,-1),_xlfn.XLOOKUP(D1316,Principales!$B:$B,Principales!$C:$C,,,1))</f>
        <v>5000</v>
      </c>
      <c r="I1316" s="14">
        <f t="shared" si="109"/>
        <v>0</v>
      </c>
      <c r="J1316" s="14">
        <f t="shared" si="110"/>
        <v>5000</v>
      </c>
    </row>
    <row r="1317" spans="1:10" hidden="1" x14ac:dyDescent="0.3">
      <c r="A1317" s="5">
        <f t="shared" si="106"/>
        <v>864</v>
      </c>
      <c r="B1317" s="3">
        <v>45180</v>
      </c>
      <c r="C1317" s="2" t="s">
        <v>282</v>
      </c>
      <c r="D1317" s="2" t="s">
        <v>153</v>
      </c>
      <c r="E1317" s="2" t="s">
        <v>543</v>
      </c>
      <c r="F1317" s="2" t="s">
        <v>4</v>
      </c>
      <c r="G1317" s="2">
        <v>1</v>
      </c>
      <c r="H1317" s="10">
        <f>IF(_xlfn.XLOOKUP(D1317,Principales!$B:$B,Principales!$D:$D,,,1)&lt;B1317,_xlfn.XLOOKUP(D1317,Principales!$B:$B,Principales!$C:$C,,,-1),_xlfn.XLOOKUP(D1317,Principales!$B:$B,Principales!$C:$C,,,1))</f>
        <v>5000</v>
      </c>
      <c r="I1317" s="14">
        <f t="shared" si="109"/>
        <v>0</v>
      </c>
      <c r="J1317" s="14">
        <f t="shared" si="110"/>
        <v>5000</v>
      </c>
    </row>
    <row r="1318" spans="1:10" hidden="1" x14ac:dyDescent="0.3">
      <c r="A1318" s="5">
        <f t="shared" si="106"/>
        <v>864</v>
      </c>
      <c r="B1318" s="3">
        <v>45180</v>
      </c>
      <c r="C1318" s="2" t="s">
        <v>282</v>
      </c>
      <c r="D1318" s="2" t="s">
        <v>142</v>
      </c>
      <c r="E1318" s="2" t="s">
        <v>19</v>
      </c>
      <c r="F1318" s="2" t="s">
        <v>561</v>
      </c>
      <c r="G1318" s="2">
        <v>2</v>
      </c>
      <c r="H1318" s="10">
        <f>IF(_xlfn.XLOOKUP(D1318,Principales!$B:$B,Principales!$D:$D,,,1)&lt;B1318,_xlfn.XLOOKUP(D1318,Principales!$B:$B,Principales!$C:$C,,,-1),_xlfn.XLOOKUP(D1318,Principales!$B:$B,Principales!$C:$C,,,1))</f>
        <v>5000</v>
      </c>
      <c r="I1318" s="14">
        <f t="shared" si="109"/>
        <v>0</v>
      </c>
      <c r="J1318" s="14">
        <f t="shared" si="110"/>
        <v>10000</v>
      </c>
    </row>
    <row r="1319" spans="1:10" hidden="1" x14ac:dyDescent="0.3">
      <c r="A1319" s="5">
        <f t="shared" si="106"/>
        <v>865</v>
      </c>
      <c r="B1319" s="3">
        <v>45180</v>
      </c>
      <c r="C1319" s="2" t="s">
        <v>145</v>
      </c>
      <c r="D1319" s="2" t="s">
        <v>142</v>
      </c>
      <c r="E1319" s="2" t="s">
        <v>19</v>
      </c>
      <c r="F1319" s="2" t="s">
        <v>4</v>
      </c>
      <c r="G1319" s="2">
        <v>1</v>
      </c>
      <c r="H1319" s="10">
        <f>IF(_xlfn.XLOOKUP(D1319,Principales!$B:$B,Principales!$D:$D,,,1)&lt;B1319,_xlfn.XLOOKUP(D1319,Principales!$B:$B,Principales!$C:$C,,,-1),_xlfn.XLOOKUP(D1319,Principales!$B:$B,Principales!$C:$C,,,1))</f>
        <v>5000</v>
      </c>
      <c r="I1319" s="14">
        <f t="shared" si="107"/>
        <v>0</v>
      </c>
      <c r="J1319" s="14">
        <f t="shared" si="108"/>
        <v>5000</v>
      </c>
    </row>
    <row r="1320" spans="1:10" hidden="1" x14ac:dyDescent="0.3">
      <c r="A1320" s="5">
        <f t="shared" si="106"/>
        <v>866</v>
      </c>
      <c r="B1320" s="3">
        <v>45180</v>
      </c>
      <c r="C1320" s="2" t="s">
        <v>62</v>
      </c>
      <c r="D1320" s="2" t="s">
        <v>57</v>
      </c>
      <c r="E1320" s="2"/>
      <c r="F1320" s="2" t="s">
        <v>4</v>
      </c>
      <c r="G1320" s="2">
        <v>2</v>
      </c>
      <c r="H1320" s="10">
        <f>IF(_xlfn.XLOOKUP(D1320,Principales!$B:$B,Principales!$D:$D,,,1)&lt;B1320,_xlfn.XLOOKUP(D1320,Principales!$B:$B,Principales!$C:$C,,,-1),_xlfn.XLOOKUP(D1320,Principales!$B:$B,Principales!$C:$C,,,1))</f>
        <v>5000</v>
      </c>
      <c r="I1320" s="14">
        <f t="shared" si="107"/>
        <v>0</v>
      </c>
      <c r="J1320" s="14">
        <f t="shared" si="108"/>
        <v>10000</v>
      </c>
    </row>
    <row r="1321" spans="1:10" hidden="1" x14ac:dyDescent="0.3">
      <c r="A1321" s="5">
        <f t="shared" si="106"/>
        <v>867</v>
      </c>
      <c r="B1321" s="3">
        <v>45180</v>
      </c>
      <c r="C1321" s="2" t="s">
        <v>144</v>
      </c>
      <c r="D1321" s="2" t="s">
        <v>340</v>
      </c>
      <c r="E1321" s="2" t="s">
        <v>26</v>
      </c>
      <c r="F1321" s="2" t="s">
        <v>4</v>
      </c>
      <c r="G1321" s="2">
        <v>1</v>
      </c>
      <c r="H1321" s="10">
        <f>IF(_xlfn.XLOOKUP(D1321,Principales!$B:$B,Principales!$D:$D,,,1)&lt;B1321,_xlfn.XLOOKUP(D1321,Principales!$B:$B,Principales!$C:$C,,,-1),_xlfn.XLOOKUP(D1321,Principales!$B:$B,Principales!$C:$C,,,1))</f>
        <v>5000</v>
      </c>
      <c r="I1321" s="14">
        <f t="shared" si="107"/>
        <v>0</v>
      </c>
      <c r="J1321" s="14">
        <f t="shared" si="108"/>
        <v>5000</v>
      </c>
    </row>
    <row r="1322" spans="1:10" hidden="1" x14ac:dyDescent="0.3">
      <c r="A1322" s="5">
        <f t="shared" si="106"/>
        <v>867</v>
      </c>
      <c r="B1322" s="3">
        <v>45180</v>
      </c>
      <c r="C1322" s="2" t="s">
        <v>144</v>
      </c>
      <c r="D1322" s="2" t="s">
        <v>153</v>
      </c>
      <c r="E1322" s="2" t="s">
        <v>543</v>
      </c>
      <c r="F1322" s="2" t="s">
        <v>4</v>
      </c>
      <c r="G1322" s="2">
        <v>3</v>
      </c>
      <c r="H1322" s="10">
        <f>IF(_xlfn.XLOOKUP(D1322,Principales!$B:$B,Principales!$D:$D,,,1)&lt;B1322,_xlfn.XLOOKUP(D1322,Principales!$B:$B,Principales!$C:$C,,,-1),_xlfn.XLOOKUP(D1322,Principales!$B:$B,Principales!$C:$C,,,1))</f>
        <v>5000</v>
      </c>
      <c r="I1322" s="14">
        <f t="shared" si="107"/>
        <v>0</v>
      </c>
      <c r="J1322" s="14">
        <f t="shared" si="108"/>
        <v>15000</v>
      </c>
    </row>
    <row r="1323" spans="1:10" hidden="1" x14ac:dyDescent="0.3">
      <c r="A1323" s="5">
        <f t="shared" si="106"/>
        <v>868</v>
      </c>
      <c r="B1323" s="3">
        <v>45181</v>
      </c>
      <c r="C1323" s="2" t="s">
        <v>863</v>
      </c>
      <c r="D1323" s="2" t="s">
        <v>431</v>
      </c>
      <c r="E1323" s="2" t="s">
        <v>35</v>
      </c>
      <c r="F1323" s="2" t="s">
        <v>4</v>
      </c>
      <c r="G1323" s="2">
        <v>1</v>
      </c>
      <c r="H1323" s="10">
        <f>IF(_xlfn.XLOOKUP(D1323,Principales!$B:$B,Principales!$D:$D,,,1)&lt;B1323,_xlfn.XLOOKUP(D1323,Principales!$B:$B,Principales!$C:$C,,,-1),_xlfn.XLOOKUP(D1323,Principales!$B:$B,Principales!$C:$C,,,1))</f>
        <v>5000</v>
      </c>
      <c r="I1323" s="14">
        <f t="shared" si="107"/>
        <v>0</v>
      </c>
      <c r="J1323" s="14">
        <f t="shared" si="108"/>
        <v>5000</v>
      </c>
    </row>
    <row r="1324" spans="1:10" hidden="1" x14ac:dyDescent="0.3">
      <c r="A1324" s="5">
        <f t="shared" si="106"/>
        <v>868</v>
      </c>
      <c r="B1324" s="3">
        <v>45181</v>
      </c>
      <c r="C1324" s="2" t="s">
        <v>863</v>
      </c>
      <c r="D1324" s="2" t="s">
        <v>431</v>
      </c>
      <c r="E1324" s="2" t="s">
        <v>35</v>
      </c>
      <c r="F1324" s="2" t="s">
        <v>434</v>
      </c>
      <c r="G1324" s="2">
        <v>1</v>
      </c>
      <c r="H1324" s="10">
        <f>IF(_xlfn.XLOOKUP(D1324,Principales!$B:$B,Principales!$D:$D,,,1)&lt;B1324,_xlfn.XLOOKUP(D1324,Principales!$B:$B,Principales!$C:$C,,,-1),_xlfn.XLOOKUP(D1324,Principales!$B:$B,Principales!$C:$C,,,1))</f>
        <v>5000</v>
      </c>
      <c r="I1324" s="14">
        <f t="shared" ref="I1324" si="111">IF(AND(F1324="S/E",OR(E1324="Mix ensalada",D1324="Mix ensalada")),0,IF(AND(F1324="S/E",OR(E1324&lt;&gt;"Mix ensalada",D1324&lt;&gt;"Mix ensalada")),1000,0))</f>
        <v>0</v>
      </c>
      <c r="J1324" s="14">
        <f t="shared" ref="J1324" si="112">G1324*H1324-I1324</f>
        <v>5000</v>
      </c>
    </row>
    <row r="1325" spans="1:10" hidden="1" x14ac:dyDescent="0.3">
      <c r="A1325" s="5">
        <f t="shared" si="106"/>
        <v>869</v>
      </c>
      <c r="B1325" s="3">
        <v>45182</v>
      </c>
      <c r="C1325" s="2" t="s">
        <v>864</v>
      </c>
      <c r="D1325" s="2" t="s">
        <v>85</v>
      </c>
      <c r="E1325" s="2" t="s">
        <v>19</v>
      </c>
      <c r="F1325" s="2" t="s">
        <v>4</v>
      </c>
      <c r="G1325" s="2">
        <v>2</v>
      </c>
      <c r="H1325" s="10">
        <f>IF(_xlfn.XLOOKUP(D1325,Principales!$B:$B,Principales!$D:$D,,,1)&lt;B1325,_xlfn.XLOOKUP(D1325,Principales!$B:$B,Principales!$C:$C,,,-1),_xlfn.XLOOKUP(D1325,Principales!$B:$B,Principales!$C:$C,,,1))</f>
        <v>5000</v>
      </c>
      <c r="I1325" s="14">
        <f t="shared" si="107"/>
        <v>0</v>
      </c>
      <c r="J1325" s="14">
        <f t="shared" si="108"/>
        <v>10000</v>
      </c>
    </row>
    <row r="1326" spans="1:10" hidden="1" x14ac:dyDescent="0.3">
      <c r="A1326" s="5">
        <f t="shared" si="106"/>
        <v>870</v>
      </c>
      <c r="B1326" s="3">
        <v>45182</v>
      </c>
      <c r="C1326" s="2" t="s">
        <v>84</v>
      </c>
      <c r="D1326" s="2" t="s">
        <v>85</v>
      </c>
      <c r="E1326" s="2" t="s">
        <v>19</v>
      </c>
      <c r="F1326" s="2" t="s">
        <v>434</v>
      </c>
      <c r="G1326" s="2">
        <v>1</v>
      </c>
      <c r="H1326" s="10">
        <f>IF(_xlfn.XLOOKUP(D1326,Principales!$B:$B,Principales!$D:$D,,,1)&lt;B1326,_xlfn.XLOOKUP(D1326,Principales!$B:$B,Principales!$C:$C,,,-1),_xlfn.XLOOKUP(D1326,Principales!$B:$B,Principales!$C:$C,,,1))</f>
        <v>5000</v>
      </c>
      <c r="I1326" s="14">
        <f t="shared" si="107"/>
        <v>0</v>
      </c>
      <c r="J1326" s="14">
        <f t="shared" si="108"/>
        <v>5000</v>
      </c>
    </row>
    <row r="1327" spans="1:10" hidden="1" x14ac:dyDescent="0.3">
      <c r="A1327" s="5">
        <f t="shared" si="106"/>
        <v>871</v>
      </c>
      <c r="B1327" s="3">
        <v>45182</v>
      </c>
      <c r="C1327" s="2" t="s">
        <v>282</v>
      </c>
      <c r="D1327" s="2" t="s">
        <v>31</v>
      </c>
      <c r="E1327" s="2" t="s">
        <v>26</v>
      </c>
      <c r="F1327" s="2" t="s">
        <v>434</v>
      </c>
      <c r="G1327" s="2">
        <v>1</v>
      </c>
      <c r="H1327" s="10">
        <f>IF(_xlfn.XLOOKUP(D1327,Principales!$B:$B,Principales!$D:$D,,,1)&lt;B1327,_xlfn.XLOOKUP(D1327,Principales!$B:$B,Principales!$C:$C,,,-1),_xlfn.XLOOKUP(D1327,Principales!$B:$B,Principales!$C:$C,,,1))</f>
        <v>5000</v>
      </c>
      <c r="I1327" s="14">
        <f t="shared" si="107"/>
        <v>0</v>
      </c>
      <c r="J1327" s="14">
        <f t="shared" si="108"/>
        <v>5000</v>
      </c>
    </row>
    <row r="1328" spans="1:10" hidden="1" x14ac:dyDescent="0.3">
      <c r="A1328" s="5">
        <f t="shared" si="106"/>
        <v>872</v>
      </c>
      <c r="B1328" s="3">
        <v>45182</v>
      </c>
      <c r="C1328" s="2" t="s">
        <v>860</v>
      </c>
      <c r="D1328" s="2" t="s">
        <v>85</v>
      </c>
      <c r="E1328" s="2" t="s">
        <v>26</v>
      </c>
      <c r="F1328" s="2" t="s">
        <v>434</v>
      </c>
      <c r="G1328" s="2">
        <v>1</v>
      </c>
      <c r="H1328" s="10">
        <f>IF(_xlfn.XLOOKUP(D1328,Principales!$B:$B,Principales!$D:$D,,,1)&lt;B1328,_xlfn.XLOOKUP(D1328,Principales!$B:$B,Principales!$C:$C,,,-1),_xlfn.XLOOKUP(D1328,Principales!$B:$B,Principales!$C:$C,,,1))</f>
        <v>5000</v>
      </c>
      <c r="I1328" s="14">
        <f t="shared" si="107"/>
        <v>0</v>
      </c>
      <c r="J1328" s="14">
        <f t="shared" si="108"/>
        <v>5000</v>
      </c>
    </row>
    <row r="1329" spans="1:10" hidden="1" x14ac:dyDescent="0.3">
      <c r="A1329" s="5">
        <f t="shared" si="106"/>
        <v>873</v>
      </c>
      <c r="B1329" s="3">
        <v>45182</v>
      </c>
      <c r="C1329" s="2" t="s">
        <v>583</v>
      </c>
      <c r="D1329" s="2" t="s">
        <v>85</v>
      </c>
      <c r="E1329" s="2" t="s">
        <v>14</v>
      </c>
      <c r="F1329" s="2" t="s">
        <v>434</v>
      </c>
      <c r="G1329" s="2">
        <v>1</v>
      </c>
      <c r="H1329" s="10">
        <f>IF(_xlfn.XLOOKUP(D1329,Principales!$B:$B,Principales!$D:$D,,,1)&lt;B1329,_xlfn.XLOOKUP(D1329,Principales!$B:$B,Principales!$C:$C,,,-1),_xlfn.XLOOKUP(D1329,Principales!$B:$B,Principales!$C:$C,,,1))</f>
        <v>5000</v>
      </c>
      <c r="I1329" s="14">
        <f t="shared" si="107"/>
        <v>0</v>
      </c>
      <c r="J1329" s="14">
        <f t="shared" si="108"/>
        <v>5000</v>
      </c>
    </row>
    <row r="1330" spans="1:10" hidden="1" x14ac:dyDescent="0.3">
      <c r="A1330" s="5">
        <f t="shared" si="106"/>
        <v>873</v>
      </c>
      <c r="B1330" s="3">
        <v>45182</v>
      </c>
      <c r="C1330" s="2" t="s">
        <v>583</v>
      </c>
      <c r="D1330" s="2" t="s">
        <v>431</v>
      </c>
      <c r="E1330" s="2" t="s">
        <v>26</v>
      </c>
      <c r="F1330" s="2" t="s">
        <v>4</v>
      </c>
      <c r="G1330" s="2">
        <v>1</v>
      </c>
      <c r="H1330" s="10">
        <f>IF(_xlfn.XLOOKUP(D1330,Principales!$B:$B,Principales!$D:$D,,,1)&lt;B1330,_xlfn.XLOOKUP(D1330,Principales!$B:$B,Principales!$C:$C,,,-1),_xlfn.XLOOKUP(D1330,Principales!$B:$B,Principales!$C:$C,,,1))</f>
        <v>5000</v>
      </c>
      <c r="I1330" s="14">
        <f t="shared" si="107"/>
        <v>0</v>
      </c>
      <c r="J1330" s="14">
        <f t="shared" si="108"/>
        <v>5000</v>
      </c>
    </row>
    <row r="1331" spans="1:10" hidden="1" x14ac:dyDescent="0.3">
      <c r="A1331" s="5">
        <f t="shared" si="106"/>
        <v>874</v>
      </c>
      <c r="B1331" s="3">
        <v>45182</v>
      </c>
      <c r="C1331" s="2" t="s">
        <v>34</v>
      </c>
      <c r="D1331" s="2" t="s">
        <v>85</v>
      </c>
      <c r="E1331" s="2" t="s">
        <v>14</v>
      </c>
      <c r="F1331" s="2" t="s">
        <v>12</v>
      </c>
      <c r="G1331" s="2">
        <v>2</v>
      </c>
      <c r="H1331" s="10">
        <f>IF(_xlfn.XLOOKUP(D1331,Principales!$B:$B,Principales!$D:$D,,,1)&lt;B1331,_xlfn.XLOOKUP(D1331,Principales!$B:$B,Principales!$C:$C,,,-1),_xlfn.XLOOKUP(D1331,Principales!$B:$B,Principales!$C:$C,,,1))</f>
        <v>5000</v>
      </c>
      <c r="I1331" s="14">
        <f t="shared" si="107"/>
        <v>0</v>
      </c>
      <c r="J1331" s="14">
        <f t="shared" si="108"/>
        <v>10000</v>
      </c>
    </row>
    <row r="1332" spans="1:10" hidden="1" x14ac:dyDescent="0.3">
      <c r="A1332" s="5">
        <f t="shared" si="106"/>
        <v>874</v>
      </c>
      <c r="B1332" s="3">
        <v>45182</v>
      </c>
      <c r="C1332" s="2" t="s">
        <v>34</v>
      </c>
      <c r="D1332" s="2" t="s">
        <v>85</v>
      </c>
      <c r="E1332" s="2" t="s">
        <v>543</v>
      </c>
      <c r="F1332" s="2" t="s">
        <v>4</v>
      </c>
      <c r="G1332" s="2">
        <v>1</v>
      </c>
      <c r="H1332" s="10">
        <f>IF(_xlfn.XLOOKUP(D1332,Principales!$B:$B,Principales!$D:$D,,,1)&lt;B1332,_xlfn.XLOOKUP(D1332,Principales!$B:$B,Principales!$C:$C,,,-1),_xlfn.XLOOKUP(D1332,Principales!$B:$B,Principales!$C:$C,,,1))</f>
        <v>5000</v>
      </c>
      <c r="I1332" s="14">
        <f t="shared" si="107"/>
        <v>0</v>
      </c>
      <c r="J1332" s="14">
        <f t="shared" si="108"/>
        <v>5000</v>
      </c>
    </row>
    <row r="1333" spans="1:10" hidden="1" x14ac:dyDescent="0.3">
      <c r="A1333" s="5">
        <f t="shared" si="106"/>
        <v>874</v>
      </c>
      <c r="B1333" s="3">
        <v>45182</v>
      </c>
      <c r="C1333" s="2" t="s">
        <v>34</v>
      </c>
      <c r="D1333" s="2" t="s">
        <v>85</v>
      </c>
      <c r="E1333" s="2" t="s">
        <v>19</v>
      </c>
      <c r="F1333" s="2" t="s">
        <v>4</v>
      </c>
      <c r="G1333" s="2">
        <v>1</v>
      </c>
      <c r="H1333" s="10">
        <f>IF(_xlfn.XLOOKUP(D1333,Principales!$B:$B,Principales!$D:$D,,,1)&lt;B1333,_xlfn.XLOOKUP(D1333,Principales!$B:$B,Principales!$C:$C,,,-1),_xlfn.XLOOKUP(D1333,Principales!$B:$B,Principales!$C:$C,,,1))</f>
        <v>5000</v>
      </c>
      <c r="I1333" s="14">
        <f t="shared" si="107"/>
        <v>0</v>
      </c>
      <c r="J1333" s="14">
        <f t="shared" si="108"/>
        <v>5000</v>
      </c>
    </row>
    <row r="1334" spans="1:10" hidden="1" x14ac:dyDescent="0.3">
      <c r="A1334" s="5">
        <f t="shared" si="106"/>
        <v>875</v>
      </c>
      <c r="B1334" s="3">
        <v>45182</v>
      </c>
      <c r="C1334" s="2" t="s">
        <v>99</v>
      </c>
      <c r="D1334" s="2" t="s">
        <v>153</v>
      </c>
      <c r="E1334" s="2" t="s">
        <v>35</v>
      </c>
      <c r="F1334" s="2" t="s">
        <v>4</v>
      </c>
      <c r="G1334" s="2">
        <v>1</v>
      </c>
      <c r="H1334" s="10">
        <f>IF(_xlfn.XLOOKUP(D1334,Principales!$B:$B,Principales!$D:$D,,,1)&lt;B1334,_xlfn.XLOOKUP(D1334,Principales!$B:$B,Principales!$C:$C,,,-1),_xlfn.XLOOKUP(D1334,Principales!$B:$B,Principales!$C:$C,,,1))</f>
        <v>5000</v>
      </c>
      <c r="I1334" s="14">
        <f t="shared" si="107"/>
        <v>0</v>
      </c>
      <c r="J1334" s="14">
        <f t="shared" si="108"/>
        <v>5000</v>
      </c>
    </row>
    <row r="1335" spans="1:10" hidden="1" x14ac:dyDescent="0.3">
      <c r="A1335" s="5">
        <f t="shared" si="106"/>
        <v>876</v>
      </c>
      <c r="B1335" s="3">
        <v>45182</v>
      </c>
      <c r="C1335" s="2" t="s">
        <v>145</v>
      </c>
      <c r="D1335" s="2" t="s">
        <v>153</v>
      </c>
      <c r="E1335" s="2" t="s">
        <v>528</v>
      </c>
      <c r="F1335" s="2" t="s">
        <v>4</v>
      </c>
      <c r="G1335" s="2">
        <v>1</v>
      </c>
      <c r="H1335" s="10">
        <f>IF(_xlfn.XLOOKUP(D1335,Principales!$B:$B,Principales!$D:$D,,,1)&lt;B1335,_xlfn.XLOOKUP(D1335,Principales!$B:$B,Principales!$C:$C,,,-1),_xlfn.XLOOKUP(D1335,Principales!$B:$B,Principales!$C:$C,,,1))</f>
        <v>5000</v>
      </c>
      <c r="I1335" s="14">
        <f t="shared" si="107"/>
        <v>0</v>
      </c>
      <c r="J1335" s="14">
        <f t="shared" si="108"/>
        <v>5000</v>
      </c>
    </row>
    <row r="1336" spans="1:10" hidden="1" x14ac:dyDescent="0.3">
      <c r="A1336" s="5">
        <f t="shared" si="106"/>
        <v>877</v>
      </c>
      <c r="B1336" s="3">
        <v>45183</v>
      </c>
      <c r="C1336" s="3" t="s">
        <v>144</v>
      </c>
      <c r="D1336" s="2" t="s">
        <v>340</v>
      </c>
      <c r="E1336" s="2" t="s">
        <v>26</v>
      </c>
      <c r="F1336" s="2" t="s">
        <v>4</v>
      </c>
      <c r="G1336" s="2">
        <v>2</v>
      </c>
      <c r="H1336" s="10">
        <f>IF(_xlfn.XLOOKUP(D1336,Principales!$B:$B,Principales!$D:$D,,,1)&lt;B1336,_xlfn.XLOOKUP(D1336,Principales!$B:$B,Principales!$C:$C,,,-1),_xlfn.XLOOKUP(D1336,Principales!$B:$B,Principales!$C:$C,,,1))</f>
        <v>5000</v>
      </c>
      <c r="I1336" s="14">
        <f t="shared" si="107"/>
        <v>0</v>
      </c>
      <c r="J1336" s="14">
        <f t="shared" si="108"/>
        <v>10000</v>
      </c>
    </row>
    <row r="1337" spans="1:10" hidden="1" x14ac:dyDescent="0.3">
      <c r="A1337" s="5">
        <f t="shared" si="106"/>
        <v>877</v>
      </c>
      <c r="B1337" s="3">
        <v>45183</v>
      </c>
      <c r="C1337" s="2" t="s">
        <v>144</v>
      </c>
      <c r="D1337" s="2" t="s">
        <v>431</v>
      </c>
      <c r="E1337" s="2" t="s">
        <v>543</v>
      </c>
      <c r="F1337" s="2" t="s">
        <v>4</v>
      </c>
      <c r="G1337" s="2">
        <v>1</v>
      </c>
      <c r="H1337" s="10">
        <f>IF(_xlfn.XLOOKUP(D1337,Principales!$B:$B,Principales!$D:$D,,,1)&lt;B1337,_xlfn.XLOOKUP(D1337,Principales!$B:$B,Principales!$C:$C,,,-1),_xlfn.XLOOKUP(D1337,Principales!$B:$B,Principales!$C:$C,,,1))</f>
        <v>5000</v>
      </c>
      <c r="I1337" s="14">
        <f t="shared" ref="I1337:I1340" si="113">IF(AND(F1337="S/E",OR(E1337="Mix ensalada",D1337="Mix ensalada")),0,IF(AND(F1337="S/E",OR(E1337&lt;&gt;"Mix ensalada",D1337&lt;&gt;"Mix ensalada")),1000,0))</f>
        <v>0</v>
      </c>
      <c r="J1337" s="14">
        <f t="shared" ref="J1337:J1340" si="114">G1337*H1337-I1337</f>
        <v>5000</v>
      </c>
    </row>
    <row r="1338" spans="1:10" hidden="1" x14ac:dyDescent="0.3">
      <c r="A1338" s="5">
        <f t="shared" si="106"/>
        <v>878</v>
      </c>
      <c r="B1338" s="3">
        <v>45183</v>
      </c>
      <c r="C1338" s="2" t="s">
        <v>764</v>
      </c>
      <c r="D1338" s="2" t="s">
        <v>153</v>
      </c>
      <c r="E1338" s="2" t="s">
        <v>528</v>
      </c>
      <c r="F1338" s="2" t="s">
        <v>4</v>
      </c>
      <c r="G1338" s="2">
        <v>1</v>
      </c>
      <c r="H1338" s="10">
        <f>IF(_xlfn.XLOOKUP(D1338,Principales!$B:$B,Principales!$D:$D,,,1)&lt;B1338,_xlfn.XLOOKUP(D1338,Principales!$B:$B,Principales!$C:$C,,,-1),_xlfn.XLOOKUP(D1338,Principales!$B:$B,Principales!$C:$C,,,1))</f>
        <v>5000</v>
      </c>
      <c r="I1338" s="14">
        <f t="shared" si="113"/>
        <v>0</v>
      </c>
      <c r="J1338" s="14">
        <f t="shared" si="114"/>
        <v>5000</v>
      </c>
    </row>
    <row r="1339" spans="1:10" hidden="1" x14ac:dyDescent="0.3">
      <c r="A1339" s="5">
        <f t="shared" si="106"/>
        <v>879</v>
      </c>
      <c r="B1339" s="3">
        <v>45183</v>
      </c>
      <c r="C1339" s="2" t="s">
        <v>863</v>
      </c>
      <c r="D1339" s="2" t="s">
        <v>431</v>
      </c>
      <c r="E1339" s="2" t="s">
        <v>22</v>
      </c>
      <c r="F1339" s="2" t="s">
        <v>434</v>
      </c>
      <c r="G1339" s="2">
        <v>1</v>
      </c>
      <c r="H1339" s="10">
        <f>IF(_xlfn.XLOOKUP(D1339,Principales!$B:$B,Principales!$D:$D,,,1)&lt;B1339,_xlfn.XLOOKUP(D1339,Principales!$B:$B,Principales!$C:$C,,,-1),_xlfn.XLOOKUP(D1339,Principales!$B:$B,Principales!$C:$C,,,1))</f>
        <v>5000</v>
      </c>
      <c r="I1339" s="14">
        <f t="shared" si="113"/>
        <v>0</v>
      </c>
      <c r="J1339" s="14">
        <f t="shared" si="114"/>
        <v>5000</v>
      </c>
    </row>
    <row r="1340" spans="1:10" hidden="1" x14ac:dyDescent="0.3">
      <c r="A1340" s="5">
        <f t="shared" si="106"/>
        <v>879</v>
      </c>
      <c r="B1340" s="3">
        <v>45183</v>
      </c>
      <c r="C1340" s="2" t="s">
        <v>863</v>
      </c>
      <c r="D1340" s="2" t="s">
        <v>90</v>
      </c>
      <c r="E1340" s="2" t="s">
        <v>528</v>
      </c>
      <c r="F1340" s="2" t="s">
        <v>4</v>
      </c>
      <c r="G1340" s="2">
        <v>1</v>
      </c>
      <c r="H1340" s="10">
        <f>IF(_xlfn.XLOOKUP(D1340,Principales!$B:$B,Principales!$D:$D,,,1)&lt;B1340,_xlfn.XLOOKUP(D1340,Principales!$B:$B,Principales!$C:$C,,,-1),_xlfn.XLOOKUP(D1340,Principales!$B:$B,Principales!$C:$C,,,1))</f>
        <v>5000</v>
      </c>
      <c r="I1340" s="14">
        <f t="shared" si="113"/>
        <v>0</v>
      </c>
      <c r="J1340" s="14">
        <f t="shared" si="114"/>
        <v>5000</v>
      </c>
    </row>
    <row r="1341" spans="1:10" hidden="1" x14ac:dyDescent="0.3">
      <c r="A1341" s="5">
        <f t="shared" si="106"/>
        <v>879</v>
      </c>
      <c r="B1341" s="3">
        <v>45183</v>
      </c>
      <c r="C1341" s="2" t="s">
        <v>863</v>
      </c>
      <c r="D1341" s="2" t="s">
        <v>88</v>
      </c>
      <c r="E1341" s="2" t="s">
        <v>580</v>
      </c>
      <c r="F1341" s="2" t="s">
        <v>4</v>
      </c>
      <c r="G1341" s="2">
        <v>1</v>
      </c>
      <c r="H1341" s="10">
        <f>IF(_xlfn.XLOOKUP(D1341,Principales!$B:$B,Principales!$D:$D,,,1)&lt;B1341,_xlfn.XLOOKUP(D1341,Principales!$B:$B,Principales!$C:$C,,,-1),_xlfn.XLOOKUP(D1341,Principales!$B:$B,Principales!$C:$C,,,1))</f>
        <v>5000</v>
      </c>
      <c r="I1341" s="14">
        <f t="shared" ref="I1341:I1404" si="115">IF(AND(F1341="S/E",OR(E1341="Mix ensalada",D1341="Mix ensalada")),0,IF(AND(F1341="S/E",OR(E1341&lt;&gt;"Mix ensalada",D1341&lt;&gt;"Mix ensalada")),1000,0))</f>
        <v>0</v>
      </c>
      <c r="J1341" s="14">
        <f t="shared" ref="J1341:J1404" si="116">G1341*H1341-I1341</f>
        <v>5000</v>
      </c>
    </row>
    <row r="1342" spans="1:10" hidden="1" x14ac:dyDescent="0.3">
      <c r="A1342" s="5">
        <f t="shared" si="106"/>
        <v>880</v>
      </c>
      <c r="B1342" s="3">
        <v>45183</v>
      </c>
      <c r="C1342" s="2" t="s">
        <v>84</v>
      </c>
      <c r="D1342" s="2" t="s">
        <v>88</v>
      </c>
      <c r="E1342" s="2" t="s">
        <v>580</v>
      </c>
      <c r="F1342" s="2" t="s">
        <v>434</v>
      </c>
      <c r="G1342" s="2">
        <v>1</v>
      </c>
      <c r="H1342" s="10">
        <f>IF(_xlfn.XLOOKUP(D1342,Principales!$B:$B,Principales!$D:$D,,,1)&lt;B1342,_xlfn.XLOOKUP(D1342,Principales!$B:$B,Principales!$C:$C,,,-1),_xlfn.XLOOKUP(D1342,Principales!$B:$B,Principales!$C:$C,,,1))</f>
        <v>5000</v>
      </c>
      <c r="I1342" s="14">
        <f t="shared" si="115"/>
        <v>0</v>
      </c>
      <c r="J1342" s="14">
        <f t="shared" si="116"/>
        <v>5000</v>
      </c>
    </row>
    <row r="1343" spans="1:10" hidden="1" x14ac:dyDescent="0.3">
      <c r="A1343" s="5">
        <f t="shared" si="106"/>
        <v>881</v>
      </c>
      <c r="B1343" s="3">
        <v>45183</v>
      </c>
      <c r="C1343" s="2" t="s">
        <v>282</v>
      </c>
      <c r="D1343" s="2" t="s">
        <v>31</v>
      </c>
      <c r="E1343" s="2" t="s">
        <v>26</v>
      </c>
      <c r="F1343" s="2" t="s">
        <v>434</v>
      </c>
      <c r="G1343" s="2">
        <v>1</v>
      </c>
      <c r="H1343" s="10">
        <f>IF(_xlfn.XLOOKUP(D1343,Principales!$B:$B,Principales!$D:$D,,,1)&lt;B1343,_xlfn.XLOOKUP(D1343,Principales!$B:$B,Principales!$C:$C,,,-1),_xlfn.XLOOKUP(D1343,Principales!$B:$B,Principales!$C:$C,,,1))</f>
        <v>5000</v>
      </c>
      <c r="I1343" s="14">
        <f t="shared" si="115"/>
        <v>0</v>
      </c>
      <c r="J1343" s="14">
        <f t="shared" si="116"/>
        <v>5000</v>
      </c>
    </row>
    <row r="1344" spans="1:10" hidden="1" x14ac:dyDescent="0.3">
      <c r="A1344" s="5">
        <f t="shared" si="106"/>
        <v>882</v>
      </c>
      <c r="B1344" s="3">
        <v>45184</v>
      </c>
      <c r="C1344" s="2" t="s">
        <v>566</v>
      </c>
      <c r="D1344" s="2" t="s">
        <v>137</v>
      </c>
      <c r="E1344" s="2" t="s">
        <v>528</v>
      </c>
      <c r="F1344" s="2" t="s">
        <v>4</v>
      </c>
      <c r="G1344" s="2">
        <v>1</v>
      </c>
      <c r="H1344" s="10">
        <f>IF(_xlfn.XLOOKUP(D1344,Principales!$B:$B,Principales!$D:$D,,,1)&lt;B1344,_xlfn.XLOOKUP(D1344,Principales!$B:$B,Principales!$C:$C,,,-1),_xlfn.XLOOKUP(D1344,Principales!$B:$B,Principales!$C:$C,,,1))</f>
        <v>5000</v>
      </c>
      <c r="I1344" s="14">
        <f t="shared" si="115"/>
        <v>0</v>
      </c>
      <c r="J1344" s="14">
        <f t="shared" si="116"/>
        <v>5000</v>
      </c>
    </row>
    <row r="1345" spans="1:10" hidden="1" x14ac:dyDescent="0.3">
      <c r="A1345" s="5">
        <f t="shared" si="106"/>
        <v>883</v>
      </c>
      <c r="B1345" s="3">
        <v>45184</v>
      </c>
      <c r="C1345" s="2" t="s">
        <v>483</v>
      </c>
      <c r="D1345" s="2" t="s">
        <v>23</v>
      </c>
      <c r="E1345" s="2" t="s">
        <v>22</v>
      </c>
      <c r="F1345" s="2" t="s">
        <v>4</v>
      </c>
      <c r="G1345" s="2">
        <v>1</v>
      </c>
      <c r="H1345" s="10">
        <f>IF(_xlfn.XLOOKUP(D1345,Principales!$B:$B,Principales!$D:$D,,,1)&lt;B1345,_xlfn.XLOOKUP(D1345,Principales!$B:$B,Principales!$C:$C,,,-1),_xlfn.XLOOKUP(D1345,Principales!$B:$B,Principales!$C:$C,,,1))</f>
        <v>5000</v>
      </c>
      <c r="I1345" s="14">
        <f t="shared" si="115"/>
        <v>0</v>
      </c>
      <c r="J1345" s="14">
        <f t="shared" si="116"/>
        <v>5000</v>
      </c>
    </row>
    <row r="1346" spans="1:10" hidden="1" x14ac:dyDescent="0.3">
      <c r="A1346" s="5">
        <f t="shared" si="106"/>
        <v>884</v>
      </c>
      <c r="B1346" s="3">
        <v>45184</v>
      </c>
      <c r="C1346" s="2" t="s">
        <v>862</v>
      </c>
      <c r="D1346" s="2" t="s">
        <v>137</v>
      </c>
      <c r="E1346" s="2" t="s">
        <v>19</v>
      </c>
      <c r="F1346" s="2" t="s">
        <v>4</v>
      </c>
      <c r="G1346" s="2">
        <v>1</v>
      </c>
      <c r="H1346" s="10">
        <f>IF(_xlfn.XLOOKUP(D1346,Principales!$B:$B,Principales!$D:$D,,,1)&lt;B1346,_xlfn.XLOOKUP(D1346,Principales!$B:$B,Principales!$C:$C,,,-1),_xlfn.XLOOKUP(D1346,Principales!$B:$B,Principales!$C:$C,,,1))</f>
        <v>5000</v>
      </c>
      <c r="I1346" s="14">
        <f t="shared" si="115"/>
        <v>0</v>
      </c>
      <c r="J1346" s="14">
        <f t="shared" si="116"/>
        <v>5000</v>
      </c>
    </row>
    <row r="1347" spans="1:10" hidden="1" x14ac:dyDescent="0.3">
      <c r="A1347" s="5">
        <f t="shared" si="106"/>
        <v>885</v>
      </c>
      <c r="B1347" s="3">
        <v>45184</v>
      </c>
      <c r="C1347" s="2" t="s">
        <v>764</v>
      </c>
      <c r="D1347" s="2" t="s">
        <v>431</v>
      </c>
      <c r="E1347" s="2" t="s">
        <v>19</v>
      </c>
      <c r="F1347" s="2" t="s">
        <v>4</v>
      </c>
      <c r="G1347" s="2">
        <v>1</v>
      </c>
      <c r="H1347" s="10">
        <f>IF(_xlfn.XLOOKUP(D1347,Principales!$B:$B,Principales!$D:$D,,,1)&lt;B1347,_xlfn.XLOOKUP(D1347,Principales!$B:$B,Principales!$C:$C,,,-1),_xlfn.XLOOKUP(D1347,Principales!$B:$B,Principales!$C:$C,,,1))</f>
        <v>5000</v>
      </c>
      <c r="I1347" s="14">
        <f t="shared" si="115"/>
        <v>0</v>
      </c>
      <c r="J1347" s="14">
        <f t="shared" si="116"/>
        <v>5000</v>
      </c>
    </row>
    <row r="1348" spans="1:10" hidden="1" x14ac:dyDescent="0.3">
      <c r="A1348" s="5">
        <f t="shared" ref="A1348:A1411" si="117">IF(_xlfn.CONCAT(B1348:C1348)=_xlfn.CONCAT(B1347:C1347),A1347,A1347+1)</f>
        <v>886</v>
      </c>
      <c r="B1348" s="3">
        <v>45184</v>
      </c>
      <c r="C1348" s="2" t="s">
        <v>144</v>
      </c>
      <c r="D1348" s="2" t="s">
        <v>340</v>
      </c>
      <c r="E1348" s="2" t="s">
        <v>543</v>
      </c>
      <c r="F1348" s="2" t="s">
        <v>4</v>
      </c>
      <c r="G1348" s="2">
        <v>3</v>
      </c>
      <c r="H1348" s="10">
        <f>IF(_xlfn.XLOOKUP(D1348,Principales!$B:$B,Principales!$D:$D,,,1)&lt;B1348,_xlfn.XLOOKUP(D1348,Principales!$B:$B,Principales!$C:$C,,,-1),_xlfn.XLOOKUP(D1348,Principales!$B:$B,Principales!$C:$C,,,1))</f>
        <v>5000</v>
      </c>
      <c r="I1348" s="14">
        <f t="shared" si="115"/>
        <v>0</v>
      </c>
      <c r="J1348" s="14">
        <f t="shared" si="116"/>
        <v>15000</v>
      </c>
    </row>
    <row r="1349" spans="1:10" hidden="1" x14ac:dyDescent="0.3">
      <c r="A1349" s="5">
        <f t="shared" si="117"/>
        <v>887</v>
      </c>
      <c r="B1349" s="3">
        <v>45184</v>
      </c>
      <c r="C1349" s="2" t="s">
        <v>584</v>
      </c>
      <c r="D1349" s="2" t="s">
        <v>431</v>
      </c>
      <c r="E1349" s="2" t="s">
        <v>543</v>
      </c>
      <c r="F1349" s="2" t="s">
        <v>4</v>
      </c>
      <c r="G1349" s="2">
        <v>3</v>
      </c>
      <c r="H1349" s="10">
        <f>IF(_xlfn.XLOOKUP(D1349,Principales!$B:$B,Principales!$D:$D,,,1)&lt;B1349,_xlfn.XLOOKUP(D1349,Principales!$B:$B,Principales!$C:$C,,,-1),_xlfn.XLOOKUP(D1349,Principales!$B:$B,Principales!$C:$C,,,1))</f>
        <v>5000</v>
      </c>
      <c r="I1349" s="14">
        <f t="shared" si="115"/>
        <v>0</v>
      </c>
      <c r="J1349" s="14">
        <f t="shared" si="116"/>
        <v>15000</v>
      </c>
    </row>
    <row r="1350" spans="1:10" hidden="1" x14ac:dyDescent="0.3">
      <c r="A1350" s="5">
        <f t="shared" si="117"/>
        <v>887</v>
      </c>
      <c r="B1350" s="3">
        <v>45184</v>
      </c>
      <c r="C1350" s="2" t="s">
        <v>584</v>
      </c>
      <c r="D1350" s="2" t="s">
        <v>431</v>
      </c>
      <c r="E1350" s="2" t="s">
        <v>22</v>
      </c>
      <c r="F1350" s="2" t="s">
        <v>4</v>
      </c>
      <c r="G1350" s="2">
        <v>1</v>
      </c>
      <c r="H1350" s="10">
        <f>IF(_xlfn.XLOOKUP(D1350,Principales!$B:$B,Principales!$D:$D,,,1)&lt;B1350,_xlfn.XLOOKUP(D1350,Principales!$B:$B,Principales!$C:$C,,,-1),_xlfn.XLOOKUP(D1350,Principales!$B:$B,Principales!$C:$C,,,1))</f>
        <v>5000</v>
      </c>
      <c r="I1350" s="14">
        <f t="shared" si="115"/>
        <v>0</v>
      </c>
      <c r="J1350" s="14">
        <f t="shared" si="116"/>
        <v>5000</v>
      </c>
    </row>
    <row r="1351" spans="1:10" hidden="1" x14ac:dyDescent="0.3">
      <c r="A1351" s="5">
        <f t="shared" si="117"/>
        <v>888</v>
      </c>
      <c r="B1351" s="3">
        <v>45185</v>
      </c>
      <c r="C1351" s="2" t="s">
        <v>145</v>
      </c>
      <c r="D1351" s="2" t="s">
        <v>37</v>
      </c>
      <c r="E1351" s="2"/>
      <c r="F1351" s="2" t="s">
        <v>4</v>
      </c>
      <c r="G1351" s="2">
        <v>3</v>
      </c>
      <c r="H1351" s="10">
        <f>IF(_xlfn.XLOOKUP(D1351,Principales!$B:$B,Principales!$D:$D,,,1)&lt;B1351,_xlfn.XLOOKUP(D1351,Principales!$B:$B,Principales!$C:$C,,,-1),_xlfn.XLOOKUP(D1351,Principales!$B:$B,Principales!$C:$C,,,1))</f>
        <v>6000</v>
      </c>
      <c r="I1351" s="14">
        <f t="shared" si="115"/>
        <v>0</v>
      </c>
      <c r="J1351" s="14">
        <f t="shared" si="116"/>
        <v>18000</v>
      </c>
    </row>
    <row r="1352" spans="1:10" hidden="1" x14ac:dyDescent="0.3">
      <c r="A1352" s="5">
        <f t="shared" si="117"/>
        <v>889</v>
      </c>
      <c r="B1352" s="3">
        <v>45185</v>
      </c>
      <c r="C1352" s="2" t="s">
        <v>144</v>
      </c>
      <c r="D1352" s="2" t="s">
        <v>340</v>
      </c>
      <c r="E1352" s="2" t="s">
        <v>19</v>
      </c>
      <c r="F1352" s="2" t="s">
        <v>4</v>
      </c>
      <c r="G1352" s="2">
        <v>2</v>
      </c>
      <c r="H1352" s="10">
        <f>IF(_xlfn.XLOOKUP(D1352,Principales!$B:$B,Principales!$D:$D,,,1)&lt;B1352,_xlfn.XLOOKUP(D1352,Principales!$B:$B,Principales!$C:$C,,,-1),_xlfn.XLOOKUP(D1352,Principales!$B:$B,Principales!$C:$C,,,1))</f>
        <v>5000</v>
      </c>
      <c r="I1352" s="14">
        <f t="shared" si="115"/>
        <v>0</v>
      </c>
      <c r="J1352" s="14">
        <f t="shared" si="116"/>
        <v>10000</v>
      </c>
    </row>
    <row r="1353" spans="1:10" hidden="1" x14ac:dyDescent="0.3">
      <c r="A1353" s="5">
        <f t="shared" si="117"/>
        <v>890</v>
      </c>
      <c r="B1353" s="3">
        <v>45185</v>
      </c>
      <c r="C1353" s="2" t="s">
        <v>39</v>
      </c>
      <c r="D1353" s="2" t="s">
        <v>88</v>
      </c>
      <c r="E1353" s="2" t="s">
        <v>580</v>
      </c>
      <c r="F1353" s="2" t="s">
        <v>4</v>
      </c>
      <c r="G1353" s="2">
        <v>1</v>
      </c>
      <c r="H1353" s="10">
        <f>IF(_xlfn.XLOOKUP(D1353,Principales!$B:$B,Principales!$D:$D,,,1)&lt;B1353,_xlfn.XLOOKUP(D1353,Principales!$B:$B,Principales!$C:$C,,,-1),_xlfn.XLOOKUP(D1353,Principales!$B:$B,Principales!$C:$C,,,1))</f>
        <v>5000</v>
      </c>
      <c r="I1353" s="14">
        <f t="shared" si="115"/>
        <v>0</v>
      </c>
      <c r="J1353" s="14">
        <f t="shared" si="116"/>
        <v>5000</v>
      </c>
    </row>
    <row r="1354" spans="1:10" hidden="1" x14ac:dyDescent="0.3">
      <c r="A1354" s="5">
        <f t="shared" si="117"/>
        <v>890</v>
      </c>
      <c r="B1354" s="3">
        <v>45185</v>
      </c>
      <c r="C1354" s="2" t="s">
        <v>39</v>
      </c>
      <c r="D1354" s="2" t="s">
        <v>88</v>
      </c>
      <c r="E1354" s="2" t="s">
        <v>580</v>
      </c>
      <c r="F1354" s="2" t="s">
        <v>434</v>
      </c>
      <c r="G1354" s="2">
        <v>1</v>
      </c>
      <c r="H1354" s="10">
        <f>IF(_xlfn.XLOOKUP(D1354,Principales!$B:$B,Principales!$D:$D,,,1)&lt;B1354,_xlfn.XLOOKUP(D1354,Principales!$B:$B,Principales!$C:$C,,,-1),_xlfn.XLOOKUP(D1354,Principales!$B:$B,Principales!$C:$C,,,1))</f>
        <v>5000</v>
      </c>
      <c r="I1354" s="14">
        <f t="shared" ref="I1354" si="118">IF(AND(F1354="S/E",OR(E1354="Mix ensalada",D1354="Mix ensalada")),0,IF(AND(F1354="S/E",OR(E1354&lt;&gt;"Mix ensalada",D1354&lt;&gt;"Mix ensalada")),1000,0))</f>
        <v>0</v>
      </c>
      <c r="J1354" s="14">
        <f t="shared" ref="J1354" si="119">G1354*H1354-I1354</f>
        <v>5000</v>
      </c>
    </row>
    <row r="1355" spans="1:10" hidden="1" x14ac:dyDescent="0.3">
      <c r="A1355" s="5">
        <f t="shared" si="117"/>
        <v>891</v>
      </c>
      <c r="B1355" s="3">
        <v>45185</v>
      </c>
      <c r="C1355" s="2" t="s">
        <v>758</v>
      </c>
      <c r="D1355" s="2" t="s">
        <v>37</v>
      </c>
      <c r="E1355" s="2"/>
      <c r="F1355" s="2" t="s">
        <v>4</v>
      </c>
      <c r="G1355" s="2">
        <v>3</v>
      </c>
      <c r="H1355" s="10">
        <f>IF(_xlfn.XLOOKUP(D1355,Principales!$B:$B,Principales!$D:$D,,,1)&lt;B1355,_xlfn.XLOOKUP(D1355,Principales!$B:$B,Principales!$C:$C,,,-1),_xlfn.XLOOKUP(D1355,Principales!$B:$B,Principales!$C:$C,,,1))</f>
        <v>6000</v>
      </c>
      <c r="I1355" s="14">
        <f t="shared" si="115"/>
        <v>0</v>
      </c>
      <c r="J1355" s="14">
        <f t="shared" si="116"/>
        <v>18000</v>
      </c>
    </row>
    <row r="1356" spans="1:10" hidden="1" x14ac:dyDescent="0.3">
      <c r="A1356" s="5">
        <f t="shared" si="117"/>
        <v>892</v>
      </c>
      <c r="B1356" s="3">
        <v>45185</v>
      </c>
      <c r="C1356" s="2" t="s">
        <v>581</v>
      </c>
      <c r="D1356" s="2" t="s">
        <v>88</v>
      </c>
      <c r="E1356" s="2" t="s">
        <v>580</v>
      </c>
      <c r="F1356" s="2" t="s">
        <v>4</v>
      </c>
      <c r="G1356" s="2">
        <v>1</v>
      </c>
      <c r="H1356" s="10">
        <f>IF(_xlfn.XLOOKUP(D1356,Principales!$B:$B,Principales!$D:$D,,,1)&lt;B1356,_xlfn.XLOOKUP(D1356,Principales!$B:$B,Principales!$C:$C,,,-1),_xlfn.XLOOKUP(D1356,Principales!$B:$B,Principales!$C:$C,,,1))</f>
        <v>5000</v>
      </c>
      <c r="I1356" s="14">
        <f t="shared" si="115"/>
        <v>0</v>
      </c>
      <c r="J1356" s="14">
        <f t="shared" si="116"/>
        <v>5000</v>
      </c>
    </row>
    <row r="1357" spans="1:10" hidden="1" x14ac:dyDescent="0.3">
      <c r="A1357" s="5">
        <f t="shared" si="117"/>
        <v>892</v>
      </c>
      <c r="B1357" s="3">
        <v>45185</v>
      </c>
      <c r="C1357" s="2" t="s">
        <v>581</v>
      </c>
      <c r="D1357" s="2" t="s">
        <v>37</v>
      </c>
      <c r="E1357" s="2"/>
      <c r="F1357" s="2" t="s">
        <v>4</v>
      </c>
      <c r="G1357" s="2">
        <v>1</v>
      </c>
      <c r="H1357" s="10">
        <f>IF(_xlfn.XLOOKUP(D1357,Principales!$B:$B,Principales!$D:$D,,,1)&lt;B1357,_xlfn.XLOOKUP(D1357,Principales!$B:$B,Principales!$C:$C,,,-1),_xlfn.XLOOKUP(D1357,Principales!$B:$B,Principales!$C:$C,,,1))</f>
        <v>6000</v>
      </c>
      <c r="I1357" s="14">
        <f t="shared" si="115"/>
        <v>0</v>
      </c>
      <c r="J1357" s="14">
        <f t="shared" si="116"/>
        <v>6000</v>
      </c>
    </row>
    <row r="1358" spans="1:10" hidden="1" x14ac:dyDescent="0.3">
      <c r="A1358" s="5">
        <f t="shared" si="117"/>
        <v>893</v>
      </c>
      <c r="B1358" s="3">
        <v>45186</v>
      </c>
      <c r="C1358" s="2" t="s">
        <v>481</v>
      </c>
      <c r="D1358" s="2" t="s">
        <v>37</v>
      </c>
      <c r="E1358" s="2"/>
      <c r="F1358" s="2" t="s">
        <v>4</v>
      </c>
      <c r="G1358" s="2">
        <v>1</v>
      </c>
      <c r="H1358" s="10">
        <f>IF(_xlfn.XLOOKUP(D1358,Principales!$B:$B,Principales!$D:$D,,,1)&lt;B1358,_xlfn.XLOOKUP(D1358,Principales!$B:$B,Principales!$C:$C,,,-1),_xlfn.XLOOKUP(D1358,Principales!$B:$B,Principales!$C:$C,,,1))</f>
        <v>6000</v>
      </c>
      <c r="I1358" s="14">
        <f t="shared" si="115"/>
        <v>0</v>
      </c>
      <c r="J1358" s="14">
        <f t="shared" si="116"/>
        <v>6000</v>
      </c>
    </row>
    <row r="1359" spans="1:10" hidden="1" x14ac:dyDescent="0.3">
      <c r="A1359" s="5">
        <f t="shared" si="117"/>
        <v>893</v>
      </c>
      <c r="B1359" s="3">
        <v>45186</v>
      </c>
      <c r="C1359" s="2" t="s">
        <v>481</v>
      </c>
      <c r="D1359" s="2" t="s">
        <v>137</v>
      </c>
      <c r="E1359" s="2" t="s">
        <v>26</v>
      </c>
      <c r="F1359" s="2" t="s">
        <v>434</v>
      </c>
      <c r="G1359" s="2">
        <v>1</v>
      </c>
      <c r="H1359" s="10">
        <f>IF(_xlfn.XLOOKUP(D1359,Principales!$B:$B,Principales!$D:$D,,,1)&lt;B1359,_xlfn.XLOOKUP(D1359,Principales!$B:$B,Principales!$C:$C,,,-1),_xlfn.XLOOKUP(D1359,Principales!$B:$B,Principales!$C:$C,,,1))</f>
        <v>5000</v>
      </c>
      <c r="I1359" s="14">
        <f t="shared" si="115"/>
        <v>0</v>
      </c>
      <c r="J1359" s="14">
        <f t="shared" si="116"/>
        <v>5000</v>
      </c>
    </row>
    <row r="1360" spans="1:10" hidden="1" x14ac:dyDescent="0.3">
      <c r="A1360" s="5">
        <f t="shared" si="117"/>
        <v>893</v>
      </c>
      <c r="B1360" s="3">
        <v>45186</v>
      </c>
      <c r="C1360" s="2" t="s">
        <v>481</v>
      </c>
      <c r="D1360" s="2" t="s">
        <v>137</v>
      </c>
      <c r="E1360" s="2" t="s">
        <v>26</v>
      </c>
      <c r="F1360" s="2" t="s">
        <v>434</v>
      </c>
      <c r="G1360" s="2">
        <v>1</v>
      </c>
      <c r="H1360" s="10">
        <f>IF(_xlfn.XLOOKUP(D1360,Principales!$B:$B,Principales!$D:$D,,,1)&lt;B1360,_xlfn.XLOOKUP(D1360,Principales!$B:$B,Principales!$C:$C,,,-1),_xlfn.XLOOKUP(D1360,Principales!$B:$B,Principales!$C:$C,,,1))</f>
        <v>5000</v>
      </c>
      <c r="I1360" s="14">
        <f t="shared" si="115"/>
        <v>0</v>
      </c>
      <c r="J1360" s="14">
        <f t="shared" si="116"/>
        <v>5000</v>
      </c>
    </row>
    <row r="1361" spans="1:10" hidden="1" x14ac:dyDescent="0.3">
      <c r="A1361" s="5">
        <f t="shared" si="117"/>
        <v>894</v>
      </c>
      <c r="B1361" s="3">
        <v>45186</v>
      </c>
      <c r="C1361" s="2" t="s">
        <v>97</v>
      </c>
      <c r="D1361" s="2" t="s">
        <v>431</v>
      </c>
      <c r="E1361" s="2" t="s">
        <v>19</v>
      </c>
      <c r="F1361" s="2" t="s">
        <v>434</v>
      </c>
      <c r="G1361" s="2">
        <v>1</v>
      </c>
      <c r="H1361" s="10">
        <f>IF(_xlfn.XLOOKUP(D1361,Principales!$B:$B,Principales!$D:$D,,,1)&lt;B1361,_xlfn.XLOOKUP(D1361,Principales!$B:$B,Principales!$C:$C,,,-1),_xlfn.XLOOKUP(D1361,Principales!$B:$B,Principales!$C:$C,,,1))</f>
        <v>5000</v>
      </c>
      <c r="I1361" s="14">
        <f t="shared" si="115"/>
        <v>0</v>
      </c>
      <c r="J1361" s="14">
        <f t="shared" si="116"/>
        <v>5000</v>
      </c>
    </row>
    <row r="1362" spans="1:10" hidden="1" x14ac:dyDescent="0.3">
      <c r="A1362" s="5">
        <f t="shared" si="117"/>
        <v>895</v>
      </c>
      <c r="B1362" s="3">
        <v>45186</v>
      </c>
      <c r="C1362" s="2" t="s">
        <v>586</v>
      </c>
      <c r="D1362" s="2" t="s">
        <v>37</v>
      </c>
      <c r="E1362" s="2"/>
      <c r="F1362" s="2" t="s">
        <v>434</v>
      </c>
      <c r="G1362" s="2">
        <v>2</v>
      </c>
      <c r="H1362" s="10">
        <f>IF(_xlfn.XLOOKUP(D1362,Principales!$B:$B,Principales!$D:$D,,,1)&lt;B1362,_xlfn.XLOOKUP(D1362,Principales!$B:$B,Principales!$C:$C,,,-1),_xlfn.XLOOKUP(D1362,Principales!$B:$B,Principales!$C:$C,,,1))</f>
        <v>6000</v>
      </c>
      <c r="I1362" s="14">
        <f t="shared" si="115"/>
        <v>0</v>
      </c>
      <c r="J1362" s="14">
        <f t="shared" si="116"/>
        <v>12000</v>
      </c>
    </row>
    <row r="1363" spans="1:10" hidden="1" x14ac:dyDescent="0.3">
      <c r="A1363" s="5">
        <f t="shared" si="117"/>
        <v>896</v>
      </c>
      <c r="B1363" s="3">
        <v>45186</v>
      </c>
      <c r="C1363" s="2" t="s">
        <v>555</v>
      </c>
      <c r="D1363" s="2" t="s">
        <v>137</v>
      </c>
      <c r="E1363" s="2" t="s">
        <v>19</v>
      </c>
      <c r="F1363" s="2" t="s">
        <v>4</v>
      </c>
      <c r="G1363" s="2">
        <v>1</v>
      </c>
      <c r="H1363" s="10">
        <f>IF(_xlfn.XLOOKUP(D1363,Principales!$B:$B,Principales!$D:$D,,,1)&lt;B1363,_xlfn.XLOOKUP(D1363,Principales!$B:$B,Principales!$C:$C,,,-1),_xlfn.XLOOKUP(D1363,Principales!$B:$B,Principales!$C:$C,,,1))</f>
        <v>5000</v>
      </c>
      <c r="I1363" s="14">
        <f t="shared" si="115"/>
        <v>0</v>
      </c>
      <c r="J1363" s="14">
        <f t="shared" si="116"/>
        <v>5000</v>
      </c>
    </row>
    <row r="1364" spans="1:10" hidden="1" x14ac:dyDescent="0.3">
      <c r="A1364" s="5">
        <f t="shared" si="117"/>
        <v>897</v>
      </c>
      <c r="B1364" s="3">
        <v>45186</v>
      </c>
      <c r="C1364" s="2" t="s">
        <v>566</v>
      </c>
      <c r="D1364" s="2" t="s">
        <v>137</v>
      </c>
      <c r="E1364" s="2" t="s">
        <v>26</v>
      </c>
      <c r="F1364" s="2" t="s">
        <v>4</v>
      </c>
      <c r="G1364" s="2">
        <v>1</v>
      </c>
      <c r="H1364" s="10">
        <f>IF(_xlfn.XLOOKUP(D1364,Principales!$B:$B,Principales!$D:$D,,,1)&lt;B1364,_xlfn.XLOOKUP(D1364,Principales!$B:$B,Principales!$C:$C,,,-1),_xlfn.XLOOKUP(D1364,Principales!$B:$B,Principales!$C:$C,,,1))</f>
        <v>5000</v>
      </c>
      <c r="I1364" s="14">
        <f t="shared" si="115"/>
        <v>0</v>
      </c>
      <c r="J1364" s="14">
        <f t="shared" si="116"/>
        <v>5000</v>
      </c>
    </row>
    <row r="1365" spans="1:10" hidden="1" x14ac:dyDescent="0.3">
      <c r="A1365" s="5">
        <f t="shared" si="117"/>
        <v>897</v>
      </c>
      <c r="B1365" s="3">
        <v>45186</v>
      </c>
      <c r="C1365" s="2" t="s">
        <v>566</v>
      </c>
      <c r="D1365" s="2" t="s">
        <v>37</v>
      </c>
      <c r="E1365" s="2"/>
      <c r="F1365" s="2" t="s">
        <v>4</v>
      </c>
      <c r="G1365" s="2">
        <v>2</v>
      </c>
      <c r="H1365" s="10">
        <f>IF(_xlfn.XLOOKUP(D1365,Principales!$B:$B,Principales!$D:$D,,,1)&lt;B1365,_xlfn.XLOOKUP(D1365,Principales!$B:$B,Principales!$C:$C,,,-1),_xlfn.XLOOKUP(D1365,Principales!$B:$B,Principales!$C:$C,,,1))</f>
        <v>6000</v>
      </c>
      <c r="I1365" s="14">
        <f t="shared" si="115"/>
        <v>0</v>
      </c>
      <c r="J1365" s="14">
        <f t="shared" si="116"/>
        <v>12000</v>
      </c>
    </row>
    <row r="1366" spans="1:10" hidden="1" x14ac:dyDescent="0.3">
      <c r="A1366" s="5">
        <f t="shared" si="117"/>
        <v>898</v>
      </c>
      <c r="B1366" s="3">
        <v>45186</v>
      </c>
      <c r="C1366" s="2" t="s">
        <v>144</v>
      </c>
      <c r="D1366" s="2" t="s">
        <v>36</v>
      </c>
      <c r="E1366" s="2"/>
      <c r="F1366" s="2" t="s">
        <v>4</v>
      </c>
      <c r="G1366" s="2">
        <v>2</v>
      </c>
      <c r="H1366" s="10">
        <f>IF(_xlfn.XLOOKUP(D1366,Principales!$B:$B,Principales!$D:$D,,,1)&lt;B1366,_xlfn.XLOOKUP(D1366,Principales!$B:$B,Principales!$C:$C,,,-1),_xlfn.XLOOKUP(D1366,Principales!$B:$B,Principales!$C:$C,,,1))</f>
        <v>5000</v>
      </c>
      <c r="I1366" s="14">
        <f t="shared" si="115"/>
        <v>0</v>
      </c>
      <c r="J1366" s="14">
        <f t="shared" si="116"/>
        <v>10000</v>
      </c>
    </row>
    <row r="1367" spans="1:10" hidden="1" x14ac:dyDescent="0.3">
      <c r="A1367" s="5">
        <f t="shared" si="117"/>
        <v>899</v>
      </c>
      <c r="B1367" s="3">
        <v>45187</v>
      </c>
      <c r="C1367" s="2" t="s">
        <v>588</v>
      </c>
      <c r="D1367" s="2" t="s">
        <v>37</v>
      </c>
      <c r="E1367" s="2"/>
      <c r="F1367" s="2" t="s">
        <v>4</v>
      </c>
      <c r="G1367" s="2">
        <v>2</v>
      </c>
      <c r="H1367" s="10">
        <f>IF(_xlfn.XLOOKUP(D1367,Principales!$B:$B,Principales!$D:$D,,,1)&lt;B1367,_xlfn.XLOOKUP(D1367,Principales!$B:$B,Principales!$C:$C,,,-1),_xlfn.XLOOKUP(D1367,Principales!$B:$B,Principales!$C:$C,,,1))</f>
        <v>6000</v>
      </c>
      <c r="I1367" s="14">
        <f t="shared" si="115"/>
        <v>0</v>
      </c>
      <c r="J1367" s="14">
        <f t="shared" si="116"/>
        <v>12000</v>
      </c>
    </row>
    <row r="1368" spans="1:10" hidden="1" x14ac:dyDescent="0.3">
      <c r="A1368" s="5">
        <f t="shared" si="117"/>
        <v>899</v>
      </c>
      <c r="B1368" s="3">
        <v>45187</v>
      </c>
      <c r="C1368" s="2" t="s">
        <v>588</v>
      </c>
      <c r="D1368" s="2" t="s">
        <v>153</v>
      </c>
      <c r="E1368" s="2" t="s">
        <v>19</v>
      </c>
      <c r="F1368" s="2" t="s">
        <v>434</v>
      </c>
      <c r="G1368" s="2">
        <v>1</v>
      </c>
      <c r="H1368" s="10">
        <f>IF(_xlfn.XLOOKUP(D1368,Principales!$B:$B,Principales!$D:$D,,,1)&lt;B1368,_xlfn.XLOOKUP(D1368,Principales!$B:$B,Principales!$C:$C,,,-1),_xlfn.XLOOKUP(D1368,Principales!$B:$B,Principales!$C:$C,,,1))</f>
        <v>5000</v>
      </c>
      <c r="I1368" s="14">
        <f t="shared" si="115"/>
        <v>0</v>
      </c>
      <c r="J1368" s="14">
        <f t="shared" si="116"/>
        <v>5000</v>
      </c>
    </row>
    <row r="1369" spans="1:10" hidden="1" x14ac:dyDescent="0.3">
      <c r="A1369" s="5">
        <f t="shared" si="117"/>
        <v>900</v>
      </c>
      <c r="B1369" s="3">
        <v>45188</v>
      </c>
      <c r="C1369" s="2" t="s">
        <v>33</v>
      </c>
      <c r="D1369" s="2" t="s">
        <v>37</v>
      </c>
      <c r="E1369" s="2"/>
      <c r="F1369" s="2" t="s">
        <v>4</v>
      </c>
      <c r="G1369" s="2">
        <v>3</v>
      </c>
      <c r="H1369" s="10">
        <f>IF(_xlfn.XLOOKUP(D1369,Principales!$B:$B,Principales!$D:$D,,,1)&lt;B1369,_xlfn.XLOOKUP(D1369,Principales!$B:$B,Principales!$C:$C,,,-1),_xlfn.XLOOKUP(D1369,Principales!$B:$B,Principales!$C:$C,,,1))</f>
        <v>6000</v>
      </c>
      <c r="I1369" s="14">
        <f t="shared" si="115"/>
        <v>0</v>
      </c>
      <c r="J1369" s="14">
        <f t="shared" si="116"/>
        <v>18000</v>
      </c>
    </row>
    <row r="1370" spans="1:10" hidden="1" x14ac:dyDescent="0.3">
      <c r="A1370" s="5">
        <f t="shared" si="117"/>
        <v>901</v>
      </c>
      <c r="B1370" s="3">
        <v>45189</v>
      </c>
      <c r="C1370" s="2" t="s">
        <v>34</v>
      </c>
      <c r="D1370" s="2" t="s">
        <v>37</v>
      </c>
      <c r="E1370" s="2"/>
      <c r="F1370" s="2" t="s">
        <v>434</v>
      </c>
      <c r="G1370" s="2">
        <v>2</v>
      </c>
      <c r="H1370" s="10">
        <f>IF(_xlfn.XLOOKUP(D1370,Principales!$B:$B,Principales!$D:$D,,,1)&lt;B1370,_xlfn.XLOOKUP(D1370,Principales!$B:$B,Principales!$C:$C,,,-1),_xlfn.XLOOKUP(D1370,Principales!$B:$B,Principales!$C:$C,,,1))</f>
        <v>6000</v>
      </c>
      <c r="I1370" s="14">
        <f t="shared" si="115"/>
        <v>0</v>
      </c>
      <c r="J1370" s="14">
        <f t="shared" si="116"/>
        <v>12000</v>
      </c>
    </row>
    <row r="1371" spans="1:10" hidden="1" x14ac:dyDescent="0.3">
      <c r="A1371" s="5">
        <f t="shared" si="117"/>
        <v>901</v>
      </c>
      <c r="B1371" s="3">
        <v>45189</v>
      </c>
      <c r="C1371" s="2" t="s">
        <v>34</v>
      </c>
      <c r="D1371" s="2" t="s">
        <v>431</v>
      </c>
      <c r="E1371" s="2" t="s">
        <v>22</v>
      </c>
      <c r="F1371" s="2" t="s">
        <v>4</v>
      </c>
      <c r="G1371" s="2">
        <v>1</v>
      </c>
      <c r="H1371" s="10">
        <f>IF(_xlfn.XLOOKUP(D1371,Principales!$B:$B,Principales!$D:$D,,,1)&lt;B1371,_xlfn.XLOOKUP(D1371,Principales!$B:$B,Principales!$C:$C,,,-1),_xlfn.XLOOKUP(D1371,Principales!$B:$B,Principales!$C:$C,,,1))</f>
        <v>5000</v>
      </c>
      <c r="I1371" s="14">
        <f t="shared" si="115"/>
        <v>0</v>
      </c>
      <c r="J1371" s="14">
        <f t="shared" si="116"/>
        <v>5000</v>
      </c>
    </row>
    <row r="1372" spans="1:10" hidden="1" x14ac:dyDescent="0.3">
      <c r="A1372" s="5">
        <f t="shared" si="117"/>
        <v>901</v>
      </c>
      <c r="B1372" s="3">
        <v>45189</v>
      </c>
      <c r="C1372" s="2" t="s">
        <v>34</v>
      </c>
      <c r="D1372" s="2" t="s">
        <v>431</v>
      </c>
      <c r="E1372" s="2" t="s">
        <v>22</v>
      </c>
      <c r="F1372" s="2" t="s">
        <v>434</v>
      </c>
      <c r="G1372" s="2">
        <v>1</v>
      </c>
      <c r="H1372" s="10">
        <f>IF(_xlfn.XLOOKUP(D1372,Principales!$B:$B,Principales!$D:$D,,,1)&lt;B1372,_xlfn.XLOOKUP(D1372,Principales!$B:$B,Principales!$C:$C,,,-1),_xlfn.XLOOKUP(D1372,Principales!$B:$B,Principales!$C:$C,,,1))</f>
        <v>5000</v>
      </c>
      <c r="I1372" s="14">
        <f t="shared" ref="I1372" si="120">IF(AND(F1372="S/E",OR(E1372="Mix ensalada",D1372="Mix ensalada")),0,IF(AND(F1372="S/E",OR(E1372&lt;&gt;"Mix ensalada",D1372&lt;&gt;"Mix ensalada")),1000,0))</f>
        <v>0</v>
      </c>
      <c r="J1372" s="14">
        <f t="shared" ref="J1372" si="121">G1372*H1372-I1372</f>
        <v>5000</v>
      </c>
    </row>
    <row r="1373" spans="1:10" hidden="1" x14ac:dyDescent="0.3">
      <c r="A1373" s="5">
        <f t="shared" si="117"/>
        <v>902</v>
      </c>
      <c r="B1373" s="3">
        <v>45190</v>
      </c>
      <c r="C1373" s="2" t="s">
        <v>52</v>
      </c>
      <c r="D1373" s="2" t="s">
        <v>594</v>
      </c>
      <c r="E1373" s="2" t="s">
        <v>19</v>
      </c>
      <c r="F1373" s="2" t="s">
        <v>12</v>
      </c>
      <c r="G1373" s="2">
        <v>2</v>
      </c>
      <c r="H1373" s="10">
        <f>IF(_xlfn.XLOOKUP(D1373,Principales!$B:$B,Principales!$D:$D,,,1)&lt;B1373,_xlfn.XLOOKUP(D1373,Principales!$B:$B,Principales!$C:$C,,,-1),_xlfn.XLOOKUP(D1373,Principales!$B:$B,Principales!$C:$C,,,1))</f>
        <v>5000</v>
      </c>
      <c r="I1373" s="14">
        <f t="shared" si="115"/>
        <v>0</v>
      </c>
      <c r="J1373" s="14">
        <f t="shared" si="116"/>
        <v>10000</v>
      </c>
    </row>
    <row r="1374" spans="1:10" hidden="1" x14ac:dyDescent="0.3">
      <c r="A1374" s="5">
        <f t="shared" si="117"/>
        <v>902</v>
      </c>
      <c r="B1374" s="3">
        <v>45190</v>
      </c>
      <c r="C1374" s="2" t="s">
        <v>52</v>
      </c>
      <c r="D1374" s="2" t="s">
        <v>536</v>
      </c>
      <c r="E1374" s="2"/>
      <c r="F1374" s="2" t="s">
        <v>140</v>
      </c>
      <c r="G1374" s="2">
        <v>2</v>
      </c>
      <c r="H1374" s="10">
        <f>IF(_xlfn.XLOOKUP(D1374,Principales!$B:$B,Principales!$D:$D,,,1)&lt;B1374,_xlfn.XLOOKUP(D1374,Principales!$B:$B,Principales!$C:$C,,,-1),_xlfn.XLOOKUP(D1374,Principales!$B:$B,Principales!$C:$C,,,1))</f>
        <v>4500</v>
      </c>
      <c r="I1374" s="14">
        <f t="shared" si="115"/>
        <v>0</v>
      </c>
      <c r="J1374" s="14">
        <f t="shared" si="116"/>
        <v>9000</v>
      </c>
    </row>
    <row r="1375" spans="1:10" hidden="1" x14ac:dyDescent="0.3">
      <c r="A1375" s="5">
        <f t="shared" si="117"/>
        <v>903</v>
      </c>
      <c r="B1375" s="3">
        <v>45190</v>
      </c>
      <c r="C1375" s="2" t="s">
        <v>493</v>
      </c>
      <c r="D1375" s="2" t="s">
        <v>431</v>
      </c>
      <c r="E1375" s="2" t="s">
        <v>26</v>
      </c>
      <c r="F1375" s="2" t="s">
        <v>434</v>
      </c>
      <c r="G1375" s="2">
        <v>1</v>
      </c>
      <c r="H1375" s="10">
        <f>IF(_xlfn.XLOOKUP(D1375,Principales!$B:$B,Principales!$D:$D,,,1)&lt;B1375,_xlfn.XLOOKUP(D1375,Principales!$B:$B,Principales!$C:$C,,,-1),_xlfn.XLOOKUP(D1375,Principales!$B:$B,Principales!$C:$C,,,1))</f>
        <v>5000</v>
      </c>
      <c r="I1375" s="14">
        <f t="shared" si="115"/>
        <v>0</v>
      </c>
      <c r="J1375" s="14">
        <f t="shared" si="116"/>
        <v>5000</v>
      </c>
    </row>
    <row r="1376" spans="1:10" hidden="1" x14ac:dyDescent="0.3">
      <c r="A1376" s="5">
        <f t="shared" si="117"/>
        <v>903</v>
      </c>
      <c r="B1376" s="3">
        <v>45190</v>
      </c>
      <c r="C1376" s="2" t="s">
        <v>493</v>
      </c>
      <c r="D1376" s="2" t="s">
        <v>36</v>
      </c>
      <c r="E1376" s="2"/>
      <c r="F1376" s="2" t="s">
        <v>434</v>
      </c>
      <c r="G1376" s="2">
        <v>1</v>
      </c>
      <c r="H1376" s="10">
        <f>IF(_xlfn.XLOOKUP(D1376,Principales!$B:$B,Principales!$D:$D,,,1)&lt;B1376,_xlfn.XLOOKUP(D1376,Principales!$B:$B,Principales!$C:$C,,,-1),_xlfn.XLOOKUP(D1376,Principales!$B:$B,Principales!$C:$C,,,1))</f>
        <v>5500</v>
      </c>
      <c r="I1376" s="14">
        <f t="shared" si="115"/>
        <v>0</v>
      </c>
      <c r="J1376" s="14">
        <f t="shared" si="116"/>
        <v>5500</v>
      </c>
    </row>
    <row r="1377" spans="1:10" hidden="1" x14ac:dyDescent="0.3">
      <c r="A1377" s="5">
        <f t="shared" si="117"/>
        <v>903</v>
      </c>
      <c r="B1377" s="3">
        <v>45190</v>
      </c>
      <c r="C1377" s="2" t="s">
        <v>493</v>
      </c>
      <c r="D1377" s="2" t="s">
        <v>153</v>
      </c>
      <c r="E1377" s="2" t="s">
        <v>434</v>
      </c>
      <c r="F1377" s="2" t="s">
        <v>4</v>
      </c>
      <c r="G1377" s="2">
        <v>1</v>
      </c>
      <c r="H1377" s="10">
        <f>IF(_xlfn.XLOOKUP(D1377,Principales!$B:$B,Principales!$D:$D,,,1)&lt;B1377,_xlfn.XLOOKUP(D1377,Principales!$B:$B,Principales!$C:$C,,,-1),_xlfn.XLOOKUP(D1377,Principales!$B:$B,Principales!$C:$C,,,1))</f>
        <v>5500</v>
      </c>
      <c r="I1377" s="14">
        <f t="shared" si="115"/>
        <v>0</v>
      </c>
      <c r="J1377" s="14">
        <f t="shared" si="116"/>
        <v>5500</v>
      </c>
    </row>
    <row r="1378" spans="1:10" hidden="1" x14ac:dyDescent="0.3">
      <c r="A1378" s="5">
        <f t="shared" si="117"/>
        <v>903</v>
      </c>
      <c r="B1378" s="3">
        <v>45190</v>
      </c>
      <c r="C1378" s="2" t="s">
        <v>493</v>
      </c>
      <c r="D1378" s="2" t="s">
        <v>153</v>
      </c>
      <c r="E1378" s="2" t="s">
        <v>26</v>
      </c>
      <c r="F1378" s="2" t="s">
        <v>434</v>
      </c>
      <c r="G1378" s="2">
        <v>2</v>
      </c>
      <c r="H1378" s="10">
        <f>IF(_xlfn.XLOOKUP(D1378,Principales!$B:$B,Principales!$D:$D,,,1)&lt;B1378,_xlfn.XLOOKUP(D1378,Principales!$B:$B,Principales!$C:$C,,,-1),_xlfn.XLOOKUP(D1378,Principales!$B:$B,Principales!$C:$C,,,1))</f>
        <v>5500</v>
      </c>
      <c r="I1378" s="14">
        <f t="shared" si="115"/>
        <v>0</v>
      </c>
      <c r="J1378" s="14">
        <f t="shared" si="116"/>
        <v>11000</v>
      </c>
    </row>
    <row r="1379" spans="1:10" hidden="1" x14ac:dyDescent="0.3">
      <c r="A1379" s="5">
        <f t="shared" si="117"/>
        <v>904</v>
      </c>
      <c r="B1379" s="3">
        <v>45190</v>
      </c>
      <c r="C1379" s="2" t="s">
        <v>145</v>
      </c>
      <c r="D1379" s="2" t="s">
        <v>594</v>
      </c>
      <c r="E1379" s="2" t="s">
        <v>7</v>
      </c>
      <c r="F1379" s="2" t="s">
        <v>4</v>
      </c>
      <c r="G1379" s="2">
        <v>1</v>
      </c>
      <c r="H1379" s="10">
        <f>IF(_xlfn.XLOOKUP(D1379,Principales!$B:$B,Principales!$D:$D,,,1)&lt;B1379,_xlfn.XLOOKUP(D1379,Principales!$B:$B,Principales!$C:$C,,,-1),_xlfn.XLOOKUP(D1379,Principales!$B:$B,Principales!$C:$C,,,1))</f>
        <v>5000</v>
      </c>
      <c r="I1379" s="14">
        <f t="shared" si="115"/>
        <v>0</v>
      </c>
      <c r="J1379" s="14">
        <f t="shared" si="116"/>
        <v>5000</v>
      </c>
    </row>
    <row r="1380" spans="1:10" hidden="1" x14ac:dyDescent="0.3">
      <c r="A1380" s="5">
        <f t="shared" si="117"/>
        <v>905</v>
      </c>
      <c r="B1380" s="3">
        <v>45191</v>
      </c>
      <c r="C1380" s="2" t="s">
        <v>145</v>
      </c>
      <c r="D1380" s="2" t="s">
        <v>431</v>
      </c>
      <c r="E1380" s="2" t="s">
        <v>22</v>
      </c>
      <c r="F1380" s="2" t="s">
        <v>4</v>
      </c>
      <c r="G1380" s="2">
        <v>1</v>
      </c>
      <c r="H1380" s="10">
        <f>IF(_xlfn.XLOOKUP(D1380,Principales!$B:$B,Principales!$D:$D,,,1)&lt;B1380,_xlfn.XLOOKUP(D1380,Principales!$B:$B,Principales!$C:$C,,,-1),_xlfn.XLOOKUP(D1380,Principales!$B:$B,Principales!$C:$C,,,1))</f>
        <v>5000</v>
      </c>
      <c r="I1380" s="14">
        <f t="shared" si="115"/>
        <v>0</v>
      </c>
      <c r="J1380" s="14">
        <f t="shared" si="116"/>
        <v>5000</v>
      </c>
    </row>
    <row r="1381" spans="1:10" hidden="1" x14ac:dyDescent="0.3">
      <c r="A1381" s="5">
        <f t="shared" si="117"/>
        <v>905</v>
      </c>
      <c r="B1381" s="3">
        <v>45191</v>
      </c>
      <c r="C1381" s="2" t="s">
        <v>145</v>
      </c>
      <c r="D1381" s="2" t="s">
        <v>88</v>
      </c>
      <c r="E1381" s="2" t="s">
        <v>580</v>
      </c>
      <c r="F1381" s="2" t="s">
        <v>12</v>
      </c>
      <c r="G1381" s="2">
        <v>1</v>
      </c>
      <c r="H1381" s="10">
        <f>IF(_xlfn.XLOOKUP(D1381,Principales!$B:$B,Principales!$D:$D,,,1)&lt;B1381,_xlfn.XLOOKUP(D1381,Principales!$B:$B,Principales!$C:$C,,,-1),_xlfn.XLOOKUP(D1381,Principales!$B:$B,Principales!$C:$C,,,1))</f>
        <v>5000</v>
      </c>
      <c r="I1381" s="14">
        <f t="shared" si="115"/>
        <v>0</v>
      </c>
      <c r="J1381" s="14">
        <f t="shared" si="116"/>
        <v>5000</v>
      </c>
    </row>
    <row r="1382" spans="1:10" hidden="1" x14ac:dyDescent="0.3">
      <c r="A1382" s="5">
        <f t="shared" si="117"/>
        <v>906</v>
      </c>
      <c r="B1382" s="3">
        <v>45191</v>
      </c>
      <c r="C1382" s="2" t="s">
        <v>282</v>
      </c>
      <c r="D1382" s="2" t="s">
        <v>153</v>
      </c>
      <c r="E1382" s="2" t="s">
        <v>543</v>
      </c>
      <c r="F1382" s="2" t="s">
        <v>561</v>
      </c>
      <c r="G1382" s="2">
        <v>1</v>
      </c>
      <c r="H1382" s="10">
        <f>IF(_xlfn.XLOOKUP(D1382,Principales!$B:$B,Principales!$D:$D,,,1)&lt;B1382,_xlfn.XLOOKUP(D1382,Principales!$B:$B,Principales!$C:$C,,,-1),_xlfn.XLOOKUP(D1382,Principales!$B:$B,Principales!$C:$C,,,1))</f>
        <v>5500</v>
      </c>
      <c r="I1382" s="14">
        <f t="shared" si="115"/>
        <v>0</v>
      </c>
      <c r="J1382" s="14">
        <f t="shared" si="116"/>
        <v>5500</v>
      </c>
    </row>
    <row r="1383" spans="1:10" hidden="1" x14ac:dyDescent="0.3">
      <c r="A1383" s="5">
        <f t="shared" si="117"/>
        <v>906</v>
      </c>
      <c r="B1383" s="3">
        <v>45191</v>
      </c>
      <c r="C1383" s="2" t="s">
        <v>282</v>
      </c>
      <c r="D1383" s="2" t="s">
        <v>88</v>
      </c>
      <c r="E1383" s="2" t="s">
        <v>580</v>
      </c>
      <c r="F1383" s="2" t="s">
        <v>4</v>
      </c>
      <c r="G1383" s="2">
        <v>2</v>
      </c>
      <c r="H1383" s="10">
        <f>IF(_xlfn.XLOOKUP(D1383,Principales!$B:$B,Principales!$D:$D,,,1)&lt;B1383,_xlfn.XLOOKUP(D1383,Principales!$B:$B,Principales!$C:$C,,,-1),_xlfn.XLOOKUP(D1383,Principales!$B:$B,Principales!$C:$C,,,1))</f>
        <v>5000</v>
      </c>
      <c r="I1383" s="14">
        <f t="shared" ref="I1383" si="122">IF(AND(F1383="S/E",OR(E1383="Mix ensalada",D1383="Mix ensalada")),0,IF(AND(F1383="S/E",OR(E1383&lt;&gt;"Mix ensalada",D1383&lt;&gt;"Mix ensalada")),1000,0))</f>
        <v>0</v>
      </c>
      <c r="J1383" s="14">
        <f t="shared" ref="J1383" si="123">G1383*H1383-I1383</f>
        <v>10000</v>
      </c>
    </row>
    <row r="1384" spans="1:10" hidden="1" x14ac:dyDescent="0.3">
      <c r="A1384" s="5">
        <f t="shared" si="117"/>
        <v>906</v>
      </c>
      <c r="B1384" s="3">
        <v>45191</v>
      </c>
      <c r="C1384" s="2" t="s">
        <v>282</v>
      </c>
      <c r="D1384" s="2" t="s">
        <v>88</v>
      </c>
      <c r="E1384" s="2" t="s">
        <v>580</v>
      </c>
      <c r="F1384" s="2" t="s">
        <v>561</v>
      </c>
      <c r="G1384" s="2">
        <v>1</v>
      </c>
      <c r="H1384" s="10">
        <f>IF(_xlfn.XLOOKUP(D1384,Principales!$B:$B,Principales!$D:$D,,,1)&lt;B1384,_xlfn.XLOOKUP(D1384,Principales!$B:$B,Principales!$C:$C,,,-1),_xlfn.XLOOKUP(D1384,Principales!$B:$B,Principales!$C:$C,,,1))</f>
        <v>5000</v>
      </c>
      <c r="I1384" s="14">
        <f t="shared" si="115"/>
        <v>0</v>
      </c>
      <c r="J1384" s="14">
        <f t="shared" si="116"/>
        <v>5000</v>
      </c>
    </row>
    <row r="1385" spans="1:10" hidden="1" x14ac:dyDescent="0.3">
      <c r="A1385" s="5">
        <f t="shared" si="117"/>
        <v>906</v>
      </c>
      <c r="B1385" s="3">
        <v>45191</v>
      </c>
      <c r="C1385" s="2" t="s">
        <v>282</v>
      </c>
      <c r="D1385" s="2" t="s">
        <v>31</v>
      </c>
      <c r="E1385" s="2" t="s">
        <v>26</v>
      </c>
      <c r="F1385" s="2" t="s">
        <v>434</v>
      </c>
      <c r="G1385" s="2">
        <v>1</v>
      </c>
      <c r="H1385" s="10">
        <f>IF(_xlfn.XLOOKUP(D1385,Principales!$B:$B,Principales!$D:$D,,,1)&lt;B1385,_xlfn.XLOOKUP(D1385,Principales!$B:$B,Principales!$C:$C,,,-1),_xlfn.XLOOKUP(D1385,Principales!$B:$B,Principales!$C:$C,,,1))</f>
        <v>5000</v>
      </c>
      <c r="I1385" s="14">
        <f t="shared" si="115"/>
        <v>0</v>
      </c>
      <c r="J1385" s="14">
        <f t="shared" si="116"/>
        <v>5000</v>
      </c>
    </row>
    <row r="1386" spans="1:10" hidden="1" x14ac:dyDescent="0.3">
      <c r="A1386" s="5">
        <f t="shared" si="117"/>
        <v>907</v>
      </c>
      <c r="B1386" s="3">
        <v>45191</v>
      </c>
      <c r="C1386" s="2" t="s">
        <v>144</v>
      </c>
      <c r="D1386" s="2" t="s">
        <v>340</v>
      </c>
      <c r="E1386" s="2" t="s">
        <v>14</v>
      </c>
      <c r="F1386" s="2" t="s">
        <v>4</v>
      </c>
      <c r="G1386" s="2">
        <v>1</v>
      </c>
      <c r="H1386" s="10">
        <f>IF(_xlfn.XLOOKUP(D1386,Principales!$B:$B,Principales!$D:$D,,,1)&lt;B1386,_xlfn.XLOOKUP(D1386,Principales!$B:$B,Principales!$C:$C,,,-1),_xlfn.XLOOKUP(D1386,Principales!$B:$B,Principales!$C:$C,,,1))</f>
        <v>5000</v>
      </c>
      <c r="I1386" s="14">
        <f t="shared" si="115"/>
        <v>0</v>
      </c>
      <c r="J1386" s="14">
        <f t="shared" si="116"/>
        <v>5000</v>
      </c>
    </row>
    <row r="1387" spans="1:10" hidden="1" x14ac:dyDescent="0.3">
      <c r="A1387" s="5">
        <f t="shared" si="117"/>
        <v>907</v>
      </c>
      <c r="B1387" s="3">
        <v>45191</v>
      </c>
      <c r="C1387" s="2" t="s">
        <v>144</v>
      </c>
      <c r="D1387" s="2" t="s">
        <v>153</v>
      </c>
      <c r="E1387" s="2" t="s">
        <v>14</v>
      </c>
      <c r="F1387" s="2" t="s">
        <v>4</v>
      </c>
      <c r="G1387" s="2">
        <v>2</v>
      </c>
      <c r="H1387" s="10">
        <f>IF(_xlfn.XLOOKUP(D1387,Principales!$B:$B,Principales!$D:$D,,,1)&lt;B1387,_xlfn.XLOOKUP(D1387,Principales!$B:$B,Principales!$C:$C,,,-1),_xlfn.XLOOKUP(D1387,Principales!$B:$B,Principales!$C:$C,,,1))</f>
        <v>5500</v>
      </c>
      <c r="I1387" s="14">
        <f t="shared" si="115"/>
        <v>0</v>
      </c>
      <c r="J1387" s="14">
        <f t="shared" si="116"/>
        <v>11000</v>
      </c>
    </row>
    <row r="1388" spans="1:10" hidden="1" x14ac:dyDescent="0.3">
      <c r="A1388" s="5">
        <f t="shared" si="117"/>
        <v>908</v>
      </c>
      <c r="B1388" s="3">
        <v>45192</v>
      </c>
      <c r="C1388" s="2" t="s">
        <v>864</v>
      </c>
      <c r="D1388" s="2" t="s">
        <v>155</v>
      </c>
      <c r="E1388" s="2" t="s">
        <v>92</v>
      </c>
      <c r="F1388" s="2" t="s">
        <v>4</v>
      </c>
      <c r="G1388" s="2">
        <v>3</v>
      </c>
      <c r="H1388" s="10">
        <f>IF(_xlfn.XLOOKUP(D1388,Principales!$B:$B,Principales!$D:$D,,,1)&lt;B1388,_xlfn.XLOOKUP(D1388,Principales!$B:$B,Principales!$C:$C,,,-1),_xlfn.XLOOKUP(D1388,Principales!$B:$B,Principales!$C:$C,,,1))</f>
        <v>5000</v>
      </c>
      <c r="I1388" s="14">
        <f t="shared" si="115"/>
        <v>0</v>
      </c>
      <c r="J1388" s="14">
        <f t="shared" si="116"/>
        <v>15000</v>
      </c>
    </row>
    <row r="1389" spans="1:10" hidden="1" x14ac:dyDescent="0.3">
      <c r="A1389" s="5">
        <f t="shared" si="117"/>
        <v>909</v>
      </c>
      <c r="B1389" s="3">
        <v>45192</v>
      </c>
      <c r="C1389" s="2" t="s">
        <v>570</v>
      </c>
      <c r="D1389" s="2" t="s">
        <v>780</v>
      </c>
      <c r="E1389" s="2" t="s">
        <v>92</v>
      </c>
      <c r="F1389" s="2" t="s">
        <v>434</v>
      </c>
      <c r="G1389" s="2">
        <v>1</v>
      </c>
      <c r="H1389" s="10">
        <f>IF(_xlfn.XLOOKUP(D1389,Principales!$B:$B,Principales!$D:$D,,,1)&lt;B1389,_xlfn.XLOOKUP(D1389,Principales!$B:$B,Principales!$C:$C,,,-1),_xlfn.XLOOKUP(D1389,Principales!$B:$B,Principales!$C:$C,,,1))</f>
        <v>7000</v>
      </c>
      <c r="I1389" s="14">
        <f t="shared" si="115"/>
        <v>0</v>
      </c>
      <c r="J1389" s="14">
        <f t="shared" si="116"/>
        <v>7000</v>
      </c>
    </row>
    <row r="1390" spans="1:10" hidden="1" x14ac:dyDescent="0.3">
      <c r="A1390" s="5">
        <f t="shared" si="117"/>
        <v>909</v>
      </c>
      <c r="B1390" s="3">
        <v>45192</v>
      </c>
      <c r="C1390" s="2" t="s">
        <v>570</v>
      </c>
      <c r="D1390" s="2" t="s">
        <v>431</v>
      </c>
      <c r="E1390" s="2" t="s">
        <v>19</v>
      </c>
      <c r="F1390" s="2" t="s">
        <v>434</v>
      </c>
      <c r="G1390" s="2">
        <v>1</v>
      </c>
      <c r="H1390" s="10">
        <f>IF(_xlfn.XLOOKUP(D1390,Principales!$B:$B,Principales!$D:$D,,,1)&lt;B1390,_xlfn.XLOOKUP(D1390,Principales!$B:$B,Principales!$C:$C,,,-1),_xlfn.XLOOKUP(D1390,Principales!$B:$B,Principales!$C:$C,,,1))</f>
        <v>5000</v>
      </c>
      <c r="I1390" s="14">
        <f t="shared" si="115"/>
        <v>0</v>
      </c>
      <c r="J1390" s="14">
        <f t="shared" si="116"/>
        <v>5000</v>
      </c>
    </row>
    <row r="1391" spans="1:10" hidden="1" x14ac:dyDescent="0.3">
      <c r="A1391" s="5">
        <f t="shared" si="117"/>
        <v>909</v>
      </c>
      <c r="B1391" s="3">
        <v>45192</v>
      </c>
      <c r="C1391" s="2" t="s">
        <v>570</v>
      </c>
      <c r="D1391" s="2" t="s">
        <v>20</v>
      </c>
      <c r="E1391" s="2"/>
      <c r="F1391" s="2" t="s">
        <v>434</v>
      </c>
      <c r="G1391" s="2">
        <v>1</v>
      </c>
      <c r="H1391" s="10">
        <f>IF(_xlfn.XLOOKUP(D1391,Principales!$B:$B,Principales!$D:$D,,,1)&lt;B1391,_xlfn.XLOOKUP(D1391,Principales!$B:$B,Principales!$C:$C,,,-1),_xlfn.XLOOKUP(D1391,Principales!$B:$B,Principales!$C:$C,,,1))</f>
        <v>5000</v>
      </c>
      <c r="I1391" s="14">
        <f t="shared" si="115"/>
        <v>0</v>
      </c>
      <c r="J1391" s="14">
        <f t="shared" si="116"/>
        <v>5000</v>
      </c>
    </row>
    <row r="1392" spans="1:10" hidden="1" x14ac:dyDescent="0.3">
      <c r="A1392" s="5">
        <f t="shared" si="117"/>
        <v>909</v>
      </c>
      <c r="B1392" s="3">
        <v>45192</v>
      </c>
      <c r="C1392" s="2" t="s">
        <v>570</v>
      </c>
      <c r="D1392" s="2" t="s">
        <v>36</v>
      </c>
      <c r="E1392" s="2"/>
      <c r="F1392" s="2" t="s">
        <v>4</v>
      </c>
      <c r="G1392" s="2">
        <v>1</v>
      </c>
      <c r="H1392" s="10">
        <f>IF(_xlfn.XLOOKUP(D1392,Principales!$B:$B,Principales!$D:$D,,,1)&lt;B1392,_xlfn.XLOOKUP(D1392,Principales!$B:$B,Principales!$C:$C,,,-1),_xlfn.XLOOKUP(D1392,Principales!$B:$B,Principales!$C:$C,,,1))</f>
        <v>5500</v>
      </c>
      <c r="I1392" s="14">
        <f t="shared" si="115"/>
        <v>0</v>
      </c>
      <c r="J1392" s="14">
        <f t="shared" si="116"/>
        <v>5500</v>
      </c>
    </row>
    <row r="1393" spans="1:10" hidden="1" x14ac:dyDescent="0.3">
      <c r="A1393" s="5">
        <f t="shared" si="117"/>
        <v>910</v>
      </c>
      <c r="B1393" s="3">
        <v>45192</v>
      </c>
      <c r="C1393" s="2" t="s">
        <v>595</v>
      </c>
      <c r="D1393" s="2" t="s">
        <v>155</v>
      </c>
      <c r="E1393" s="2" t="s">
        <v>63</v>
      </c>
      <c r="F1393" s="2" t="s">
        <v>434</v>
      </c>
      <c r="G1393" s="2">
        <v>1</v>
      </c>
      <c r="H1393" s="10">
        <f>IF(_xlfn.XLOOKUP(D1393,Principales!$B:$B,Principales!$D:$D,,,1)&lt;B1393,_xlfn.XLOOKUP(D1393,Principales!$B:$B,Principales!$C:$C,,,-1),_xlfn.XLOOKUP(D1393,Principales!$B:$B,Principales!$C:$C,,,1))</f>
        <v>5000</v>
      </c>
      <c r="I1393" s="14">
        <f t="shared" si="115"/>
        <v>0</v>
      </c>
      <c r="J1393" s="14">
        <f t="shared" si="116"/>
        <v>5000</v>
      </c>
    </row>
    <row r="1394" spans="1:10" hidden="1" x14ac:dyDescent="0.3">
      <c r="A1394" s="5">
        <f t="shared" si="117"/>
        <v>910</v>
      </c>
      <c r="B1394" s="3">
        <v>45192</v>
      </c>
      <c r="C1394" s="2" t="s">
        <v>595</v>
      </c>
      <c r="D1394" s="2" t="s">
        <v>155</v>
      </c>
      <c r="E1394" s="2" t="s">
        <v>63</v>
      </c>
      <c r="F1394" s="2" t="s">
        <v>4</v>
      </c>
      <c r="G1394" s="2">
        <v>1</v>
      </c>
      <c r="H1394" s="10">
        <f>IF(_xlfn.XLOOKUP(D1394,Principales!$B:$B,Principales!$D:$D,,,1)&lt;B1394,_xlfn.XLOOKUP(D1394,Principales!$B:$B,Principales!$C:$C,,,-1),_xlfn.XLOOKUP(D1394,Principales!$B:$B,Principales!$C:$C,,,1))</f>
        <v>5000</v>
      </c>
      <c r="I1394" s="14">
        <f t="shared" si="115"/>
        <v>0</v>
      </c>
      <c r="J1394" s="14">
        <f t="shared" si="116"/>
        <v>5000</v>
      </c>
    </row>
    <row r="1395" spans="1:10" hidden="1" x14ac:dyDescent="0.3">
      <c r="A1395" s="5">
        <f t="shared" si="117"/>
        <v>911</v>
      </c>
      <c r="B1395" s="3">
        <v>45192</v>
      </c>
      <c r="C1395" s="2" t="s">
        <v>8</v>
      </c>
      <c r="D1395" s="2" t="s">
        <v>36</v>
      </c>
      <c r="E1395" s="2"/>
      <c r="F1395" s="2" t="s">
        <v>434</v>
      </c>
      <c r="G1395" s="2">
        <v>1</v>
      </c>
      <c r="H1395" s="10">
        <f>IF(_xlfn.XLOOKUP(D1395,Principales!$B:$B,Principales!$D:$D,,,1)&lt;B1395,_xlfn.XLOOKUP(D1395,Principales!$B:$B,Principales!$C:$C,,,-1),_xlfn.XLOOKUP(D1395,Principales!$B:$B,Principales!$C:$C,,,1))</f>
        <v>5500</v>
      </c>
      <c r="I1395" s="14">
        <f t="shared" si="115"/>
        <v>0</v>
      </c>
      <c r="J1395" s="14">
        <f t="shared" si="116"/>
        <v>5500</v>
      </c>
    </row>
    <row r="1396" spans="1:10" hidden="1" x14ac:dyDescent="0.3">
      <c r="A1396" s="5">
        <f t="shared" si="117"/>
        <v>911</v>
      </c>
      <c r="B1396" s="20">
        <v>45192</v>
      </c>
      <c r="C1396" s="19" t="s">
        <v>8</v>
      </c>
      <c r="D1396" s="19" t="s">
        <v>536</v>
      </c>
      <c r="E1396" s="19"/>
      <c r="F1396" s="19" t="s">
        <v>434</v>
      </c>
      <c r="G1396" s="19">
        <v>1</v>
      </c>
      <c r="H1396" s="10">
        <f>IF(_xlfn.XLOOKUP(D1396,Principales!$B:$B,Principales!$D:$D,,,1)&lt;B1396,_xlfn.XLOOKUP(D1396,Principales!$B:$B,Principales!$C:$C,,,-1),_xlfn.XLOOKUP(D1396,Principales!$B:$B,Principales!$C:$C,,,1))</f>
        <v>4500</v>
      </c>
      <c r="I1396" s="14">
        <f t="shared" si="115"/>
        <v>0</v>
      </c>
      <c r="J1396" s="14">
        <f t="shared" si="116"/>
        <v>4500</v>
      </c>
    </row>
    <row r="1397" spans="1:10" hidden="1" x14ac:dyDescent="0.3">
      <c r="A1397" s="5">
        <f t="shared" si="117"/>
        <v>912</v>
      </c>
      <c r="B1397" s="3">
        <v>45192</v>
      </c>
      <c r="C1397" s="2" t="s">
        <v>338</v>
      </c>
      <c r="D1397" s="2" t="s">
        <v>155</v>
      </c>
      <c r="E1397" s="2" t="s">
        <v>63</v>
      </c>
      <c r="F1397" s="2" t="s">
        <v>4</v>
      </c>
      <c r="G1397" s="2">
        <v>1</v>
      </c>
      <c r="H1397" s="10">
        <f>IF(_xlfn.XLOOKUP(D1397,Principales!$B:$B,Principales!$D:$D,,,1)&lt;B1397,_xlfn.XLOOKUP(D1397,Principales!$B:$B,Principales!$C:$C,,,-1),_xlfn.XLOOKUP(D1397,Principales!$B:$B,Principales!$C:$C,,,1))</f>
        <v>5000</v>
      </c>
      <c r="I1397" s="14">
        <f t="shared" si="115"/>
        <v>0</v>
      </c>
      <c r="J1397" s="14">
        <f t="shared" si="116"/>
        <v>5000</v>
      </c>
    </row>
    <row r="1398" spans="1:10" hidden="1" x14ac:dyDescent="0.3">
      <c r="A1398" s="5">
        <f t="shared" si="117"/>
        <v>913</v>
      </c>
      <c r="B1398" s="3">
        <v>45192</v>
      </c>
      <c r="C1398" s="2" t="s">
        <v>97</v>
      </c>
      <c r="D1398" s="2" t="s">
        <v>155</v>
      </c>
      <c r="E1398" s="2" t="s">
        <v>63</v>
      </c>
      <c r="F1398" s="2" t="s">
        <v>434</v>
      </c>
      <c r="G1398" s="2">
        <v>1</v>
      </c>
      <c r="H1398" s="10">
        <f>IF(_xlfn.XLOOKUP(D1398,Principales!$B:$B,Principales!$D:$D,,,1)&lt;B1398,_xlfn.XLOOKUP(D1398,Principales!$B:$B,Principales!$C:$C,,,-1),_xlfn.XLOOKUP(D1398,Principales!$B:$B,Principales!$C:$C,,,1))</f>
        <v>5000</v>
      </c>
      <c r="I1398" s="14">
        <f t="shared" si="115"/>
        <v>0</v>
      </c>
      <c r="J1398" s="14">
        <f t="shared" si="116"/>
        <v>5000</v>
      </c>
    </row>
    <row r="1399" spans="1:10" hidden="1" x14ac:dyDescent="0.3">
      <c r="A1399" s="5">
        <f t="shared" si="117"/>
        <v>914</v>
      </c>
      <c r="B1399" s="3">
        <v>45192</v>
      </c>
      <c r="C1399" s="2" t="s">
        <v>18</v>
      </c>
      <c r="D1399" s="2" t="s">
        <v>155</v>
      </c>
      <c r="E1399" s="2" t="s">
        <v>63</v>
      </c>
      <c r="F1399" s="2" t="s">
        <v>434</v>
      </c>
      <c r="G1399" s="2">
        <v>1</v>
      </c>
      <c r="H1399" s="10">
        <f>IF(_xlfn.XLOOKUP(D1399,Principales!$B:$B,Principales!$D:$D,,,1)&lt;B1399,_xlfn.XLOOKUP(D1399,Principales!$B:$B,Principales!$C:$C,,,-1),_xlfn.XLOOKUP(D1399,Principales!$B:$B,Principales!$C:$C,,,1))</f>
        <v>5000</v>
      </c>
      <c r="I1399" s="14">
        <f t="shared" si="115"/>
        <v>0</v>
      </c>
      <c r="J1399" s="14">
        <f t="shared" si="116"/>
        <v>5000</v>
      </c>
    </row>
    <row r="1400" spans="1:10" hidden="1" x14ac:dyDescent="0.3">
      <c r="A1400" s="5">
        <f t="shared" si="117"/>
        <v>914</v>
      </c>
      <c r="B1400" s="3">
        <v>45192</v>
      </c>
      <c r="C1400" s="2" t="s">
        <v>18</v>
      </c>
      <c r="D1400" s="2" t="s">
        <v>20</v>
      </c>
      <c r="E1400" s="2"/>
      <c r="F1400" s="2" t="s">
        <v>434</v>
      </c>
      <c r="G1400" s="2">
        <v>1</v>
      </c>
      <c r="H1400" s="10">
        <f>IF(_xlfn.XLOOKUP(D1400,Principales!$B:$B,Principales!$D:$D,,,1)&lt;B1400,_xlfn.XLOOKUP(D1400,Principales!$B:$B,Principales!$C:$C,,,-1),_xlfn.XLOOKUP(D1400,Principales!$B:$B,Principales!$C:$C,,,1))</f>
        <v>5000</v>
      </c>
      <c r="I1400" s="14">
        <f t="shared" si="115"/>
        <v>0</v>
      </c>
      <c r="J1400" s="14">
        <f t="shared" si="116"/>
        <v>5000</v>
      </c>
    </row>
    <row r="1401" spans="1:10" hidden="1" x14ac:dyDescent="0.3">
      <c r="A1401" s="5">
        <f t="shared" si="117"/>
        <v>914</v>
      </c>
      <c r="B1401" s="3">
        <v>45192</v>
      </c>
      <c r="C1401" s="2" t="s">
        <v>18</v>
      </c>
      <c r="D1401" s="2" t="s">
        <v>36</v>
      </c>
      <c r="E1401" s="2"/>
      <c r="F1401" s="2" t="s">
        <v>12</v>
      </c>
      <c r="G1401" s="2">
        <v>1</v>
      </c>
      <c r="H1401" s="10">
        <f>IF(_xlfn.XLOOKUP(D1401,Principales!$B:$B,Principales!$D:$D,,,1)&lt;B1401,_xlfn.XLOOKUP(D1401,Principales!$B:$B,Principales!$C:$C,,,-1),_xlfn.XLOOKUP(D1401,Principales!$B:$B,Principales!$C:$C,,,1))</f>
        <v>5500</v>
      </c>
      <c r="I1401" s="14">
        <f t="shared" si="115"/>
        <v>0</v>
      </c>
      <c r="J1401" s="14">
        <f t="shared" si="116"/>
        <v>5500</v>
      </c>
    </row>
    <row r="1402" spans="1:10" hidden="1" x14ac:dyDescent="0.3">
      <c r="A1402" s="5">
        <f t="shared" si="117"/>
        <v>915</v>
      </c>
      <c r="B1402" s="3">
        <v>45192</v>
      </c>
      <c r="C1402" s="2" t="s">
        <v>760</v>
      </c>
      <c r="D1402" s="2" t="s">
        <v>155</v>
      </c>
      <c r="E1402" s="2" t="s">
        <v>63</v>
      </c>
      <c r="F1402" s="2" t="s">
        <v>434</v>
      </c>
      <c r="G1402" s="2">
        <v>1</v>
      </c>
      <c r="H1402" s="10">
        <f>IF(_xlfn.XLOOKUP(D1402,Principales!$B:$B,Principales!$D:$D,,,1)&lt;B1402,_xlfn.XLOOKUP(D1402,Principales!$B:$B,Principales!$C:$C,,,-1),_xlfn.XLOOKUP(D1402,Principales!$B:$B,Principales!$C:$C,,,1))</f>
        <v>5000</v>
      </c>
      <c r="I1402" s="14">
        <f t="shared" si="115"/>
        <v>0</v>
      </c>
      <c r="J1402" s="14">
        <f t="shared" si="116"/>
        <v>5000</v>
      </c>
    </row>
    <row r="1403" spans="1:10" hidden="1" x14ac:dyDescent="0.3">
      <c r="A1403" s="5">
        <f t="shared" si="117"/>
        <v>915</v>
      </c>
      <c r="B1403" s="20">
        <v>45192</v>
      </c>
      <c r="C1403" s="19" t="s">
        <v>760</v>
      </c>
      <c r="D1403" s="19" t="s">
        <v>536</v>
      </c>
      <c r="E1403" s="19"/>
      <c r="F1403" s="19" t="s">
        <v>434</v>
      </c>
      <c r="G1403" s="19">
        <v>1</v>
      </c>
      <c r="H1403" s="10">
        <f>IF(_xlfn.XLOOKUP(D1403,Principales!$B:$B,Principales!$D:$D,,,1)&lt;B1403,_xlfn.XLOOKUP(D1403,Principales!$B:$B,Principales!$C:$C,,,-1),_xlfn.XLOOKUP(D1403,Principales!$B:$B,Principales!$C:$C,,,1))</f>
        <v>4500</v>
      </c>
      <c r="I1403" s="14">
        <f t="shared" si="115"/>
        <v>0</v>
      </c>
      <c r="J1403" s="14">
        <f t="shared" si="116"/>
        <v>4500</v>
      </c>
    </row>
    <row r="1404" spans="1:10" hidden="1" x14ac:dyDescent="0.3">
      <c r="A1404" s="5">
        <f t="shared" si="117"/>
        <v>916</v>
      </c>
      <c r="B1404" s="3">
        <v>45192</v>
      </c>
      <c r="C1404" s="2" t="s">
        <v>52</v>
      </c>
      <c r="D1404" s="2" t="s">
        <v>155</v>
      </c>
      <c r="E1404" s="2" t="s">
        <v>63</v>
      </c>
      <c r="F1404" s="2" t="s">
        <v>4</v>
      </c>
      <c r="G1404" s="2">
        <v>2</v>
      </c>
      <c r="H1404" s="10">
        <f>IF(_xlfn.XLOOKUP(D1404,Principales!$B:$B,Principales!$D:$D,,,1)&lt;B1404,_xlfn.XLOOKUP(D1404,Principales!$B:$B,Principales!$C:$C,,,-1),_xlfn.XLOOKUP(D1404,Principales!$B:$B,Principales!$C:$C,,,1))</f>
        <v>5000</v>
      </c>
      <c r="I1404" s="14">
        <f t="shared" si="115"/>
        <v>0</v>
      </c>
      <c r="J1404" s="14">
        <f t="shared" si="116"/>
        <v>10000</v>
      </c>
    </row>
    <row r="1405" spans="1:10" hidden="1" x14ac:dyDescent="0.3">
      <c r="A1405" s="5">
        <f t="shared" si="117"/>
        <v>916</v>
      </c>
      <c r="B1405" s="3">
        <v>45192</v>
      </c>
      <c r="C1405" s="2" t="s">
        <v>52</v>
      </c>
      <c r="D1405" s="2" t="s">
        <v>155</v>
      </c>
      <c r="E1405" s="2" t="s">
        <v>63</v>
      </c>
      <c r="F1405" s="2" t="s">
        <v>434</v>
      </c>
      <c r="G1405" s="2">
        <v>1</v>
      </c>
      <c r="H1405" s="10">
        <f>IF(_xlfn.XLOOKUP(D1405,Principales!$B:$B,Principales!$D:$D,,,1)&lt;B1405,_xlfn.XLOOKUP(D1405,Principales!$B:$B,Principales!$C:$C,,,-1),_xlfn.XLOOKUP(D1405,Principales!$B:$B,Principales!$C:$C,,,1))</f>
        <v>5000</v>
      </c>
      <c r="I1405" s="14">
        <f t="shared" ref="I1405:I1468" si="124">IF(AND(F1405="S/E",OR(E1405="Mix ensalada",D1405="Mix ensalada")),0,IF(AND(F1405="S/E",OR(E1405&lt;&gt;"Mix ensalada",D1405&lt;&gt;"Mix ensalada")),1000,0))</f>
        <v>0</v>
      </c>
      <c r="J1405" s="14">
        <f t="shared" ref="J1405:J1468" si="125">G1405*H1405-I1405</f>
        <v>5000</v>
      </c>
    </row>
    <row r="1406" spans="1:10" hidden="1" x14ac:dyDescent="0.3">
      <c r="A1406" s="5">
        <f t="shared" si="117"/>
        <v>917</v>
      </c>
      <c r="B1406" s="3">
        <v>45192</v>
      </c>
      <c r="C1406" s="2" t="s">
        <v>519</v>
      </c>
      <c r="D1406" s="2" t="s">
        <v>431</v>
      </c>
      <c r="E1406" s="2" t="s">
        <v>19</v>
      </c>
      <c r="F1406" s="2" t="s">
        <v>4</v>
      </c>
      <c r="G1406" s="2">
        <v>1</v>
      </c>
      <c r="H1406" s="10">
        <f>IF(_xlfn.XLOOKUP(D1406,Principales!$B:$B,Principales!$D:$D,,,1)&lt;B1406,_xlfn.XLOOKUP(D1406,Principales!$B:$B,Principales!$C:$C,,,-1),_xlfn.XLOOKUP(D1406,Principales!$B:$B,Principales!$C:$C,,,1))</f>
        <v>5000</v>
      </c>
      <c r="I1406" s="14">
        <f t="shared" si="124"/>
        <v>0</v>
      </c>
      <c r="J1406" s="14">
        <f t="shared" si="125"/>
        <v>5000</v>
      </c>
    </row>
    <row r="1407" spans="1:10" hidden="1" x14ac:dyDescent="0.3">
      <c r="A1407" s="5">
        <f t="shared" si="117"/>
        <v>917</v>
      </c>
      <c r="B1407" s="3">
        <v>45192</v>
      </c>
      <c r="C1407" s="2" t="s">
        <v>519</v>
      </c>
      <c r="D1407" s="2" t="s">
        <v>20</v>
      </c>
      <c r="E1407" s="2"/>
      <c r="F1407" s="2" t="s">
        <v>12</v>
      </c>
      <c r="G1407" s="2">
        <v>1</v>
      </c>
      <c r="H1407" s="10">
        <f>IF(_xlfn.XLOOKUP(D1407,Principales!$B:$B,Principales!$D:$D,,,1)&lt;B1407,_xlfn.XLOOKUP(D1407,Principales!$B:$B,Principales!$C:$C,,,-1),_xlfn.XLOOKUP(D1407,Principales!$B:$B,Principales!$C:$C,,,1))</f>
        <v>5000</v>
      </c>
      <c r="I1407" s="14">
        <f t="shared" si="124"/>
        <v>0</v>
      </c>
      <c r="J1407" s="14">
        <f t="shared" si="125"/>
        <v>5000</v>
      </c>
    </row>
    <row r="1408" spans="1:10" hidden="1" x14ac:dyDescent="0.3">
      <c r="A1408" s="5">
        <f t="shared" si="117"/>
        <v>918</v>
      </c>
      <c r="B1408" s="3">
        <v>45193</v>
      </c>
      <c r="C1408" s="2" t="s">
        <v>52</v>
      </c>
      <c r="D1408" s="2" t="s">
        <v>20</v>
      </c>
      <c r="E1408" s="2"/>
      <c r="F1408" s="2" t="s">
        <v>4</v>
      </c>
      <c r="G1408" s="2">
        <v>1</v>
      </c>
      <c r="H1408" s="10">
        <f>IF(_xlfn.XLOOKUP(D1408,Principales!$B:$B,Principales!$D:$D,,,1)&lt;B1408,_xlfn.XLOOKUP(D1408,Principales!$B:$B,Principales!$C:$C,,,-1),_xlfn.XLOOKUP(D1408,Principales!$B:$B,Principales!$C:$C,,,1))</f>
        <v>5000</v>
      </c>
      <c r="I1408" s="14">
        <f t="shared" si="124"/>
        <v>0</v>
      </c>
      <c r="J1408" s="14">
        <f t="shared" si="125"/>
        <v>5000</v>
      </c>
    </row>
    <row r="1409" spans="1:10" hidden="1" x14ac:dyDescent="0.3">
      <c r="A1409" s="5">
        <f t="shared" si="117"/>
        <v>919</v>
      </c>
      <c r="B1409" s="3">
        <v>45193</v>
      </c>
      <c r="C1409" s="2" t="s">
        <v>575</v>
      </c>
      <c r="D1409" s="2" t="s">
        <v>153</v>
      </c>
      <c r="E1409" s="2" t="s">
        <v>26</v>
      </c>
      <c r="F1409" s="2" t="s">
        <v>434</v>
      </c>
      <c r="G1409" s="2">
        <v>1</v>
      </c>
      <c r="H1409" s="10">
        <f>IF(_xlfn.XLOOKUP(D1409,Principales!$B:$B,Principales!$D:$D,,,1)&lt;B1409,_xlfn.XLOOKUP(D1409,Principales!$B:$B,Principales!$C:$C,,,-1),_xlfn.XLOOKUP(D1409,Principales!$B:$B,Principales!$C:$C,,,1))</f>
        <v>5500</v>
      </c>
      <c r="I1409" s="14">
        <f t="shared" si="124"/>
        <v>0</v>
      </c>
      <c r="J1409" s="14">
        <f t="shared" si="125"/>
        <v>5500</v>
      </c>
    </row>
    <row r="1410" spans="1:10" hidden="1" x14ac:dyDescent="0.3">
      <c r="A1410" s="5">
        <f t="shared" si="117"/>
        <v>919</v>
      </c>
      <c r="B1410" s="3">
        <v>45193</v>
      </c>
      <c r="C1410" s="2" t="s">
        <v>575</v>
      </c>
      <c r="D1410" s="2" t="s">
        <v>153</v>
      </c>
      <c r="E1410" s="2" t="s">
        <v>22</v>
      </c>
      <c r="F1410" s="2" t="s">
        <v>434</v>
      </c>
      <c r="G1410" s="2">
        <v>2</v>
      </c>
      <c r="H1410" s="10">
        <f>IF(_xlfn.XLOOKUP(D1410,Principales!$B:$B,Principales!$D:$D,,,1)&lt;B1410,_xlfn.XLOOKUP(D1410,Principales!$B:$B,Principales!$C:$C,,,-1),_xlfn.XLOOKUP(D1410,Principales!$B:$B,Principales!$C:$C,,,1))</f>
        <v>5500</v>
      </c>
      <c r="I1410" s="14">
        <f t="shared" si="124"/>
        <v>0</v>
      </c>
      <c r="J1410" s="14">
        <f t="shared" si="125"/>
        <v>11000</v>
      </c>
    </row>
    <row r="1411" spans="1:10" hidden="1" x14ac:dyDescent="0.3">
      <c r="A1411" s="5">
        <f t="shared" si="117"/>
        <v>920</v>
      </c>
      <c r="B1411" s="3">
        <v>45193</v>
      </c>
      <c r="C1411" s="2" t="s">
        <v>520</v>
      </c>
      <c r="D1411" s="2" t="s">
        <v>153</v>
      </c>
      <c r="E1411" s="2" t="s">
        <v>543</v>
      </c>
      <c r="F1411" s="2" t="s">
        <v>4</v>
      </c>
      <c r="G1411" s="2">
        <v>2</v>
      </c>
      <c r="H1411" s="10">
        <f>IF(_xlfn.XLOOKUP(D1411,Principales!$B:$B,Principales!$D:$D,,,1)&lt;B1411,_xlfn.XLOOKUP(D1411,Principales!$B:$B,Principales!$C:$C,,,-1),_xlfn.XLOOKUP(D1411,Principales!$B:$B,Principales!$C:$C,,,1))</f>
        <v>5500</v>
      </c>
      <c r="I1411" s="14">
        <f t="shared" si="124"/>
        <v>0</v>
      </c>
      <c r="J1411" s="14">
        <f t="shared" si="125"/>
        <v>11000</v>
      </c>
    </row>
    <row r="1412" spans="1:10" hidden="1" x14ac:dyDescent="0.3">
      <c r="A1412" s="5">
        <f t="shared" ref="A1412:A1475" si="126">IF(_xlfn.CONCAT(B1412:C1412)=_xlfn.CONCAT(B1411:C1411),A1411,A1411+1)</f>
        <v>921</v>
      </c>
      <c r="B1412" s="3">
        <v>45194</v>
      </c>
      <c r="C1412" s="2" t="s">
        <v>84</v>
      </c>
      <c r="D1412" s="2" t="s">
        <v>85</v>
      </c>
      <c r="E1412" s="2" t="s">
        <v>19</v>
      </c>
      <c r="F1412" s="2" t="s">
        <v>434</v>
      </c>
      <c r="G1412" s="2">
        <v>1</v>
      </c>
      <c r="H1412" s="10">
        <f>IF(_xlfn.XLOOKUP(D1412,Principales!$B:$B,Principales!$D:$D,,,1)&lt;B1412,_xlfn.XLOOKUP(D1412,Principales!$B:$B,Principales!$C:$C,,,-1),_xlfn.XLOOKUP(D1412,Principales!$B:$B,Principales!$C:$C,,,1))</f>
        <v>5000</v>
      </c>
      <c r="I1412" s="14">
        <f t="shared" si="124"/>
        <v>0</v>
      </c>
      <c r="J1412" s="14">
        <f t="shared" si="125"/>
        <v>5000</v>
      </c>
    </row>
    <row r="1413" spans="1:10" hidden="1" x14ac:dyDescent="0.3">
      <c r="A1413" s="5">
        <f t="shared" si="126"/>
        <v>922</v>
      </c>
      <c r="B1413" s="3">
        <v>45194</v>
      </c>
      <c r="C1413" s="2" t="s">
        <v>597</v>
      </c>
      <c r="D1413" s="2" t="s">
        <v>85</v>
      </c>
      <c r="E1413" s="2" t="s">
        <v>14</v>
      </c>
      <c r="F1413" s="2" t="s">
        <v>434</v>
      </c>
      <c r="G1413" s="2">
        <v>1</v>
      </c>
      <c r="H1413" s="10">
        <f>IF(_xlfn.XLOOKUP(D1413,Principales!$B:$B,Principales!$D:$D,,,1)&lt;B1413,_xlfn.XLOOKUP(D1413,Principales!$B:$B,Principales!$C:$C,,,-1),_xlfn.XLOOKUP(D1413,Principales!$B:$B,Principales!$C:$C,,,1))</f>
        <v>5000</v>
      </c>
      <c r="I1413" s="14">
        <f t="shared" si="124"/>
        <v>0</v>
      </c>
      <c r="J1413" s="14">
        <f t="shared" si="125"/>
        <v>5000</v>
      </c>
    </row>
    <row r="1414" spans="1:10" hidden="1" x14ac:dyDescent="0.3">
      <c r="A1414" s="5">
        <f t="shared" si="126"/>
        <v>923</v>
      </c>
      <c r="B1414" s="3">
        <v>45194</v>
      </c>
      <c r="C1414" s="2" t="s">
        <v>93</v>
      </c>
      <c r="D1414" s="2" t="s">
        <v>20</v>
      </c>
      <c r="E1414" s="2"/>
      <c r="F1414" s="2" t="s">
        <v>4</v>
      </c>
      <c r="G1414" s="2">
        <v>1</v>
      </c>
      <c r="H1414" s="10">
        <f>IF(_xlfn.XLOOKUP(D1414,Principales!$B:$B,Principales!$D:$D,,,1)&lt;B1414,_xlfn.XLOOKUP(D1414,Principales!$B:$B,Principales!$C:$C,,,-1),_xlfn.XLOOKUP(D1414,Principales!$B:$B,Principales!$C:$C,,,1))</f>
        <v>5000</v>
      </c>
      <c r="I1414" s="14">
        <f t="shared" si="124"/>
        <v>0</v>
      </c>
      <c r="J1414" s="14">
        <f t="shared" si="125"/>
        <v>5000</v>
      </c>
    </row>
    <row r="1415" spans="1:10" hidden="1" x14ac:dyDescent="0.3">
      <c r="A1415" s="5">
        <f t="shared" si="126"/>
        <v>924</v>
      </c>
      <c r="B1415" s="3">
        <v>45195</v>
      </c>
      <c r="C1415" s="2" t="s">
        <v>84</v>
      </c>
      <c r="D1415" s="2" t="s">
        <v>598</v>
      </c>
      <c r="E1415" s="2" t="s">
        <v>494</v>
      </c>
      <c r="F1415" s="2" t="s">
        <v>434</v>
      </c>
      <c r="G1415" s="2">
        <v>1</v>
      </c>
      <c r="H1415" s="10">
        <f>IF(_xlfn.XLOOKUP(D1415,Principales!$B:$B,Principales!$D:$D,,,1)&lt;B1415,_xlfn.XLOOKUP(D1415,Principales!$B:$B,Principales!$C:$C,,,-1),_xlfn.XLOOKUP(D1415,Principales!$B:$B,Principales!$C:$C,,,1))</f>
        <v>5000</v>
      </c>
      <c r="I1415" s="14">
        <f t="shared" si="124"/>
        <v>0</v>
      </c>
      <c r="J1415" s="14">
        <f t="shared" si="125"/>
        <v>5000</v>
      </c>
    </row>
    <row r="1416" spans="1:10" hidden="1" x14ac:dyDescent="0.3">
      <c r="A1416" s="5">
        <f t="shared" si="126"/>
        <v>925</v>
      </c>
      <c r="B1416" s="3">
        <v>45195</v>
      </c>
      <c r="C1416" s="2" t="s">
        <v>539</v>
      </c>
      <c r="D1416" s="2" t="s">
        <v>88</v>
      </c>
      <c r="E1416" s="2" t="s">
        <v>580</v>
      </c>
      <c r="F1416" s="2" t="s">
        <v>4</v>
      </c>
      <c r="G1416" s="2">
        <v>2</v>
      </c>
      <c r="H1416" s="10">
        <f>IF(_xlfn.XLOOKUP(D1416,Principales!$B:$B,Principales!$D:$D,,,1)&lt;B1416,_xlfn.XLOOKUP(D1416,Principales!$B:$B,Principales!$C:$C,,,-1),_xlfn.XLOOKUP(D1416,Principales!$B:$B,Principales!$C:$C,,,1))</f>
        <v>5000</v>
      </c>
      <c r="I1416" s="14">
        <f t="shared" si="124"/>
        <v>0</v>
      </c>
      <c r="J1416" s="14">
        <f t="shared" si="125"/>
        <v>10000</v>
      </c>
    </row>
    <row r="1417" spans="1:10" hidden="1" x14ac:dyDescent="0.3">
      <c r="A1417" s="5">
        <f t="shared" si="126"/>
        <v>926</v>
      </c>
      <c r="B1417" s="3">
        <v>45195</v>
      </c>
      <c r="C1417" s="2" t="s">
        <v>481</v>
      </c>
      <c r="D1417" s="2" t="s">
        <v>88</v>
      </c>
      <c r="E1417" s="2" t="s">
        <v>580</v>
      </c>
      <c r="F1417" s="2" t="s">
        <v>434</v>
      </c>
      <c r="G1417" s="2">
        <v>1</v>
      </c>
      <c r="H1417" s="10">
        <f>IF(_xlfn.XLOOKUP(D1417,Principales!$B:$B,Principales!$D:$D,,,1)&lt;B1417,_xlfn.XLOOKUP(D1417,Principales!$B:$B,Principales!$C:$C,,,-1),_xlfn.XLOOKUP(D1417,Principales!$B:$B,Principales!$C:$C,,,1))</f>
        <v>5000</v>
      </c>
      <c r="I1417" s="14">
        <f t="shared" si="124"/>
        <v>0</v>
      </c>
      <c r="J1417" s="14">
        <f t="shared" si="125"/>
        <v>5000</v>
      </c>
    </row>
    <row r="1418" spans="1:10" hidden="1" x14ac:dyDescent="0.3">
      <c r="A1418" s="5">
        <f t="shared" si="126"/>
        <v>927</v>
      </c>
      <c r="B1418" s="3">
        <v>45195</v>
      </c>
      <c r="C1418" s="2" t="s">
        <v>282</v>
      </c>
      <c r="D1418" s="2" t="s">
        <v>31</v>
      </c>
      <c r="E1418" s="2" t="s">
        <v>26</v>
      </c>
      <c r="F1418" s="2" t="s">
        <v>434</v>
      </c>
      <c r="G1418" s="2">
        <v>1</v>
      </c>
      <c r="H1418" s="10">
        <f>IF(_xlfn.XLOOKUP(D1418,Principales!$B:$B,Principales!$D:$D,,,1)&lt;B1418,_xlfn.XLOOKUP(D1418,Principales!$B:$B,Principales!$C:$C,,,-1),_xlfn.XLOOKUP(D1418,Principales!$B:$B,Principales!$C:$C,,,1))</f>
        <v>5000</v>
      </c>
      <c r="I1418" s="14">
        <f t="shared" si="124"/>
        <v>0</v>
      </c>
      <c r="J1418" s="14">
        <f t="shared" si="125"/>
        <v>5000</v>
      </c>
    </row>
    <row r="1419" spans="1:10" hidden="1" x14ac:dyDescent="0.3">
      <c r="A1419" s="5">
        <f t="shared" si="126"/>
        <v>928</v>
      </c>
      <c r="B1419" s="3">
        <v>45195</v>
      </c>
      <c r="C1419" s="2" t="s">
        <v>446</v>
      </c>
      <c r="D1419" s="2" t="s">
        <v>88</v>
      </c>
      <c r="E1419" s="2" t="s">
        <v>580</v>
      </c>
      <c r="F1419" s="2" t="s">
        <v>434</v>
      </c>
      <c r="G1419" s="2">
        <v>1</v>
      </c>
      <c r="H1419" s="10">
        <f>IF(_xlfn.XLOOKUP(D1419,Principales!$B:$B,Principales!$D:$D,,,1)&lt;B1419,_xlfn.XLOOKUP(D1419,Principales!$B:$B,Principales!$C:$C,,,-1),_xlfn.XLOOKUP(D1419,Principales!$B:$B,Principales!$C:$C,,,1))</f>
        <v>5000</v>
      </c>
      <c r="I1419" s="14">
        <f t="shared" si="124"/>
        <v>0</v>
      </c>
      <c r="J1419" s="14">
        <f t="shared" si="125"/>
        <v>5000</v>
      </c>
    </row>
    <row r="1420" spans="1:10" hidden="1" x14ac:dyDescent="0.3">
      <c r="A1420" s="5">
        <f t="shared" si="126"/>
        <v>929</v>
      </c>
      <c r="B1420" s="3">
        <v>45196</v>
      </c>
      <c r="C1420" s="2" t="s">
        <v>84</v>
      </c>
      <c r="D1420" s="2" t="s">
        <v>143</v>
      </c>
      <c r="E1420" s="2" t="s">
        <v>513</v>
      </c>
      <c r="F1420" s="2" t="s">
        <v>434</v>
      </c>
      <c r="G1420" s="2">
        <v>1</v>
      </c>
      <c r="H1420" s="10">
        <f>IF(_xlfn.XLOOKUP(D1420,Principales!$B:$B,Principales!$D:$D,,,1)&lt;B1420,_xlfn.XLOOKUP(D1420,Principales!$B:$B,Principales!$C:$C,,,-1),_xlfn.XLOOKUP(D1420,Principales!$B:$B,Principales!$C:$C,,,1))</f>
        <v>5000</v>
      </c>
      <c r="I1420" s="14">
        <f t="shared" si="124"/>
        <v>0</v>
      </c>
      <c r="J1420" s="14">
        <f t="shared" si="125"/>
        <v>5000</v>
      </c>
    </row>
    <row r="1421" spans="1:10" hidden="1" x14ac:dyDescent="0.3">
      <c r="A1421" s="5">
        <f t="shared" si="126"/>
        <v>930</v>
      </c>
      <c r="B1421" s="3">
        <v>45196</v>
      </c>
      <c r="C1421" s="2" t="s">
        <v>764</v>
      </c>
      <c r="D1421" s="2" t="s">
        <v>431</v>
      </c>
      <c r="E1421" s="2" t="s">
        <v>22</v>
      </c>
      <c r="F1421" s="2" t="s">
        <v>4</v>
      </c>
      <c r="G1421" s="2">
        <v>1</v>
      </c>
      <c r="H1421" s="10">
        <f>IF(_xlfn.XLOOKUP(D1421,Principales!$B:$B,Principales!$D:$D,,,1)&lt;B1421,_xlfn.XLOOKUP(D1421,Principales!$B:$B,Principales!$C:$C,,,-1),_xlfn.XLOOKUP(D1421,Principales!$B:$B,Principales!$C:$C,,,1))</f>
        <v>5000</v>
      </c>
      <c r="I1421" s="14">
        <f t="shared" si="124"/>
        <v>0</v>
      </c>
      <c r="J1421" s="14">
        <f t="shared" si="125"/>
        <v>5000</v>
      </c>
    </row>
    <row r="1422" spans="1:10" hidden="1" x14ac:dyDescent="0.3">
      <c r="A1422" s="5">
        <f t="shared" si="126"/>
        <v>931</v>
      </c>
      <c r="B1422" s="3">
        <v>45196</v>
      </c>
      <c r="C1422" s="2" t="s">
        <v>282</v>
      </c>
      <c r="D1422" s="2" t="s">
        <v>31</v>
      </c>
      <c r="E1422" s="2" t="s">
        <v>26</v>
      </c>
      <c r="F1422" s="2" t="s">
        <v>434</v>
      </c>
      <c r="G1422" s="2">
        <v>1</v>
      </c>
      <c r="H1422" s="10">
        <f>IF(_xlfn.XLOOKUP(D1422,Principales!$B:$B,Principales!$D:$D,,,1)&lt;B1422,_xlfn.XLOOKUP(D1422,Principales!$B:$B,Principales!$C:$C,,,-1),_xlfn.XLOOKUP(D1422,Principales!$B:$B,Principales!$C:$C,,,1))</f>
        <v>5000</v>
      </c>
      <c r="I1422" s="14">
        <f t="shared" si="124"/>
        <v>0</v>
      </c>
      <c r="J1422" s="14">
        <f t="shared" si="125"/>
        <v>5000</v>
      </c>
    </row>
    <row r="1423" spans="1:10" hidden="1" x14ac:dyDescent="0.3">
      <c r="A1423" s="5">
        <f t="shared" si="126"/>
        <v>931</v>
      </c>
      <c r="B1423" s="3">
        <v>45196</v>
      </c>
      <c r="C1423" s="2" t="s">
        <v>282</v>
      </c>
      <c r="D1423" s="2" t="s">
        <v>31</v>
      </c>
      <c r="E1423" s="2" t="s">
        <v>543</v>
      </c>
      <c r="F1423" s="2" t="s">
        <v>4</v>
      </c>
      <c r="G1423" s="2">
        <v>1</v>
      </c>
      <c r="H1423" s="10">
        <f>IF(_xlfn.XLOOKUP(D1423,Principales!$B:$B,Principales!$D:$D,,,1)&lt;B1423,_xlfn.XLOOKUP(D1423,Principales!$B:$B,Principales!$C:$C,,,-1),_xlfn.XLOOKUP(D1423,Principales!$B:$B,Principales!$C:$C,,,1))</f>
        <v>5000</v>
      </c>
      <c r="I1423" s="14">
        <f t="shared" si="124"/>
        <v>0</v>
      </c>
      <c r="J1423" s="14">
        <f t="shared" si="125"/>
        <v>5000</v>
      </c>
    </row>
    <row r="1424" spans="1:10" hidden="1" x14ac:dyDescent="0.3">
      <c r="A1424" s="5">
        <f t="shared" si="126"/>
        <v>931</v>
      </c>
      <c r="B1424" s="3">
        <v>45196</v>
      </c>
      <c r="C1424" s="2" t="s">
        <v>282</v>
      </c>
      <c r="D1424" s="2" t="s">
        <v>153</v>
      </c>
      <c r="E1424" s="2" t="s">
        <v>543</v>
      </c>
      <c r="F1424" s="2" t="s">
        <v>4</v>
      </c>
      <c r="G1424" s="2">
        <v>1</v>
      </c>
      <c r="H1424" s="10">
        <f>IF(_xlfn.XLOOKUP(D1424,Principales!$B:$B,Principales!$D:$D,,,1)&lt;B1424,_xlfn.XLOOKUP(D1424,Principales!$B:$B,Principales!$C:$C,,,-1),_xlfn.XLOOKUP(D1424,Principales!$B:$B,Principales!$C:$C,,,1))</f>
        <v>5500</v>
      </c>
      <c r="I1424" s="14">
        <f t="shared" si="124"/>
        <v>0</v>
      </c>
      <c r="J1424" s="14">
        <f t="shared" si="125"/>
        <v>5500</v>
      </c>
    </row>
    <row r="1425" spans="1:10" hidden="1" x14ac:dyDescent="0.3">
      <c r="A1425" s="5">
        <f t="shared" si="126"/>
        <v>932</v>
      </c>
      <c r="B1425" s="3">
        <v>45196</v>
      </c>
      <c r="C1425" s="2" t="s">
        <v>144</v>
      </c>
      <c r="D1425" s="2" t="s">
        <v>340</v>
      </c>
      <c r="E1425" s="2" t="s">
        <v>26</v>
      </c>
      <c r="F1425" s="2" t="s">
        <v>4</v>
      </c>
      <c r="G1425" s="2">
        <v>3</v>
      </c>
      <c r="H1425" s="10">
        <f>IF(_xlfn.XLOOKUP(D1425,Principales!$B:$B,Principales!$D:$D,,,1)&lt;B1425,_xlfn.XLOOKUP(D1425,Principales!$B:$B,Principales!$C:$C,,,-1),_xlfn.XLOOKUP(D1425,Principales!$B:$B,Principales!$C:$C,,,1))</f>
        <v>5000</v>
      </c>
      <c r="I1425" s="14">
        <f t="shared" si="124"/>
        <v>0</v>
      </c>
      <c r="J1425" s="14">
        <f t="shared" si="125"/>
        <v>15000</v>
      </c>
    </row>
    <row r="1426" spans="1:10" hidden="1" x14ac:dyDescent="0.3">
      <c r="A1426" s="5">
        <f t="shared" si="126"/>
        <v>933</v>
      </c>
      <c r="B1426" s="3">
        <v>45196</v>
      </c>
      <c r="C1426" s="2" t="s">
        <v>758</v>
      </c>
      <c r="D1426" s="2" t="s">
        <v>57</v>
      </c>
      <c r="E1426" s="2"/>
      <c r="F1426" s="2" t="s">
        <v>4</v>
      </c>
      <c r="G1426" s="2">
        <v>2</v>
      </c>
      <c r="H1426" s="10">
        <f>IF(_xlfn.XLOOKUP(D1426,Principales!$B:$B,Principales!$D:$D,,,1)&lt;B1426,_xlfn.XLOOKUP(D1426,Principales!$B:$B,Principales!$C:$C,,,-1),_xlfn.XLOOKUP(D1426,Principales!$B:$B,Principales!$C:$C,,,1))</f>
        <v>5000</v>
      </c>
      <c r="I1426" s="14">
        <f t="shared" si="124"/>
        <v>0</v>
      </c>
      <c r="J1426" s="14">
        <f t="shared" si="125"/>
        <v>10000</v>
      </c>
    </row>
    <row r="1427" spans="1:10" hidden="1" x14ac:dyDescent="0.3">
      <c r="A1427" s="5">
        <f t="shared" si="126"/>
        <v>933</v>
      </c>
      <c r="B1427" s="3">
        <v>45196</v>
      </c>
      <c r="C1427" s="2" t="s">
        <v>758</v>
      </c>
      <c r="D1427" s="2" t="s">
        <v>137</v>
      </c>
      <c r="E1427" s="2" t="s">
        <v>19</v>
      </c>
      <c r="F1427" s="2" t="s">
        <v>4</v>
      </c>
      <c r="G1427" s="2">
        <v>1</v>
      </c>
      <c r="H1427" s="10">
        <f>IF(_xlfn.XLOOKUP(D1427,Principales!$B:$B,Principales!$D:$D,,,1)&lt;B1427,_xlfn.XLOOKUP(D1427,Principales!$B:$B,Principales!$C:$C,,,-1),_xlfn.XLOOKUP(D1427,Principales!$B:$B,Principales!$C:$C,,,1))</f>
        <v>5000</v>
      </c>
      <c r="I1427" s="14">
        <f t="shared" si="124"/>
        <v>0</v>
      </c>
      <c r="J1427" s="14">
        <f t="shared" si="125"/>
        <v>5000</v>
      </c>
    </row>
    <row r="1428" spans="1:10" hidden="1" x14ac:dyDescent="0.3">
      <c r="A1428" s="5">
        <f t="shared" si="126"/>
        <v>934</v>
      </c>
      <c r="B1428" s="3">
        <v>45196</v>
      </c>
      <c r="C1428" s="2" t="s">
        <v>138</v>
      </c>
      <c r="D1428" s="2" t="s">
        <v>36</v>
      </c>
      <c r="E1428" s="2"/>
      <c r="F1428" s="2" t="s">
        <v>434</v>
      </c>
      <c r="G1428" s="2">
        <v>2</v>
      </c>
      <c r="H1428" s="10">
        <f>IF(_xlfn.XLOOKUP(D1428,Principales!$B:$B,Principales!$D:$D,,,1)&lt;B1428,_xlfn.XLOOKUP(D1428,Principales!$B:$B,Principales!$C:$C,,,-1),_xlfn.XLOOKUP(D1428,Principales!$B:$B,Principales!$C:$C,,,1))</f>
        <v>5500</v>
      </c>
      <c r="I1428" s="14">
        <f t="shared" si="124"/>
        <v>0</v>
      </c>
      <c r="J1428" s="14">
        <f t="shared" si="125"/>
        <v>11000</v>
      </c>
    </row>
    <row r="1429" spans="1:10" hidden="1" x14ac:dyDescent="0.3">
      <c r="A1429" s="5">
        <f t="shared" si="126"/>
        <v>935</v>
      </c>
      <c r="B1429" s="3">
        <v>45197</v>
      </c>
      <c r="C1429" s="2" t="s">
        <v>84</v>
      </c>
      <c r="D1429" s="2" t="s">
        <v>56</v>
      </c>
      <c r="E1429" s="2" t="s">
        <v>26</v>
      </c>
      <c r="F1429" s="2" t="s">
        <v>434</v>
      </c>
      <c r="G1429" s="2">
        <v>1</v>
      </c>
      <c r="H1429" s="10">
        <f>IF(_xlfn.XLOOKUP(D1429,Principales!$B:$B,Principales!$D:$D,,,1)&lt;B1429,_xlfn.XLOOKUP(D1429,Principales!$B:$B,Principales!$C:$C,,,-1),_xlfn.XLOOKUP(D1429,Principales!$B:$B,Principales!$C:$C,,,1))</f>
        <v>5000</v>
      </c>
      <c r="I1429" s="14">
        <f t="shared" si="124"/>
        <v>0</v>
      </c>
      <c r="J1429" s="14">
        <f t="shared" si="125"/>
        <v>5000</v>
      </c>
    </row>
    <row r="1430" spans="1:10" hidden="1" x14ac:dyDescent="0.3">
      <c r="A1430" s="5">
        <f t="shared" si="126"/>
        <v>936</v>
      </c>
      <c r="B1430" s="3">
        <v>45197</v>
      </c>
      <c r="C1430" s="2" t="s">
        <v>144</v>
      </c>
      <c r="D1430" s="2" t="s">
        <v>340</v>
      </c>
      <c r="E1430" s="2" t="s">
        <v>19</v>
      </c>
      <c r="F1430" s="2" t="s">
        <v>4</v>
      </c>
      <c r="G1430" s="2">
        <v>1</v>
      </c>
      <c r="H1430" s="10">
        <f>IF(_xlfn.XLOOKUP(D1430,Principales!$B:$B,Principales!$D:$D,,,1)&lt;B1430,_xlfn.XLOOKUP(D1430,Principales!$B:$B,Principales!$C:$C,,,-1),_xlfn.XLOOKUP(D1430,Principales!$B:$B,Principales!$C:$C,,,1))</f>
        <v>5000</v>
      </c>
      <c r="I1430" s="14">
        <f t="shared" si="124"/>
        <v>0</v>
      </c>
      <c r="J1430" s="14">
        <f t="shared" si="125"/>
        <v>5000</v>
      </c>
    </row>
    <row r="1431" spans="1:10" hidden="1" x14ac:dyDescent="0.3">
      <c r="A1431" s="5">
        <f t="shared" si="126"/>
        <v>937</v>
      </c>
      <c r="B1431" s="3">
        <v>45197</v>
      </c>
      <c r="C1431" s="2" t="s">
        <v>282</v>
      </c>
      <c r="D1431" s="2" t="s">
        <v>88</v>
      </c>
      <c r="E1431" s="2" t="s">
        <v>580</v>
      </c>
      <c r="F1431" s="2" t="s">
        <v>434</v>
      </c>
      <c r="G1431" s="2">
        <v>1</v>
      </c>
      <c r="H1431" s="10">
        <f>IF(_xlfn.XLOOKUP(D1431,Principales!$B:$B,Principales!$D:$D,,,1)&lt;B1431,_xlfn.XLOOKUP(D1431,Principales!$B:$B,Principales!$C:$C,,,-1),_xlfn.XLOOKUP(D1431,Principales!$B:$B,Principales!$C:$C,,,1))</f>
        <v>5000</v>
      </c>
      <c r="I1431" s="14">
        <f t="shared" si="124"/>
        <v>0</v>
      </c>
      <c r="J1431" s="14">
        <f t="shared" si="125"/>
        <v>5000</v>
      </c>
    </row>
    <row r="1432" spans="1:10" hidden="1" x14ac:dyDescent="0.3">
      <c r="A1432" s="5">
        <f t="shared" si="126"/>
        <v>938</v>
      </c>
      <c r="B1432" s="3">
        <v>45198</v>
      </c>
      <c r="C1432" s="2" t="s">
        <v>84</v>
      </c>
      <c r="D1432" s="2" t="s">
        <v>142</v>
      </c>
      <c r="E1432" s="2" t="s">
        <v>19</v>
      </c>
      <c r="F1432" s="2" t="s">
        <v>434</v>
      </c>
      <c r="G1432" s="2">
        <v>1</v>
      </c>
      <c r="H1432" s="10">
        <f>IF(_xlfn.XLOOKUP(D1432,Principales!$B:$B,Principales!$D:$D,,,1)&lt;B1432,_xlfn.XLOOKUP(D1432,Principales!$B:$B,Principales!$C:$C,,,-1),_xlfn.XLOOKUP(D1432,Principales!$B:$B,Principales!$C:$C,,,1))</f>
        <v>5000</v>
      </c>
      <c r="I1432" s="14">
        <f t="shared" si="124"/>
        <v>0</v>
      </c>
      <c r="J1432" s="14">
        <f t="shared" si="125"/>
        <v>5000</v>
      </c>
    </row>
    <row r="1433" spans="1:10" hidden="1" x14ac:dyDescent="0.3">
      <c r="A1433" s="5">
        <f t="shared" si="126"/>
        <v>939</v>
      </c>
      <c r="B1433" s="3">
        <v>45198</v>
      </c>
      <c r="C1433" s="2" t="s">
        <v>29</v>
      </c>
      <c r="D1433" s="2" t="s">
        <v>599</v>
      </c>
      <c r="E1433" s="2" t="s">
        <v>580</v>
      </c>
      <c r="F1433" s="2" t="s">
        <v>434</v>
      </c>
      <c r="G1433" s="2">
        <v>1</v>
      </c>
      <c r="H1433" s="10">
        <f>IF(_xlfn.XLOOKUP(D1433,Principales!$B:$B,Principales!$D:$D,,,1)&lt;B1433,_xlfn.XLOOKUP(D1433,Principales!$B:$B,Principales!$C:$C,,,-1),_xlfn.XLOOKUP(D1433,Principales!$B:$B,Principales!$C:$C,,,1))</f>
        <v>5000</v>
      </c>
      <c r="I1433" s="14">
        <f t="shared" si="124"/>
        <v>0</v>
      </c>
      <c r="J1433" s="14">
        <f t="shared" si="125"/>
        <v>5000</v>
      </c>
    </row>
    <row r="1434" spans="1:10" hidden="1" x14ac:dyDescent="0.3">
      <c r="A1434" s="5">
        <f t="shared" si="126"/>
        <v>940</v>
      </c>
      <c r="B1434" s="3">
        <v>45198</v>
      </c>
      <c r="C1434" s="2" t="s">
        <v>566</v>
      </c>
      <c r="D1434" s="2" t="s">
        <v>142</v>
      </c>
      <c r="E1434" s="2" t="s">
        <v>26</v>
      </c>
      <c r="F1434" s="2" t="s">
        <v>4</v>
      </c>
      <c r="G1434" s="2">
        <v>1</v>
      </c>
      <c r="H1434" s="10">
        <f>IF(_xlfn.XLOOKUP(D1434,Principales!$B:$B,Principales!$D:$D,,,1)&lt;B1434,_xlfn.XLOOKUP(D1434,Principales!$B:$B,Principales!$C:$C,,,-1),_xlfn.XLOOKUP(D1434,Principales!$B:$B,Principales!$C:$C,,,1))</f>
        <v>5000</v>
      </c>
      <c r="I1434" s="14">
        <f t="shared" si="124"/>
        <v>0</v>
      </c>
      <c r="J1434" s="14">
        <f t="shared" si="125"/>
        <v>5000</v>
      </c>
    </row>
    <row r="1435" spans="1:10" hidden="1" x14ac:dyDescent="0.3">
      <c r="A1435" s="5">
        <f t="shared" si="126"/>
        <v>941</v>
      </c>
      <c r="B1435" s="3">
        <v>45198</v>
      </c>
      <c r="C1435" s="2" t="s">
        <v>593</v>
      </c>
      <c r="D1435" s="2" t="s">
        <v>142</v>
      </c>
      <c r="E1435" s="2" t="s">
        <v>19</v>
      </c>
      <c r="F1435" s="2" t="s">
        <v>4</v>
      </c>
      <c r="G1435" s="2">
        <v>1</v>
      </c>
      <c r="H1435" s="10">
        <f>IF(_xlfn.XLOOKUP(D1435,Principales!$B:$B,Principales!$D:$D,,,1)&lt;B1435,_xlfn.XLOOKUP(D1435,Principales!$B:$B,Principales!$C:$C,,,-1),_xlfn.XLOOKUP(D1435,Principales!$B:$B,Principales!$C:$C,,,1))</f>
        <v>5000</v>
      </c>
      <c r="I1435" s="14">
        <f t="shared" si="124"/>
        <v>0</v>
      </c>
      <c r="J1435" s="14">
        <f t="shared" si="125"/>
        <v>5000</v>
      </c>
    </row>
    <row r="1436" spans="1:10" hidden="1" x14ac:dyDescent="0.3">
      <c r="A1436" s="5">
        <f t="shared" si="126"/>
        <v>942</v>
      </c>
      <c r="B1436" s="3">
        <v>45198</v>
      </c>
      <c r="C1436" s="2" t="s">
        <v>144</v>
      </c>
      <c r="D1436" s="2" t="s">
        <v>340</v>
      </c>
      <c r="E1436" s="2" t="s">
        <v>26</v>
      </c>
      <c r="F1436" s="2" t="s">
        <v>4</v>
      </c>
      <c r="G1436" s="2">
        <v>3</v>
      </c>
      <c r="H1436" s="10">
        <f>IF(_xlfn.XLOOKUP(D1436,Principales!$B:$B,Principales!$D:$D,,,1)&lt;B1436,_xlfn.XLOOKUP(D1436,Principales!$B:$B,Principales!$C:$C,,,-1),_xlfn.XLOOKUP(D1436,Principales!$B:$B,Principales!$C:$C,,,1))</f>
        <v>5000</v>
      </c>
      <c r="I1436" s="14">
        <f t="shared" si="124"/>
        <v>0</v>
      </c>
      <c r="J1436" s="14">
        <f t="shared" si="125"/>
        <v>15000</v>
      </c>
    </row>
    <row r="1437" spans="1:10" hidden="1" x14ac:dyDescent="0.3">
      <c r="A1437" s="5">
        <f t="shared" si="126"/>
        <v>943</v>
      </c>
      <c r="B1437" s="3">
        <v>45199</v>
      </c>
      <c r="C1437" s="2" t="s">
        <v>600</v>
      </c>
      <c r="D1437" s="2" t="s">
        <v>431</v>
      </c>
      <c r="E1437" s="2" t="s">
        <v>580</v>
      </c>
      <c r="F1437" s="2" t="s">
        <v>4</v>
      </c>
      <c r="G1437" s="2">
        <v>1</v>
      </c>
      <c r="H1437" s="10">
        <f>IF(_xlfn.XLOOKUP(D1437,Principales!$B:$B,Principales!$D:$D,,,1)&lt;B1437,_xlfn.XLOOKUP(D1437,Principales!$B:$B,Principales!$C:$C,,,-1),_xlfn.XLOOKUP(D1437,Principales!$B:$B,Principales!$C:$C,,,1))</f>
        <v>5000</v>
      </c>
      <c r="I1437" s="14">
        <f t="shared" si="124"/>
        <v>0</v>
      </c>
      <c r="J1437" s="14">
        <f t="shared" si="125"/>
        <v>5000</v>
      </c>
    </row>
    <row r="1438" spans="1:10" hidden="1" x14ac:dyDescent="0.3">
      <c r="A1438" s="5">
        <f t="shared" si="126"/>
        <v>944</v>
      </c>
      <c r="B1438" s="3">
        <v>45199</v>
      </c>
      <c r="C1438" s="2" t="s">
        <v>84</v>
      </c>
      <c r="D1438" s="2" t="s">
        <v>88</v>
      </c>
      <c r="E1438" s="2" t="s">
        <v>580</v>
      </c>
      <c r="F1438" s="2" t="s">
        <v>434</v>
      </c>
      <c r="G1438" s="2">
        <v>1</v>
      </c>
      <c r="H1438" s="10">
        <f>IF(_xlfn.XLOOKUP(D1438,Principales!$B:$B,Principales!$D:$D,,,1)&lt;B1438,_xlfn.XLOOKUP(D1438,Principales!$B:$B,Principales!$C:$C,,,-1),_xlfn.XLOOKUP(D1438,Principales!$B:$B,Principales!$C:$C,,,1))</f>
        <v>5000</v>
      </c>
      <c r="I1438" s="14">
        <f t="shared" si="124"/>
        <v>0</v>
      </c>
      <c r="J1438" s="14">
        <f t="shared" si="125"/>
        <v>5000</v>
      </c>
    </row>
    <row r="1439" spans="1:10" hidden="1" x14ac:dyDescent="0.3">
      <c r="A1439" s="5">
        <f t="shared" si="126"/>
        <v>945</v>
      </c>
      <c r="B1439" s="3">
        <v>45199</v>
      </c>
      <c r="C1439" s="2" t="s">
        <v>519</v>
      </c>
      <c r="D1439" s="2" t="s">
        <v>37</v>
      </c>
      <c r="E1439" s="2"/>
      <c r="F1439" s="2" t="s">
        <v>4</v>
      </c>
      <c r="G1439" s="2">
        <v>1</v>
      </c>
      <c r="H1439" s="10">
        <f>IF(_xlfn.XLOOKUP(D1439,Principales!$B:$B,Principales!$D:$D,,,1)&lt;B1439,_xlfn.XLOOKUP(D1439,Principales!$B:$B,Principales!$C:$C,,,-1),_xlfn.XLOOKUP(D1439,Principales!$B:$B,Principales!$C:$C,,,1))</f>
        <v>6000</v>
      </c>
      <c r="I1439" s="14">
        <f t="shared" si="124"/>
        <v>0</v>
      </c>
      <c r="J1439" s="14">
        <f t="shared" si="125"/>
        <v>6000</v>
      </c>
    </row>
    <row r="1440" spans="1:10" hidden="1" x14ac:dyDescent="0.3">
      <c r="A1440" s="5">
        <f t="shared" si="126"/>
        <v>945</v>
      </c>
      <c r="B1440" s="3">
        <v>45199</v>
      </c>
      <c r="C1440" s="2" t="s">
        <v>519</v>
      </c>
      <c r="D1440" s="2" t="s">
        <v>37</v>
      </c>
      <c r="E1440" s="2"/>
      <c r="F1440" s="2" t="s">
        <v>434</v>
      </c>
      <c r="G1440" s="2">
        <v>1</v>
      </c>
      <c r="H1440" s="10">
        <f>IF(_xlfn.XLOOKUP(D1440,Principales!$B:$B,Principales!$D:$D,,,1)&lt;B1440,_xlfn.XLOOKUP(D1440,Principales!$B:$B,Principales!$C:$C,,,-1),_xlfn.XLOOKUP(D1440,Principales!$B:$B,Principales!$C:$C,,,1))</f>
        <v>6000</v>
      </c>
      <c r="I1440" s="14">
        <f t="shared" si="124"/>
        <v>0</v>
      </c>
      <c r="J1440" s="14">
        <f t="shared" si="125"/>
        <v>6000</v>
      </c>
    </row>
    <row r="1441" spans="1:10" hidden="1" x14ac:dyDescent="0.3">
      <c r="A1441" s="5">
        <f t="shared" si="126"/>
        <v>946</v>
      </c>
      <c r="B1441" s="3">
        <v>45199</v>
      </c>
      <c r="C1441" s="2" t="s">
        <v>144</v>
      </c>
      <c r="D1441" s="2" t="s">
        <v>36</v>
      </c>
      <c r="E1441" s="2"/>
      <c r="F1441" s="2" t="s">
        <v>4</v>
      </c>
      <c r="G1441" s="2">
        <v>2</v>
      </c>
      <c r="H1441" s="10">
        <f>IF(_xlfn.XLOOKUP(D1441,Principales!$B:$B,Principales!$D:$D,,,1)&lt;B1441,_xlfn.XLOOKUP(D1441,Principales!$B:$B,Principales!$C:$C,,,-1),_xlfn.XLOOKUP(D1441,Principales!$B:$B,Principales!$C:$C,,,1))</f>
        <v>5500</v>
      </c>
      <c r="I1441" s="14">
        <f t="shared" si="124"/>
        <v>0</v>
      </c>
      <c r="J1441" s="14">
        <f t="shared" si="125"/>
        <v>11000</v>
      </c>
    </row>
    <row r="1442" spans="1:10" hidden="1" x14ac:dyDescent="0.3">
      <c r="A1442" s="5">
        <f t="shared" si="126"/>
        <v>947</v>
      </c>
      <c r="B1442" s="3">
        <v>45199</v>
      </c>
      <c r="C1442" s="2" t="s">
        <v>507</v>
      </c>
      <c r="D1442" s="2" t="s">
        <v>88</v>
      </c>
      <c r="E1442" s="2" t="s">
        <v>580</v>
      </c>
      <c r="F1442" s="2" t="s">
        <v>4</v>
      </c>
      <c r="G1442" s="2">
        <v>1</v>
      </c>
      <c r="H1442" s="10">
        <f>IF(_xlfn.XLOOKUP(D1442,Principales!$B:$B,Principales!$D:$D,,,1)&lt;B1442,_xlfn.XLOOKUP(D1442,Principales!$B:$B,Principales!$C:$C,,,-1),_xlfn.XLOOKUP(D1442,Principales!$B:$B,Principales!$C:$C,,,1))</f>
        <v>5000</v>
      </c>
      <c r="I1442" s="14">
        <f t="shared" si="124"/>
        <v>0</v>
      </c>
      <c r="J1442" s="14">
        <f t="shared" si="125"/>
        <v>5000</v>
      </c>
    </row>
    <row r="1443" spans="1:10" hidden="1" x14ac:dyDescent="0.3">
      <c r="A1443" s="5">
        <f t="shared" si="126"/>
        <v>947</v>
      </c>
      <c r="B1443" s="3">
        <v>45199</v>
      </c>
      <c r="C1443" s="2" t="s">
        <v>507</v>
      </c>
      <c r="D1443" s="2" t="s">
        <v>88</v>
      </c>
      <c r="E1443" s="2" t="s">
        <v>580</v>
      </c>
      <c r="F1443" s="2" t="s">
        <v>4</v>
      </c>
      <c r="G1443" s="2">
        <v>1</v>
      </c>
      <c r="H1443" s="10">
        <f>IF(_xlfn.XLOOKUP(D1443,Principales!$B:$B,Principales!$D:$D,,,1)&lt;B1443,_xlfn.XLOOKUP(D1443,Principales!$B:$B,Principales!$C:$C,,,-1),_xlfn.XLOOKUP(D1443,Principales!$B:$B,Principales!$C:$C,,,1))</f>
        <v>5000</v>
      </c>
      <c r="I1443" s="14">
        <f t="shared" ref="I1443" si="127">IF(AND(F1443="S/E",OR(E1443="Mix ensalada",D1443="Mix ensalada")),0,IF(AND(F1443="S/E",OR(E1443&lt;&gt;"Mix ensalada",D1443&lt;&gt;"Mix ensalada")),1000,0))</f>
        <v>0</v>
      </c>
      <c r="J1443" s="14">
        <f t="shared" ref="J1443" si="128">G1443*H1443-I1443</f>
        <v>5000</v>
      </c>
    </row>
    <row r="1444" spans="1:10" hidden="1" x14ac:dyDescent="0.3">
      <c r="A1444" s="5">
        <f t="shared" si="126"/>
        <v>948</v>
      </c>
      <c r="B1444" s="3">
        <v>45199</v>
      </c>
      <c r="C1444" s="2" t="s">
        <v>493</v>
      </c>
      <c r="D1444" s="2" t="s">
        <v>37</v>
      </c>
      <c r="E1444" s="2"/>
      <c r="F1444" s="2" t="s">
        <v>434</v>
      </c>
      <c r="G1444" s="2">
        <v>1</v>
      </c>
      <c r="H1444" s="10">
        <f>IF(_xlfn.XLOOKUP(D1444,Principales!$B:$B,Principales!$D:$D,,,1)&lt;B1444,_xlfn.XLOOKUP(D1444,Principales!$B:$B,Principales!$C:$C,,,-1),_xlfn.XLOOKUP(D1444,Principales!$B:$B,Principales!$C:$C,,,1))</f>
        <v>6000</v>
      </c>
      <c r="I1444" s="14">
        <f t="shared" si="124"/>
        <v>0</v>
      </c>
      <c r="J1444" s="14">
        <f t="shared" si="125"/>
        <v>6000</v>
      </c>
    </row>
    <row r="1445" spans="1:10" hidden="1" x14ac:dyDescent="0.3">
      <c r="A1445" s="5">
        <f t="shared" si="126"/>
        <v>948</v>
      </c>
      <c r="B1445" s="3">
        <v>45199</v>
      </c>
      <c r="C1445" s="2" t="s">
        <v>493</v>
      </c>
      <c r="D1445" s="2" t="s">
        <v>36</v>
      </c>
      <c r="E1445" s="2"/>
      <c r="F1445" s="2" t="s">
        <v>434</v>
      </c>
      <c r="G1445" s="2">
        <v>1</v>
      </c>
      <c r="H1445" s="10">
        <f>IF(_xlfn.XLOOKUP(D1445,Principales!$B:$B,Principales!$D:$D,,,1)&lt;B1445,_xlfn.XLOOKUP(D1445,Principales!$B:$B,Principales!$C:$C,,,-1),_xlfn.XLOOKUP(D1445,Principales!$B:$B,Principales!$C:$C,,,1))</f>
        <v>5500</v>
      </c>
      <c r="I1445" s="14">
        <f t="shared" si="124"/>
        <v>0</v>
      </c>
      <c r="J1445" s="14">
        <f t="shared" si="125"/>
        <v>5500</v>
      </c>
    </row>
    <row r="1446" spans="1:10" hidden="1" x14ac:dyDescent="0.3">
      <c r="A1446" s="5">
        <f t="shared" si="126"/>
        <v>948</v>
      </c>
      <c r="B1446" s="3">
        <v>45199</v>
      </c>
      <c r="C1446" s="2" t="s">
        <v>493</v>
      </c>
      <c r="D1446" s="2" t="s">
        <v>431</v>
      </c>
      <c r="E1446" s="2" t="s">
        <v>26</v>
      </c>
      <c r="F1446" s="2" t="s">
        <v>434</v>
      </c>
      <c r="G1446" s="2">
        <v>1</v>
      </c>
      <c r="H1446" s="10">
        <f>IF(_xlfn.XLOOKUP(D1446,Principales!$B:$B,Principales!$D:$D,,,1)&lt;B1446,_xlfn.XLOOKUP(D1446,Principales!$B:$B,Principales!$C:$C,,,-1),_xlfn.XLOOKUP(D1446,Principales!$B:$B,Principales!$C:$C,,,1))</f>
        <v>5000</v>
      </c>
      <c r="I1446" s="14">
        <f t="shared" si="124"/>
        <v>0</v>
      </c>
      <c r="J1446" s="14">
        <f t="shared" si="125"/>
        <v>5000</v>
      </c>
    </row>
    <row r="1447" spans="1:10" hidden="1" x14ac:dyDescent="0.3">
      <c r="A1447" s="5">
        <f t="shared" si="126"/>
        <v>949</v>
      </c>
      <c r="B1447" s="3">
        <v>45199</v>
      </c>
      <c r="C1447" s="2" t="s">
        <v>49</v>
      </c>
      <c r="D1447" s="2" t="s">
        <v>37</v>
      </c>
      <c r="E1447" s="2"/>
      <c r="F1447" s="2" t="s">
        <v>434</v>
      </c>
      <c r="G1447" s="2">
        <v>2</v>
      </c>
      <c r="H1447" s="10">
        <f>IF(_xlfn.XLOOKUP(D1447,Principales!$B:$B,Principales!$D:$D,,,1)&lt;B1447,_xlfn.XLOOKUP(D1447,Principales!$B:$B,Principales!$C:$C,,,-1),_xlfn.XLOOKUP(D1447,Principales!$B:$B,Principales!$C:$C,,,1))</f>
        <v>6000</v>
      </c>
      <c r="I1447" s="14">
        <f t="shared" si="124"/>
        <v>0</v>
      </c>
      <c r="J1447" s="14">
        <f t="shared" si="125"/>
        <v>12000</v>
      </c>
    </row>
    <row r="1448" spans="1:10" hidden="1" x14ac:dyDescent="0.3">
      <c r="A1448" s="5">
        <f t="shared" si="126"/>
        <v>949</v>
      </c>
      <c r="B1448" s="3">
        <v>45199</v>
      </c>
      <c r="C1448" s="2" t="s">
        <v>49</v>
      </c>
      <c r="D1448" s="2" t="s">
        <v>431</v>
      </c>
      <c r="E1448" s="2" t="s">
        <v>26</v>
      </c>
      <c r="F1448" s="2" t="s">
        <v>4</v>
      </c>
      <c r="G1448" s="2">
        <v>1</v>
      </c>
      <c r="H1448" s="10">
        <f>IF(_xlfn.XLOOKUP(D1448,Principales!$B:$B,Principales!$D:$D,,,1)&lt;B1448,_xlfn.XLOOKUP(D1448,Principales!$B:$B,Principales!$C:$C,,,-1),_xlfn.XLOOKUP(D1448,Principales!$B:$B,Principales!$C:$C,,,1))</f>
        <v>5000</v>
      </c>
      <c r="I1448" s="14">
        <f t="shared" si="124"/>
        <v>0</v>
      </c>
      <c r="J1448" s="14">
        <f t="shared" si="125"/>
        <v>5000</v>
      </c>
    </row>
    <row r="1449" spans="1:10" hidden="1" x14ac:dyDescent="0.3">
      <c r="A1449" s="5">
        <f t="shared" si="126"/>
        <v>950</v>
      </c>
      <c r="B1449" s="3">
        <v>45200</v>
      </c>
      <c r="C1449" s="2" t="s">
        <v>39</v>
      </c>
      <c r="D1449" s="2" t="s">
        <v>37</v>
      </c>
      <c r="E1449" s="2"/>
      <c r="F1449" s="2" t="s">
        <v>557</v>
      </c>
      <c r="G1449" s="2">
        <v>1</v>
      </c>
      <c r="H1449" s="10">
        <f>IF(_xlfn.XLOOKUP(D1449,Principales!$B:$B,Principales!$D:$D,,,1)&lt;B1449,_xlfn.XLOOKUP(D1449,Principales!$B:$B,Principales!$C:$C,,,-1),_xlfn.XLOOKUP(D1449,Principales!$B:$B,Principales!$C:$C,,,1))</f>
        <v>6000</v>
      </c>
      <c r="I1449" s="14">
        <f t="shared" si="124"/>
        <v>0</v>
      </c>
      <c r="J1449" s="14">
        <f t="shared" si="125"/>
        <v>6000</v>
      </c>
    </row>
    <row r="1450" spans="1:10" hidden="1" x14ac:dyDescent="0.3">
      <c r="A1450" s="5">
        <f t="shared" si="126"/>
        <v>950</v>
      </c>
      <c r="B1450" s="3">
        <v>45200</v>
      </c>
      <c r="C1450" s="2" t="s">
        <v>39</v>
      </c>
      <c r="D1450" s="2" t="s">
        <v>431</v>
      </c>
      <c r="E1450" s="2" t="s">
        <v>7</v>
      </c>
      <c r="F1450" s="2" t="s">
        <v>434</v>
      </c>
      <c r="G1450" s="2">
        <v>1</v>
      </c>
      <c r="H1450" s="10">
        <f>IF(_xlfn.XLOOKUP(D1450,Principales!$B:$B,Principales!$D:$D,,,1)&lt;B1450,_xlfn.XLOOKUP(D1450,Principales!$B:$B,Principales!$C:$C,,,-1),_xlfn.XLOOKUP(D1450,Principales!$B:$B,Principales!$C:$C,,,1))</f>
        <v>5000</v>
      </c>
      <c r="I1450" s="14">
        <f t="shared" si="124"/>
        <v>0</v>
      </c>
      <c r="J1450" s="14">
        <f t="shared" si="125"/>
        <v>5000</v>
      </c>
    </row>
    <row r="1451" spans="1:10" hidden="1" x14ac:dyDescent="0.3">
      <c r="A1451" s="5">
        <f t="shared" si="126"/>
        <v>951</v>
      </c>
      <c r="B1451" s="3">
        <v>45200</v>
      </c>
      <c r="C1451" s="2" t="s">
        <v>144</v>
      </c>
      <c r="D1451" s="2" t="s">
        <v>340</v>
      </c>
      <c r="E1451" s="2" t="s">
        <v>26</v>
      </c>
      <c r="F1451" s="2" t="s">
        <v>4</v>
      </c>
      <c r="G1451" s="2">
        <v>2</v>
      </c>
      <c r="H1451" s="10">
        <f>IF(_xlfn.XLOOKUP(D1451,Principales!$B:$B,Principales!$D:$D,,,1)&lt;B1451,_xlfn.XLOOKUP(D1451,Principales!$B:$B,Principales!$C:$C,,,-1),_xlfn.XLOOKUP(D1451,Principales!$B:$B,Principales!$C:$C,,,1))</f>
        <v>5000</v>
      </c>
      <c r="I1451" s="14">
        <f t="shared" si="124"/>
        <v>0</v>
      </c>
      <c r="J1451" s="14">
        <f t="shared" si="125"/>
        <v>10000</v>
      </c>
    </row>
    <row r="1452" spans="1:10" hidden="1" x14ac:dyDescent="0.3">
      <c r="A1452" s="5">
        <f t="shared" si="126"/>
        <v>951</v>
      </c>
      <c r="B1452" s="3">
        <v>45200</v>
      </c>
      <c r="C1452" s="2" t="s">
        <v>144</v>
      </c>
      <c r="D1452" s="2" t="s">
        <v>36</v>
      </c>
      <c r="E1452" s="2"/>
      <c r="F1452" s="2" t="s">
        <v>4</v>
      </c>
      <c r="G1452" s="2">
        <v>1</v>
      </c>
      <c r="H1452" s="10">
        <f>IF(_xlfn.XLOOKUP(D1452,Principales!$B:$B,Principales!$D:$D,,,1)&lt;B1452,_xlfn.XLOOKUP(D1452,Principales!$B:$B,Principales!$C:$C,,,-1),_xlfn.XLOOKUP(D1452,Principales!$B:$B,Principales!$C:$C,,,1))</f>
        <v>5500</v>
      </c>
      <c r="I1452" s="14">
        <f t="shared" si="124"/>
        <v>0</v>
      </c>
      <c r="J1452" s="14">
        <f t="shared" si="125"/>
        <v>5500</v>
      </c>
    </row>
    <row r="1453" spans="1:10" hidden="1" x14ac:dyDescent="0.3">
      <c r="A1453" s="5">
        <f t="shared" si="126"/>
        <v>952</v>
      </c>
      <c r="B1453" s="3">
        <v>45200</v>
      </c>
      <c r="C1453" s="2" t="s">
        <v>15</v>
      </c>
      <c r="D1453" s="2" t="s">
        <v>37</v>
      </c>
      <c r="E1453" s="2"/>
      <c r="F1453" s="2" t="s">
        <v>4</v>
      </c>
      <c r="G1453" s="2">
        <v>2</v>
      </c>
      <c r="H1453" s="10">
        <f>IF(_xlfn.XLOOKUP(D1453,Principales!$B:$B,Principales!$D:$D,,,1)&lt;B1453,_xlfn.XLOOKUP(D1453,Principales!$B:$B,Principales!$C:$C,,,-1),_xlfn.XLOOKUP(D1453,Principales!$B:$B,Principales!$C:$C,,,1))</f>
        <v>6000</v>
      </c>
      <c r="I1453" s="14">
        <f t="shared" si="124"/>
        <v>0</v>
      </c>
      <c r="J1453" s="14">
        <f t="shared" si="125"/>
        <v>12000</v>
      </c>
    </row>
    <row r="1454" spans="1:10" hidden="1" x14ac:dyDescent="0.3">
      <c r="A1454" s="5">
        <f t="shared" si="126"/>
        <v>952</v>
      </c>
      <c r="B1454" s="3">
        <v>45200</v>
      </c>
      <c r="C1454" s="2" t="s">
        <v>15</v>
      </c>
      <c r="D1454" s="2" t="s">
        <v>36</v>
      </c>
      <c r="E1454" s="2"/>
      <c r="F1454" s="2" t="s">
        <v>12</v>
      </c>
      <c r="G1454" s="2">
        <v>1</v>
      </c>
      <c r="H1454" s="10">
        <f>IF(_xlfn.XLOOKUP(D1454,Principales!$B:$B,Principales!$D:$D,,,1)&lt;B1454,_xlfn.XLOOKUP(D1454,Principales!$B:$B,Principales!$C:$C,,,-1),_xlfn.XLOOKUP(D1454,Principales!$B:$B,Principales!$C:$C,,,1))</f>
        <v>5500</v>
      </c>
      <c r="I1454" s="14">
        <f t="shared" si="124"/>
        <v>0</v>
      </c>
      <c r="J1454" s="14">
        <f t="shared" si="125"/>
        <v>5500</v>
      </c>
    </row>
    <row r="1455" spans="1:10" hidden="1" x14ac:dyDescent="0.3">
      <c r="A1455" s="5">
        <f t="shared" si="126"/>
        <v>953</v>
      </c>
      <c r="B1455" s="3">
        <v>45200</v>
      </c>
      <c r="C1455" s="2" t="s">
        <v>575</v>
      </c>
      <c r="D1455" s="2" t="s">
        <v>153</v>
      </c>
      <c r="E1455" s="2" t="s">
        <v>22</v>
      </c>
      <c r="F1455" s="2" t="s">
        <v>4</v>
      </c>
      <c r="G1455" s="2">
        <v>2</v>
      </c>
      <c r="H1455" s="10">
        <f>IF(_xlfn.XLOOKUP(D1455,Principales!$B:$B,Principales!$D:$D,,,1)&lt;B1455,_xlfn.XLOOKUP(D1455,Principales!$B:$B,Principales!$C:$C,,,-1),_xlfn.XLOOKUP(D1455,Principales!$B:$B,Principales!$C:$C,,,1))</f>
        <v>5500</v>
      </c>
      <c r="I1455" s="14">
        <f t="shared" si="124"/>
        <v>0</v>
      </c>
      <c r="J1455" s="14">
        <f t="shared" si="125"/>
        <v>11000</v>
      </c>
    </row>
    <row r="1456" spans="1:10" hidden="1" x14ac:dyDescent="0.3">
      <c r="A1456" s="5">
        <f t="shared" si="126"/>
        <v>953</v>
      </c>
      <c r="B1456" s="3">
        <v>45200</v>
      </c>
      <c r="C1456" s="2" t="s">
        <v>575</v>
      </c>
      <c r="D1456" s="2" t="s">
        <v>37</v>
      </c>
      <c r="E1456" s="2"/>
      <c r="F1456" s="2" t="s">
        <v>434</v>
      </c>
      <c r="G1456" s="2">
        <v>1</v>
      </c>
      <c r="H1456" s="10">
        <f>IF(_xlfn.XLOOKUP(D1456,Principales!$B:$B,Principales!$D:$D,,,1)&lt;B1456,_xlfn.XLOOKUP(D1456,Principales!$B:$B,Principales!$C:$C,,,-1),_xlfn.XLOOKUP(D1456,Principales!$B:$B,Principales!$C:$C,,,1))</f>
        <v>6000</v>
      </c>
      <c r="I1456" s="14">
        <f t="shared" si="124"/>
        <v>0</v>
      </c>
      <c r="J1456" s="14">
        <f t="shared" si="125"/>
        <v>6000</v>
      </c>
    </row>
    <row r="1457" spans="1:10" hidden="1" x14ac:dyDescent="0.3">
      <c r="A1457" s="5">
        <f t="shared" si="126"/>
        <v>954</v>
      </c>
      <c r="B1457" s="3">
        <v>45200</v>
      </c>
      <c r="C1457" s="2" t="s">
        <v>863</v>
      </c>
      <c r="D1457" s="2" t="s">
        <v>37</v>
      </c>
      <c r="E1457" s="2"/>
      <c r="F1457" s="2" t="s">
        <v>434</v>
      </c>
      <c r="G1457" s="2">
        <v>1</v>
      </c>
      <c r="H1457" s="10">
        <f>IF(_xlfn.XLOOKUP(D1457,Principales!$B:$B,Principales!$D:$D,,,1)&lt;B1457,_xlfn.XLOOKUP(D1457,Principales!$B:$B,Principales!$C:$C,,,-1),_xlfn.XLOOKUP(D1457,Principales!$B:$B,Principales!$C:$C,,,1))</f>
        <v>6000</v>
      </c>
      <c r="I1457" s="14">
        <f t="shared" si="124"/>
        <v>0</v>
      </c>
      <c r="J1457" s="14">
        <f t="shared" si="125"/>
        <v>6000</v>
      </c>
    </row>
    <row r="1458" spans="1:10" hidden="1" x14ac:dyDescent="0.3">
      <c r="A1458" s="5">
        <f t="shared" si="126"/>
        <v>954</v>
      </c>
      <c r="B1458" s="3">
        <v>45200</v>
      </c>
      <c r="C1458" s="2" t="s">
        <v>863</v>
      </c>
      <c r="D1458" s="2" t="s">
        <v>564</v>
      </c>
      <c r="E1458" s="2" t="s">
        <v>7</v>
      </c>
      <c r="F1458" s="2" t="s">
        <v>434</v>
      </c>
      <c r="G1458" s="2">
        <v>1</v>
      </c>
      <c r="H1458" s="10">
        <f>IF(_xlfn.XLOOKUP(D1458,Principales!$B:$B,Principales!$D:$D,,,1)&lt;B1458,_xlfn.XLOOKUP(D1458,Principales!$B:$B,Principales!$C:$C,,,-1),_xlfn.XLOOKUP(D1458,Principales!$B:$B,Principales!$C:$C,,,1))</f>
        <v>5000</v>
      </c>
      <c r="I1458" s="14">
        <f t="shared" si="124"/>
        <v>0</v>
      </c>
      <c r="J1458" s="14">
        <f t="shared" si="125"/>
        <v>5000</v>
      </c>
    </row>
    <row r="1459" spans="1:10" hidden="1" x14ac:dyDescent="0.3">
      <c r="A1459" s="5">
        <f t="shared" si="126"/>
        <v>954</v>
      </c>
      <c r="B1459" s="3">
        <v>45200</v>
      </c>
      <c r="C1459" s="2" t="s">
        <v>863</v>
      </c>
      <c r="D1459" s="2" t="s">
        <v>564</v>
      </c>
      <c r="E1459" s="2" t="s">
        <v>7</v>
      </c>
      <c r="F1459" s="2" t="s">
        <v>12</v>
      </c>
      <c r="G1459" s="2">
        <v>1</v>
      </c>
      <c r="H1459" s="10">
        <f>IF(_xlfn.XLOOKUP(D1459,Principales!$B:$B,Principales!$D:$D,,,1)&lt;B1459,_xlfn.XLOOKUP(D1459,Principales!$B:$B,Principales!$C:$C,,,-1),_xlfn.XLOOKUP(D1459,Principales!$B:$B,Principales!$C:$C,,,1))</f>
        <v>5000</v>
      </c>
      <c r="I1459" s="14">
        <f t="shared" si="124"/>
        <v>0</v>
      </c>
      <c r="J1459" s="14">
        <f t="shared" si="125"/>
        <v>5000</v>
      </c>
    </row>
    <row r="1460" spans="1:10" hidden="1" x14ac:dyDescent="0.3">
      <c r="A1460" s="5">
        <f t="shared" si="126"/>
        <v>955</v>
      </c>
      <c r="B1460" s="3">
        <v>45200</v>
      </c>
      <c r="C1460" s="2" t="s">
        <v>507</v>
      </c>
      <c r="D1460" s="2" t="s">
        <v>431</v>
      </c>
      <c r="E1460" s="2" t="s">
        <v>26</v>
      </c>
      <c r="F1460" s="2" t="s">
        <v>4</v>
      </c>
      <c r="G1460" s="2">
        <v>1</v>
      </c>
      <c r="H1460" s="10">
        <f>IF(_xlfn.XLOOKUP(D1460,Principales!$B:$B,Principales!$D:$D,,,1)&lt;B1460,_xlfn.XLOOKUP(D1460,Principales!$B:$B,Principales!$C:$C,,,-1),_xlfn.XLOOKUP(D1460,Principales!$B:$B,Principales!$C:$C,,,1))</f>
        <v>5000</v>
      </c>
      <c r="I1460" s="14">
        <f t="shared" si="124"/>
        <v>0</v>
      </c>
      <c r="J1460" s="14">
        <f t="shared" si="125"/>
        <v>5000</v>
      </c>
    </row>
    <row r="1461" spans="1:10" hidden="1" x14ac:dyDescent="0.3">
      <c r="A1461" s="5">
        <f t="shared" si="126"/>
        <v>955</v>
      </c>
      <c r="B1461" s="3">
        <v>45200</v>
      </c>
      <c r="C1461" s="2" t="s">
        <v>507</v>
      </c>
      <c r="D1461" s="2" t="s">
        <v>431</v>
      </c>
      <c r="E1461" s="2" t="s">
        <v>22</v>
      </c>
      <c r="F1461" s="2" t="s">
        <v>434</v>
      </c>
      <c r="G1461" s="2">
        <v>1</v>
      </c>
      <c r="H1461" s="10">
        <f>IF(_xlfn.XLOOKUP(D1461,Principales!$B:$B,Principales!$D:$D,,,1)&lt;B1461,_xlfn.XLOOKUP(D1461,Principales!$B:$B,Principales!$C:$C,,,-1),_xlfn.XLOOKUP(D1461,Principales!$B:$B,Principales!$C:$C,,,1))</f>
        <v>5000</v>
      </c>
      <c r="I1461" s="14">
        <f t="shared" si="124"/>
        <v>0</v>
      </c>
      <c r="J1461" s="14">
        <f t="shared" si="125"/>
        <v>5000</v>
      </c>
    </row>
    <row r="1462" spans="1:10" hidden="1" x14ac:dyDescent="0.3">
      <c r="A1462" s="5">
        <f t="shared" si="126"/>
        <v>955</v>
      </c>
      <c r="B1462" s="3">
        <v>45200</v>
      </c>
      <c r="C1462" s="2" t="s">
        <v>507</v>
      </c>
      <c r="D1462" s="2" t="s">
        <v>431</v>
      </c>
      <c r="E1462" s="2" t="s">
        <v>7</v>
      </c>
      <c r="F1462" s="2" t="s">
        <v>434</v>
      </c>
      <c r="G1462" s="2">
        <v>1</v>
      </c>
      <c r="H1462" s="10">
        <f>IF(_xlfn.XLOOKUP(D1462,Principales!$B:$B,Principales!$D:$D,,,1)&lt;B1462,_xlfn.XLOOKUP(D1462,Principales!$B:$B,Principales!$C:$C,,,-1),_xlfn.XLOOKUP(D1462,Principales!$B:$B,Principales!$C:$C,,,1))</f>
        <v>5000</v>
      </c>
      <c r="I1462" s="14">
        <f t="shared" si="124"/>
        <v>0</v>
      </c>
      <c r="J1462" s="14">
        <f t="shared" si="125"/>
        <v>5000</v>
      </c>
    </row>
    <row r="1463" spans="1:10" hidden="1" x14ac:dyDescent="0.3">
      <c r="A1463" s="5">
        <f t="shared" si="126"/>
        <v>956</v>
      </c>
      <c r="B1463" s="3">
        <v>45200</v>
      </c>
      <c r="C1463" s="2" t="s">
        <v>84</v>
      </c>
      <c r="D1463" s="2" t="s">
        <v>340</v>
      </c>
      <c r="E1463" s="2" t="s">
        <v>7</v>
      </c>
      <c r="F1463" s="2" t="s">
        <v>434</v>
      </c>
      <c r="G1463" s="2">
        <v>1</v>
      </c>
      <c r="H1463" s="10">
        <f>IF(_xlfn.XLOOKUP(D1463,Principales!$B:$B,Principales!$D:$D,,,1)&lt;B1463,_xlfn.XLOOKUP(D1463,Principales!$B:$B,Principales!$C:$C,,,-1),_xlfn.XLOOKUP(D1463,Principales!$B:$B,Principales!$C:$C,,,1))</f>
        <v>5000</v>
      </c>
      <c r="I1463" s="14">
        <f t="shared" si="124"/>
        <v>0</v>
      </c>
      <c r="J1463" s="14">
        <f t="shared" si="125"/>
        <v>5000</v>
      </c>
    </row>
    <row r="1464" spans="1:10" hidden="1" x14ac:dyDescent="0.3">
      <c r="A1464" s="5">
        <f t="shared" si="126"/>
        <v>957</v>
      </c>
      <c r="B1464" s="3">
        <v>45201</v>
      </c>
      <c r="C1464" s="2" t="s">
        <v>282</v>
      </c>
      <c r="D1464" s="2" t="s">
        <v>31</v>
      </c>
      <c r="E1464" s="2" t="s">
        <v>528</v>
      </c>
      <c r="F1464" s="2" t="s">
        <v>434</v>
      </c>
      <c r="G1464" s="2">
        <v>1</v>
      </c>
      <c r="H1464" s="10">
        <f>IF(_xlfn.XLOOKUP(D1464,Principales!$B:$B,Principales!$D:$D,,,1)&lt;B1464,_xlfn.XLOOKUP(D1464,Principales!$B:$B,Principales!$C:$C,,,-1),_xlfn.XLOOKUP(D1464,Principales!$B:$B,Principales!$C:$C,,,1))</f>
        <v>5000</v>
      </c>
      <c r="I1464" s="14">
        <f t="shared" si="124"/>
        <v>0</v>
      </c>
      <c r="J1464" s="14">
        <f t="shared" si="125"/>
        <v>5000</v>
      </c>
    </row>
    <row r="1465" spans="1:10" hidden="1" x14ac:dyDescent="0.3">
      <c r="A1465" s="5">
        <f t="shared" si="126"/>
        <v>957</v>
      </c>
      <c r="B1465" s="3">
        <v>45201</v>
      </c>
      <c r="C1465" s="2" t="s">
        <v>282</v>
      </c>
      <c r="D1465" s="2" t="s">
        <v>31</v>
      </c>
      <c r="E1465" s="2" t="s">
        <v>543</v>
      </c>
      <c r="F1465" s="2" t="s">
        <v>4</v>
      </c>
      <c r="G1465" s="2">
        <v>1</v>
      </c>
      <c r="H1465" s="10">
        <f>IF(_xlfn.XLOOKUP(D1465,Principales!$B:$B,Principales!$D:$D,,,1)&lt;B1465,_xlfn.XLOOKUP(D1465,Principales!$B:$B,Principales!$C:$C,,,-1),_xlfn.XLOOKUP(D1465,Principales!$B:$B,Principales!$C:$C,,,1))</f>
        <v>5000</v>
      </c>
      <c r="I1465" s="14">
        <f t="shared" si="124"/>
        <v>0</v>
      </c>
      <c r="J1465" s="14">
        <f t="shared" si="125"/>
        <v>5000</v>
      </c>
    </row>
    <row r="1466" spans="1:10" hidden="1" x14ac:dyDescent="0.3">
      <c r="A1466" s="5">
        <f t="shared" si="126"/>
        <v>957</v>
      </c>
      <c r="B1466" s="3">
        <v>45201</v>
      </c>
      <c r="C1466" s="2" t="s">
        <v>282</v>
      </c>
      <c r="D1466" s="2" t="s">
        <v>153</v>
      </c>
      <c r="E1466" s="2" t="s">
        <v>543</v>
      </c>
      <c r="F1466" s="2" t="s">
        <v>4</v>
      </c>
      <c r="G1466" s="2">
        <v>1</v>
      </c>
      <c r="H1466" s="10">
        <f>IF(_xlfn.XLOOKUP(D1466,Principales!$B:$B,Principales!$D:$D,,,1)&lt;B1466,_xlfn.XLOOKUP(D1466,Principales!$B:$B,Principales!$C:$C,,,-1),_xlfn.XLOOKUP(D1466,Principales!$B:$B,Principales!$C:$C,,,1))</f>
        <v>5500</v>
      </c>
      <c r="I1466" s="14">
        <f t="shared" si="124"/>
        <v>0</v>
      </c>
      <c r="J1466" s="14">
        <f t="shared" si="125"/>
        <v>5500</v>
      </c>
    </row>
    <row r="1467" spans="1:10" hidden="1" x14ac:dyDescent="0.3">
      <c r="A1467" s="5">
        <f t="shared" si="126"/>
        <v>958</v>
      </c>
      <c r="B1467" s="3">
        <v>45201</v>
      </c>
      <c r="C1467" s="2" t="s">
        <v>144</v>
      </c>
      <c r="D1467" s="2" t="s">
        <v>153</v>
      </c>
      <c r="E1467" s="2" t="s">
        <v>528</v>
      </c>
      <c r="F1467" s="2" t="s">
        <v>4</v>
      </c>
      <c r="G1467" s="2">
        <v>2</v>
      </c>
      <c r="H1467" s="10">
        <f>IF(_xlfn.XLOOKUP(D1467,Principales!$B:$B,Principales!$D:$D,,,1)&lt;B1467,_xlfn.XLOOKUP(D1467,Principales!$B:$B,Principales!$C:$C,,,-1),_xlfn.XLOOKUP(D1467,Principales!$B:$B,Principales!$C:$C,,,1))</f>
        <v>5500</v>
      </c>
      <c r="I1467" s="14">
        <f t="shared" si="124"/>
        <v>0</v>
      </c>
      <c r="J1467" s="14">
        <f t="shared" si="125"/>
        <v>11000</v>
      </c>
    </row>
    <row r="1468" spans="1:10" hidden="1" x14ac:dyDescent="0.3">
      <c r="A1468" s="5">
        <f t="shared" si="126"/>
        <v>958</v>
      </c>
      <c r="B1468" s="3">
        <v>45201</v>
      </c>
      <c r="C1468" s="2" t="s">
        <v>144</v>
      </c>
      <c r="D1468" s="2" t="s">
        <v>340</v>
      </c>
      <c r="E1468" s="2" t="s">
        <v>337</v>
      </c>
      <c r="F1468" s="2" t="s">
        <v>4</v>
      </c>
      <c r="G1468" s="2">
        <v>1</v>
      </c>
      <c r="H1468" s="10">
        <f>IF(_xlfn.XLOOKUP(D1468,Principales!$B:$B,Principales!$D:$D,,,1)&lt;B1468,_xlfn.XLOOKUP(D1468,Principales!$B:$B,Principales!$C:$C,,,-1),_xlfn.XLOOKUP(D1468,Principales!$B:$B,Principales!$C:$C,,,1))</f>
        <v>5000</v>
      </c>
      <c r="I1468" s="14">
        <f t="shared" si="124"/>
        <v>0</v>
      </c>
      <c r="J1468" s="14">
        <f t="shared" si="125"/>
        <v>5000</v>
      </c>
    </row>
    <row r="1469" spans="1:10" hidden="1" x14ac:dyDescent="0.3">
      <c r="A1469" s="5">
        <f t="shared" si="126"/>
        <v>959</v>
      </c>
      <c r="B1469" s="3">
        <v>45201</v>
      </c>
      <c r="C1469" s="2" t="s">
        <v>29</v>
      </c>
      <c r="D1469" s="2" t="s">
        <v>23</v>
      </c>
      <c r="E1469" s="2" t="s">
        <v>337</v>
      </c>
      <c r="F1469" s="2" t="s">
        <v>434</v>
      </c>
      <c r="G1469" s="2">
        <v>1</v>
      </c>
      <c r="H1469" s="10">
        <f>IF(_xlfn.XLOOKUP(D1469,Principales!$B:$B,Principales!$D:$D,,,1)&lt;B1469,_xlfn.XLOOKUP(D1469,Principales!$B:$B,Principales!$C:$C,,,-1),_xlfn.XLOOKUP(D1469,Principales!$B:$B,Principales!$C:$C,,,1))</f>
        <v>5000</v>
      </c>
      <c r="I1469" s="14">
        <f t="shared" ref="I1469:I1472" si="129">IF(AND(F1469="S/E",OR(E1469="Mix ensalada",D1469="Mix ensalada")),0,IF(AND(F1469="S/E",OR(E1469&lt;&gt;"Mix ensalada",D1469&lt;&gt;"Mix ensalada")),1000,0))</f>
        <v>0</v>
      </c>
      <c r="J1469" s="14">
        <f t="shared" ref="J1469:J1472" si="130">G1469*H1469-I1469</f>
        <v>5000</v>
      </c>
    </row>
    <row r="1470" spans="1:10" hidden="1" x14ac:dyDescent="0.3">
      <c r="A1470" s="5">
        <f t="shared" si="126"/>
        <v>960</v>
      </c>
      <c r="B1470" s="3">
        <v>45201</v>
      </c>
      <c r="C1470" s="2" t="s">
        <v>62</v>
      </c>
      <c r="D1470" s="2" t="s">
        <v>153</v>
      </c>
      <c r="E1470" s="2" t="s">
        <v>19</v>
      </c>
      <c r="F1470" s="2" t="s">
        <v>4</v>
      </c>
      <c r="G1470" s="2">
        <v>2</v>
      </c>
      <c r="H1470" s="10">
        <f>IF(_xlfn.XLOOKUP(D1470,Principales!$B:$B,Principales!$D:$D,,,1)&lt;B1470,_xlfn.XLOOKUP(D1470,Principales!$B:$B,Principales!$C:$C,,,-1),_xlfn.XLOOKUP(D1470,Principales!$B:$B,Principales!$C:$C,,,1))</f>
        <v>5500</v>
      </c>
      <c r="I1470" s="14">
        <f t="shared" si="129"/>
        <v>0</v>
      </c>
      <c r="J1470" s="14">
        <f t="shared" si="130"/>
        <v>11000</v>
      </c>
    </row>
    <row r="1471" spans="1:10" hidden="1" x14ac:dyDescent="0.3">
      <c r="A1471" s="5">
        <f t="shared" si="126"/>
        <v>961</v>
      </c>
      <c r="B1471" s="3">
        <v>45201</v>
      </c>
      <c r="C1471" s="2" t="s">
        <v>760</v>
      </c>
      <c r="D1471" s="2" t="s">
        <v>67</v>
      </c>
      <c r="E1471" s="2"/>
      <c r="F1471" s="2" t="s">
        <v>4</v>
      </c>
      <c r="G1471" s="2">
        <v>1</v>
      </c>
      <c r="H1471" s="10">
        <f>IF(_xlfn.XLOOKUP(D1471,Principales!$B:$B,Principales!$D:$D,,,1)&lt;B1471,_xlfn.XLOOKUP(D1471,Principales!$B:$B,Principales!$C:$C,,,-1),_xlfn.XLOOKUP(D1471,Principales!$B:$B,Principales!$C:$C,,,1))</f>
        <v>5000</v>
      </c>
      <c r="I1471" s="14">
        <f t="shared" si="129"/>
        <v>0</v>
      </c>
      <c r="J1471" s="14">
        <f t="shared" si="130"/>
        <v>5000</v>
      </c>
    </row>
    <row r="1472" spans="1:10" hidden="1" x14ac:dyDescent="0.3">
      <c r="A1472" s="5">
        <f t="shared" si="126"/>
        <v>961</v>
      </c>
      <c r="B1472" s="3">
        <v>45201</v>
      </c>
      <c r="C1472" s="2" t="s">
        <v>760</v>
      </c>
      <c r="D1472" s="2" t="s">
        <v>67</v>
      </c>
      <c r="E1472" s="2"/>
      <c r="F1472" s="2" t="s">
        <v>434</v>
      </c>
      <c r="G1472" s="2">
        <v>1</v>
      </c>
      <c r="H1472" s="10">
        <f>IF(_xlfn.XLOOKUP(D1472,Principales!$B:$B,Principales!$D:$D,,,1)&lt;B1472,_xlfn.XLOOKUP(D1472,Principales!$B:$B,Principales!$C:$C,,,-1),_xlfn.XLOOKUP(D1472,Principales!$B:$B,Principales!$C:$C,,,1))</f>
        <v>5000</v>
      </c>
      <c r="I1472" s="14">
        <f t="shared" si="129"/>
        <v>0</v>
      </c>
      <c r="J1472" s="14">
        <f t="shared" si="130"/>
        <v>5000</v>
      </c>
    </row>
    <row r="1473" spans="1:10" hidden="1" x14ac:dyDescent="0.3">
      <c r="A1473" s="5">
        <f t="shared" si="126"/>
        <v>962</v>
      </c>
      <c r="B1473" s="3">
        <v>45202</v>
      </c>
      <c r="C1473" s="2" t="s">
        <v>864</v>
      </c>
      <c r="D1473" s="2" t="s">
        <v>516</v>
      </c>
      <c r="E1473" s="2"/>
      <c r="F1473" s="2" t="s">
        <v>4</v>
      </c>
      <c r="G1473" s="2">
        <v>2</v>
      </c>
      <c r="H1473" s="10">
        <f>IF(_xlfn.XLOOKUP(D1473,Principales!$B:$B,Principales!$D:$D,,,1)&lt;B1473,_xlfn.XLOOKUP(D1473,Principales!$B:$B,Principales!$C:$C,,,-1),_xlfn.XLOOKUP(D1473,Principales!$B:$B,Principales!$C:$C,,,1))</f>
        <v>6000</v>
      </c>
      <c r="I1473" s="14">
        <f t="shared" ref="I1473:I1536" si="131">IF(AND(F1473="S/E",OR(E1473="Mix ensalada",D1473="Mix ensalada")),0,IF(AND(F1473="S/E",OR(E1473&lt;&gt;"Mix ensalada",D1473&lt;&gt;"Mix ensalada")),1000,0))</f>
        <v>0</v>
      </c>
      <c r="J1473" s="14">
        <f t="shared" ref="J1473:J1536" si="132">G1473*H1473-I1473</f>
        <v>12000</v>
      </c>
    </row>
    <row r="1474" spans="1:10" hidden="1" x14ac:dyDescent="0.3">
      <c r="A1474" s="5">
        <f t="shared" si="126"/>
        <v>963</v>
      </c>
      <c r="B1474" s="3">
        <v>45202</v>
      </c>
      <c r="C1474" s="2" t="s">
        <v>282</v>
      </c>
      <c r="D1474" s="2" t="s">
        <v>31</v>
      </c>
      <c r="E1474" s="2" t="s">
        <v>26</v>
      </c>
      <c r="F1474" s="2" t="s">
        <v>434</v>
      </c>
      <c r="G1474" s="2">
        <v>1</v>
      </c>
      <c r="H1474" s="10">
        <f>IF(_xlfn.XLOOKUP(D1474,Principales!$B:$B,Principales!$D:$D,,,1)&lt;B1474,_xlfn.XLOOKUP(D1474,Principales!$B:$B,Principales!$C:$C,,,-1),_xlfn.XLOOKUP(D1474,Principales!$B:$B,Principales!$C:$C,,,1))</f>
        <v>5000</v>
      </c>
      <c r="I1474" s="14">
        <f t="shared" si="131"/>
        <v>0</v>
      </c>
      <c r="J1474" s="14">
        <f t="shared" si="132"/>
        <v>5000</v>
      </c>
    </row>
    <row r="1475" spans="1:10" hidden="1" x14ac:dyDescent="0.3">
      <c r="A1475" s="5">
        <f t="shared" si="126"/>
        <v>964</v>
      </c>
      <c r="B1475" s="3">
        <v>45202</v>
      </c>
      <c r="C1475" s="2" t="s">
        <v>84</v>
      </c>
      <c r="D1475" s="2" t="s">
        <v>516</v>
      </c>
      <c r="E1475" s="2"/>
      <c r="F1475" s="2" t="s">
        <v>434</v>
      </c>
      <c r="G1475" s="2">
        <v>1</v>
      </c>
      <c r="H1475" s="10">
        <f>IF(_xlfn.XLOOKUP(D1475,Principales!$B:$B,Principales!$D:$D,,,1)&lt;B1475,_xlfn.XLOOKUP(D1475,Principales!$B:$B,Principales!$C:$C,,,-1),_xlfn.XLOOKUP(D1475,Principales!$B:$B,Principales!$C:$C,,,1))</f>
        <v>6000</v>
      </c>
      <c r="I1475" s="14">
        <f t="shared" si="131"/>
        <v>0</v>
      </c>
      <c r="J1475" s="14">
        <f t="shared" si="132"/>
        <v>6000</v>
      </c>
    </row>
    <row r="1476" spans="1:10" hidden="1" x14ac:dyDescent="0.3">
      <c r="A1476" s="5">
        <f t="shared" ref="A1476:A1539" si="133">IF(_xlfn.CONCAT(B1476:C1476)=_xlfn.CONCAT(B1475:C1475),A1475,A1475+1)</f>
        <v>965</v>
      </c>
      <c r="B1476" s="3">
        <v>45202</v>
      </c>
      <c r="C1476" s="2" t="s">
        <v>507</v>
      </c>
      <c r="D1476" s="2" t="s">
        <v>516</v>
      </c>
      <c r="E1476" s="2"/>
      <c r="F1476" s="2" t="s">
        <v>4</v>
      </c>
      <c r="G1476" s="2">
        <v>1</v>
      </c>
      <c r="H1476" s="10">
        <f>IF(_xlfn.XLOOKUP(D1476,Principales!$B:$B,Principales!$D:$D,,,1)&lt;B1476,_xlfn.XLOOKUP(D1476,Principales!$B:$B,Principales!$C:$C,,,-1),_xlfn.XLOOKUP(D1476,Principales!$B:$B,Principales!$C:$C,,,1))</f>
        <v>6000</v>
      </c>
      <c r="I1476" s="14">
        <f t="shared" si="131"/>
        <v>0</v>
      </c>
      <c r="J1476" s="14">
        <f t="shared" si="132"/>
        <v>6000</v>
      </c>
    </row>
    <row r="1477" spans="1:10" hidden="1" x14ac:dyDescent="0.3">
      <c r="A1477" s="5">
        <f t="shared" si="133"/>
        <v>965</v>
      </c>
      <c r="B1477" s="3">
        <v>45202</v>
      </c>
      <c r="C1477" s="2" t="s">
        <v>507</v>
      </c>
      <c r="D1477" s="2" t="s">
        <v>509</v>
      </c>
      <c r="E1477" s="2" t="s">
        <v>580</v>
      </c>
      <c r="F1477" s="2" t="s">
        <v>434</v>
      </c>
      <c r="G1477" s="2">
        <v>1</v>
      </c>
      <c r="H1477" s="10">
        <f>IF(_xlfn.XLOOKUP(D1477,Principales!$B:$B,Principales!$D:$D,,,1)&lt;B1477,_xlfn.XLOOKUP(D1477,Principales!$B:$B,Principales!$C:$C,,,-1),_xlfn.XLOOKUP(D1477,Principales!$B:$B,Principales!$C:$C,,,1))</f>
        <v>5000</v>
      </c>
      <c r="I1477" s="14">
        <f t="shared" si="131"/>
        <v>0</v>
      </c>
      <c r="J1477" s="14">
        <f t="shared" si="132"/>
        <v>5000</v>
      </c>
    </row>
    <row r="1478" spans="1:10" hidden="1" x14ac:dyDescent="0.3">
      <c r="A1478" s="5">
        <f t="shared" si="133"/>
        <v>966</v>
      </c>
      <c r="B1478" s="3">
        <v>45203</v>
      </c>
      <c r="C1478" s="2" t="s">
        <v>84</v>
      </c>
      <c r="D1478" s="2" t="s">
        <v>67</v>
      </c>
      <c r="E1478" s="2"/>
      <c r="F1478" s="2" t="s">
        <v>4</v>
      </c>
      <c r="G1478" s="2">
        <v>1</v>
      </c>
      <c r="H1478" s="10">
        <f>IF(_xlfn.XLOOKUP(D1478,Principales!$B:$B,Principales!$D:$D,,,1)&lt;B1478,_xlfn.XLOOKUP(D1478,Principales!$B:$B,Principales!$C:$C,,,-1),_xlfn.XLOOKUP(D1478,Principales!$B:$B,Principales!$C:$C,,,1))</f>
        <v>5000</v>
      </c>
      <c r="I1478" s="14">
        <f t="shared" si="131"/>
        <v>0</v>
      </c>
      <c r="J1478" s="14">
        <f t="shared" si="132"/>
        <v>5000</v>
      </c>
    </row>
    <row r="1479" spans="1:10" hidden="1" x14ac:dyDescent="0.3">
      <c r="A1479" s="5">
        <f t="shared" si="133"/>
        <v>967</v>
      </c>
      <c r="B1479" s="3">
        <v>45203</v>
      </c>
      <c r="C1479" s="2" t="s">
        <v>507</v>
      </c>
      <c r="D1479" s="2" t="s">
        <v>431</v>
      </c>
      <c r="E1479" s="2" t="s">
        <v>19</v>
      </c>
      <c r="F1479" s="2" t="s">
        <v>4</v>
      </c>
      <c r="G1479" s="2">
        <v>1</v>
      </c>
      <c r="H1479" s="10">
        <f>IF(_xlfn.XLOOKUP(D1479,Principales!$B:$B,Principales!$D:$D,,,1)&lt;B1479,_xlfn.XLOOKUP(D1479,Principales!$B:$B,Principales!$C:$C,,,-1),_xlfn.XLOOKUP(D1479,Principales!$B:$B,Principales!$C:$C,,,1))</f>
        <v>5000</v>
      </c>
      <c r="I1479" s="14">
        <f t="shared" si="131"/>
        <v>0</v>
      </c>
      <c r="J1479" s="14">
        <f t="shared" si="132"/>
        <v>5000</v>
      </c>
    </row>
    <row r="1480" spans="1:10" hidden="1" x14ac:dyDescent="0.3">
      <c r="A1480" s="5">
        <f t="shared" si="133"/>
        <v>967</v>
      </c>
      <c r="B1480" s="3">
        <v>45203</v>
      </c>
      <c r="C1480" s="2" t="s">
        <v>507</v>
      </c>
      <c r="D1480" s="2" t="s">
        <v>142</v>
      </c>
      <c r="E1480" s="2" t="s">
        <v>19</v>
      </c>
      <c r="F1480" s="2" t="s">
        <v>4</v>
      </c>
      <c r="G1480" s="2">
        <v>1</v>
      </c>
      <c r="H1480" s="10">
        <f>IF(_xlfn.XLOOKUP(D1480,Principales!$B:$B,Principales!$D:$D,,,1)&lt;B1480,_xlfn.XLOOKUP(D1480,Principales!$B:$B,Principales!$C:$C,,,-1),_xlfn.XLOOKUP(D1480,Principales!$B:$B,Principales!$C:$C,,,1))</f>
        <v>5000</v>
      </c>
      <c r="I1480" s="14">
        <f t="shared" si="131"/>
        <v>0</v>
      </c>
      <c r="J1480" s="14">
        <f t="shared" si="132"/>
        <v>5000</v>
      </c>
    </row>
    <row r="1481" spans="1:10" hidden="1" x14ac:dyDescent="0.3">
      <c r="A1481" s="5">
        <f t="shared" si="133"/>
        <v>968</v>
      </c>
      <c r="B1481" s="3">
        <v>45203</v>
      </c>
      <c r="C1481" s="2" t="s">
        <v>144</v>
      </c>
      <c r="D1481" s="2" t="s">
        <v>153</v>
      </c>
      <c r="E1481" s="2" t="s">
        <v>14</v>
      </c>
      <c r="F1481" s="2" t="s">
        <v>4</v>
      </c>
      <c r="G1481" s="2">
        <v>4</v>
      </c>
      <c r="H1481" s="10">
        <f>IF(_xlfn.XLOOKUP(D1481,Principales!$B:$B,Principales!$D:$D,,,1)&lt;B1481,_xlfn.XLOOKUP(D1481,Principales!$B:$B,Principales!$C:$C,,,-1),_xlfn.XLOOKUP(D1481,Principales!$B:$B,Principales!$C:$C,,,1))</f>
        <v>5500</v>
      </c>
      <c r="I1481" s="14">
        <f t="shared" si="131"/>
        <v>0</v>
      </c>
      <c r="J1481" s="14">
        <f t="shared" si="132"/>
        <v>22000</v>
      </c>
    </row>
    <row r="1482" spans="1:10" hidden="1" x14ac:dyDescent="0.3">
      <c r="A1482" s="5">
        <f t="shared" si="133"/>
        <v>969</v>
      </c>
      <c r="B1482" s="3">
        <v>45203</v>
      </c>
      <c r="C1482" s="2" t="s">
        <v>483</v>
      </c>
      <c r="D1482" s="2" t="s">
        <v>153</v>
      </c>
      <c r="E1482" s="2" t="s">
        <v>14</v>
      </c>
      <c r="F1482" s="2" t="s">
        <v>4</v>
      </c>
      <c r="G1482" s="2">
        <v>1</v>
      </c>
      <c r="H1482" s="10">
        <f>IF(_xlfn.XLOOKUP(D1482,Principales!$B:$B,Principales!$D:$D,,,1)&lt;B1482,_xlfn.XLOOKUP(D1482,Principales!$B:$B,Principales!$C:$C,,,-1),_xlfn.XLOOKUP(D1482,Principales!$B:$B,Principales!$C:$C,,,1))</f>
        <v>5500</v>
      </c>
      <c r="I1482" s="14">
        <f t="shared" si="131"/>
        <v>0</v>
      </c>
      <c r="J1482" s="14">
        <f t="shared" si="132"/>
        <v>5500</v>
      </c>
    </row>
    <row r="1483" spans="1:10" hidden="1" x14ac:dyDescent="0.3">
      <c r="A1483" s="5">
        <f t="shared" si="133"/>
        <v>969</v>
      </c>
      <c r="B1483" s="3">
        <v>45203</v>
      </c>
      <c r="C1483" s="2" t="s">
        <v>483</v>
      </c>
      <c r="D1483" s="2" t="s">
        <v>36</v>
      </c>
      <c r="E1483" s="2"/>
      <c r="F1483" s="2" t="s">
        <v>4</v>
      </c>
      <c r="G1483" s="2">
        <v>1</v>
      </c>
      <c r="H1483" s="10">
        <f>IF(_xlfn.XLOOKUP(D1483,Principales!$B:$B,Principales!$D:$D,,,1)&lt;B1483,_xlfn.XLOOKUP(D1483,Principales!$B:$B,Principales!$C:$C,,,-1),_xlfn.XLOOKUP(D1483,Principales!$B:$B,Principales!$C:$C,,,1))</f>
        <v>5500</v>
      </c>
      <c r="I1483" s="14">
        <f t="shared" si="131"/>
        <v>0</v>
      </c>
      <c r="J1483" s="14">
        <f t="shared" si="132"/>
        <v>5500</v>
      </c>
    </row>
    <row r="1484" spans="1:10" hidden="1" x14ac:dyDescent="0.3">
      <c r="A1484" s="5">
        <f t="shared" si="133"/>
        <v>970</v>
      </c>
      <c r="B1484" s="3">
        <v>45204</v>
      </c>
      <c r="C1484" s="2" t="s">
        <v>507</v>
      </c>
      <c r="D1484" s="2" t="s">
        <v>88</v>
      </c>
      <c r="E1484" s="2" t="s">
        <v>580</v>
      </c>
      <c r="F1484" s="2" t="s">
        <v>4</v>
      </c>
      <c r="G1484" s="2">
        <v>2</v>
      </c>
      <c r="H1484" s="10">
        <f>IF(_xlfn.XLOOKUP(D1484,Principales!$B:$B,Principales!$D:$D,,,1)&lt;B1484,_xlfn.XLOOKUP(D1484,Principales!$B:$B,Principales!$C:$C,,,-1),_xlfn.XLOOKUP(D1484,Principales!$B:$B,Principales!$C:$C,,,1))</f>
        <v>5000</v>
      </c>
      <c r="I1484" s="14">
        <f t="shared" si="131"/>
        <v>0</v>
      </c>
      <c r="J1484" s="14">
        <f t="shared" si="132"/>
        <v>10000</v>
      </c>
    </row>
    <row r="1485" spans="1:10" hidden="1" x14ac:dyDescent="0.3">
      <c r="A1485" s="5">
        <f t="shared" si="133"/>
        <v>971</v>
      </c>
      <c r="B1485" s="3">
        <v>45204</v>
      </c>
      <c r="C1485" s="2" t="s">
        <v>145</v>
      </c>
      <c r="D1485" s="2" t="s">
        <v>89</v>
      </c>
      <c r="E1485" s="2" t="s">
        <v>26</v>
      </c>
      <c r="F1485" s="2" t="s">
        <v>4</v>
      </c>
      <c r="G1485" s="2">
        <v>1</v>
      </c>
      <c r="H1485" s="10">
        <f>IF(_xlfn.XLOOKUP(D1485,Principales!$B:$B,Principales!$D:$D,,,1)&lt;B1485,_xlfn.XLOOKUP(D1485,Principales!$B:$B,Principales!$C:$C,,,-1),_xlfn.XLOOKUP(D1485,Principales!$B:$B,Principales!$C:$C,,,1))</f>
        <v>5000</v>
      </c>
      <c r="I1485" s="14">
        <f t="shared" si="131"/>
        <v>0</v>
      </c>
      <c r="J1485" s="14">
        <f t="shared" si="132"/>
        <v>5000</v>
      </c>
    </row>
    <row r="1486" spans="1:10" hidden="1" x14ac:dyDescent="0.3">
      <c r="A1486" s="5">
        <f t="shared" si="133"/>
        <v>972</v>
      </c>
      <c r="B1486" s="3">
        <v>45204</v>
      </c>
      <c r="C1486" s="2" t="s">
        <v>84</v>
      </c>
      <c r="D1486" s="2" t="s">
        <v>88</v>
      </c>
      <c r="E1486" s="2" t="s">
        <v>19</v>
      </c>
      <c r="F1486" s="2" t="s">
        <v>434</v>
      </c>
      <c r="G1486" s="2">
        <v>1</v>
      </c>
      <c r="H1486" s="10">
        <f>IF(_xlfn.XLOOKUP(D1486,Principales!$B:$B,Principales!$D:$D,,,1)&lt;B1486,_xlfn.XLOOKUP(D1486,Principales!$B:$B,Principales!$C:$C,,,-1),_xlfn.XLOOKUP(D1486,Principales!$B:$B,Principales!$C:$C,,,1))</f>
        <v>5000</v>
      </c>
      <c r="I1486" s="14">
        <f t="shared" si="131"/>
        <v>0</v>
      </c>
      <c r="J1486" s="14">
        <f t="shared" si="132"/>
        <v>5000</v>
      </c>
    </row>
    <row r="1487" spans="1:10" hidden="1" x14ac:dyDescent="0.3">
      <c r="A1487" s="5">
        <f t="shared" si="133"/>
        <v>973</v>
      </c>
      <c r="B1487" s="3">
        <v>45204</v>
      </c>
      <c r="C1487" s="2" t="s">
        <v>282</v>
      </c>
      <c r="D1487" s="2" t="s">
        <v>31</v>
      </c>
      <c r="E1487" s="2" t="s">
        <v>26</v>
      </c>
      <c r="F1487" s="2" t="s">
        <v>434</v>
      </c>
      <c r="G1487" s="2">
        <v>1</v>
      </c>
      <c r="H1487" s="10">
        <f>IF(_xlfn.XLOOKUP(D1487,Principales!$B:$B,Principales!$D:$D,,,1)&lt;B1487,_xlfn.XLOOKUP(D1487,Principales!$B:$B,Principales!$C:$C,,,-1),_xlfn.XLOOKUP(D1487,Principales!$B:$B,Principales!$C:$C,,,1))</f>
        <v>5000</v>
      </c>
      <c r="I1487" s="14">
        <f t="shared" si="131"/>
        <v>0</v>
      </c>
      <c r="J1487" s="14">
        <f t="shared" si="132"/>
        <v>5000</v>
      </c>
    </row>
    <row r="1488" spans="1:10" hidden="1" x14ac:dyDescent="0.3">
      <c r="A1488" s="5">
        <f t="shared" si="133"/>
        <v>974</v>
      </c>
      <c r="B1488" s="3">
        <v>45205</v>
      </c>
      <c r="C1488" s="2" t="s">
        <v>760</v>
      </c>
      <c r="D1488" s="2" t="s">
        <v>137</v>
      </c>
      <c r="E1488" s="2" t="s">
        <v>337</v>
      </c>
      <c r="F1488" s="2" t="s">
        <v>434</v>
      </c>
      <c r="G1488" s="2">
        <v>1</v>
      </c>
      <c r="H1488" s="10">
        <f>IF(_xlfn.XLOOKUP(D1488,Principales!$B:$B,Principales!$D:$D,,,1)&lt;B1488,_xlfn.XLOOKUP(D1488,Principales!$B:$B,Principales!$C:$C,,,-1),_xlfn.XLOOKUP(D1488,Principales!$B:$B,Principales!$C:$C,,,1))</f>
        <v>5000</v>
      </c>
      <c r="I1488" s="14">
        <f t="shared" si="131"/>
        <v>0</v>
      </c>
      <c r="J1488" s="14">
        <f t="shared" si="132"/>
        <v>5000</v>
      </c>
    </row>
    <row r="1489" spans="1:10" hidden="1" x14ac:dyDescent="0.3">
      <c r="A1489" s="5">
        <f t="shared" si="133"/>
        <v>974</v>
      </c>
      <c r="B1489" s="3">
        <v>45205</v>
      </c>
      <c r="C1489" s="2" t="s">
        <v>760</v>
      </c>
      <c r="D1489" s="2" t="s">
        <v>341</v>
      </c>
      <c r="E1489" s="2" t="s">
        <v>22</v>
      </c>
      <c r="F1489" s="2" t="s">
        <v>434</v>
      </c>
      <c r="G1489" s="2">
        <v>1</v>
      </c>
      <c r="H1489" s="10">
        <f>IF(_xlfn.XLOOKUP(D1489,Principales!$B:$B,Principales!$D:$D,,,1)&lt;B1489,_xlfn.XLOOKUP(D1489,Principales!$B:$B,Principales!$C:$C,,,-1),_xlfn.XLOOKUP(D1489,Principales!$B:$B,Principales!$C:$C,,,1))</f>
        <v>5000</v>
      </c>
      <c r="I1489" s="14">
        <f t="shared" si="131"/>
        <v>0</v>
      </c>
      <c r="J1489" s="14">
        <f t="shared" si="132"/>
        <v>5000</v>
      </c>
    </row>
    <row r="1490" spans="1:10" hidden="1" x14ac:dyDescent="0.3">
      <c r="A1490" s="5">
        <f t="shared" si="133"/>
        <v>975</v>
      </c>
      <c r="B1490" s="3">
        <v>45205</v>
      </c>
      <c r="C1490" s="2" t="s">
        <v>764</v>
      </c>
      <c r="D1490" s="2" t="s">
        <v>341</v>
      </c>
      <c r="E1490" s="2" t="s">
        <v>22</v>
      </c>
      <c r="F1490" s="2" t="s">
        <v>4</v>
      </c>
      <c r="G1490" s="2">
        <v>1</v>
      </c>
      <c r="H1490" s="10">
        <f>IF(_xlfn.XLOOKUP(D1490,Principales!$B:$B,Principales!$D:$D,,,1)&lt;B1490,_xlfn.XLOOKUP(D1490,Principales!$B:$B,Principales!$C:$C,,,-1),_xlfn.XLOOKUP(D1490,Principales!$B:$B,Principales!$C:$C,,,1))</f>
        <v>5000</v>
      </c>
      <c r="I1490" s="14">
        <f t="shared" si="131"/>
        <v>0</v>
      </c>
      <c r="J1490" s="14">
        <f t="shared" si="132"/>
        <v>5000</v>
      </c>
    </row>
    <row r="1491" spans="1:10" hidden="1" x14ac:dyDescent="0.3">
      <c r="A1491" s="5">
        <f t="shared" si="133"/>
        <v>976</v>
      </c>
      <c r="B1491" s="3">
        <v>45205</v>
      </c>
      <c r="C1491" s="2" t="s">
        <v>860</v>
      </c>
      <c r="D1491" s="2" t="s">
        <v>341</v>
      </c>
      <c r="E1491" s="2" t="s">
        <v>332</v>
      </c>
      <c r="F1491" s="2" t="s">
        <v>434</v>
      </c>
      <c r="G1491" s="2">
        <v>1</v>
      </c>
      <c r="H1491" s="10">
        <f>IF(_xlfn.XLOOKUP(D1491,Principales!$B:$B,Principales!$D:$D,,,1)&lt;B1491,_xlfn.XLOOKUP(D1491,Principales!$B:$B,Principales!$C:$C,,,-1),_xlfn.XLOOKUP(D1491,Principales!$B:$B,Principales!$C:$C,,,1))</f>
        <v>5000</v>
      </c>
      <c r="I1491" s="14">
        <f t="shared" si="131"/>
        <v>0</v>
      </c>
      <c r="J1491" s="14">
        <f t="shared" si="132"/>
        <v>5000</v>
      </c>
    </row>
    <row r="1492" spans="1:10" hidden="1" x14ac:dyDescent="0.3">
      <c r="A1492" s="5">
        <f t="shared" si="133"/>
        <v>976</v>
      </c>
      <c r="B1492" s="3">
        <v>45205</v>
      </c>
      <c r="C1492" s="2" t="s">
        <v>860</v>
      </c>
      <c r="D1492" s="2" t="s">
        <v>137</v>
      </c>
      <c r="E1492" s="2" t="s">
        <v>528</v>
      </c>
      <c r="F1492" s="2" t="s">
        <v>434</v>
      </c>
      <c r="G1492" s="2">
        <v>1</v>
      </c>
      <c r="H1492" s="10">
        <f>IF(_xlfn.XLOOKUP(D1492,Principales!$B:$B,Principales!$D:$D,,,1)&lt;B1492,_xlfn.XLOOKUP(D1492,Principales!$B:$B,Principales!$C:$C,,,-1),_xlfn.XLOOKUP(D1492,Principales!$B:$B,Principales!$C:$C,,,1))</f>
        <v>5000</v>
      </c>
      <c r="I1492" s="14">
        <f t="shared" si="131"/>
        <v>0</v>
      </c>
      <c r="J1492" s="14">
        <f t="shared" si="132"/>
        <v>5000</v>
      </c>
    </row>
    <row r="1493" spans="1:10" hidden="1" x14ac:dyDescent="0.3">
      <c r="A1493" s="5">
        <f t="shared" si="133"/>
        <v>977</v>
      </c>
      <c r="B1493" s="3">
        <v>45205</v>
      </c>
      <c r="C1493" s="2" t="s">
        <v>481</v>
      </c>
      <c r="D1493" s="2" t="s">
        <v>23</v>
      </c>
      <c r="E1493" s="2" t="s">
        <v>337</v>
      </c>
      <c r="F1493" s="2" t="s">
        <v>4</v>
      </c>
      <c r="G1493" s="2">
        <v>1</v>
      </c>
      <c r="H1493" s="10">
        <f>IF(_xlfn.XLOOKUP(D1493,Principales!$B:$B,Principales!$D:$D,,,1)&lt;B1493,_xlfn.XLOOKUP(D1493,Principales!$B:$B,Principales!$C:$C,,,-1),_xlfn.XLOOKUP(D1493,Principales!$B:$B,Principales!$C:$C,,,1))</f>
        <v>5000</v>
      </c>
      <c r="I1493" s="14">
        <f t="shared" si="131"/>
        <v>0</v>
      </c>
      <c r="J1493" s="14">
        <f t="shared" si="132"/>
        <v>5000</v>
      </c>
    </row>
    <row r="1494" spans="1:10" hidden="1" x14ac:dyDescent="0.3">
      <c r="A1494" s="5">
        <f t="shared" si="133"/>
        <v>977</v>
      </c>
      <c r="B1494" s="3">
        <v>45205</v>
      </c>
      <c r="C1494" s="2" t="s">
        <v>481</v>
      </c>
      <c r="D1494" s="2" t="s">
        <v>23</v>
      </c>
      <c r="E1494" s="2" t="s">
        <v>337</v>
      </c>
      <c r="F1494" s="2" t="s">
        <v>434</v>
      </c>
      <c r="G1494" s="2">
        <v>1</v>
      </c>
      <c r="H1494" s="10">
        <f>IF(_xlfn.XLOOKUP(D1494,Principales!$B:$B,Principales!$D:$D,,,1)&lt;B1494,_xlfn.XLOOKUP(D1494,Principales!$B:$B,Principales!$C:$C,,,-1),_xlfn.XLOOKUP(D1494,Principales!$B:$B,Principales!$C:$C,,,1))</f>
        <v>5000</v>
      </c>
      <c r="I1494" s="14">
        <f t="shared" ref="I1494" si="134">IF(AND(F1494="S/E",OR(E1494="Mix ensalada",D1494="Mix ensalada")),0,IF(AND(F1494="S/E",OR(E1494&lt;&gt;"Mix ensalada",D1494&lt;&gt;"Mix ensalada")),1000,0))</f>
        <v>0</v>
      </c>
      <c r="J1494" s="14">
        <f t="shared" ref="J1494" si="135">G1494*H1494-I1494</f>
        <v>5000</v>
      </c>
    </row>
    <row r="1495" spans="1:10" hidden="1" x14ac:dyDescent="0.3">
      <c r="A1495" s="5">
        <f t="shared" si="133"/>
        <v>978</v>
      </c>
      <c r="B1495" s="3">
        <v>45205</v>
      </c>
      <c r="C1495" s="2" t="s">
        <v>84</v>
      </c>
      <c r="D1495" s="2" t="s">
        <v>143</v>
      </c>
      <c r="E1495" s="2"/>
      <c r="F1495" s="2" t="s">
        <v>434</v>
      </c>
      <c r="G1495" s="2">
        <v>1</v>
      </c>
      <c r="H1495" s="10">
        <f>IF(_xlfn.XLOOKUP(D1495,Principales!$B:$B,Principales!$D:$D,,,1)&lt;B1495,_xlfn.XLOOKUP(D1495,Principales!$B:$B,Principales!$C:$C,,,-1),_xlfn.XLOOKUP(D1495,Principales!$B:$B,Principales!$C:$C,,,1))</f>
        <v>5000</v>
      </c>
      <c r="I1495" s="14">
        <f t="shared" si="131"/>
        <v>0</v>
      </c>
      <c r="J1495" s="14">
        <f t="shared" si="132"/>
        <v>5000</v>
      </c>
    </row>
    <row r="1496" spans="1:10" hidden="1" x14ac:dyDescent="0.3">
      <c r="A1496" s="5">
        <f t="shared" si="133"/>
        <v>979</v>
      </c>
      <c r="B1496" s="3">
        <v>45205</v>
      </c>
      <c r="C1496" s="2" t="s">
        <v>568</v>
      </c>
      <c r="D1496" s="2" t="s">
        <v>137</v>
      </c>
      <c r="E1496" s="2" t="s">
        <v>337</v>
      </c>
      <c r="F1496" s="2" t="s">
        <v>434</v>
      </c>
      <c r="G1496" s="2">
        <v>2</v>
      </c>
      <c r="H1496" s="10">
        <f>IF(_xlfn.XLOOKUP(D1496,Principales!$B:$B,Principales!$D:$D,,,1)&lt;B1496,_xlfn.XLOOKUP(D1496,Principales!$B:$B,Principales!$C:$C,,,-1),_xlfn.XLOOKUP(D1496,Principales!$B:$B,Principales!$C:$C,,,1))</f>
        <v>5000</v>
      </c>
      <c r="I1496" s="14">
        <f t="shared" si="131"/>
        <v>0</v>
      </c>
      <c r="J1496" s="14">
        <f t="shared" si="132"/>
        <v>10000</v>
      </c>
    </row>
    <row r="1497" spans="1:10" hidden="1" x14ac:dyDescent="0.3">
      <c r="A1497" s="5">
        <f t="shared" si="133"/>
        <v>979</v>
      </c>
      <c r="B1497" s="3">
        <v>45205</v>
      </c>
      <c r="C1497" s="2" t="s">
        <v>568</v>
      </c>
      <c r="D1497" s="2" t="s">
        <v>23</v>
      </c>
      <c r="E1497" s="2" t="s">
        <v>337</v>
      </c>
      <c r="F1497" s="2" t="s">
        <v>4</v>
      </c>
      <c r="G1497" s="2">
        <v>2</v>
      </c>
      <c r="H1497" s="10">
        <f>IF(_xlfn.XLOOKUP(D1497,Principales!$B:$B,Principales!$D:$D,,,1)&lt;B1497,_xlfn.XLOOKUP(D1497,Principales!$B:$B,Principales!$C:$C,,,-1),_xlfn.XLOOKUP(D1497,Principales!$B:$B,Principales!$C:$C,,,1))</f>
        <v>5000</v>
      </c>
      <c r="I1497" s="14">
        <f t="shared" si="131"/>
        <v>0</v>
      </c>
      <c r="J1497" s="14">
        <f t="shared" si="132"/>
        <v>10000</v>
      </c>
    </row>
    <row r="1498" spans="1:10" hidden="1" x14ac:dyDescent="0.3">
      <c r="A1498" s="5">
        <f t="shared" si="133"/>
        <v>980</v>
      </c>
      <c r="B1498" s="3">
        <v>45205</v>
      </c>
      <c r="C1498" s="2" t="s">
        <v>138</v>
      </c>
      <c r="D1498" s="2" t="s">
        <v>23</v>
      </c>
      <c r="E1498" s="2" t="s">
        <v>22</v>
      </c>
      <c r="F1498" s="2" t="s">
        <v>434</v>
      </c>
      <c r="G1498" s="2">
        <v>2</v>
      </c>
      <c r="H1498" s="10">
        <f>IF(_xlfn.XLOOKUP(D1498,Principales!$B:$B,Principales!$D:$D,,,1)&lt;B1498,_xlfn.XLOOKUP(D1498,Principales!$B:$B,Principales!$C:$C,,,-1),_xlfn.XLOOKUP(D1498,Principales!$B:$B,Principales!$C:$C,,,1))</f>
        <v>5000</v>
      </c>
      <c r="I1498" s="14">
        <f t="shared" si="131"/>
        <v>0</v>
      </c>
      <c r="J1498" s="14">
        <f t="shared" si="132"/>
        <v>10000</v>
      </c>
    </row>
    <row r="1499" spans="1:10" hidden="1" x14ac:dyDescent="0.3">
      <c r="A1499" s="5">
        <f t="shared" si="133"/>
        <v>981</v>
      </c>
      <c r="B1499" s="3">
        <v>45206</v>
      </c>
      <c r="C1499" s="2" t="s">
        <v>507</v>
      </c>
      <c r="D1499" s="2" t="s">
        <v>155</v>
      </c>
      <c r="E1499" s="2" t="s">
        <v>63</v>
      </c>
      <c r="F1499" s="2" t="s">
        <v>4</v>
      </c>
      <c r="G1499" s="2">
        <v>2</v>
      </c>
      <c r="H1499" s="10">
        <f>IF(_xlfn.XLOOKUP(D1499,Principales!$B:$B,Principales!$D:$D,,,1)&lt;B1499,_xlfn.XLOOKUP(D1499,Principales!$B:$B,Principales!$C:$C,,,-1),_xlfn.XLOOKUP(D1499,Principales!$B:$B,Principales!$C:$C,,,1))</f>
        <v>5000</v>
      </c>
      <c r="I1499" s="14">
        <f t="shared" si="131"/>
        <v>0</v>
      </c>
      <c r="J1499" s="14">
        <f t="shared" si="132"/>
        <v>10000</v>
      </c>
    </row>
    <row r="1500" spans="1:10" hidden="1" x14ac:dyDescent="0.3">
      <c r="A1500" s="5">
        <f t="shared" si="133"/>
        <v>982</v>
      </c>
      <c r="B1500" s="3">
        <v>45206</v>
      </c>
      <c r="C1500" s="2" t="s">
        <v>738</v>
      </c>
      <c r="D1500" s="2" t="s">
        <v>155</v>
      </c>
      <c r="E1500" s="2" t="s">
        <v>63</v>
      </c>
      <c r="F1500" s="2" t="s">
        <v>4</v>
      </c>
      <c r="G1500" s="2">
        <v>2</v>
      </c>
      <c r="H1500" s="10">
        <f>IF(_xlfn.XLOOKUP(D1500,Principales!$B:$B,Principales!$D:$D,,,1)&lt;B1500,_xlfn.XLOOKUP(D1500,Principales!$B:$B,Principales!$C:$C,,,-1),_xlfn.XLOOKUP(D1500,Principales!$B:$B,Principales!$C:$C,,,1))</f>
        <v>5000</v>
      </c>
      <c r="I1500" s="14">
        <f t="shared" si="131"/>
        <v>0</v>
      </c>
      <c r="J1500" s="14">
        <f t="shared" si="132"/>
        <v>10000</v>
      </c>
    </row>
    <row r="1501" spans="1:10" hidden="1" x14ac:dyDescent="0.3">
      <c r="A1501" s="5">
        <f t="shared" si="133"/>
        <v>983</v>
      </c>
      <c r="B1501" s="3">
        <v>45206</v>
      </c>
      <c r="C1501" s="2" t="s">
        <v>760</v>
      </c>
      <c r="D1501" s="2" t="s">
        <v>155</v>
      </c>
      <c r="E1501" s="2" t="s">
        <v>63</v>
      </c>
      <c r="F1501" s="2" t="s">
        <v>434</v>
      </c>
      <c r="G1501" s="2">
        <v>2</v>
      </c>
      <c r="H1501" s="10">
        <f>IF(_xlfn.XLOOKUP(D1501,Principales!$B:$B,Principales!$D:$D,,,1)&lt;B1501,_xlfn.XLOOKUP(D1501,Principales!$B:$B,Principales!$C:$C,,,-1),_xlfn.XLOOKUP(D1501,Principales!$B:$B,Principales!$C:$C,,,1))</f>
        <v>5000</v>
      </c>
      <c r="I1501" s="14">
        <f t="shared" si="131"/>
        <v>0</v>
      </c>
      <c r="J1501" s="14">
        <f t="shared" si="132"/>
        <v>10000</v>
      </c>
    </row>
    <row r="1502" spans="1:10" hidden="1" x14ac:dyDescent="0.3">
      <c r="A1502" s="5">
        <f t="shared" si="133"/>
        <v>984</v>
      </c>
      <c r="B1502" s="3">
        <v>45206</v>
      </c>
      <c r="C1502" s="2" t="s">
        <v>739</v>
      </c>
      <c r="D1502" s="2" t="s">
        <v>155</v>
      </c>
      <c r="E1502" s="2" t="s">
        <v>63</v>
      </c>
      <c r="F1502" s="2" t="s">
        <v>4</v>
      </c>
      <c r="G1502" s="2">
        <v>1</v>
      </c>
      <c r="H1502" s="10">
        <f>IF(_xlfn.XLOOKUP(D1502,Principales!$B:$B,Principales!$D:$D,,,1)&lt;B1502,_xlfn.XLOOKUP(D1502,Principales!$B:$B,Principales!$C:$C,,,-1),_xlfn.XLOOKUP(D1502,Principales!$B:$B,Principales!$C:$C,,,1))</f>
        <v>5000</v>
      </c>
      <c r="I1502" s="14">
        <f t="shared" si="131"/>
        <v>0</v>
      </c>
      <c r="J1502" s="14">
        <f t="shared" si="132"/>
        <v>5000</v>
      </c>
    </row>
    <row r="1503" spans="1:10" hidden="1" x14ac:dyDescent="0.3">
      <c r="A1503" s="5">
        <f t="shared" si="133"/>
        <v>985</v>
      </c>
      <c r="B1503" s="3">
        <v>45206</v>
      </c>
      <c r="C1503" s="2" t="s">
        <v>570</v>
      </c>
      <c r="D1503" s="2" t="s">
        <v>780</v>
      </c>
      <c r="E1503" s="2" t="s">
        <v>63</v>
      </c>
      <c r="F1503" s="2" t="s">
        <v>434</v>
      </c>
      <c r="G1503" s="2">
        <v>1</v>
      </c>
      <c r="H1503" s="10">
        <f>IF(_xlfn.XLOOKUP(D1503,Principales!$B:$B,Principales!$D:$D,,,1)&lt;B1503,_xlfn.XLOOKUP(D1503,Principales!$B:$B,Principales!$C:$C,,,-1),_xlfn.XLOOKUP(D1503,Principales!$B:$B,Principales!$C:$C,,,1))</f>
        <v>7000</v>
      </c>
      <c r="I1503" s="14">
        <f t="shared" si="131"/>
        <v>0</v>
      </c>
      <c r="J1503" s="14">
        <f t="shared" si="132"/>
        <v>7000</v>
      </c>
    </row>
    <row r="1504" spans="1:10" hidden="1" x14ac:dyDescent="0.3">
      <c r="A1504" s="5">
        <f t="shared" si="133"/>
        <v>986</v>
      </c>
      <c r="B1504" s="3">
        <v>45206</v>
      </c>
      <c r="C1504" s="2" t="s">
        <v>84</v>
      </c>
      <c r="D1504" s="2" t="s">
        <v>155</v>
      </c>
      <c r="E1504" s="2" t="s">
        <v>63</v>
      </c>
      <c r="F1504" s="2" t="s">
        <v>434</v>
      </c>
      <c r="G1504" s="2">
        <v>1</v>
      </c>
      <c r="H1504" s="10">
        <f>IF(_xlfn.XLOOKUP(D1504,Principales!$B:$B,Principales!$D:$D,,,1)&lt;B1504,_xlfn.XLOOKUP(D1504,Principales!$B:$B,Principales!$C:$C,,,-1),_xlfn.XLOOKUP(D1504,Principales!$B:$B,Principales!$C:$C,,,1))</f>
        <v>5000</v>
      </c>
      <c r="I1504" s="14">
        <f t="shared" si="131"/>
        <v>0</v>
      </c>
      <c r="J1504" s="14">
        <f t="shared" si="132"/>
        <v>5000</v>
      </c>
    </row>
    <row r="1505" spans="1:10" hidden="1" x14ac:dyDescent="0.3">
      <c r="A1505" s="5">
        <f t="shared" si="133"/>
        <v>987</v>
      </c>
      <c r="B1505" s="3">
        <v>45206</v>
      </c>
      <c r="C1505" s="2" t="s">
        <v>8</v>
      </c>
      <c r="D1505" s="2" t="s">
        <v>137</v>
      </c>
      <c r="E1505" s="2" t="s">
        <v>337</v>
      </c>
      <c r="F1505" s="2" t="s">
        <v>434</v>
      </c>
      <c r="G1505" s="2">
        <v>1</v>
      </c>
      <c r="H1505" s="10">
        <f>IF(_xlfn.XLOOKUP(D1505,Principales!$B:$B,Principales!$D:$D,,,1)&lt;B1505,_xlfn.XLOOKUP(D1505,Principales!$B:$B,Principales!$C:$C,,,-1),_xlfn.XLOOKUP(D1505,Principales!$B:$B,Principales!$C:$C,,,1))</f>
        <v>5000</v>
      </c>
      <c r="I1505" s="14">
        <f t="shared" si="131"/>
        <v>0</v>
      </c>
      <c r="J1505" s="14">
        <f t="shared" si="132"/>
        <v>5000</v>
      </c>
    </row>
    <row r="1506" spans="1:10" hidden="1" x14ac:dyDescent="0.3">
      <c r="A1506" s="5">
        <f t="shared" si="133"/>
        <v>988</v>
      </c>
      <c r="B1506" s="3">
        <v>45206</v>
      </c>
      <c r="C1506" s="2" t="s">
        <v>52</v>
      </c>
      <c r="D1506" s="2" t="s">
        <v>155</v>
      </c>
      <c r="E1506" s="2" t="s">
        <v>63</v>
      </c>
      <c r="F1506" s="2" t="s">
        <v>434</v>
      </c>
      <c r="G1506" s="2">
        <v>4</v>
      </c>
      <c r="H1506" s="10">
        <f>IF(_xlfn.XLOOKUP(D1506,Principales!$B:$B,Principales!$D:$D,,,1)&lt;B1506,_xlfn.XLOOKUP(D1506,Principales!$B:$B,Principales!$C:$C,,,-1),_xlfn.XLOOKUP(D1506,Principales!$B:$B,Principales!$C:$C,,,1))</f>
        <v>5000</v>
      </c>
      <c r="I1506" s="14">
        <f t="shared" si="131"/>
        <v>0</v>
      </c>
      <c r="J1506" s="14">
        <f t="shared" si="132"/>
        <v>20000</v>
      </c>
    </row>
    <row r="1507" spans="1:10" hidden="1" x14ac:dyDescent="0.3">
      <c r="A1507" s="5">
        <f t="shared" si="133"/>
        <v>989</v>
      </c>
      <c r="B1507" s="3">
        <v>45206</v>
      </c>
      <c r="C1507" s="2" t="s">
        <v>29</v>
      </c>
      <c r="D1507" s="2" t="s">
        <v>155</v>
      </c>
      <c r="E1507" s="2" t="s">
        <v>63</v>
      </c>
      <c r="F1507" s="2" t="s">
        <v>434</v>
      </c>
      <c r="G1507" s="2">
        <v>2</v>
      </c>
      <c r="H1507" s="10">
        <f>IF(_xlfn.XLOOKUP(D1507,Principales!$B:$B,Principales!$D:$D,,,1)&lt;B1507,_xlfn.XLOOKUP(D1507,Principales!$B:$B,Principales!$C:$C,,,-1),_xlfn.XLOOKUP(D1507,Principales!$B:$B,Principales!$C:$C,,,1))</f>
        <v>5000</v>
      </c>
      <c r="I1507" s="14">
        <f t="shared" si="131"/>
        <v>0</v>
      </c>
      <c r="J1507" s="14">
        <f t="shared" si="132"/>
        <v>10000</v>
      </c>
    </row>
    <row r="1508" spans="1:10" hidden="1" x14ac:dyDescent="0.3">
      <c r="A1508" s="5">
        <f t="shared" si="133"/>
        <v>990</v>
      </c>
      <c r="B1508" s="3">
        <v>45206</v>
      </c>
      <c r="C1508" s="2" t="s">
        <v>740</v>
      </c>
      <c r="D1508" s="2" t="s">
        <v>155</v>
      </c>
      <c r="E1508" s="2" t="s">
        <v>63</v>
      </c>
      <c r="F1508" s="2" t="s">
        <v>4</v>
      </c>
      <c r="G1508" s="2">
        <v>2</v>
      </c>
      <c r="H1508" s="10">
        <f>IF(_xlfn.XLOOKUP(D1508,Principales!$B:$B,Principales!$D:$D,,,1)&lt;B1508,_xlfn.XLOOKUP(D1508,Principales!$B:$B,Principales!$C:$C,,,-1),_xlfn.XLOOKUP(D1508,Principales!$B:$B,Principales!$C:$C,,,1))</f>
        <v>5000</v>
      </c>
      <c r="I1508" s="14">
        <f t="shared" si="131"/>
        <v>0</v>
      </c>
      <c r="J1508" s="14">
        <f t="shared" si="132"/>
        <v>10000</v>
      </c>
    </row>
    <row r="1509" spans="1:10" hidden="1" x14ac:dyDescent="0.3">
      <c r="A1509" s="5">
        <f t="shared" si="133"/>
        <v>991</v>
      </c>
      <c r="B1509" s="3">
        <v>45206</v>
      </c>
      <c r="C1509" s="2" t="s">
        <v>741</v>
      </c>
      <c r="D1509" s="2" t="s">
        <v>155</v>
      </c>
      <c r="E1509" s="2" t="s">
        <v>63</v>
      </c>
      <c r="F1509" s="2" t="s">
        <v>434</v>
      </c>
      <c r="G1509" s="2">
        <v>1</v>
      </c>
      <c r="H1509" s="10">
        <f>IF(_xlfn.XLOOKUP(D1509,Principales!$B:$B,Principales!$D:$D,,,1)&lt;B1509,_xlfn.XLOOKUP(D1509,Principales!$B:$B,Principales!$C:$C,,,-1),_xlfn.XLOOKUP(D1509,Principales!$B:$B,Principales!$C:$C,,,1))</f>
        <v>5000</v>
      </c>
      <c r="I1509" s="14">
        <f t="shared" si="131"/>
        <v>0</v>
      </c>
      <c r="J1509" s="14">
        <f t="shared" si="132"/>
        <v>5000</v>
      </c>
    </row>
    <row r="1510" spans="1:10" hidden="1" x14ac:dyDescent="0.3">
      <c r="A1510" s="5">
        <f t="shared" si="133"/>
        <v>991</v>
      </c>
      <c r="B1510" s="20">
        <v>45206</v>
      </c>
      <c r="C1510" s="19" t="s">
        <v>741</v>
      </c>
      <c r="D1510" s="19" t="s">
        <v>155</v>
      </c>
      <c r="E1510" s="19"/>
      <c r="F1510" s="19" t="s">
        <v>4</v>
      </c>
      <c r="G1510" s="19">
        <v>1</v>
      </c>
      <c r="H1510" s="10">
        <f>IF(_xlfn.XLOOKUP(D1510,Principales!$B:$B,Principales!$D:$D,,,1)&lt;B1510,_xlfn.XLOOKUP(D1510,Principales!$B:$B,Principales!$C:$C,,,-1),_xlfn.XLOOKUP(D1510,Principales!$B:$B,Principales!$C:$C,,,1))</f>
        <v>5000</v>
      </c>
      <c r="I1510" s="14">
        <f t="shared" si="131"/>
        <v>0</v>
      </c>
      <c r="J1510" s="14">
        <f t="shared" si="132"/>
        <v>5000</v>
      </c>
    </row>
    <row r="1511" spans="1:10" hidden="1" x14ac:dyDescent="0.3">
      <c r="A1511" s="5">
        <f t="shared" si="133"/>
        <v>992</v>
      </c>
      <c r="B1511" s="3">
        <v>45206</v>
      </c>
      <c r="C1511" s="2" t="s">
        <v>798</v>
      </c>
      <c r="D1511" s="2" t="s">
        <v>155</v>
      </c>
      <c r="E1511" s="2" t="s">
        <v>92</v>
      </c>
      <c r="F1511" s="2" t="s">
        <v>4</v>
      </c>
      <c r="G1511" s="2">
        <v>1</v>
      </c>
      <c r="H1511" s="10">
        <f>IF(_xlfn.XLOOKUP(D1511,Principales!$B:$B,Principales!$D:$D,,,1)&lt;B1511,_xlfn.XLOOKUP(D1511,Principales!$B:$B,Principales!$C:$C,,,-1),_xlfn.XLOOKUP(D1511,Principales!$B:$B,Principales!$C:$C,,,1))</f>
        <v>5000</v>
      </c>
      <c r="I1511" s="14">
        <f t="shared" si="131"/>
        <v>0</v>
      </c>
      <c r="J1511" s="14">
        <f t="shared" si="132"/>
        <v>5000</v>
      </c>
    </row>
    <row r="1512" spans="1:10" hidden="1" x14ac:dyDescent="0.3">
      <c r="A1512" s="5">
        <f t="shared" si="133"/>
        <v>992</v>
      </c>
      <c r="B1512" s="3">
        <v>45206</v>
      </c>
      <c r="C1512" s="2" t="s">
        <v>798</v>
      </c>
      <c r="D1512" s="2" t="s">
        <v>36</v>
      </c>
      <c r="E1512" s="2"/>
      <c r="F1512" s="2" t="s">
        <v>434</v>
      </c>
      <c r="G1512" s="2">
        <v>2</v>
      </c>
      <c r="H1512" s="10">
        <f>IF(_xlfn.XLOOKUP(D1512,Principales!$B:$B,Principales!$D:$D,,,1)&lt;B1512,_xlfn.XLOOKUP(D1512,Principales!$B:$B,Principales!$C:$C,,,-1),_xlfn.XLOOKUP(D1512,Principales!$B:$B,Principales!$C:$C,,,1))</f>
        <v>5500</v>
      </c>
      <c r="I1512" s="14">
        <f t="shared" si="131"/>
        <v>0</v>
      </c>
      <c r="J1512" s="14">
        <f t="shared" si="132"/>
        <v>11000</v>
      </c>
    </row>
    <row r="1513" spans="1:10" hidden="1" x14ac:dyDescent="0.3">
      <c r="A1513" s="5">
        <f t="shared" si="133"/>
        <v>993</v>
      </c>
      <c r="B1513" s="3">
        <v>45206</v>
      </c>
      <c r="C1513" s="2" t="s">
        <v>566</v>
      </c>
      <c r="D1513" s="2" t="s">
        <v>36</v>
      </c>
      <c r="E1513" s="2"/>
      <c r="F1513" s="2" t="s">
        <v>4</v>
      </c>
      <c r="G1513" s="2">
        <v>1</v>
      </c>
      <c r="H1513" s="10">
        <f>IF(_xlfn.XLOOKUP(D1513,Principales!$B:$B,Principales!$D:$D,,,1)&lt;B1513,_xlfn.XLOOKUP(D1513,Principales!$B:$B,Principales!$C:$C,,,-1),_xlfn.XLOOKUP(D1513,Principales!$B:$B,Principales!$C:$C,,,1))</f>
        <v>5500</v>
      </c>
      <c r="I1513" s="14">
        <f t="shared" si="131"/>
        <v>0</v>
      </c>
      <c r="J1513" s="14">
        <f t="shared" si="132"/>
        <v>5500</v>
      </c>
    </row>
    <row r="1514" spans="1:10" hidden="1" x14ac:dyDescent="0.3">
      <c r="A1514" s="5">
        <f t="shared" si="133"/>
        <v>994</v>
      </c>
      <c r="B1514" s="3">
        <v>45207</v>
      </c>
      <c r="C1514" s="2" t="s">
        <v>84</v>
      </c>
      <c r="D1514" s="2" t="s">
        <v>340</v>
      </c>
      <c r="E1514" s="2" t="s">
        <v>7</v>
      </c>
      <c r="F1514" s="2" t="s">
        <v>434</v>
      </c>
      <c r="G1514" s="2">
        <v>1</v>
      </c>
      <c r="H1514" s="10">
        <f>IF(_xlfn.XLOOKUP(D1514,Principales!$B:$B,Principales!$D:$D,,,1)&lt;B1514,_xlfn.XLOOKUP(D1514,Principales!$B:$B,Principales!$C:$C,,,-1),_xlfn.XLOOKUP(D1514,Principales!$B:$B,Principales!$C:$C,,,1))</f>
        <v>5000</v>
      </c>
      <c r="I1514" s="14">
        <f t="shared" si="131"/>
        <v>0</v>
      </c>
      <c r="J1514" s="14">
        <f t="shared" si="132"/>
        <v>5000</v>
      </c>
    </row>
    <row r="1515" spans="1:10" hidden="1" x14ac:dyDescent="0.3">
      <c r="A1515" s="5">
        <f t="shared" si="133"/>
        <v>995</v>
      </c>
      <c r="B1515" s="3">
        <v>45208</v>
      </c>
      <c r="C1515" s="2" t="s">
        <v>84</v>
      </c>
      <c r="D1515" s="2" t="s">
        <v>60</v>
      </c>
      <c r="E1515" s="2" t="s">
        <v>337</v>
      </c>
      <c r="F1515" s="2" t="s">
        <v>434</v>
      </c>
      <c r="G1515" s="2">
        <v>1</v>
      </c>
      <c r="H1515" s="10">
        <f>IF(_xlfn.XLOOKUP(D1515,Principales!$B:$B,Principales!$D:$D,,,1)&lt;B1515,_xlfn.XLOOKUP(D1515,Principales!$B:$B,Principales!$C:$C,,,-1),_xlfn.XLOOKUP(D1515,Principales!$B:$B,Principales!$C:$C,,,1))</f>
        <v>6000</v>
      </c>
      <c r="I1515" s="14">
        <f t="shared" si="131"/>
        <v>0</v>
      </c>
      <c r="J1515" s="14">
        <f t="shared" si="132"/>
        <v>6000</v>
      </c>
    </row>
    <row r="1516" spans="1:10" hidden="1" x14ac:dyDescent="0.3">
      <c r="A1516" s="5">
        <f t="shared" si="133"/>
        <v>996</v>
      </c>
      <c r="B1516" s="3">
        <v>45208</v>
      </c>
      <c r="C1516" s="2" t="s">
        <v>519</v>
      </c>
      <c r="D1516" s="2" t="s">
        <v>20</v>
      </c>
      <c r="E1516" s="2"/>
      <c r="F1516" s="2" t="s">
        <v>4</v>
      </c>
      <c r="G1516" s="2">
        <v>1</v>
      </c>
      <c r="H1516" s="10">
        <f>IF(_xlfn.XLOOKUP(D1516,Principales!$B:$B,Principales!$D:$D,,,1)&lt;B1516,_xlfn.XLOOKUP(D1516,Principales!$B:$B,Principales!$C:$C,,,-1),_xlfn.XLOOKUP(D1516,Principales!$B:$B,Principales!$C:$C,,,1))</f>
        <v>5000</v>
      </c>
      <c r="I1516" s="14">
        <f t="shared" si="131"/>
        <v>0</v>
      </c>
      <c r="J1516" s="14">
        <f t="shared" si="132"/>
        <v>5000</v>
      </c>
    </row>
    <row r="1517" spans="1:10" hidden="1" x14ac:dyDescent="0.3">
      <c r="A1517" s="5">
        <f t="shared" si="133"/>
        <v>997</v>
      </c>
      <c r="B1517" s="3">
        <v>45208</v>
      </c>
      <c r="C1517" s="2" t="s">
        <v>148</v>
      </c>
      <c r="D1517" s="2" t="s">
        <v>20</v>
      </c>
      <c r="E1517" s="2"/>
      <c r="F1517" s="2" t="s">
        <v>4</v>
      </c>
      <c r="G1517" s="2">
        <v>1</v>
      </c>
      <c r="H1517" s="10">
        <f>IF(_xlfn.XLOOKUP(D1517,Principales!$B:$B,Principales!$D:$D,,,1)&lt;B1517,_xlfn.XLOOKUP(D1517,Principales!$B:$B,Principales!$C:$C,,,-1),_xlfn.XLOOKUP(D1517,Principales!$B:$B,Principales!$C:$C,,,1))</f>
        <v>5000</v>
      </c>
      <c r="I1517" s="14">
        <f t="shared" si="131"/>
        <v>0</v>
      </c>
      <c r="J1517" s="14">
        <f t="shared" si="132"/>
        <v>5000</v>
      </c>
    </row>
    <row r="1518" spans="1:10" hidden="1" x14ac:dyDescent="0.3">
      <c r="A1518" s="5">
        <f t="shared" si="133"/>
        <v>997</v>
      </c>
      <c r="B1518" s="3">
        <v>45208</v>
      </c>
      <c r="C1518" s="2" t="s">
        <v>148</v>
      </c>
      <c r="D1518" s="2" t="s">
        <v>16</v>
      </c>
      <c r="E1518" s="2"/>
      <c r="F1518" s="2" t="s">
        <v>4</v>
      </c>
      <c r="G1518" s="2">
        <v>1</v>
      </c>
      <c r="H1518" s="10">
        <f>IF(_xlfn.XLOOKUP(D1518,Principales!$B:$B,Principales!$D:$D,,,1)&lt;B1518,_xlfn.XLOOKUP(D1518,Principales!$B:$B,Principales!$C:$C,,,-1),_xlfn.XLOOKUP(D1518,Principales!$B:$B,Principales!$C:$C,,,1))</f>
        <v>5000</v>
      </c>
      <c r="I1518" s="14">
        <f t="shared" si="131"/>
        <v>0</v>
      </c>
      <c r="J1518" s="14">
        <f t="shared" si="132"/>
        <v>5000</v>
      </c>
    </row>
    <row r="1519" spans="1:10" hidden="1" x14ac:dyDescent="0.3">
      <c r="A1519" s="5">
        <f t="shared" si="133"/>
        <v>997</v>
      </c>
      <c r="B1519" s="3">
        <v>45208</v>
      </c>
      <c r="C1519" s="2" t="s">
        <v>148</v>
      </c>
      <c r="D1519" s="2" t="s">
        <v>37</v>
      </c>
      <c r="E1519" s="2"/>
      <c r="F1519" s="2" t="s">
        <v>12</v>
      </c>
      <c r="G1519" s="2">
        <v>1</v>
      </c>
      <c r="H1519" s="10">
        <f>IF(_xlfn.XLOOKUP(D1519,Principales!$B:$B,Principales!$D:$D,,,1)&lt;B1519,_xlfn.XLOOKUP(D1519,Principales!$B:$B,Principales!$C:$C,,,-1),_xlfn.XLOOKUP(D1519,Principales!$B:$B,Principales!$C:$C,,,1))</f>
        <v>6000</v>
      </c>
      <c r="I1519" s="14">
        <f t="shared" si="131"/>
        <v>0</v>
      </c>
      <c r="J1519" s="14">
        <f t="shared" si="132"/>
        <v>6000</v>
      </c>
    </row>
    <row r="1520" spans="1:10" hidden="1" x14ac:dyDescent="0.3">
      <c r="A1520" s="5">
        <f t="shared" si="133"/>
        <v>997</v>
      </c>
      <c r="B1520" s="3">
        <v>45208</v>
      </c>
      <c r="C1520" s="2" t="s">
        <v>148</v>
      </c>
      <c r="D1520" s="2" t="s">
        <v>431</v>
      </c>
      <c r="E1520" s="2" t="s">
        <v>337</v>
      </c>
      <c r="F1520" s="2" t="s">
        <v>434</v>
      </c>
      <c r="G1520" s="2">
        <v>1</v>
      </c>
      <c r="H1520" s="10">
        <f>IF(_xlfn.XLOOKUP(D1520,Principales!$B:$B,Principales!$D:$D,,,1)&lt;B1520,_xlfn.XLOOKUP(D1520,Principales!$B:$B,Principales!$C:$C,,,-1),_xlfn.XLOOKUP(D1520,Principales!$B:$B,Principales!$C:$C,,,1))</f>
        <v>5000</v>
      </c>
      <c r="I1520" s="14">
        <f t="shared" si="131"/>
        <v>0</v>
      </c>
      <c r="J1520" s="14">
        <f t="shared" si="132"/>
        <v>5000</v>
      </c>
    </row>
    <row r="1521" spans="1:10" hidden="1" x14ac:dyDescent="0.3">
      <c r="A1521" s="5">
        <f t="shared" si="133"/>
        <v>998</v>
      </c>
      <c r="B1521" s="3">
        <v>45208</v>
      </c>
      <c r="C1521" s="2" t="s">
        <v>144</v>
      </c>
      <c r="D1521" s="2" t="s">
        <v>153</v>
      </c>
      <c r="E1521" s="2" t="s">
        <v>543</v>
      </c>
      <c r="F1521" s="2" t="s">
        <v>4</v>
      </c>
      <c r="G1521" s="2">
        <v>1</v>
      </c>
      <c r="H1521" s="10">
        <f>IF(_xlfn.XLOOKUP(D1521,Principales!$B:$B,Principales!$D:$D,,,1)&lt;B1521,_xlfn.XLOOKUP(D1521,Principales!$B:$B,Principales!$C:$C,,,-1),_xlfn.XLOOKUP(D1521,Principales!$B:$B,Principales!$C:$C,,,1))</f>
        <v>5500</v>
      </c>
      <c r="I1521" s="14">
        <f t="shared" si="131"/>
        <v>0</v>
      </c>
      <c r="J1521" s="14">
        <f t="shared" si="132"/>
        <v>5500</v>
      </c>
    </row>
    <row r="1522" spans="1:10" hidden="1" x14ac:dyDescent="0.3">
      <c r="A1522" s="5">
        <f t="shared" si="133"/>
        <v>998</v>
      </c>
      <c r="B1522" s="3">
        <v>45208</v>
      </c>
      <c r="C1522" s="2" t="s">
        <v>144</v>
      </c>
      <c r="D1522" s="2" t="s">
        <v>527</v>
      </c>
      <c r="E1522" s="2"/>
      <c r="F1522" s="2" t="s">
        <v>4</v>
      </c>
      <c r="G1522" s="2">
        <v>6</v>
      </c>
      <c r="H1522" s="10">
        <f>IF(_xlfn.XLOOKUP(D1522,Principales!$B:$B,Principales!$D:$D,,,1)&lt;B1522,_xlfn.XLOOKUP(D1522,Principales!$B:$B,Principales!$C:$C,,,-1),_xlfn.XLOOKUP(D1522,Principales!$B:$B,Principales!$C:$C,,,1))</f>
        <v>5000</v>
      </c>
      <c r="I1522" s="14">
        <f t="shared" si="131"/>
        <v>0</v>
      </c>
      <c r="J1522" s="14">
        <f t="shared" si="132"/>
        <v>30000</v>
      </c>
    </row>
    <row r="1523" spans="1:10" hidden="1" x14ac:dyDescent="0.3">
      <c r="A1523" s="5">
        <f t="shared" si="133"/>
        <v>999</v>
      </c>
      <c r="B1523" s="3">
        <v>45209</v>
      </c>
      <c r="C1523" s="2" t="s">
        <v>84</v>
      </c>
      <c r="D1523" s="2" t="s">
        <v>85</v>
      </c>
      <c r="E1523" s="2" t="s">
        <v>543</v>
      </c>
      <c r="F1523" s="2" t="s">
        <v>434</v>
      </c>
      <c r="G1523" s="2">
        <v>1</v>
      </c>
      <c r="H1523" s="10">
        <f>IF(_xlfn.XLOOKUP(D1523,Principales!$B:$B,Principales!$D:$D,,,1)&lt;B1523,_xlfn.XLOOKUP(D1523,Principales!$B:$B,Principales!$C:$C,,,-1),_xlfn.XLOOKUP(D1523,Principales!$B:$B,Principales!$C:$C,,,1))</f>
        <v>5000</v>
      </c>
      <c r="I1523" s="14">
        <f t="shared" si="131"/>
        <v>0</v>
      </c>
      <c r="J1523" s="14">
        <f t="shared" si="132"/>
        <v>5000</v>
      </c>
    </row>
    <row r="1524" spans="1:10" hidden="1" x14ac:dyDescent="0.3">
      <c r="A1524" s="5">
        <f t="shared" si="133"/>
        <v>1000</v>
      </c>
      <c r="B1524" s="3">
        <v>45209</v>
      </c>
      <c r="C1524" s="2" t="s">
        <v>282</v>
      </c>
      <c r="D1524" s="2" t="s">
        <v>31</v>
      </c>
      <c r="E1524" s="2" t="s">
        <v>528</v>
      </c>
      <c r="F1524" s="2" t="s">
        <v>434</v>
      </c>
      <c r="G1524" s="2">
        <v>1</v>
      </c>
      <c r="H1524" s="10">
        <f>IF(_xlfn.XLOOKUP(D1524,Principales!$B:$B,Principales!$D:$D,,,1)&lt;B1524,_xlfn.XLOOKUP(D1524,Principales!$B:$B,Principales!$C:$C,,,-1),_xlfn.XLOOKUP(D1524,Principales!$B:$B,Principales!$C:$C,,,1))</f>
        <v>5000</v>
      </c>
      <c r="I1524" s="14">
        <f t="shared" si="131"/>
        <v>0</v>
      </c>
      <c r="J1524" s="14">
        <f t="shared" si="132"/>
        <v>5000</v>
      </c>
    </row>
    <row r="1525" spans="1:10" hidden="1" x14ac:dyDescent="0.3">
      <c r="A1525" s="5">
        <f t="shared" si="133"/>
        <v>1001</v>
      </c>
      <c r="B1525" s="3">
        <v>45209</v>
      </c>
      <c r="C1525" s="2" t="s">
        <v>864</v>
      </c>
      <c r="D1525" s="2" t="s">
        <v>85</v>
      </c>
      <c r="E1525" s="2" t="s">
        <v>19</v>
      </c>
      <c r="F1525" s="2" t="s">
        <v>4</v>
      </c>
      <c r="G1525" s="2">
        <v>1</v>
      </c>
      <c r="H1525" s="10">
        <f>IF(_xlfn.XLOOKUP(D1525,Principales!$B:$B,Principales!$D:$D,,,1)&lt;B1525,_xlfn.XLOOKUP(D1525,Principales!$B:$B,Principales!$C:$C,,,-1),_xlfn.XLOOKUP(D1525,Principales!$B:$B,Principales!$C:$C,,,1))</f>
        <v>5000</v>
      </c>
      <c r="I1525" s="14">
        <f t="shared" si="131"/>
        <v>0</v>
      </c>
      <c r="J1525" s="14">
        <f t="shared" si="132"/>
        <v>5000</v>
      </c>
    </row>
    <row r="1526" spans="1:10" hidden="1" x14ac:dyDescent="0.3">
      <c r="A1526" s="5">
        <f t="shared" si="133"/>
        <v>1001</v>
      </c>
      <c r="B1526" s="3">
        <v>45209</v>
      </c>
      <c r="C1526" s="2" t="s">
        <v>864</v>
      </c>
      <c r="D1526" s="2" t="s">
        <v>85</v>
      </c>
      <c r="E1526" s="2" t="s">
        <v>14</v>
      </c>
      <c r="F1526" s="2" t="s">
        <v>4</v>
      </c>
      <c r="G1526" s="2">
        <v>1</v>
      </c>
      <c r="H1526" s="10">
        <f>IF(_xlfn.XLOOKUP(D1526,Principales!$B:$B,Principales!$D:$D,,,1)&lt;B1526,_xlfn.XLOOKUP(D1526,Principales!$B:$B,Principales!$C:$C,,,-1),_xlfn.XLOOKUP(D1526,Principales!$B:$B,Principales!$C:$C,,,1))</f>
        <v>5000</v>
      </c>
      <c r="I1526" s="14">
        <f t="shared" si="131"/>
        <v>0</v>
      </c>
      <c r="J1526" s="14">
        <f t="shared" si="132"/>
        <v>5000</v>
      </c>
    </row>
    <row r="1527" spans="1:10" hidden="1" x14ac:dyDescent="0.3">
      <c r="A1527" s="5">
        <f t="shared" si="133"/>
        <v>1002</v>
      </c>
      <c r="B1527" s="3">
        <v>45209</v>
      </c>
      <c r="C1527" s="2" t="s">
        <v>507</v>
      </c>
      <c r="D1527" s="2" t="s">
        <v>88</v>
      </c>
      <c r="E1527" s="2" t="s">
        <v>580</v>
      </c>
      <c r="F1527" s="2" t="s">
        <v>4</v>
      </c>
      <c r="G1527" s="2">
        <v>1</v>
      </c>
      <c r="H1527" s="10">
        <f>IF(_xlfn.XLOOKUP(D1527,Principales!$B:$B,Principales!$D:$D,,,1)&lt;B1527,_xlfn.XLOOKUP(D1527,Principales!$B:$B,Principales!$C:$C,,,-1),_xlfn.XLOOKUP(D1527,Principales!$B:$B,Principales!$C:$C,,,1))</f>
        <v>5000</v>
      </c>
      <c r="I1527" s="14">
        <f t="shared" si="131"/>
        <v>0</v>
      </c>
      <c r="J1527" s="14">
        <f t="shared" si="132"/>
        <v>5000</v>
      </c>
    </row>
    <row r="1528" spans="1:10" hidden="1" x14ac:dyDescent="0.3">
      <c r="A1528" s="5">
        <f t="shared" si="133"/>
        <v>1002</v>
      </c>
      <c r="B1528" s="3">
        <v>45209</v>
      </c>
      <c r="C1528" s="2" t="s">
        <v>507</v>
      </c>
      <c r="D1528" s="2" t="s">
        <v>88</v>
      </c>
      <c r="E1528" s="2" t="s">
        <v>580</v>
      </c>
      <c r="F1528" s="2" t="s">
        <v>434</v>
      </c>
      <c r="G1528" s="2">
        <v>1</v>
      </c>
      <c r="H1528" s="10">
        <f>IF(_xlfn.XLOOKUP(D1528,Principales!$B:$B,Principales!$D:$D,,,1)&lt;B1528,_xlfn.XLOOKUP(D1528,Principales!$B:$B,Principales!$C:$C,,,-1),_xlfn.XLOOKUP(D1528,Principales!$B:$B,Principales!$C:$C,,,1))</f>
        <v>5000</v>
      </c>
      <c r="I1528" s="14">
        <f t="shared" si="131"/>
        <v>0</v>
      </c>
      <c r="J1528" s="14">
        <f t="shared" si="132"/>
        <v>5000</v>
      </c>
    </row>
    <row r="1529" spans="1:10" hidden="1" x14ac:dyDescent="0.3">
      <c r="A1529" s="5">
        <f t="shared" si="133"/>
        <v>1003</v>
      </c>
      <c r="B1529" s="3">
        <v>45209</v>
      </c>
      <c r="C1529" s="2" t="s">
        <v>744</v>
      </c>
      <c r="D1529" s="2" t="s">
        <v>36</v>
      </c>
      <c r="E1529" s="2"/>
      <c r="F1529" s="2" t="s">
        <v>4</v>
      </c>
      <c r="G1529" s="2">
        <v>1</v>
      </c>
      <c r="H1529" s="10">
        <f>IF(_xlfn.XLOOKUP(D1529,Principales!$B:$B,Principales!$D:$D,,,1)&lt;B1529,_xlfn.XLOOKUP(D1529,Principales!$B:$B,Principales!$C:$C,,,-1),_xlfn.XLOOKUP(D1529,Principales!$B:$B,Principales!$C:$C,,,1))</f>
        <v>5500</v>
      </c>
      <c r="I1529" s="14">
        <f t="shared" si="131"/>
        <v>0</v>
      </c>
      <c r="J1529" s="14">
        <f t="shared" si="132"/>
        <v>5500</v>
      </c>
    </row>
    <row r="1530" spans="1:10" hidden="1" x14ac:dyDescent="0.3">
      <c r="A1530" s="5">
        <f t="shared" si="133"/>
        <v>1004</v>
      </c>
      <c r="B1530" s="3">
        <v>45210</v>
      </c>
      <c r="C1530" s="2" t="s">
        <v>84</v>
      </c>
      <c r="D1530" s="2" t="s">
        <v>527</v>
      </c>
      <c r="E1530" s="2"/>
      <c r="F1530" s="2" t="s">
        <v>4</v>
      </c>
      <c r="G1530" s="2">
        <v>1</v>
      </c>
      <c r="H1530" s="10">
        <f>IF(_xlfn.XLOOKUP(D1530,Principales!$B:$B,Principales!$D:$D,,,1)&lt;B1530,_xlfn.XLOOKUP(D1530,Principales!$B:$B,Principales!$C:$C,,,-1),_xlfn.XLOOKUP(D1530,Principales!$B:$B,Principales!$C:$C,,,1))</f>
        <v>5000</v>
      </c>
      <c r="I1530" s="14">
        <f t="shared" si="131"/>
        <v>0</v>
      </c>
      <c r="J1530" s="14">
        <f t="shared" si="132"/>
        <v>5000</v>
      </c>
    </row>
    <row r="1531" spans="1:10" hidden="1" x14ac:dyDescent="0.3">
      <c r="A1531" s="5">
        <f t="shared" si="133"/>
        <v>1005</v>
      </c>
      <c r="B1531" s="3">
        <v>45210</v>
      </c>
      <c r="C1531" s="2" t="s">
        <v>282</v>
      </c>
      <c r="D1531" s="2" t="s">
        <v>31</v>
      </c>
      <c r="E1531" s="2" t="s">
        <v>528</v>
      </c>
      <c r="F1531" s="2" t="s">
        <v>434</v>
      </c>
      <c r="G1531" s="2">
        <v>1</v>
      </c>
      <c r="H1531" s="10">
        <f>IF(_xlfn.XLOOKUP(D1531,Principales!$B:$B,Principales!$D:$D,,,1)&lt;B1531,_xlfn.XLOOKUP(D1531,Principales!$B:$B,Principales!$C:$C,,,-1),_xlfn.XLOOKUP(D1531,Principales!$B:$B,Principales!$C:$C,,,1))</f>
        <v>5000</v>
      </c>
      <c r="I1531" s="14">
        <f t="shared" si="131"/>
        <v>0</v>
      </c>
      <c r="J1531" s="14">
        <f t="shared" si="132"/>
        <v>5000</v>
      </c>
    </row>
    <row r="1532" spans="1:10" hidden="1" x14ac:dyDescent="0.3">
      <c r="A1532" s="5">
        <f t="shared" si="133"/>
        <v>1006</v>
      </c>
      <c r="B1532" s="3">
        <v>45210</v>
      </c>
      <c r="C1532" s="2" t="s">
        <v>566</v>
      </c>
      <c r="D1532" s="2" t="s">
        <v>527</v>
      </c>
      <c r="E1532" s="2"/>
      <c r="F1532" s="2" t="s">
        <v>4</v>
      </c>
      <c r="G1532" s="2">
        <v>1</v>
      </c>
      <c r="H1532" s="10">
        <f>IF(_xlfn.XLOOKUP(D1532,Principales!$B:$B,Principales!$D:$D,,,1)&lt;B1532,_xlfn.XLOOKUP(D1532,Principales!$B:$B,Principales!$C:$C,,,-1),_xlfn.XLOOKUP(D1532,Principales!$B:$B,Principales!$C:$C,,,1))</f>
        <v>5000</v>
      </c>
      <c r="I1532" s="14">
        <f t="shared" si="131"/>
        <v>0</v>
      </c>
      <c r="J1532" s="14">
        <f t="shared" si="132"/>
        <v>5000</v>
      </c>
    </row>
    <row r="1533" spans="1:10" hidden="1" x14ac:dyDescent="0.3">
      <c r="A1533" s="5">
        <f t="shared" si="133"/>
        <v>1007</v>
      </c>
      <c r="B1533" s="3">
        <v>45210</v>
      </c>
      <c r="C1533" s="2" t="s">
        <v>144</v>
      </c>
      <c r="D1533" s="2" t="s">
        <v>340</v>
      </c>
      <c r="E1533" s="2" t="s">
        <v>528</v>
      </c>
      <c r="F1533" s="2" t="s">
        <v>4</v>
      </c>
      <c r="G1533" s="2">
        <v>2</v>
      </c>
      <c r="H1533" s="10">
        <f>IF(_xlfn.XLOOKUP(D1533,Principales!$B:$B,Principales!$D:$D,,,1)&lt;B1533,_xlfn.XLOOKUP(D1533,Principales!$B:$B,Principales!$C:$C,,,-1),_xlfn.XLOOKUP(D1533,Principales!$B:$B,Principales!$C:$C,,,1))</f>
        <v>5000</v>
      </c>
      <c r="I1533" s="14">
        <f t="shared" si="131"/>
        <v>0</v>
      </c>
      <c r="J1533" s="14">
        <f t="shared" si="132"/>
        <v>10000</v>
      </c>
    </row>
    <row r="1534" spans="1:10" hidden="1" x14ac:dyDescent="0.3">
      <c r="A1534" s="5">
        <f t="shared" si="133"/>
        <v>1007</v>
      </c>
      <c r="B1534" s="3">
        <v>45210</v>
      </c>
      <c r="C1534" s="2" t="s">
        <v>144</v>
      </c>
      <c r="D1534" s="2" t="s">
        <v>153</v>
      </c>
      <c r="E1534" s="2" t="s">
        <v>543</v>
      </c>
      <c r="F1534" s="2" t="s">
        <v>4</v>
      </c>
      <c r="G1534" s="2">
        <v>2</v>
      </c>
      <c r="H1534" s="10">
        <f>IF(_xlfn.XLOOKUP(D1534,Principales!$B:$B,Principales!$D:$D,,,1)&lt;B1534,_xlfn.XLOOKUP(D1534,Principales!$B:$B,Principales!$C:$C,,,-1),_xlfn.XLOOKUP(D1534,Principales!$B:$B,Principales!$C:$C,,,1))</f>
        <v>5500</v>
      </c>
      <c r="I1534" s="14">
        <f t="shared" si="131"/>
        <v>0</v>
      </c>
      <c r="J1534" s="14">
        <f t="shared" si="132"/>
        <v>11000</v>
      </c>
    </row>
    <row r="1535" spans="1:10" hidden="1" x14ac:dyDescent="0.3">
      <c r="A1535" s="5">
        <f t="shared" si="133"/>
        <v>1008</v>
      </c>
      <c r="B1535" s="3">
        <v>45210</v>
      </c>
      <c r="C1535" s="2" t="s">
        <v>760</v>
      </c>
      <c r="D1535" s="2" t="s">
        <v>527</v>
      </c>
      <c r="E1535" s="2"/>
      <c r="F1535" s="2" t="s">
        <v>4</v>
      </c>
      <c r="G1535" s="2">
        <v>1</v>
      </c>
      <c r="H1535" s="10">
        <f>IF(_xlfn.XLOOKUP(D1535,Principales!$B:$B,Principales!$D:$D,,,1)&lt;B1535,_xlfn.XLOOKUP(D1535,Principales!$B:$B,Principales!$C:$C,,,-1),_xlfn.XLOOKUP(D1535,Principales!$B:$B,Principales!$C:$C,,,1))</f>
        <v>5000</v>
      </c>
      <c r="I1535" s="14">
        <f t="shared" si="131"/>
        <v>0</v>
      </c>
      <c r="J1535" s="14">
        <f t="shared" si="132"/>
        <v>5000</v>
      </c>
    </row>
    <row r="1536" spans="1:10" hidden="1" x14ac:dyDescent="0.3">
      <c r="A1536" s="5">
        <f t="shared" si="133"/>
        <v>1008</v>
      </c>
      <c r="B1536" s="3">
        <v>45210</v>
      </c>
      <c r="C1536" s="2" t="s">
        <v>760</v>
      </c>
      <c r="D1536" s="2" t="s">
        <v>545</v>
      </c>
      <c r="E1536" s="2" t="s">
        <v>580</v>
      </c>
      <c r="F1536" s="2" t="s">
        <v>434</v>
      </c>
      <c r="G1536" s="2">
        <v>1</v>
      </c>
      <c r="H1536" s="10">
        <f>IF(_xlfn.XLOOKUP(D1536,Principales!$B:$B,Principales!$D:$D,,,1)&lt;B1536,_xlfn.XLOOKUP(D1536,Principales!$B:$B,Principales!$C:$C,,,-1),_xlfn.XLOOKUP(D1536,Principales!$B:$B,Principales!$C:$C,,,1))</f>
        <v>5000</v>
      </c>
      <c r="I1536" s="14">
        <f t="shared" si="131"/>
        <v>0</v>
      </c>
      <c r="J1536" s="14">
        <f t="shared" si="132"/>
        <v>5000</v>
      </c>
    </row>
    <row r="1537" spans="1:10" hidden="1" x14ac:dyDescent="0.3">
      <c r="A1537" s="5">
        <f t="shared" si="133"/>
        <v>1009</v>
      </c>
      <c r="B1537" s="3">
        <v>45211</v>
      </c>
      <c r="C1537" s="2" t="s">
        <v>282</v>
      </c>
      <c r="D1537" s="2" t="s">
        <v>31</v>
      </c>
      <c r="E1537" s="2" t="s">
        <v>26</v>
      </c>
      <c r="F1537" s="2" t="s">
        <v>434</v>
      </c>
      <c r="G1537" s="2">
        <v>1</v>
      </c>
      <c r="H1537" s="10">
        <f>IF(_xlfn.XLOOKUP(D1537,Principales!$B:$B,Principales!$D:$D,,,1)&lt;B1537,_xlfn.XLOOKUP(D1537,Principales!$B:$B,Principales!$C:$C,,,-1),_xlfn.XLOOKUP(D1537,Principales!$B:$B,Principales!$C:$C,,,1))</f>
        <v>5000</v>
      </c>
      <c r="I1537" s="14">
        <f t="shared" ref="I1537:I1600" si="136">IF(AND(F1537="S/E",OR(E1537="Mix ensalada",D1537="Mix ensalada")),0,IF(AND(F1537="S/E",OR(E1537&lt;&gt;"Mix ensalada",D1537&lt;&gt;"Mix ensalada")),1000,0))</f>
        <v>0</v>
      </c>
      <c r="J1537" s="14">
        <f t="shared" ref="J1537:J1600" si="137">G1537*H1537-I1537</f>
        <v>5000</v>
      </c>
    </row>
    <row r="1538" spans="1:10" hidden="1" x14ac:dyDescent="0.3">
      <c r="A1538" s="5">
        <f t="shared" si="133"/>
        <v>1010</v>
      </c>
      <c r="B1538" s="3">
        <v>45211</v>
      </c>
      <c r="C1538" s="2" t="s">
        <v>84</v>
      </c>
      <c r="D1538" s="2" t="s">
        <v>496</v>
      </c>
      <c r="E1538" s="2" t="s">
        <v>745</v>
      </c>
      <c r="F1538" s="2" t="s">
        <v>434</v>
      </c>
      <c r="G1538" s="2">
        <v>1</v>
      </c>
      <c r="H1538" s="10">
        <f>IF(_xlfn.XLOOKUP(D1538,Principales!$B:$B,Principales!$D:$D,,,1)&lt;B1538,_xlfn.XLOOKUP(D1538,Principales!$B:$B,Principales!$C:$C,,,-1),_xlfn.XLOOKUP(D1538,Principales!$B:$B,Principales!$C:$C,,,1))</f>
        <v>5000</v>
      </c>
      <c r="I1538" s="14">
        <f t="shared" si="136"/>
        <v>0</v>
      </c>
      <c r="J1538" s="14">
        <f t="shared" si="137"/>
        <v>5000</v>
      </c>
    </row>
    <row r="1539" spans="1:10" hidden="1" x14ac:dyDescent="0.3">
      <c r="A1539" s="5">
        <f t="shared" si="133"/>
        <v>1011</v>
      </c>
      <c r="B1539" s="3">
        <v>45211</v>
      </c>
      <c r="C1539" s="2" t="s">
        <v>493</v>
      </c>
      <c r="D1539" s="2" t="s">
        <v>153</v>
      </c>
      <c r="E1539" s="2" t="s">
        <v>745</v>
      </c>
      <c r="F1539" s="2" t="s">
        <v>434</v>
      </c>
      <c r="G1539" s="2">
        <v>1</v>
      </c>
      <c r="H1539" s="10">
        <f>IF(_xlfn.XLOOKUP(D1539,Principales!$B:$B,Principales!$D:$D,,,1)&lt;B1539,_xlfn.XLOOKUP(D1539,Principales!$B:$B,Principales!$C:$C,,,-1),_xlfn.XLOOKUP(D1539,Principales!$B:$B,Principales!$C:$C,,,1))</f>
        <v>5500</v>
      </c>
      <c r="I1539" s="14">
        <f t="shared" si="136"/>
        <v>0</v>
      </c>
      <c r="J1539" s="14">
        <f t="shared" si="137"/>
        <v>5500</v>
      </c>
    </row>
    <row r="1540" spans="1:10" hidden="1" x14ac:dyDescent="0.3">
      <c r="A1540" s="5">
        <f t="shared" ref="A1540:A1603" si="138">IF(_xlfn.CONCAT(B1540:C1540)=_xlfn.CONCAT(B1539:C1539),A1539,A1539+1)</f>
        <v>1012</v>
      </c>
      <c r="B1540" s="3">
        <v>45211</v>
      </c>
      <c r="C1540" s="2" t="s">
        <v>519</v>
      </c>
      <c r="D1540" s="2" t="s">
        <v>31</v>
      </c>
      <c r="E1540" s="2" t="s">
        <v>528</v>
      </c>
      <c r="F1540" s="2" t="s">
        <v>434</v>
      </c>
      <c r="G1540" s="2">
        <v>1</v>
      </c>
      <c r="H1540" s="10">
        <f>IF(_xlfn.XLOOKUP(D1540,Principales!$B:$B,Principales!$D:$D,,,1)&lt;B1540,_xlfn.XLOOKUP(D1540,Principales!$B:$B,Principales!$C:$C,,,-1),_xlfn.XLOOKUP(D1540,Principales!$B:$B,Principales!$C:$C,,,1))</f>
        <v>5000</v>
      </c>
      <c r="I1540" s="14">
        <f t="shared" si="136"/>
        <v>0</v>
      </c>
      <c r="J1540" s="14">
        <f t="shared" si="137"/>
        <v>5000</v>
      </c>
    </row>
    <row r="1541" spans="1:10" hidden="1" x14ac:dyDescent="0.3">
      <c r="A1541" s="5">
        <f t="shared" si="138"/>
        <v>1013</v>
      </c>
      <c r="B1541" s="3">
        <v>45211</v>
      </c>
      <c r="C1541" s="2" t="s">
        <v>593</v>
      </c>
      <c r="D1541" s="2" t="s">
        <v>31</v>
      </c>
      <c r="E1541" s="2" t="s">
        <v>528</v>
      </c>
      <c r="F1541" s="2" t="s">
        <v>4</v>
      </c>
      <c r="G1541" s="2">
        <v>1</v>
      </c>
      <c r="H1541" s="10">
        <f>IF(_xlfn.XLOOKUP(D1541,Principales!$B:$B,Principales!$D:$D,,,1)&lt;B1541,_xlfn.XLOOKUP(D1541,Principales!$B:$B,Principales!$C:$C,,,-1),_xlfn.XLOOKUP(D1541,Principales!$B:$B,Principales!$C:$C,,,1))</f>
        <v>5000</v>
      </c>
      <c r="I1541" s="14">
        <f t="shared" si="136"/>
        <v>0</v>
      </c>
      <c r="J1541" s="14">
        <f t="shared" si="137"/>
        <v>5000</v>
      </c>
    </row>
    <row r="1542" spans="1:10" hidden="1" x14ac:dyDescent="0.3">
      <c r="A1542" s="5">
        <f t="shared" si="138"/>
        <v>1013</v>
      </c>
      <c r="B1542" s="3">
        <v>45211</v>
      </c>
      <c r="C1542" s="2" t="s">
        <v>593</v>
      </c>
      <c r="D1542" s="2" t="s">
        <v>35</v>
      </c>
      <c r="E1542" s="2"/>
      <c r="F1542" s="2" t="s">
        <v>434</v>
      </c>
      <c r="G1542" s="2">
        <v>1</v>
      </c>
      <c r="H1542" s="10">
        <f>IF(_xlfn.XLOOKUP(D1542,Principales!$B:$B,Principales!$D:$D,,,1)&lt;B1542,_xlfn.XLOOKUP(D1542,Principales!$B:$B,Principales!$C:$C,,,-1),_xlfn.XLOOKUP(D1542,Principales!$B:$B,Principales!$C:$C,,,1))</f>
        <v>5000</v>
      </c>
      <c r="I1542" s="14">
        <f t="shared" si="136"/>
        <v>0</v>
      </c>
      <c r="J1542" s="14">
        <f t="shared" si="137"/>
        <v>5000</v>
      </c>
    </row>
    <row r="1543" spans="1:10" hidden="1" x14ac:dyDescent="0.3">
      <c r="A1543" s="5">
        <f t="shared" si="138"/>
        <v>1014</v>
      </c>
      <c r="B1543" s="3">
        <v>45212</v>
      </c>
      <c r="C1543" s="2" t="s">
        <v>507</v>
      </c>
      <c r="D1543" s="2" t="s">
        <v>142</v>
      </c>
      <c r="E1543" s="2" t="s">
        <v>337</v>
      </c>
      <c r="F1543" s="2" t="s">
        <v>4</v>
      </c>
      <c r="G1543" s="2">
        <v>2</v>
      </c>
      <c r="H1543" s="10">
        <f>IF(_xlfn.XLOOKUP(D1543,Principales!$B:$B,Principales!$D:$D,,,1)&lt;B1543,_xlfn.XLOOKUP(D1543,Principales!$B:$B,Principales!$C:$C,,,-1),_xlfn.XLOOKUP(D1543,Principales!$B:$B,Principales!$C:$C,,,1))</f>
        <v>5000</v>
      </c>
      <c r="I1543" s="14">
        <f t="shared" si="136"/>
        <v>0</v>
      </c>
      <c r="J1543" s="14">
        <f t="shared" si="137"/>
        <v>10000</v>
      </c>
    </row>
    <row r="1544" spans="1:10" hidden="1" x14ac:dyDescent="0.3">
      <c r="A1544" s="5">
        <f t="shared" si="138"/>
        <v>1014</v>
      </c>
      <c r="B1544" s="3">
        <v>45212</v>
      </c>
      <c r="C1544" s="2" t="s">
        <v>507</v>
      </c>
      <c r="D1544" s="2" t="s">
        <v>142</v>
      </c>
      <c r="E1544" s="2" t="s">
        <v>337</v>
      </c>
      <c r="F1544" s="2" t="s">
        <v>434</v>
      </c>
      <c r="G1544" s="2">
        <v>1</v>
      </c>
      <c r="H1544" s="10">
        <f>IF(_xlfn.XLOOKUP(D1544,Principales!$B:$B,Principales!$D:$D,,,1)&lt;B1544,_xlfn.XLOOKUP(D1544,Principales!$B:$B,Principales!$C:$C,,,-1),_xlfn.XLOOKUP(D1544,Principales!$B:$B,Principales!$C:$C,,,1))</f>
        <v>5000</v>
      </c>
      <c r="I1544" s="14">
        <f t="shared" si="136"/>
        <v>0</v>
      </c>
      <c r="J1544" s="14">
        <f t="shared" si="137"/>
        <v>5000</v>
      </c>
    </row>
    <row r="1545" spans="1:10" hidden="1" x14ac:dyDescent="0.3">
      <c r="A1545" s="5">
        <f t="shared" si="138"/>
        <v>1015</v>
      </c>
      <c r="B1545" s="3">
        <v>45212</v>
      </c>
      <c r="C1545" s="2" t="s">
        <v>84</v>
      </c>
      <c r="D1545" s="2" t="s">
        <v>143</v>
      </c>
      <c r="E1545" s="2"/>
      <c r="F1545" s="2" t="s">
        <v>434</v>
      </c>
      <c r="G1545" s="2">
        <v>1</v>
      </c>
      <c r="H1545" s="10">
        <f>IF(_xlfn.XLOOKUP(D1545,Principales!$B:$B,Principales!$D:$D,,,1)&lt;B1545,_xlfn.XLOOKUP(D1545,Principales!$B:$B,Principales!$C:$C,,,-1),_xlfn.XLOOKUP(D1545,Principales!$B:$B,Principales!$C:$C,,,1))</f>
        <v>5000</v>
      </c>
      <c r="I1545" s="14">
        <f t="shared" si="136"/>
        <v>0</v>
      </c>
      <c r="J1545" s="14">
        <f t="shared" si="137"/>
        <v>5000</v>
      </c>
    </row>
    <row r="1546" spans="1:10" hidden="1" x14ac:dyDescent="0.3">
      <c r="A1546" s="5">
        <f t="shared" si="138"/>
        <v>1016</v>
      </c>
      <c r="B1546" s="3">
        <v>45213</v>
      </c>
      <c r="C1546" s="2" t="s">
        <v>84</v>
      </c>
      <c r="D1546" s="2" t="s">
        <v>142</v>
      </c>
      <c r="E1546" s="2" t="s">
        <v>337</v>
      </c>
      <c r="F1546" s="2" t="s">
        <v>434</v>
      </c>
      <c r="G1546" s="2">
        <v>1</v>
      </c>
      <c r="H1546" s="10">
        <f>IF(_xlfn.XLOOKUP(D1546,Principales!$B:$B,Principales!$D:$D,,,1)&lt;B1546,_xlfn.XLOOKUP(D1546,Principales!$B:$B,Principales!$C:$C,,,-1),_xlfn.XLOOKUP(D1546,Principales!$B:$B,Principales!$C:$C,,,1))</f>
        <v>5000</v>
      </c>
      <c r="I1546" s="14">
        <f t="shared" si="136"/>
        <v>0</v>
      </c>
      <c r="J1546" s="14">
        <f t="shared" si="137"/>
        <v>5000</v>
      </c>
    </row>
    <row r="1547" spans="1:10" hidden="1" x14ac:dyDescent="0.3">
      <c r="A1547" s="5">
        <f t="shared" si="138"/>
        <v>1017</v>
      </c>
      <c r="B1547" s="3">
        <v>45213</v>
      </c>
      <c r="C1547" s="2" t="s">
        <v>746</v>
      </c>
      <c r="D1547" s="2" t="s">
        <v>142</v>
      </c>
      <c r="E1547" s="2" t="s">
        <v>337</v>
      </c>
      <c r="F1547" s="2" t="s">
        <v>12</v>
      </c>
      <c r="G1547" s="2">
        <v>1</v>
      </c>
      <c r="H1547" s="10">
        <f>IF(_xlfn.XLOOKUP(D1547,Principales!$B:$B,Principales!$D:$D,,,1)&lt;B1547,_xlfn.XLOOKUP(D1547,Principales!$B:$B,Principales!$C:$C,,,-1),_xlfn.XLOOKUP(D1547,Principales!$B:$B,Principales!$C:$C,,,1))</f>
        <v>5000</v>
      </c>
      <c r="I1547" s="14">
        <f t="shared" si="136"/>
        <v>0</v>
      </c>
      <c r="J1547" s="14">
        <f t="shared" si="137"/>
        <v>5000</v>
      </c>
    </row>
    <row r="1548" spans="1:10" hidden="1" x14ac:dyDescent="0.3">
      <c r="A1548" s="5">
        <f t="shared" si="138"/>
        <v>1018</v>
      </c>
      <c r="B1548" s="3">
        <v>45213</v>
      </c>
      <c r="C1548" s="2" t="s">
        <v>8</v>
      </c>
      <c r="D1548" s="2" t="s">
        <v>88</v>
      </c>
      <c r="E1548" s="2" t="s">
        <v>580</v>
      </c>
      <c r="F1548" s="2" t="s">
        <v>434</v>
      </c>
      <c r="G1548" s="2">
        <v>1</v>
      </c>
      <c r="H1548" s="10">
        <f>IF(_xlfn.XLOOKUP(D1548,Principales!$B:$B,Principales!$D:$D,,,1)&lt;B1548,_xlfn.XLOOKUP(D1548,Principales!$B:$B,Principales!$C:$C,,,-1),_xlfn.XLOOKUP(D1548,Principales!$B:$B,Principales!$C:$C,,,1))</f>
        <v>5000</v>
      </c>
      <c r="I1548" s="14">
        <f t="shared" si="136"/>
        <v>0</v>
      </c>
      <c r="J1548" s="14">
        <f t="shared" si="137"/>
        <v>5000</v>
      </c>
    </row>
    <row r="1549" spans="1:10" hidden="1" x14ac:dyDescent="0.3">
      <c r="A1549" s="5">
        <f t="shared" si="138"/>
        <v>1018</v>
      </c>
      <c r="B1549" s="3">
        <v>45213</v>
      </c>
      <c r="C1549" s="2" t="s">
        <v>8</v>
      </c>
      <c r="D1549" s="2" t="s">
        <v>36</v>
      </c>
      <c r="E1549" s="2"/>
      <c r="F1549" s="2" t="s">
        <v>434</v>
      </c>
      <c r="G1549" s="2">
        <v>1</v>
      </c>
      <c r="H1549" s="10">
        <f>IF(_xlfn.XLOOKUP(D1549,Principales!$B:$B,Principales!$D:$D,,,1)&lt;B1549,_xlfn.XLOOKUP(D1549,Principales!$B:$B,Principales!$C:$C,,,-1),_xlfn.XLOOKUP(D1549,Principales!$B:$B,Principales!$C:$C,,,1))</f>
        <v>5500</v>
      </c>
      <c r="I1549" s="14">
        <f t="shared" si="136"/>
        <v>0</v>
      </c>
      <c r="J1549" s="14">
        <f t="shared" si="137"/>
        <v>5500</v>
      </c>
    </row>
    <row r="1550" spans="1:10" hidden="1" x14ac:dyDescent="0.3">
      <c r="A1550" s="5">
        <f t="shared" si="138"/>
        <v>1019</v>
      </c>
      <c r="B1550" s="3">
        <v>45213</v>
      </c>
      <c r="C1550" s="2" t="s">
        <v>864</v>
      </c>
      <c r="D1550" s="2" t="s">
        <v>23</v>
      </c>
      <c r="E1550" s="2" t="s">
        <v>337</v>
      </c>
      <c r="F1550" s="2" t="s">
        <v>4</v>
      </c>
      <c r="G1550" s="2">
        <v>2</v>
      </c>
      <c r="H1550" s="10">
        <f>IF(_xlfn.XLOOKUP(D1550,Principales!$B:$B,Principales!$D:$D,,,1)&lt;B1550,_xlfn.XLOOKUP(D1550,Principales!$B:$B,Principales!$C:$C,,,-1),_xlfn.XLOOKUP(D1550,Principales!$B:$B,Principales!$C:$C,,,1))</f>
        <v>5000</v>
      </c>
      <c r="I1550" s="14">
        <f t="shared" si="136"/>
        <v>0</v>
      </c>
      <c r="J1550" s="14">
        <f t="shared" si="137"/>
        <v>10000</v>
      </c>
    </row>
    <row r="1551" spans="1:10" hidden="1" x14ac:dyDescent="0.3">
      <c r="A1551" s="5">
        <f t="shared" si="138"/>
        <v>1020</v>
      </c>
      <c r="B1551" s="3">
        <v>45213</v>
      </c>
      <c r="C1551" s="2" t="s">
        <v>282</v>
      </c>
      <c r="D1551" s="2" t="s">
        <v>31</v>
      </c>
      <c r="E1551" s="2" t="s">
        <v>26</v>
      </c>
      <c r="F1551" s="2" t="s">
        <v>4</v>
      </c>
      <c r="G1551" s="2">
        <v>1</v>
      </c>
      <c r="H1551" s="10">
        <f>IF(_xlfn.XLOOKUP(D1551,Principales!$B:$B,Principales!$D:$D,,,1)&lt;B1551,_xlfn.XLOOKUP(D1551,Principales!$B:$B,Principales!$C:$C,,,-1),_xlfn.XLOOKUP(D1551,Principales!$B:$B,Principales!$C:$C,,,1))</f>
        <v>5000</v>
      </c>
      <c r="I1551" s="14">
        <f t="shared" si="136"/>
        <v>0</v>
      </c>
      <c r="J1551" s="14">
        <f t="shared" si="137"/>
        <v>5000</v>
      </c>
    </row>
    <row r="1552" spans="1:10" hidden="1" x14ac:dyDescent="0.3">
      <c r="A1552" s="5">
        <f t="shared" si="138"/>
        <v>1020</v>
      </c>
      <c r="B1552" s="3">
        <v>45213</v>
      </c>
      <c r="C1552" s="2" t="s">
        <v>282</v>
      </c>
      <c r="D1552" s="2" t="s">
        <v>153</v>
      </c>
      <c r="E1552" s="2" t="s">
        <v>543</v>
      </c>
      <c r="F1552" s="2" t="s">
        <v>4</v>
      </c>
      <c r="G1552" s="2">
        <v>1</v>
      </c>
      <c r="H1552" s="10">
        <f>IF(_xlfn.XLOOKUP(D1552,Principales!$B:$B,Principales!$D:$D,,,1)&lt;B1552,_xlfn.XLOOKUP(D1552,Principales!$B:$B,Principales!$C:$C,,,-1),_xlfn.XLOOKUP(D1552,Principales!$B:$B,Principales!$C:$C,,,1))</f>
        <v>5500</v>
      </c>
      <c r="I1552" s="14">
        <f t="shared" si="136"/>
        <v>0</v>
      </c>
      <c r="J1552" s="14">
        <f t="shared" si="137"/>
        <v>5500</v>
      </c>
    </row>
    <row r="1553" spans="1:10" hidden="1" x14ac:dyDescent="0.3">
      <c r="A1553" s="5">
        <f t="shared" si="138"/>
        <v>1020</v>
      </c>
      <c r="B1553" s="3">
        <v>45213</v>
      </c>
      <c r="C1553" s="2" t="s">
        <v>282</v>
      </c>
      <c r="D1553" s="2" t="s">
        <v>142</v>
      </c>
      <c r="E1553" s="2" t="s">
        <v>337</v>
      </c>
      <c r="F1553" s="2" t="s">
        <v>4</v>
      </c>
      <c r="G1553" s="2">
        <v>1</v>
      </c>
      <c r="H1553" s="10">
        <f>IF(_xlfn.XLOOKUP(D1553,Principales!$B:$B,Principales!$D:$D,,,1)&lt;B1553,_xlfn.XLOOKUP(D1553,Principales!$B:$B,Principales!$C:$C,,,-1),_xlfn.XLOOKUP(D1553,Principales!$B:$B,Principales!$C:$C,,,1))</f>
        <v>5000</v>
      </c>
      <c r="I1553" s="14">
        <f t="shared" si="136"/>
        <v>0</v>
      </c>
      <c r="J1553" s="14">
        <f t="shared" si="137"/>
        <v>5000</v>
      </c>
    </row>
    <row r="1554" spans="1:10" hidden="1" x14ac:dyDescent="0.3">
      <c r="A1554" s="5">
        <f t="shared" si="138"/>
        <v>1021</v>
      </c>
      <c r="B1554" s="3">
        <v>45213</v>
      </c>
      <c r="C1554" s="2" t="s">
        <v>511</v>
      </c>
      <c r="D1554" s="2" t="s">
        <v>431</v>
      </c>
      <c r="E1554" s="2" t="s">
        <v>22</v>
      </c>
      <c r="F1554" s="2" t="s">
        <v>434</v>
      </c>
      <c r="G1554" s="2">
        <v>1</v>
      </c>
      <c r="H1554" s="10">
        <f>IF(_xlfn.XLOOKUP(D1554,Principales!$B:$B,Principales!$D:$D,,,1)&lt;B1554,_xlfn.XLOOKUP(D1554,Principales!$B:$B,Principales!$C:$C,,,-1),_xlfn.XLOOKUP(D1554,Principales!$B:$B,Principales!$C:$C,,,1))</f>
        <v>5000</v>
      </c>
      <c r="I1554" s="14">
        <f t="shared" si="136"/>
        <v>0</v>
      </c>
      <c r="J1554" s="14">
        <f t="shared" si="137"/>
        <v>5000</v>
      </c>
    </row>
    <row r="1555" spans="1:10" hidden="1" x14ac:dyDescent="0.3">
      <c r="A1555" s="5">
        <f t="shared" si="138"/>
        <v>1021</v>
      </c>
      <c r="B1555" s="3">
        <v>45213</v>
      </c>
      <c r="C1555" s="2" t="s">
        <v>511</v>
      </c>
      <c r="D1555" s="2" t="s">
        <v>23</v>
      </c>
      <c r="E1555" s="2" t="s">
        <v>528</v>
      </c>
      <c r="F1555" s="2" t="s">
        <v>12</v>
      </c>
      <c r="G1555" s="2">
        <v>1</v>
      </c>
      <c r="H1555" s="10">
        <f>IF(_xlfn.XLOOKUP(D1555,Principales!$B:$B,Principales!$D:$D,,,1)&lt;B1555,_xlfn.XLOOKUP(D1555,Principales!$B:$B,Principales!$C:$C,,,-1),_xlfn.XLOOKUP(D1555,Principales!$B:$B,Principales!$C:$C,,,1))</f>
        <v>5000</v>
      </c>
      <c r="I1555" s="14">
        <f t="shared" si="136"/>
        <v>0</v>
      </c>
      <c r="J1555" s="14">
        <f t="shared" si="137"/>
        <v>5000</v>
      </c>
    </row>
    <row r="1556" spans="1:10" hidden="1" x14ac:dyDescent="0.3">
      <c r="A1556" s="5">
        <f t="shared" si="138"/>
        <v>1021</v>
      </c>
      <c r="B1556" s="3">
        <v>45213</v>
      </c>
      <c r="C1556" s="2" t="s">
        <v>511</v>
      </c>
      <c r="D1556" s="2" t="s">
        <v>142</v>
      </c>
      <c r="E1556" s="2" t="s">
        <v>19</v>
      </c>
      <c r="F1556" s="2" t="s">
        <v>4</v>
      </c>
      <c r="G1556" s="2">
        <v>1</v>
      </c>
      <c r="H1556" s="10">
        <f>IF(_xlfn.XLOOKUP(D1556,Principales!$B:$B,Principales!$D:$D,,,1)&lt;B1556,_xlfn.XLOOKUP(D1556,Principales!$B:$B,Principales!$C:$C,,,-1),_xlfn.XLOOKUP(D1556,Principales!$B:$B,Principales!$C:$C,,,1))</f>
        <v>5000</v>
      </c>
      <c r="I1556" s="14">
        <f t="shared" si="136"/>
        <v>0</v>
      </c>
      <c r="J1556" s="14">
        <f t="shared" si="137"/>
        <v>5000</v>
      </c>
    </row>
    <row r="1557" spans="1:10" hidden="1" x14ac:dyDescent="0.3">
      <c r="A1557" s="5">
        <f t="shared" si="138"/>
        <v>1022</v>
      </c>
      <c r="B1557" s="3">
        <v>45214</v>
      </c>
      <c r="C1557" s="2" t="s">
        <v>84</v>
      </c>
      <c r="D1557" s="2" t="s">
        <v>36</v>
      </c>
      <c r="E1557" s="2"/>
      <c r="F1557" s="2" t="s">
        <v>434</v>
      </c>
      <c r="G1557" s="2">
        <v>1</v>
      </c>
      <c r="H1557" s="10">
        <f>IF(_xlfn.XLOOKUP(D1557,Principales!$B:$B,Principales!$D:$D,,,1)&lt;B1557,_xlfn.XLOOKUP(D1557,Principales!$B:$B,Principales!$C:$C,,,-1),_xlfn.XLOOKUP(D1557,Principales!$B:$B,Principales!$C:$C,,,1))</f>
        <v>5500</v>
      </c>
      <c r="I1557" s="14">
        <f t="shared" si="136"/>
        <v>0</v>
      </c>
      <c r="J1557" s="14">
        <f t="shared" si="137"/>
        <v>5500</v>
      </c>
    </row>
    <row r="1558" spans="1:10" hidden="1" x14ac:dyDescent="0.3">
      <c r="A1558" s="5">
        <f t="shared" si="138"/>
        <v>1023</v>
      </c>
      <c r="B1558" s="3">
        <v>45214</v>
      </c>
      <c r="C1558" s="2" t="s">
        <v>18</v>
      </c>
      <c r="D1558" s="2" t="s">
        <v>554</v>
      </c>
      <c r="E1558" s="2" t="s">
        <v>337</v>
      </c>
      <c r="F1558" s="2" t="s">
        <v>12</v>
      </c>
      <c r="G1558" s="2">
        <v>1</v>
      </c>
      <c r="H1558" s="10">
        <f>IF(_xlfn.XLOOKUP(D1558,Principales!$B:$B,Principales!$D:$D,,,1)&lt;B1558,_xlfn.XLOOKUP(D1558,Principales!$B:$B,Principales!$C:$C,,,-1),_xlfn.XLOOKUP(D1558,Principales!$B:$B,Principales!$C:$C,,,1))</f>
        <v>5000</v>
      </c>
      <c r="I1558" s="14">
        <f t="shared" si="136"/>
        <v>0</v>
      </c>
      <c r="J1558" s="14">
        <f t="shared" si="137"/>
        <v>5000</v>
      </c>
    </row>
    <row r="1559" spans="1:10" hidden="1" x14ac:dyDescent="0.3">
      <c r="A1559" s="5">
        <f t="shared" si="138"/>
        <v>1023</v>
      </c>
      <c r="B1559" s="3">
        <v>45214</v>
      </c>
      <c r="C1559" s="2" t="s">
        <v>18</v>
      </c>
      <c r="D1559" s="2" t="s">
        <v>554</v>
      </c>
      <c r="E1559" s="2" t="s">
        <v>337</v>
      </c>
      <c r="F1559" s="2" t="s">
        <v>434</v>
      </c>
      <c r="G1559" s="2">
        <v>1</v>
      </c>
      <c r="H1559" s="10">
        <f>IF(_xlfn.XLOOKUP(D1559,Principales!$B:$B,Principales!$D:$D,,,1)&lt;B1559,_xlfn.XLOOKUP(D1559,Principales!$B:$B,Principales!$C:$C,,,-1),_xlfn.XLOOKUP(D1559,Principales!$B:$B,Principales!$C:$C,,,1))</f>
        <v>5000</v>
      </c>
      <c r="I1559" s="14">
        <f t="shared" si="136"/>
        <v>0</v>
      </c>
      <c r="J1559" s="14">
        <f t="shared" si="137"/>
        <v>5000</v>
      </c>
    </row>
    <row r="1560" spans="1:10" hidden="1" x14ac:dyDescent="0.3">
      <c r="A1560" s="5">
        <f t="shared" si="138"/>
        <v>1024</v>
      </c>
      <c r="B1560" s="3">
        <v>45214</v>
      </c>
      <c r="C1560" s="2" t="s">
        <v>862</v>
      </c>
      <c r="D1560" s="2" t="s">
        <v>554</v>
      </c>
      <c r="E1560" s="2" t="s">
        <v>337</v>
      </c>
      <c r="F1560" s="2" t="s">
        <v>4</v>
      </c>
      <c r="G1560" s="2">
        <v>1</v>
      </c>
      <c r="H1560" s="10">
        <f>IF(_xlfn.XLOOKUP(D1560,Principales!$B:$B,Principales!$D:$D,,,1)&lt;B1560,_xlfn.XLOOKUP(D1560,Principales!$B:$B,Principales!$C:$C,,,-1),_xlfn.XLOOKUP(D1560,Principales!$B:$B,Principales!$C:$C,,,1))</f>
        <v>5000</v>
      </c>
      <c r="I1560" s="14">
        <f t="shared" si="136"/>
        <v>0</v>
      </c>
      <c r="J1560" s="14">
        <f t="shared" si="137"/>
        <v>5000</v>
      </c>
    </row>
    <row r="1561" spans="1:10" hidden="1" x14ac:dyDescent="0.3">
      <c r="A1561" s="5">
        <f t="shared" si="138"/>
        <v>1024</v>
      </c>
      <c r="B1561" s="3">
        <v>45214</v>
      </c>
      <c r="C1561" s="2" t="s">
        <v>862</v>
      </c>
      <c r="D1561" s="2" t="s">
        <v>554</v>
      </c>
      <c r="E1561" s="2" t="s">
        <v>528</v>
      </c>
      <c r="F1561" s="2" t="s">
        <v>434</v>
      </c>
      <c r="G1561" s="2">
        <v>1</v>
      </c>
      <c r="H1561" s="10">
        <f>IF(_xlfn.XLOOKUP(D1561,Principales!$B:$B,Principales!$D:$D,,,1)&lt;B1561,_xlfn.XLOOKUP(D1561,Principales!$B:$B,Principales!$C:$C,,,-1),_xlfn.XLOOKUP(D1561,Principales!$B:$B,Principales!$C:$C,,,1))</f>
        <v>5000</v>
      </c>
      <c r="I1561" s="14">
        <f t="shared" si="136"/>
        <v>0</v>
      </c>
      <c r="J1561" s="14">
        <f t="shared" si="137"/>
        <v>5000</v>
      </c>
    </row>
    <row r="1562" spans="1:10" hidden="1" x14ac:dyDescent="0.3">
      <c r="A1562" s="5">
        <f t="shared" si="138"/>
        <v>1025</v>
      </c>
      <c r="B1562" s="3">
        <v>45214</v>
      </c>
      <c r="C1562" s="2" t="s">
        <v>145</v>
      </c>
      <c r="D1562" s="2" t="s">
        <v>340</v>
      </c>
      <c r="E1562" s="2" t="s">
        <v>337</v>
      </c>
      <c r="F1562" s="2" t="s">
        <v>4</v>
      </c>
      <c r="G1562" s="2">
        <v>1</v>
      </c>
      <c r="H1562" s="10">
        <f>IF(_xlfn.XLOOKUP(D1562,Principales!$B:$B,Principales!$D:$D,,,1)&lt;B1562,_xlfn.XLOOKUP(D1562,Principales!$B:$B,Principales!$C:$C,,,-1),_xlfn.XLOOKUP(D1562,Principales!$B:$B,Principales!$C:$C,,,1))</f>
        <v>5000</v>
      </c>
      <c r="I1562" s="14">
        <f t="shared" si="136"/>
        <v>0</v>
      </c>
      <c r="J1562" s="14">
        <f t="shared" si="137"/>
        <v>5000</v>
      </c>
    </row>
    <row r="1563" spans="1:10" hidden="1" x14ac:dyDescent="0.3">
      <c r="A1563" s="5">
        <f t="shared" si="138"/>
        <v>1026</v>
      </c>
      <c r="B1563" s="3">
        <v>45215</v>
      </c>
      <c r="C1563" s="2" t="s">
        <v>84</v>
      </c>
      <c r="D1563" s="2" t="s">
        <v>527</v>
      </c>
      <c r="E1563" s="2"/>
      <c r="F1563" s="2" t="s">
        <v>4</v>
      </c>
      <c r="G1563" s="2">
        <v>1</v>
      </c>
      <c r="H1563" s="10">
        <f>IF(_xlfn.XLOOKUP(D1563,Principales!$B:$B,Principales!$D:$D,,,1)&lt;B1563,_xlfn.XLOOKUP(D1563,Principales!$B:$B,Principales!$C:$C,,,-1),_xlfn.XLOOKUP(D1563,Principales!$B:$B,Principales!$C:$C,,,1))</f>
        <v>6000</v>
      </c>
      <c r="I1563" s="14">
        <f t="shared" si="136"/>
        <v>0</v>
      </c>
      <c r="J1563" s="14">
        <f t="shared" si="137"/>
        <v>6000</v>
      </c>
    </row>
    <row r="1564" spans="1:10" hidden="1" x14ac:dyDescent="0.3">
      <c r="A1564" s="5">
        <f t="shared" si="138"/>
        <v>1027</v>
      </c>
      <c r="B1564" s="3">
        <v>45215</v>
      </c>
      <c r="C1564" s="2" t="s">
        <v>481</v>
      </c>
      <c r="D1564" s="2" t="s">
        <v>527</v>
      </c>
      <c r="E1564" s="2"/>
      <c r="F1564" s="2" t="s">
        <v>4</v>
      </c>
      <c r="G1564" s="2">
        <v>2</v>
      </c>
      <c r="H1564" s="10">
        <f>IF(_xlfn.XLOOKUP(D1564,Principales!$B:$B,Principales!$D:$D,,,1)&lt;B1564,_xlfn.XLOOKUP(D1564,Principales!$B:$B,Principales!$C:$C,,,-1),_xlfn.XLOOKUP(D1564,Principales!$B:$B,Principales!$C:$C,,,1))</f>
        <v>6000</v>
      </c>
      <c r="I1564" s="14">
        <f t="shared" si="136"/>
        <v>0</v>
      </c>
      <c r="J1564" s="14">
        <f t="shared" si="137"/>
        <v>12000</v>
      </c>
    </row>
    <row r="1565" spans="1:10" hidden="1" x14ac:dyDescent="0.3">
      <c r="A1565" s="5">
        <f t="shared" si="138"/>
        <v>1028</v>
      </c>
      <c r="B1565" s="3">
        <v>45215</v>
      </c>
      <c r="C1565" s="2" t="s">
        <v>741</v>
      </c>
      <c r="D1565" s="2" t="s">
        <v>527</v>
      </c>
      <c r="E1565" s="2"/>
      <c r="F1565" s="2" t="s">
        <v>4</v>
      </c>
      <c r="G1565" s="2">
        <v>2</v>
      </c>
      <c r="H1565" s="10">
        <f>IF(_xlfn.XLOOKUP(D1565,Principales!$B:$B,Principales!$D:$D,,,1)&lt;B1565,_xlfn.XLOOKUP(D1565,Principales!$B:$B,Principales!$C:$C,,,-1),_xlfn.XLOOKUP(D1565,Principales!$B:$B,Principales!$C:$C,,,1))</f>
        <v>6000</v>
      </c>
      <c r="I1565" s="14">
        <f t="shared" si="136"/>
        <v>0</v>
      </c>
      <c r="J1565" s="14">
        <f t="shared" si="137"/>
        <v>12000</v>
      </c>
    </row>
    <row r="1566" spans="1:10" hidden="1" x14ac:dyDescent="0.3">
      <c r="A1566" s="5">
        <f t="shared" si="138"/>
        <v>1029</v>
      </c>
      <c r="B1566" s="3">
        <v>45215</v>
      </c>
      <c r="C1566" s="2" t="s">
        <v>566</v>
      </c>
      <c r="D1566" s="2" t="s">
        <v>527</v>
      </c>
      <c r="E1566" s="2"/>
      <c r="F1566" s="2" t="s">
        <v>4</v>
      </c>
      <c r="G1566" s="2">
        <v>1</v>
      </c>
      <c r="H1566" s="10">
        <f>IF(_xlfn.XLOOKUP(D1566,Principales!$B:$B,Principales!$D:$D,,,1)&lt;B1566,_xlfn.XLOOKUP(D1566,Principales!$B:$B,Principales!$C:$C,,,-1),_xlfn.XLOOKUP(D1566,Principales!$B:$B,Principales!$C:$C,,,1))</f>
        <v>6000</v>
      </c>
      <c r="I1566" s="14">
        <f t="shared" si="136"/>
        <v>0</v>
      </c>
      <c r="J1566" s="14">
        <f t="shared" si="137"/>
        <v>6000</v>
      </c>
    </row>
    <row r="1567" spans="1:10" hidden="1" x14ac:dyDescent="0.3">
      <c r="A1567" s="5">
        <f t="shared" si="138"/>
        <v>1030</v>
      </c>
      <c r="B1567" s="3">
        <v>45216</v>
      </c>
      <c r="C1567" s="2" t="s">
        <v>145</v>
      </c>
      <c r="D1567" s="2" t="s">
        <v>576</v>
      </c>
      <c r="E1567" s="2"/>
      <c r="F1567" s="2" t="s">
        <v>747</v>
      </c>
      <c r="G1567" s="2">
        <v>1</v>
      </c>
      <c r="H1567" s="10">
        <f>IF(_xlfn.XLOOKUP(D1567,Principales!$B:$B,Principales!$D:$D,,,1)&lt;B1567,_xlfn.XLOOKUP(D1567,Principales!$B:$B,Principales!$C:$C,,,-1),_xlfn.XLOOKUP(D1567,Principales!$B:$B,Principales!$C:$C,,,1))</f>
        <v>5000</v>
      </c>
      <c r="I1567" s="14">
        <f t="shared" si="136"/>
        <v>0</v>
      </c>
      <c r="J1567" s="14">
        <f t="shared" si="137"/>
        <v>5000</v>
      </c>
    </row>
    <row r="1568" spans="1:10" hidden="1" x14ac:dyDescent="0.3">
      <c r="A1568" s="5">
        <f t="shared" si="138"/>
        <v>1031</v>
      </c>
      <c r="B1568" s="3">
        <v>45216</v>
      </c>
      <c r="C1568" s="2" t="s">
        <v>84</v>
      </c>
      <c r="D1568" s="2" t="s">
        <v>576</v>
      </c>
      <c r="E1568" s="2"/>
      <c r="F1568" s="2" t="s">
        <v>747</v>
      </c>
      <c r="G1568" s="2">
        <v>1</v>
      </c>
      <c r="H1568" s="10">
        <f>IF(_xlfn.XLOOKUP(D1568,Principales!$B:$B,Principales!$D:$D,,,1)&lt;B1568,_xlfn.XLOOKUP(D1568,Principales!$B:$B,Principales!$C:$C,,,-1),_xlfn.XLOOKUP(D1568,Principales!$B:$B,Principales!$C:$C,,,1))</f>
        <v>5000</v>
      </c>
      <c r="I1568" s="14">
        <f t="shared" si="136"/>
        <v>0</v>
      </c>
      <c r="J1568" s="14">
        <f t="shared" si="137"/>
        <v>5000</v>
      </c>
    </row>
    <row r="1569" spans="1:10" hidden="1" x14ac:dyDescent="0.3">
      <c r="A1569" s="5">
        <f t="shared" si="138"/>
        <v>1032</v>
      </c>
      <c r="B1569" s="3">
        <v>45216</v>
      </c>
      <c r="C1569" s="2" t="s">
        <v>566</v>
      </c>
      <c r="D1569" s="2" t="s">
        <v>576</v>
      </c>
      <c r="E1569" s="2"/>
      <c r="F1569" s="2" t="s">
        <v>747</v>
      </c>
      <c r="G1569" s="2">
        <v>1</v>
      </c>
      <c r="H1569" s="10">
        <f>IF(_xlfn.XLOOKUP(D1569,Principales!$B:$B,Principales!$D:$D,,,1)&lt;B1569,_xlfn.XLOOKUP(D1569,Principales!$B:$B,Principales!$C:$C,,,-1),_xlfn.XLOOKUP(D1569,Principales!$B:$B,Principales!$C:$C,,,1))</f>
        <v>5000</v>
      </c>
      <c r="I1569" s="14">
        <f t="shared" si="136"/>
        <v>0</v>
      </c>
      <c r="J1569" s="14">
        <f t="shared" si="137"/>
        <v>5000</v>
      </c>
    </row>
    <row r="1570" spans="1:10" hidden="1" x14ac:dyDescent="0.3">
      <c r="A1570" s="5">
        <f t="shared" si="138"/>
        <v>1033</v>
      </c>
      <c r="B1570" s="3">
        <v>45216</v>
      </c>
      <c r="C1570" s="2" t="s">
        <v>29</v>
      </c>
      <c r="D1570" s="2" t="s">
        <v>576</v>
      </c>
      <c r="E1570" s="2"/>
      <c r="F1570" s="2" t="s">
        <v>747</v>
      </c>
      <c r="G1570" s="2">
        <v>2</v>
      </c>
      <c r="H1570" s="10">
        <f>IF(_xlfn.XLOOKUP(D1570,Principales!$B:$B,Principales!$D:$D,,,1)&lt;B1570,_xlfn.XLOOKUP(D1570,Principales!$B:$B,Principales!$C:$C,,,-1),_xlfn.XLOOKUP(D1570,Principales!$B:$B,Principales!$C:$C,,,1))</f>
        <v>5000</v>
      </c>
      <c r="I1570" s="14">
        <f t="shared" si="136"/>
        <v>0</v>
      </c>
      <c r="J1570" s="14">
        <f t="shared" si="137"/>
        <v>10000</v>
      </c>
    </row>
    <row r="1571" spans="1:10" hidden="1" x14ac:dyDescent="0.3">
      <c r="A1571" s="5">
        <f t="shared" si="138"/>
        <v>1033</v>
      </c>
      <c r="B1571" s="3">
        <v>45216</v>
      </c>
      <c r="C1571" s="2" t="s">
        <v>29</v>
      </c>
      <c r="D1571" s="2" t="s">
        <v>88</v>
      </c>
      <c r="E1571" s="2" t="s">
        <v>580</v>
      </c>
      <c r="F1571" s="2" t="s">
        <v>4</v>
      </c>
      <c r="G1571" s="2">
        <v>1</v>
      </c>
      <c r="H1571" s="10">
        <f>IF(_xlfn.XLOOKUP(D1571,Principales!$B:$B,Principales!$D:$D,,,1)&lt;B1571,_xlfn.XLOOKUP(D1571,Principales!$B:$B,Principales!$C:$C,,,-1),_xlfn.XLOOKUP(D1571,Principales!$B:$B,Principales!$C:$C,,,1))</f>
        <v>5000</v>
      </c>
      <c r="I1571" s="14">
        <f t="shared" si="136"/>
        <v>0</v>
      </c>
      <c r="J1571" s="14">
        <f t="shared" si="137"/>
        <v>5000</v>
      </c>
    </row>
    <row r="1572" spans="1:10" hidden="1" x14ac:dyDescent="0.3">
      <c r="A1572" s="5">
        <f t="shared" si="138"/>
        <v>1034</v>
      </c>
      <c r="B1572" s="3">
        <v>45216</v>
      </c>
      <c r="C1572" s="2" t="s">
        <v>282</v>
      </c>
      <c r="D1572" s="2" t="s">
        <v>88</v>
      </c>
      <c r="E1572" s="2" t="s">
        <v>580</v>
      </c>
      <c r="F1572" s="2" t="s">
        <v>4</v>
      </c>
      <c r="G1572" s="2">
        <v>1</v>
      </c>
      <c r="H1572" s="10">
        <f>IF(_xlfn.XLOOKUP(D1572,Principales!$B:$B,Principales!$D:$D,,,1)&lt;B1572,_xlfn.XLOOKUP(D1572,Principales!$B:$B,Principales!$C:$C,,,-1),_xlfn.XLOOKUP(D1572,Principales!$B:$B,Principales!$C:$C,,,1))</f>
        <v>5000</v>
      </c>
      <c r="I1572" s="14">
        <f t="shared" ref="I1572" si="139">IF(AND(F1572="S/E",OR(E1572="Mix ensalada",D1572="Mix ensalada")),0,IF(AND(F1572="S/E",OR(E1572&lt;&gt;"Mix ensalada",D1572&lt;&gt;"Mix ensalada")),1000,0))</f>
        <v>0</v>
      </c>
      <c r="J1572" s="14">
        <f t="shared" ref="J1572" si="140">G1572*H1572-I1572</f>
        <v>5000</v>
      </c>
    </row>
    <row r="1573" spans="1:10" hidden="1" x14ac:dyDescent="0.3">
      <c r="A1573" s="5">
        <f t="shared" si="138"/>
        <v>1034</v>
      </c>
      <c r="B1573" s="3">
        <v>45216</v>
      </c>
      <c r="C1573" s="2" t="s">
        <v>282</v>
      </c>
      <c r="D1573" s="2" t="s">
        <v>31</v>
      </c>
      <c r="E1573" s="2" t="s">
        <v>528</v>
      </c>
      <c r="F1573" s="2" t="s">
        <v>434</v>
      </c>
      <c r="G1573" s="2">
        <v>1</v>
      </c>
      <c r="H1573" s="10">
        <f>IF(_xlfn.XLOOKUP(D1573,Principales!$B:$B,Principales!$D:$D,,,1)&lt;B1573,_xlfn.XLOOKUP(D1573,Principales!$B:$B,Principales!$C:$C,,,-1),_xlfn.XLOOKUP(D1573,Principales!$B:$B,Principales!$C:$C,,,1))</f>
        <v>5000</v>
      </c>
      <c r="I1573" s="14">
        <f t="shared" si="136"/>
        <v>0</v>
      </c>
      <c r="J1573" s="14">
        <f t="shared" si="137"/>
        <v>5000</v>
      </c>
    </row>
    <row r="1574" spans="1:10" hidden="1" x14ac:dyDescent="0.3">
      <c r="A1574" s="5">
        <f t="shared" si="138"/>
        <v>1035</v>
      </c>
      <c r="B1574" s="3">
        <v>45216</v>
      </c>
      <c r="C1574" s="2" t="s">
        <v>507</v>
      </c>
      <c r="D1574" s="2" t="s">
        <v>88</v>
      </c>
      <c r="E1574" s="2" t="s">
        <v>329</v>
      </c>
      <c r="F1574" s="2" t="s">
        <v>329</v>
      </c>
      <c r="G1574" s="2">
        <v>1</v>
      </c>
      <c r="H1574" s="10">
        <f>IF(_xlfn.XLOOKUP(D1574,Principales!$B:$B,Principales!$D:$D,,,1)&lt;B1574,_xlfn.XLOOKUP(D1574,Principales!$B:$B,Principales!$C:$C,,,-1),_xlfn.XLOOKUP(D1574,Principales!$B:$B,Principales!$C:$C,,,1))</f>
        <v>5000</v>
      </c>
      <c r="I1574" s="14">
        <f t="shared" si="136"/>
        <v>0</v>
      </c>
      <c r="J1574" s="14">
        <f t="shared" si="137"/>
        <v>5000</v>
      </c>
    </row>
    <row r="1575" spans="1:10" hidden="1" x14ac:dyDescent="0.3">
      <c r="A1575" s="5">
        <f t="shared" si="138"/>
        <v>1035</v>
      </c>
      <c r="B1575" s="3">
        <v>45216</v>
      </c>
      <c r="C1575" s="2" t="s">
        <v>507</v>
      </c>
      <c r="D1575" s="2" t="s">
        <v>88</v>
      </c>
      <c r="E1575" s="2" t="s">
        <v>580</v>
      </c>
      <c r="F1575" s="2" t="s">
        <v>434</v>
      </c>
      <c r="G1575" s="2">
        <v>1</v>
      </c>
      <c r="H1575" s="10">
        <f>IF(_xlfn.XLOOKUP(D1575,Principales!$B:$B,Principales!$D:$D,,,1)&lt;B1575,_xlfn.XLOOKUP(D1575,Principales!$B:$B,Principales!$C:$C,,,-1),_xlfn.XLOOKUP(D1575,Principales!$B:$B,Principales!$C:$C,,,1))</f>
        <v>5000</v>
      </c>
      <c r="I1575" s="14">
        <f t="shared" si="136"/>
        <v>0</v>
      </c>
      <c r="J1575" s="14">
        <f t="shared" si="137"/>
        <v>5000</v>
      </c>
    </row>
    <row r="1576" spans="1:10" hidden="1" x14ac:dyDescent="0.3">
      <c r="A1576" s="5">
        <f t="shared" si="138"/>
        <v>1036</v>
      </c>
      <c r="B1576" s="3">
        <v>45216</v>
      </c>
      <c r="C1576" s="2" t="s">
        <v>144</v>
      </c>
      <c r="D1576" s="2" t="s">
        <v>340</v>
      </c>
      <c r="E1576" s="2" t="s">
        <v>26</v>
      </c>
      <c r="F1576" s="2" t="s">
        <v>4</v>
      </c>
      <c r="G1576" s="2">
        <v>2</v>
      </c>
      <c r="H1576" s="10">
        <f>IF(_xlfn.XLOOKUP(D1576,Principales!$B:$B,Principales!$D:$D,,,1)&lt;B1576,_xlfn.XLOOKUP(D1576,Principales!$B:$B,Principales!$C:$C,,,-1),_xlfn.XLOOKUP(D1576,Principales!$B:$B,Principales!$C:$C,,,1))</f>
        <v>5000</v>
      </c>
      <c r="I1576" s="14">
        <f t="shared" si="136"/>
        <v>0</v>
      </c>
      <c r="J1576" s="14">
        <f t="shared" si="137"/>
        <v>10000</v>
      </c>
    </row>
    <row r="1577" spans="1:10" hidden="1" x14ac:dyDescent="0.3">
      <c r="A1577" s="5">
        <f t="shared" si="138"/>
        <v>1036</v>
      </c>
      <c r="B1577" s="3">
        <v>45216</v>
      </c>
      <c r="C1577" s="2" t="s">
        <v>144</v>
      </c>
      <c r="D1577" s="2" t="s">
        <v>153</v>
      </c>
      <c r="E1577" s="2" t="s">
        <v>543</v>
      </c>
      <c r="F1577" s="2" t="s">
        <v>4</v>
      </c>
      <c r="G1577" s="2">
        <v>2</v>
      </c>
      <c r="H1577" s="10">
        <f>IF(_xlfn.XLOOKUP(D1577,Principales!$B:$B,Principales!$D:$D,,,1)&lt;B1577,_xlfn.XLOOKUP(D1577,Principales!$B:$B,Principales!$C:$C,,,-1),_xlfn.XLOOKUP(D1577,Principales!$B:$B,Principales!$C:$C,,,1))</f>
        <v>5500</v>
      </c>
      <c r="I1577" s="14">
        <f t="shared" si="136"/>
        <v>0</v>
      </c>
      <c r="J1577" s="14">
        <f t="shared" si="137"/>
        <v>11000</v>
      </c>
    </row>
    <row r="1578" spans="1:10" hidden="1" x14ac:dyDescent="0.3">
      <c r="A1578" s="5">
        <f t="shared" si="138"/>
        <v>1037</v>
      </c>
      <c r="B1578" s="3">
        <v>45217</v>
      </c>
      <c r="C1578" s="2" t="s">
        <v>84</v>
      </c>
      <c r="D1578" s="2" t="s">
        <v>598</v>
      </c>
      <c r="E1578" s="2" t="s">
        <v>748</v>
      </c>
      <c r="F1578" s="2" t="s">
        <v>434</v>
      </c>
      <c r="G1578" s="2">
        <v>1</v>
      </c>
      <c r="H1578" s="10">
        <f>IF(_xlfn.XLOOKUP(D1578,Principales!$B:$B,Principales!$D:$D,,,1)&lt;B1578,_xlfn.XLOOKUP(D1578,Principales!$B:$B,Principales!$C:$C,,,-1),_xlfn.XLOOKUP(D1578,Principales!$B:$B,Principales!$C:$C,,,1))</f>
        <v>5000</v>
      </c>
      <c r="I1578" s="14">
        <f t="shared" si="136"/>
        <v>0</v>
      </c>
      <c r="J1578" s="14">
        <f t="shared" si="137"/>
        <v>5000</v>
      </c>
    </row>
    <row r="1579" spans="1:10" hidden="1" x14ac:dyDescent="0.3">
      <c r="A1579" s="5">
        <f t="shared" si="138"/>
        <v>1038</v>
      </c>
      <c r="B1579" s="3">
        <v>45217</v>
      </c>
      <c r="C1579" s="2" t="s">
        <v>145</v>
      </c>
      <c r="D1579" s="2" t="s">
        <v>36</v>
      </c>
      <c r="E1579" s="2"/>
      <c r="F1579" s="2" t="s">
        <v>4</v>
      </c>
      <c r="G1579" s="2">
        <v>1</v>
      </c>
      <c r="H1579" s="10">
        <f>IF(_xlfn.XLOOKUP(D1579,Principales!$B:$B,Principales!$D:$D,,,1)&lt;B1579,_xlfn.XLOOKUP(D1579,Principales!$B:$B,Principales!$C:$C,,,-1),_xlfn.XLOOKUP(D1579,Principales!$B:$B,Principales!$C:$C,,,1))</f>
        <v>5500</v>
      </c>
      <c r="I1579" s="14">
        <f t="shared" si="136"/>
        <v>0</v>
      </c>
      <c r="J1579" s="14">
        <f t="shared" si="137"/>
        <v>5500</v>
      </c>
    </row>
    <row r="1580" spans="1:10" hidden="1" x14ac:dyDescent="0.3">
      <c r="A1580" s="5">
        <f t="shared" si="138"/>
        <v>1038</v>
      </c>
      <c r="B1580" s="3">
        <v>45217</v>
      </c>
      <c r="C1580" s="2" t="s">
        <v>145</v>
      </c>
      <c r="D1580" s="2" t="s">
        <v>137</v>
      </c>
      <c r="E1580" s="2" t="s">
        <v>337</v>
      </c>
      <c r="F1580" s="2" t="s">
        <v>12</v>
      </c>
      <c r="G1580" s="2">
        <v>1</v>
      </c>
      <c r="H1580" s="10">
        <f>IF(_xlfn.XLOOKUP(D1580,Principales!$B:$B,Principales!$D:$D,,,1)&lt;B1580,_xlfn.XLOOKUP(D1580,Principales!$B:$B,Principales!$C:$C,,,-1),_xlfn.XLOOKUP(D1580,Principales!$B:$B,Principales!$C:$C,,,1))</f>
        <v>5000</v>
      </c>
      <c r="I1580" s="14">
        <f t="shared" si="136"/>
        <v>0</v>
      </c>
      <c r="J1580" s="14">
        <f t="shared" si="137"/>
        <v>5000</v>
      </c>
    </row>
    <row r="1581" spans="1:10" hidden="1" x14ac:dyDescent="0.3">
      <c r="A1581" s="5">
        <f t="shared" si="138"/>
        <v>1039</v>
      </c>
      <c r="B1581" s="3">
        <v>45217</v>
      </c>
      <c r="C1581" s="2" t="s">
        <v>507</v>
      </c>
      <c r="D1581" s="2" t="s">
        <v>137</v>
      </c>
      <c r="E1581" s="2" t="s">
        <v>337</v>
      </c>
      <c r="F1581" s="2" t="s">
        <v>4</v>
      </c>
      <c r="G1581" s="2">
        <v>1</v>
      </c>
      <c r="H1581" s="10">
        <f>IF(_xlfn.XLOOKUP(D1581,Principales!$B:$B,Principales!$D:$D,,,1)&lt;B1581,_xlfn.XLOOKUP(D1581,Principales!$B:$B,Principales!$C:$C,,,-1),_xlfn.XLOOKUP(D1581,Principales!$B:$B,Principales!$C:$C,,,1))</f>
        <v>5000</v>
      </c>
      <c r="I1581" s="14">
        <f t="shared" si="136"/>
        <v>0</v>
      </c>
      <c r="J1581" s="14">
        <f t="shared" si="137"/>
        <v>5000</v>
      </c>
    </row>
    <row r="1582" spans="1:10" hidden="1" x14ac:dyDescent="0.3">
      <c r="A1582" s="5">
        <f t="shared" si="138"/>
        <v>1039</v>
      </c>
      <c r="B1582" s="3">
        <v>45217</v>
      </c>
      <c r="C1582" s="2" t="s">
        <v>507</v>
      </c>
      <c r="D1582" s="2" t="s">
        <v>137</v>
      </c>
      <c r="E1582" s="2" t="s">
        <v>337</v>
      </c>
      <c r="F1582" s="2" t="s">
        <v>434</v>
      </c>
      <c r="G1582" s="2">
        <v>1</v>
      </c>
      <c r="H1582" s="10">
        <f>IF(_xlfn.XLOOKUP(D1582,Principales!$B:$B,Principales!$D:$D,,,1)&lt;B1582,_xlfn.XLOOKUP(D1582,Principales!$B:$B,Principales!$C:$C,,,-1),_xlfn.XLOOKUP(D1582,Principales!$B:$B,Principales!$C:$C,,,1))</f>
        <v>5000</v>
      </c>
      <c r="I1582" s="14">
        <f t="shared" si="136"/>
        <v>0</v>
      </c>
      <c r="J1582" s="14">
        <f t="shared" si="137"/>
        <v>5000</v>
      </c>
    </row>
    <row r="1583" spans="1:10" hidden="1" x14ac:dyDescent="0.3">
      <c r="A1583" s="5">
        <f t="shared" si="138"/>
        <v>1039</v>
      </c>
      <c r="B1583" s="3">
        <v>45217</v>
      </c>
      <c r="C1583" s="2" t="s">
        <v>507</v>
      </c>
      <c r="D1583" s="2" t="s">
        <v>137</v>
      </c>
      <c r="E1583" s="2" t="s">
        <v>332</v>
      </c>
      <c r="F1583" s="2"/>
      <c r="G1583" s="2">
        <v>1</v>
      </c>
      <c r="H1583" s="10">
        <f>IF(_xlfn.XLOOKUP(D1583,Principales!$B:$B,Principales!$D:$D,,,1)&lt;B1583,_xlfn.XLOOKUP(D1583,Principales!$B:$B,Principales!$C:$C,,,-1),_xlfn.XLOOKUP(D1583,Principales!$B:$B,Principales!$C:$C,,,1))</f>
        <v>5000</v>
      </c>
      <c r="I1583" s="14">
        <f t="shared" si="136"/>
        <v>0</v>
      </c>
      <c r="J1583" s="14">
        <f t="shared" si="137"/>
        <v>5000</v>
      </c>
    </row>
    <row r="1584" spans="1:10" hidden="1" x14ac:dyDescent="0.3">
      <c r="A1584" s="5">
        <f t="shared" si="138"/>
        <v>1040</v>
      </c>
      <c r="B1584" s="3">
        <v>45217</v>
      </c>
      <c r="C1584" s="2" t="s">
        <v>556</v>
      </c>
      <c r="D1584" s="2" t="s">
        <v>137</v>
      </c>
      <c r="E1584" s="2" t="s">
        <v>528</v>
      </c>
      <c r="F1584" s="2" t="s">
        <v>434</v>
      </c>
      <c r="G1584" s="2">
        <v>1</v>
      </c>
      <c r="H1584" s="10">
        <f>IF(_xlfn.XLOOKUP(D1584,Principales!$B:$B,Principales!$D:$D,,,1)&lt;B1584,_xlfn.XLOOKUP(D1584,Principales!$B:$B,Principales!$C:$C,,,-1),_xlfn.XLOOKUP(D1584,Principales!$B:$B,Principales!$C:$C,,,1))</f>
        <v>5000</v>
      </c>
      <c r="I1584" s="14">
        <f t="shared" si="136"/>
        <v>0</v>
      </c>
      <c r="J1584" s="14">
        <f t="shared" si="137"/>
        <v>5000</v>
      </c>
    </row>
    <row r="1585" spans="1:10" hidden="1" x14ac:dyDescent="0.3">
      <c r="A1585" s="5">
        <f t="shared" si="138"/>
        <v>1040</v>
      </c>
      <c r="B1585" s="3">
        <v>45217</v>
      </c>
      <c r="C1585" s="2" t="s">
        <v>556</v>
      </c>
      <c r="D1585" s="2" t="s">
        <v>36</v>
      </c>
      <c r="E1585" s="2"/>
      <c r="F1585" s="2" t="s">
        <v>12</v>
      </c>
      <c r="G1585" s="2">
        <v>1</v>
      </c>
      <c r="H1585" s="10">
        <f>IF(_xlfn.XLOOKUP(D1585,Principales!$B:$B,Principales!$D:$D,,,1)&lt;B1585,_xlfn.XLOOKUP(D1585,Principales!$B:$B,Principales!$C:$C,,,-1),_xlfn.XLOOKUP(D1585,Principales!$B:$B,Principales!$C:$C,,,1))</f>
        <v>5500</v>
      </c>
      <c r="I1585" s="14">
        <f t="shared" si="136"/>
        <v>0</v>
      </c>
      <c r="J1585" s="14">
        <f t="shared" si="137"/>
        <v>5500</v>
      </c>
    </row>
    <row r="1586" spans="1:10" hidden="1" x14ac:dyDescent="0.3">
      <c r="A1586" s="5">
        <f t="shared" si="138"/>
        <v>1041</v>
      </c>
      <c r="B1586" s="3">
        <v>45217</v>
      </c>
      <c r="C1586" s="2" t="s">
        <v>282</v>
      </c>
      <c r="D1586" s="2" t="s">
        <v>31</v>
      </c>
      <c r="E1586" s="2" t="s">
        <v>528</v>
      </c>
      <c r="F1586" s="2" t="s">
        <v>434</v>
      </c>
      <c r="G1586" s="2">
        <v>1</v>
      </c>
      <c r="H1586" s="10">
        <f>IF(_xlfn.XLOOKUP(D1586,Principales!$B:$B,Principales!$D:$D,,,1)&lt;B1586,_xlfn.XLOOKUP(D1586,Principales!$B:$B,Principales!$C:$C,,,-1),_xlfn.XLOOKUP(D1586,Principales!$B:$B,Principales!$C:$C,,,1))</f>
        <v>5000</v>
      </c>
      <c r="I1586" s="14">
        <f t="shared" si="136"/>
        <v>0</v>
      </c>
      <c r="J1586" s="14">
        <f t="shared" si="137"/>
        <v>5000</v>
      </c>
    </row>
    <row r="1587" spans="1:10" hidden="1" x14ac:dyDescent="0.3">
      <c r="A1587" s="5">
        <f t="shared" si="138"/>
        <v>1042</v>
      </c>
      <c r="B1587" s="3">
        <v>45217</v>
      </c>
      <c r="C1587" s="2" t="s">
        <v>144</v>
      </c>
      <c r="D1587" s="2" t="s">
        <v>153</v>
      </c>
      <c r="E1587" s="2" t="s">
        <v>543</v>
      </c>
      <c r="F1587" s="2" t="s">
        <v>4</v>
      </c>
      <c r="G1587" s="2">
        <v>2</v>
      </c>
      <c r="H1587" s="10">
        <f>IF(_xlfn.XLOOKUP(D1587,Principales!$B:$B,Principales!$D:$D,,,1)&lt;B1587,_xlfn.XLOOKUP(D1587,Principales!$B:$B,Principales!$C:$C,,,-1),_xlfn.XLOOKUP(D1587,Principales!$B:$B,Principales!$C:$C,,,1))</f>
        <v>5500</v>
      </c>
      <c r="I1587" s="14">
        <f t="shared" si="136"/>
        <v>0</v>
      </c>
      <c r="J1587" s="14">
        <f t="shared" si="137"/>
        <v>11000</v>
      </c>
    </row>
    <row r="1588" spans="1:10" hidden="1" x14ac:dyDescent="0.3">
      <c r="A1588" s="5">
        <f t="shared" si="138"/>
        <v>1043</v>
      </c>
      <c r="B1588" s="3">
        <v>45218</v>
      </c>
      <c r="C1588" s="2" t="s">
        <v>84</v>
      </c>
      <c r="D1588" s="2" t="s">
        <v>30</v>
      </c>
      <c r="E1588" s="2" t="s">
        <v>513</v>
      </c>
      <c r="F1588" s="2" t="s">
        <v>434</v>
      </c>
      <c r="G1588" s="2">
        <v>1</v>
      </c>
      <c r="H1588" s="10">
        <f>IF(_xlfn.XLOOKUP(D1588,Principales!$B:$B,Principales!$D:$D,,,1)&lt;B1588,_xlfn.XLOOKUP(D1588,Principales!$B:$B,Principales!$C:$C,,,-1),_xlfn.XLOOKUP(D1588,Principales!$B:$B,Principales!$C:$C,,,1))</f>
        <v>5000</v>
      </c>
      <c r="I1588" s="14">
        <f t="shared" si="136"/>
        <v>0</v>
      </c>
      <c r="J1588" s="14">
        <f t="shared" si="137"/>
        <v>5000</v>
      </c>
    </row>
    <row r="1589" spans="1:10" hidden="1" x14ac:dyDescent="0.3">
      <c r="A1589" s="5">
        <f t="shared" si="138"/>
        <v>1044</v>
      </c>
      <c r="B1589" s="3">
        <v>45218</v>
      </c>
      <c r="C1589" s="2" t="s">
        <v>500</v>
      </c>
      <c r="D1589" s="2" t="s">
        <v>30</v>
      </c>
      <c r="E1589" s="2" t="s">
        <v>513</v>
      </c>
      <c r="F1589" s="2" t="s">
        <v>4</v>
      </c>
      <c r="G1589" s="2">
        <v>1</v>
      </c>
      <c r="H1589" s="10">
        <f>IF(_xlfn.XLOOKUP(D1589,Principales!$B:$B,Principales!$D:$D,,,1)&lt;B1589,_xlfn.XLOOKUP(D1589,Principales!$B:$B,Principales!$C:$C,,,-1),_xlfn.XLOOKUP(D1589,Principales!$B:$B,Principales!$C:$C,,,1))</f>
        <v>5000</v>
      </c>
      <c r="I1589" s="14">
        <f t="shared" si="136"/>
        <v>0</v>
      </c>
      <c r="J1589" s="14">
        <f t="shared" si="137"/>
        <v>5000</v>
      </c>
    </row>
    <row r="1590" spans="1:10" hidden="1" x14ac:dyDescent="0.3">
      <c r="A1590" s="5">
        <f t="shared" si="138"/>
        <v>1045</v>
      </c>
      <c r="B1590" s="3">
        <v>45218</v>
      </c>
      <c r="C1590" s="2" t="s">
        <v>52</v>
      </c>
      <c r="D1590" s="2" t="s">
        <v>30</v>
      </c>
      <c r="E1590" s="2" t="s">
        <v>513</v>
      </c>
      <c r="F1590" s="2" t="s">
        <v>4</v>
      </c>
      <c r="G1590" s="2">
        <v>1</v>
      </c>
      <c r="H1590" s="10">
        <f>IF(_xlfn.XLOOKUP(D1590,Principales!$B:$B,Principales!$D:$D,,,1)&lt;B1590,_xlfn.XLOOKUP(D1590,Principales!$B:$B,Principales!$C:$C,,,-1),_xlfn.XLOOKUP(D1590,Principales!$B:$B,Principales!$C:$C,,,1))</f>
        <v>5000</v>
      </c>
      <c r="I1590" s="14">
        <f t="shared" si="136"/>
        <v>0</v>
      </c>
      <c r="J1590" s="14">
        <f t="shared" si="137"/>
        <v>5000</v>
      </c>
    </row>
    <row r="1591" spans="1:10" hidden="1" x14ac:dyDescent="0.3">
      <c r="A1591" s="5">
        <f t="shared" si="138"/>
        <v>1045</v>
      </c>
      <c r="B1591" s="3">
        <v>45218</v>
      </c>
      <c r="C1591" s="2" t="s">
        <v>52</v>
      </c>
      <c r="D1591" s="2" t="s">
        <v>30</v>
      </c>
      <c r="E1591" s="2" t="s">
        <v>513</v>
      </c>
      <c r="F1591" s="2" t="s">
        <v>434</v>
      </c>
      <c r="G1591" s="2">
        <v>1</v>
      </c>
      <c r="H1591" s="10">
        <f>IF(_xlfn.XLOOKUP(D1591,Principales!$B:$B,Principales!$D:$D,,,1)&lt;B1591,_xlfn.XLOOKUP(D1591,Principales!$B:$B,Principales!$C:$C,,,-1),_xlfn.XLOOKUP(D1591,Principales!$B:$B,Principales!$C:$C,,,1))</f>
        <v>5000</v>
      </c>
      <c r="I1591" s="14">
        <f t="shared" si="136"/>
        <v>0</v>
      </c>
      <c r="J1591" s="14">
        <f t="shared" si="137"/>
        <v>5000</v>
      </c>
    </row>
    <row r="1592" spans="1:10" hidden="1" x14ac:dyDescent="0.3">
      <c r="A1592" s="5">
        <f t="shared" si="138"/>
        <v>1046</v>
      </c>
      <c r="B1592" s="3">
        <v>45218</v>
      </c>
      <c r="C1592" s="2" t="s">
        <v>39</v>
      </c>
      <c r="D1592" s="2" t="s">
        <v>431</v>
      </c>
      <c r="E1592" s="2" t="s">
        <v>745</v>
      </c>
      <c r="F1592" s="2" t="s">
        <v>4</v>
      </c>
      <c r="G1592" s="2">
        <v>1</v>
      </c>
      <c r="H1592" s="10">
        <f>IF(_xlfn.XLOOKUP(D1592,Principales!$B:$B,Principales!$D:$D,,,1)&lt;B1592,_xlfn.XLOOKUP(D1592,Principales!$B:$B,Principales!$C:$C,,,-1),_xlfn.XLOOKUP(D1592,Principales!$B:$B,Principales!$C:$C,,,1))</f>
        <v>5000</v>
      </c>
      <c r="I1592" s="14">
        <f t="shared" si="136"/>
        <v>0</v>
      </c>
      <c r="J1592" s="14">
        <f t="shared" si="137"/>
        <v>5000</v>
      </c>
    </row>
    <row r="1593" spans="1:10" hidden="1" x14ac:dyDescent="0.3">
      <c r="A1593" s="5">
        <f t="shared" si="138"/>
        <v>1046</v>
      </c>
      <c r="B1593" s="3">
        <v>45218</v>
      </c>
      <c r="C1593" s="2" t="s">
        <v>39</v>
      </c>
      <c r="D1593" s="2" t="s">
        <v>431</v>
      </c>
      <c r="E1593" s="2" t="s">
        <v>528</v>
      </c>
      <c r="F1593" s="2" t="s">
        <v>434</v>
      </c>
      <c r="G1593" s="2">
        <v>1</v>
      </c>
      <c r="H1593" s="10">
        <f>IF(_xlfn.XLOOKUP(D1593,Principales!$B:$B,Principales!$D:$D,,,1)&lt;B1593,_xlfn.XLOOKUP(D1593,Principales!$B:$B,Principales!$C:$C,,,-1),_xlfn.XLOOKUP(D1593,Principales!$B:$B,Principales!$C:$C,,,1))</f>
        <v>5000</v>
      </c>
      <c r="I1593" s="14">
        <f t="shared" si="136"/>
        <v>0</v>
      </c>
      <c r="J1593" s="14">
        <f t="shared" si="137"/>
        <v>5000</v>
      </c>
    </row>
    <row r="1594" spans="1:10" hidden="1" x14ac:dyDescent="0.3">
      <c r="A1594" s="5">
        <f t="shared" si="138"/>
        <v>1046</v>
      </c>
      <c r="B1594" s="3">
        <v>45218</v>
      </c>
      <c r="C1594" s="2" t="s">
        <v>39</v>
      </c>
      <c r="D1594" s="2" t="s">
        <v>205</v>
      </c>
      <c r="E1594" s="2"/>
      <c r="F1594" s="2" t="s">
        <v>542</v>
      </c>
      <c r="G1594" s="2">
        <v>1</v>
      </c>
      <c r="H1594" s="10">
        <f>IF(_xlfn.XLOOKUP(D1594,Principales!$B:$B,Principales!$D:$D,,,1)&lt;B1594,_xlfn.XLOOKUP(D1594,Principales!$B:$B,Principales!$C:$C,,,-1),_xlfn.XLOOKUP(D1594,Principales!$B:$B,Principales!$C:$C,,,1))</f>
        <v>5000</v>
      </c>
      <c r="I1594" s="14">
        <f t="shared" si="136"/>
        <v>0</v>
      </c>
      <c r="J1594" s="14">
        <f t="shared" si="137"/>
        <v>5000</v>
      </c>
    </row>
    <row r="1595" spans="1:10" hidden="1" x14ac:dyDescent="0.3">
      <c r="A1595" s="5">
        <f t="shared" si="138"/>
        <v>1046</v>
      </c>
      <c r="B1595" s="3">
        <v>45218</v>
      </c>
      <c r="C1595" s="2" t="s">
        <v>39</v>
      </c>
      <c r="D1595" s="2" t="s">
        <v>545</v>
      </c>
      <c r="E1595" s="2" t="s">
        <v>580</v>
      </c>
      <c r="F1595" s="2" t="s">
        <v>434</v>
      </c>
      <c r="G1595" s="2">
        <v>1</v>
      </c>
      <c r="H1595" s="10">
        <f>IF(_xlfn.XLOOKUP(D1595,Principales!$B:$B,Principales!$D:$D,,,1)&lt;B1595,_xlfn.XLOOKUP(D1595,Principales!$B:$B,Principales!$C:$C,,,-1),_xlfn.XLOOKUP(D1595,Principales!$B:$B,Principales!$C:$C,,,1))</f>
        <v>5000</v>
      </c>
      <c r="I1595" s="14">
        <f t="shared" si="136"/>
        <v>0</v>
      </c>
      <c r="J1595" s="14">
        <f t="shared" si="137"/>
        <v>5000</v>
      </c>
    </row>
    <row r="1596" spans="1:10" hidden="1" x14ac:dyDescent="0.3">
      <c r="A1596" s="5">
        <f t="shared" si="138"/>
        <v>1047</v>
      </c>
      <c r="B1596" s="3">
        <v>45218</v>
      </c>
      <c r="C1596" s="2" t="s">
        <v>593</v>
      </c>
      <c r="D1596" s="2" t="s">
        <v>35</v>
      </c>
      <c r="E1596" s="2"/>
      <c r="F1596" s="2" t="s">
        <v>4</v>
      </c>
      <c r="G1596" s="2">
        <v>2</v>
      </c>
      <c r="H1596" s="10">
        <f>IF(_xlfn.XLOOKUP(D1596,Principales!$B:$B,Principales!$D:$D,,,1)&lt;B1596,_xlfn.XLOOKUP(D1596,Principales!$B:$B,Principales!$C:$C,,,-1),_xlfn.XLOOKUP(D1596,Principales!$B:$B,Principales!$C:$C,,,1))</f>
        <v>5000</v>
      </c>
      <c r="I1596" s="14">
        <f t="shared" si="136"/>
        <v>0</v>
      </c>
      <c r="J1596" s="14">
        <f t="shared" si="137"/>
        <v>10000</v>
      </c>
    </row>
    <row r="1597" spans="1:10" hidden="1" x14ac:dyDescent="0.3">
      <c r="A1597" s="5">
        <f t="shared" si="138"/>
        <v>1048</v>
      </c>
      <c r="B1597" s="3">
        <v>45219</v>
      </c>
      <c r="C1597" s="2" t="s">
        <v>84</v>
      </c>
      <c r="D1597" s="2" t="s">
        <v>142</v>
      </c>
      <c r="E1597" s="2" t="s">
        <v>337</v>
      </c>
      <c r="F1597" s="2" t="s">
        <v>434</v>
      </c>
      <c r="G1597" s="2">
        <v>1</v>
      </c>
      <c r="H1597" s="10">
        <f>IF(_xlfn.XLOOKUP(D1597,Principales!$B:$B,Principales!$D:$D,,,1)&lt;B1597,_xlfn.XLOOKUP(D1597,Principales!$B:$B,Principales!$C:$C,,,-1),_xlfn.XLOOKUP(D1597,Principales!$B:$B,Principales!$C:$C,,,1))</f>
        <v>5000</v>
      </c>
      <c r="I1597" s="14">
        <f t="shared" si="136"/>
        <v>0</v>
      </c>
      <c r="J1597" s="14">
        <f t="shared" si="137"/>
        <v>5000</v>
      </c>
    </row>
    <row r="1598" spans="1:10" hidden="1" x14ac:dyDescent="0.3">
      <c r="A1598" s="5">
        <f t="shared" si="138"/>
        <v>1049</v>
      </c>
      <c r="B1598" s="3">
        <v>45219</v>
      </c>
      <c r="C1598" s="2" t="s">
        <v>29</v>
      </c>
      <c r="D1598" s="2" t="s">
        <v>23</v>
      </c>
      <c r="E1598" s="2" t="s">
        <v>337</v>
      </c>
      <c r="F1598" s="2" t="s">
        <v>434</v>
      </c>
      <c r="G1598" s="2">
        <v>1</v>
      </c>
      <c r="H1598" s="10">
        <f>IF(_xlfn.XLOOKUP(D1598,Principales!$B:$B,Principales!$D:$D,,,1)&lt;B1598,_xlfn.XLOOKUP(D1598,Principales!$B:$B,Principales!$C:$C,,,-1),_xlfn.XLOOKUP(D1598,Principales!$B:$B,Principales!$C:$C,,,1))</f>
        <v>5000</v>
      </c>
      <c r="I1598" s="14">
        <f t="shared" si="136"/>
        <v>0</v>
      </c>
      <c r="J1598" s="14">
        <f t="shared" si="137"/>
        <v>5000</v>
      </c>
    </row>
    <row r="1599" spans="1:10" hidden="1" x14ac:dyDescent="0.3">
      <c r="A1599" s="5">
        <f t="shared" si="138"/>
        <v>1050</v>
      </c>
      <c r="B1599" s="3">
        <v>45219</v>
      </c>
      <c r="C1599" s="2" t="s">
        <v>62</v>
      </c>
      <c r="D1599" s="2" t="s">
        <v>431</v>
      </c>
      <c r="E1599" s="2" t="s">
        <v>337</v>
      </c>
      <c r="F1599" s="2" t="s">
        <v>4</v>
      </c>
      <c r="G1599" s="2">
        <v>1</v>
      </c>
      <c r="H1599" s="10">
        <f>IF(_xlfn.XLOOKUP(D1599,Principales!$B:$B,Principales!$D:$D,,,1)&lt;B1599,_xlfn.XLOOKUP(D1599,Principales!$B:$B,Principales!$C:$C,,,-1),_xlfn.XLOOKUP(D1599,Principales!$B:$B,Principales!$C:$C,,,1))</f>
        <v>5000</v>
      </c>
      <c r="I1599" s="14">
        <f t="shared" si="136"/>
        <v>0</v>
      </c>
      <c r="J1599" s="14">
        <f t="shared" si="137"/>
        <v>5000</v>
      </c>
    </row>
    <row r="1600" spans="1:10" hidden="1" x14ac:dyDescent="0.3">
      <c r="A1600" s="5">
        <f t="shared" si="138"/>
        <v>1050</v>
      </c>
      <c r="B1600" s="3">
        <v>45219</v>
      </c>
      <c r="C1600" s="2" t="s">
        <v>62</v>
      </c>
      <c r="D1600" s="2" t="s">
        <v>431</v>
      </c>
      <c r="E1600" s="2" t="s">
        <v>22</v>
      </c>
      <c r="F1600" s="2" t="s">
        <v>4</v>
      </c>
      <c r="G1600" s="2">
        <v>1</v>
      </c>
      <c r="H1600" s="10">
        <f>IF(_xlfn.XLOOKUP(D1600,Principales!$B:$B,Principales!$D:$D,,,1)&lt;B1600,_xlfn.XLOOKUP(D1600,Principales!$B:$B,Principales!$C:$C,,,-1),_xlfn.XLOOKUP(D1600,Principales!$B:$B,Principales!$C:$C,,,1))</f>
        <v>5000</v>
      </c>
      <c r="I1600" s="14">
        <f t="shared" si="136"/>
        <v>0</v>
      </c>
      <c r="J1600" s="14">
        <f t="shared" si="137"/>
        <v>5000</v>
      </c>
    </row>
    <row r="1601" spans="1:10" hidden="1" x14ac:dyDescent="0.3">
      <c r="A1601" s="5">
        <f t="shared" si="138"/>
        <v>1051</v>
      </c>
      <c r="B1601" s="3">
        <v>45219</v>
      </c>
      <c r="C1601" s="2" t="s">
        <v>34</v>
      </c>
      <c r="D1601" s="2" t="s">
        <v>142</v>
      </c>
      <c r="E1601" s="2" t="s">
        <v>337</v>
      </c>
      <c r="F1601" s="2" t="s">
        <v>434</v>
      </c>
      <c r="G1601" s="2">
        <v>1</v>
      </c>
      <c r="H1601" s="10">
        <f>IF(_xlfn.XLOOKUP(D1601,Principales!$B:$B,Principales!$D:$D,,,1)&lt;B1601,_xlfn.XLOOKUP(D1601,Principales!$B:$B,Principales!$C:$C,,,-1),_xlfn.XLOOKUP(D1601,Principales!$B:$B,Principales!$C:$C,,,1))</f>
        <v>5000</v>
      </c>
      <c r="I1601" s="14">
        <f t="shared" ref="I1601:I1664" si="141">IF(AND(F1601="S/E",OR(E1601="Mix ensalada",D1601="Mix ensalada")),0,IF(AND(F1601="S/E",OR(E1601&lt;&gt;"Mix ensalada",D1601&lt;&gt;"Mix ensalada")),1000,0))</f>
        <v>0</v>
      </c>
      <c r="J1601" s="14">
        <f t="shared" ref="J1601:J1664" si="142">G1601*H1601-I1601</f>
        <v>5000</v>
      </c>
    </row>
    <row r="1602" spans="1:10" hidden="1" x14ac:dyDescent="0.3">
      <c r="A1602" s="5">
        <f t="shared" si="138"/>
        <v>1051</v>
      </c>
      <c r="B1602" s="3">
        <v>45219</v>
      </c>
      <c r="C1602" s="2" t="s">
        <v>34</v>
      </c>
      <c r="D1602" s="2" t="s">
        <v>153</v>
      </c>
      <c r="E1602" s="2" t="s">
        <v>337</v>
      </c>
      <c r="F1602" s="2" t="s">
        <v>434</v>
      </c>
      <c r="G1602" s="2">
        <v>1</v>
      </c>
      <c r="H1602" s="10">
        <f>IF(_xlfn.XLOOKUP(D1602,Principales!$B:$B,Principales!$D:$D,,,1)&lt;B1602,_xlfn.XLOOKUP(D1602,Principales!$B:$B,Principales!$C:$C,,,-1),_xlfn.XLOOKUP(D1602,Principales!$B:$B,Principales!$C:$C,,,1))</f>
        <v>5500</v>
      </c>
      <c r="I1602" s="14">
        <f t="shared" si="141"/>
        <v>0</v>
      </c>
      <c r="J1602" s="14">
        <f t="shared" si="142"/>
        <v>5500</v>
      </c>
    </row>
    <row r="1603" spans="1:10" hidden="1" x14ac:dyDescent="0.3">
      <c r="A1603" s="5">
        <f t="shared" si="138"/>
        <v>1052</v>
      </c>
      <c r="B1603" s="3">
        <v>45219</v>
      </c>
      <c r="C1603" s="2" t="s">
        <v>145</v>
      </c>
      <c r="D1603" s="2" t="s">
        <v>142</v>
      </c>
      <c r="E1603" s="2" t="s">
        <v>337</v>
      </c>
      <c r="F1603" s="2" t="s">
        <v>12</v>
      </c>
      <c r="G1603" s="2">
        <v>1</v>
      </c>
      <c r="H1603" s="10">
        <f>IF(_xlfn.XLOOKUP(D1603,Principales!$B:$B,Principales!$D:$D,,,1)&lt;B1603,_xlfn.XLOOKUP(D1603,Principales!$B:$B,Principales!$C:$C,,,-1),_xlfn.XLOOKUP(D1603,Principales!$B:$B,Principales!$C:$C,,,1))</f>
        <v>5000</v>
      </c>
      <c r="I1603" s="14">
        <f t="shared" si="141"/>
        <v>0</v>
      </c>
      <c r="J1603" s="14">
        <f t="shared" si="142"/>
        <v>5000</v>
      </c>
    </row>
    <row r="1604" spans="1:10" hidden="1" x14ac:dyDescent="0.3">
      <c r="A1604" s="5">
        <f t="shared" ref="A1604:A1667" si="143">IF(_xlfn.CONCAT(B1604:C1604)=_xlfn.CONCAT(B1603:C1603),A1603,A1603+1)</f>
        <v>1052</v>
      </c>
      <c r="B1604" s="3">
        <v>45219</v>
      </c>
      <c r="C1604" s="2" t="s">
        <v>145</v>
      </c>
      <c r="D1604" s="2" t="s">
        <v>153</v>
      </c>
      <c r="E1604" s="2" t="s">
        <v>22</v>
      </c>
      <c r="F1604" s="2" t="s">
        <v>12</v>
      </c>
      <c r="G1604" s="2">
        <v>1</v>
      </c>
      <c r="H1604" s="10">
        <f>IF(_xlfn.XLOOKUP(D1604,Principales!$B:$B,Principales!$D:$D,,,1)&lt;B1604,_xlfn.XLOOKUP(D1604,Principales!$B:$B,Principales!$C:$C,,,-1),_xlfn.XLOOKUP(D1604,Principales!$B:$B,Principales!$C:$C,,,1))</f>
        <v>5500</v>
      </c>
      <c r="I1604" s="14">
        <f t="shared" si="141"/>
        <v>0</v>
      </c>
      <c r="J1604" s="14">
        <f t="shared" si="142"/>
        <v>5500</v>
      </c>
    </row>
    <row r="1605" spans="1:10" hidden="1" x14ac:dyDescent="0.3">
      <c r="A1605" s="5">
        <f t="shared" si="143"/>
        <v>1053</v>
      </c>
      <c r="B1605" s="3">
        <v>45219</v>
      </c>
      <c r="C1605" s="2" t="s">
        <v>861</v>
      </c>
      <c r="D1605" s="2" t="s">
        <v>431</v>
      </c>
      <c r="E1605" s="2" t="s">
        <v>528</v>
      </c>
      <c r="F1605" s="2" t="s">
        <v>434</v>
      </c>
      <c r="G1605" s="2">
        <v>1</v>
      </c>
      <c r="H1605" s="10">
        <f>IF(_xlfn.XLOOKUP(D1605,Principales!$B:$B,Principales!$D:$D,,,1)&lt;B1605,_xlfn.XLOOKUP(D1605,Principales!$B:$B,Principales!$C:$C,,,-1),_xlfn.XLOOKUP(D1605,Principales!$B:$B,Principales!$C:$C,,,1))</f>
        <v>5000</v>
      </c>
      <c r="I1605" s="14">
        <f t="shared" si="141"/>
        <v>0</v>
      </c>
      <c r="J1605" s="14">
        <f t="shared" si="142"/>
        <v>5000</v>
      </c>
    </row>
    <row r="1606" spans="1:10" hidden="1" x14ac:dyDescent="0.3">
      <c r="A1606" s="5">
        <f t="shared" si="143"/>
        <v>1053</v>
      </c>
      <c r="B1606" s="3">
        <v>45219</v>
      </c>
      <c r="C1606" s="2" t="s">
        <v>861</v>
      </c>
      <c r="D1606" s="2" t="s">
        <v>153</v>
      </c>
      <c r="E1606" s="2" t="s">
        <v>528</v>
      </c>
      <c r="F1606" s="2" t="s">
        <v>434</v>
      </c>
      <c r="G1606" s="2">
        <v>1</v>
      </c>
      <c r="H1606" s="10">
        <f>IF(_xlfn.XLOOKUP(D1606,Principales!$B:$B,Principales!$D:$D,,,1)&lt;B1606,_xlfn.XLOOKUP(D1606,Principales!$B:$B,Principales!$C:$C,,,-1),_xlfn.XLOOKUP(D1606,Principales!$B:$B,Principales!$C:$C,,,1))</f>
        <v>5500</v>
      </c>
      <c r="I1606" s="14">
        <f t="shared" si="141"/>
        <v>0</v>
      </c>
      <c r="J1606" s="14">
        <f t="shared" si="142"/>
        <v>5500</v>
      </c>
    </row>
    <row r="1607" spans="1:10" hidden="1" x14ac:dyDescent="0.3">
      <c r="A1607" s="5">
        <f t="shared" si="143"/>
        <v>1053</v>
      </c>
      <c r="B1607" s="3">
        <v>45219</v>
      </c>
      <c r="C1607" s="2" t="s">
        <v>861</v>
      </c>
      <c r="D1607" s="2" t="s">
        <v>23</v>
      </c>
      <c r="E1607" s="2" t="s">
        <v>543</v>
      </c>
      <c r="F1607" s="2" t="s">
        <v>434</v>
      </c>
      <c r="G1607" s="2">
        <v>2</v>
      </c>
      <c r="H1607" s="10">
        <f>IF(_xlfn.XLOOKUP(D1607,Principales!$B:$B,Principales!$D:$D,,,1)&lt;B1607,_xlfn.XLOOKUP(D1607,Principales!$B:$B,Principales!$C:$C,,,-1),_xlfn.XLOOKUP(D1607,Principales!$B:$B,Principales!$C:$C,,,1))</f>
        <v>5000</v>
      </c>
      <c r="I1607" s="14">
        <f t="shared" si="141"/>
        <v>0</v>
      </c>
      <c r="J1607" s="14">
        <f t="shared" si="142"/>
        <v>10000</v>
      </c>
    </row>
    <row r="1608" spans="1:10" hidden="1" x14ac:dyDescent="0.3">
      <c r="A1608" s="5">
        <f t="shared" si="143"/>
        <v>1054</v>
      </c>
      <c r="B1608" s="3">
        <v>45220</v>
      </c>
      <c r="C1608" s="2" t="s">
        <v>84</v>
      </c>
      <c r="D1608" s="2" t="s">
        <v>155</v>
      </c>
      <c r="E1608" s="2" t="s">
        <v>63</v>
      </c>
      <c r="F1608" s="2" t="s">
        <v>434</v>
      </c>
      <c r="G1608" s="2">
        <v>1</v>
      </c>
      <c r="H1608" s="10">
        <f>IF(_xlfn.XLOOKUP(D1608,Principales!$B:$B,Principales!$D:$D,,,1)&lt;B1608,_xlfn.XLOOKUP(D1608,Principales!$B:$B,Principales!$C:$C,,,-1),_xlfn.XLOOKUP(D1608,Principales!$B:$B,Principales!$C:$C,,,1))</f>
        <v>5000</v>
      </c>
      <c r="I1608" s="14">
        <f t="shared" si="141"/>
        <v>0</v>
      </c>
      <c r="J1608" s="14">
        <f t="shared" si="142"/>
        <v>5000</v>
      </c>
    </row>
    <row r="1609" spans="1:10" hidden="1" x14ac:dyDescent="0.3">
      <c r="A1609" s="5">
        <f t="shared" si="143"/>
        <v>1055</v>
      </c>
      <c r="B1609" s="3">
        <v>45220</v>
      </c>
      <c r="C1609" s="2" t="s">
        <v>97</v>
      </c>
      <c r="D1609" s="2" t="s">
        <v>155</v>
      </c>
      <c r="E1609" s="2" t="s">
        <v>63</v>
      </c>
      <c r="F1609" s="2" t="s">
        <v>434</v>
      </c>
      <c r="G1609" s="2">
        <v>1</v>
      </c>
      <c r="H1609" s="10">
        <f>IF(_xlfn.XLOOKUP(D1609,Principales!$B:$B,Principales!$D:$D,,,1)&lt;B1609,_xlfn.XLOOKUP(D1609,Principales!$B:$B,Principales!$C:$C,,,-1),_xlfn.XLOOKUP(D1609,Principales!$B:$B,Principales!$C:$C,,,1))</f>
        <v>5000</v>
      </c>
      <c r="I1609" s="14">
        <f t="shared" si="141"/>
        <v>0</v>
      </c>
      <c r="J1609" s="14">
        <f t="shared" si="142"/>
        <v>5000</v>
      </c>
    </row>
    <row r="1610" spans="1:10" hidden="1" x14ac:dyDescent="0.3">
      <c r="A1610" s="5">
        <f t="shared" si="143"/>
        <v>1056</v>
      </c>
      <c r="B1610" s="3">
        <v>45220</v>
      </c>
      <c r="C1610" s="2" t="s">
        <v>507</v>
      </c>
      <c r="D1610" s="2" t="s">
        <v>155</v>
      </c>
      <c r="E1610" s="2" t="s">
        <v>63</v>
      </c>
      <c r="F1610" s="2" t="s">
        <v>4</v>
      </c>
      <c r="G1610" s="2">
        <v>1</v>
      </c>
      <c r="H1610" s="10">
        <f>IF(_xlfn.XLOOKUP(D1610,Principales!$B:$B,Principales!$D:$D,,,1)&lt;B1610,_xlfn.XLOOKUP(D1610,Principales!$B:$B,Principales!$C:$C,,,-1),_xlfn.XLOOKUP(D1610,Principales!$B:$B,Principales!$C:$C,,,1))</f>
        <v>5000</v>
      </c>
      <c r="I1610" s="14">
        <f t="shared" si="141"/>
        <v>0</v>
      </c>
      <c r="J1610" s="14">
        <f t="shared" si="142"/>
        <v>5000</v>
      </c>
    </row>
    <row r="1611" spans="1:10" hidden="1" x14ac:dyDescent="0.3">
      <c r="A1611" s="5">
        <f t="shared" si="143"/>
        <v>1056</v>
      </c>
      <c r="B1611" s="3">
        <v>45220</v>
      </c>
      <c r="C1611" s="2" t="s">
        <v>507</v>
      </c>
      <c r="D1611" s="2" t="s">
        <v>155</v>
      </c>
      <c r="E1611" s="2" t="s">
        <v>332</v>
      </c>
      <c r="F1611" s="2" t="s">
        <v>434</v>
      </c>
      <c r="G1611" s="2">
        <v>1</v>
      </c>
      <c r="H1611" s="10">
        <f>IF(_xlfn.XLOOKUP(D1611,Principales!$B:$B,Principales!$D:$D,,,1)&lt;B1611,_xlfn.XLOOKUP(D1611,Principales!$B:$B,Principales!$C:$C,,,-1),_xlfn.XLOOKUP(D1611,Principales!$B:$B,Principales!$C:$C,,,1))</f>
        <v>5000</v>
      </c>
      <c r="I1611" s="14">
        <f t="shared" si="141"/>
        <v>0</v>
      </c>
      <c r="J1611" s="14">
        <f t="shared" si="142"/>
        <v>5000</v>
      </c>
    </row>
    <row r="1612" spans="1:10" hidden="1" x14ac:dyDescent="0.3">
      <c r="A1612" s="5">
        <f t="shared" si="143"/>
        <v>1057</v>
      </c>
      <c r="B1612" s="3">
        <v>45220</v>
      </c>
      <c r="C1612" s="2" t="s">
        <v>556</v>
      </c>
      <c r="D1612" s="2" t="s">
        <v>155</v>
      </c>
      <c r="E1612" s="2" t="s">
        <v>63</v>
      </c>
      <c r="F1612" s="2" t="s">
        <v>434</v>
      </c>
      <c r="G1612" s="2">
        <v>3</v>
      </c>
      <c r="H1612" s="10">
        <f>IF(_xlfn.XLOOKUP(D1612,Principales!$B:$B,Principales!$D:$D,,,1)&lt;B1612,_xlfn.XLOOKUP(D1612,Principales!$B:$B,Principales!$C:$C,,,-1),_xlfn.XLOOKUP(D1612,Principales!$B:$B,Principales!$C:$C,,,1))</f>
        <v>5000</v>
      </c>
      <c r="I1612" s="14">
        <f t="shared" si="141"/>
        <v>0</v>
      </c>
      <c r="J1612" s="14">
        <f t="shared" si="142"/>
        <v>15000</v>
      </c>
    </row>
    <row r="1613" spans="1:10" hidden="1" x14ac:dyDescent="0.3">
      <c r="A1613" s="5">
        <f t="shared" si="143"/>
        <v>1057</v>
      </c>
      <c r="B1613" s="3">
        <v>45220</v>
      </c>
      <c r="C1613" s="2" t="s">
        <v>556</v>
      </c>
      <c r="D1613" s="2" t="s">
        <v>36</v>
      </c>
      <c r="E1613" s="2"/>
      <c r="F1613" s="2" t="s">
        <v>434</v>
      </c>
      <c r="G1613" s="2">
        <v>1</v>
      </c>
      <c r="H1613" s="10">
        <f>IF(_xlfn.XLOOKUP(D1613,Principales!$B:$B,Principales!$D:$D,,,1)&lt;B1613,_xlfn.XLOOKUP(D1613,Principales!$B:$B,Principales!$C:$C,,,-1),_xlfn.XLOOKUP(D1613,Principales!$B:$B,Principales!$C:$C,,,1))</f>
        <v>5500</v>
      </c>
      <c r="I1613" s="14">
        <f t="shared" si="141"/>
        <v>0</v>
      </c>
      <c r="J1613" s="14">
        <f t="shared" si="142"/>
        <v>5500</v>
      </c>
    </row>
    <row r="1614" spans="1:10" hidden="1" x14ac:dyDescent="0.3">
      <c r="A1614" s="5">
        <f t="shared" si="143"/>
        <v>1057</v>
      </c>
      <c r="B1614" s="3">
        <v>45220</v>
      </c>
      <c r="C1614" s="2" t="s">
        <v>556</v>
      </c>
      <c r="D1614" s="2" t="s">
        <v>155</v>
      </c>
      <c r="E1614" s="2" t="s">
        <v>63</v>
      </c>
      <c r="F1614" s="2" t="s">
        <v>12</v>
      </c>
      <c r="G1614" s="2">
        <v>1</v>
      </c>
      <c r="H1614" s="10">
        <f>IF(_xlfn.XLOOKUP(D1614,Principales!$B:$B,Principales!$D:$D,,,1)&lt;B1614,_xlfn.XLOOKUP(D1614,Principales!$B:$B,Principales!$C:$C,,,-1),_xlfn.XLOOKUP(D1614,Principales!$B:$B,Principales!$C:$C,,,1))</f>
        <v>5000</v>
      </c>
      <c r="I1614" s="14">
        <f t="shared" si="141"/>
        <v>0</v>
      </c>
      <c r="J1614" s="14">
        <f t="shared" si="142"/>
        <v>5000</v>
      </c>
    </row>
    <row r="1615" spans="1:10" hidden="1" x14ac:dyDescent="0.3">
      <c r="A1615" s="5">
        <f t="shared" si="143"/>
        <v>1058</v>
      </c>
      <c r="B1615" s="3">
        <v>45220</v>
      </c>
      <c r="C1615" s="2" t="s">
        <v>52</v>
      </c>
      <c r="D1615" s="2" t="s">
        <v>155</v>
      </c>
      <c r="E1615" s="2" t="s">
        <v>63</v>
      </c>
      <c r="F1615" s="2" t="s">
        <v>4</v>
      </c>
      <c r="G1615" s="2">
        <v>1</v>
      </c>
      <c r="H1615" s="10">
        <f>IF(_xlfn.XLOOKUP(D1615,Principales!$B:$B,Principales!$D:$D,,,1)&lt;B1615,_xlfn.XLOOKUP(D1615,Principales!$B:$B,Principales!$C:$C,,,-1),_xlfn.XLOOKUP(D1615,Principales!$B:$B,Principales!$C:$C,,,1))</f>
        <v>5000</v>
      </c>
      <c r="I1615" s="14">
        <f t="shared" si="141"/>
        <v>0</v>
      </c>
      <c r="J1615" s="14">
        <f t="shared" si="142"/>
        <v>5000</v>
      </c>
    </row>
    <row r="1616" spans="1:10" hidden="1" x14ac:dyDescent="0.3">
      <c r="A1616" s="5">
        <f t="shared" si="143"/>
        <v>1058</v>
      </c>
      <c r="B1616" s="3">
        <v>45220</v>
      </c>
      <c r="C1616" s="2" t="s">
        <v>52</v>
      </c>
      <c r="D1616" s="2" t="s">
        <v>155</v>
      </c>
      <c r="E1616" s="2" t="s">
        <v>63</v>
      </c>
      <c r="F1616" s="2" t="s">
        <v>434</v>
      </c>
      <c r="G1616" s="2">
        <v>1</v>
      </c>
      <c r="H1616" s="10">
        <f>IF(_xlfn.XLOOKUP(D1616,Principales!$B:$B,Principales!$D:$D,,,1)&lt;B1616,_xlfn.XLOOKUP(D1616,Principales!$B:$B,Principales!$C:$C,,,-1),_xlfn.XLOOKUP(D1616,Principales!$B:$B,Principales!$C:$C,,,1))</f>
        <v>5000</v>
      </c>
      <c r="I1616" s="14">
        <f t="shared" si="141"/>
        <v>0</v>
      </c>
      <c r="J1616" s="14">
        <f t="shared" si="142"/>
        <v>5000</v>
      </c>
    </row>
    <row r="1617" spans="1:10" hidden="1" x14ac:dyDescent="0.3">
      <c r="A1617" s="5">
        <f t="shared" si="143"/>
        <v>1058</v>
      </c>
      <c r="B1617" s="3">
        <v>45220</v>
      </c>
      <c r="C1617" s="2" t="s">
        <v>52</v>
      </c>
      <c r="D1617" s="2" t="s">
        <v>155</v>
      </c>
      <c r="E1617" s="2" t="s">
        <v>92</v>
      </c>
      <c r="F1617" s="2" t="s">
        <v>434</v>
      </c>
      <c r="G1617" s="2">
        <v>2</v>
      </c>
      <c r="H1617" s="10">
        <f>IF(_xlfn.XLOOKUP(D1617,Principales!$B:$B,Principales!$D:$D,,,1)&lt;B1617,_xlfn.XLOOKUP(D1617,Principales!$B:$B,Principales!$C:$C,,,-1),_xlfn.XLOOKUP(D1617,Principales!$B:$B,Principales!$C:$C,,,1))</f>
        <v>5000</v>
      </c>
      <c r="I1617" s="14">
        <f t="shared" si="141"/>
        <v>0</v>
      </c>
      <c r="J1617" s="14">
        <f t="shared" si="142"/>
        <v>10000</v>
      </c>
    </row>
    <row r="1618" spans="1:10" hidden="1" x14ac:dyDescent="0.3">
      <c r="A1618" s="5">
        <f t="shared" si="143"/>
        <v>1059</v>
      </c>
      <c r="B1618" s="3">
        <v>45220</v>
      </c>
      <c r="C1618" s="2" t="s">
        <v>8</v>
      </c>
      <c r="D1618" s="2" t="s">
        <v>88</v>
      </c>
      <c r="E1618" s="2" t="s">
        <v>580</v>
      </c>
      <c r="F1618" s="2" t="s">
        <v>434</v>
      </c>
      <c r="G1618" s="2">
        <v>1</v>
      </c>
      <c r="H1618" s="10">
        <f>IF(_xlfn.XLOOKUP(D1618,Principales!$B:$B,Principales!$D:$D,,,1)&lt;B1618,_xlfn.XLOOKUP(D1618,Principales!$B:$B,Principales!$C:$C,,,-1),_xlfn.XLOOKUP(D1618,Principales!$B:$B,Principales!$C:$C,,,1))</f>
        <v>5000</v>
      </c>
      <c r="I1618" s="14">
        <f t="shared" si="141"/>
        <v>0</v>
      </c>
      <c r="J1618" s="14">
        <f t="shared" si="142"/>
        <v>5000</v>
      </c>
    </row>
    <row r="1619" spans="1:10" hidden="1" x14ac:dyDescent="0.3">
      <c r="A1619" s="5">
        <f t="shared" si="143"/>
        <v>1060</v>
      </c>
      <c r="B1619" s="3">
        <v>45220</v>
      </c>
      <c r="C1619" s="2" t="s">
        <v>570</v>
      </c>
      <c r="D1619" s="2" t="s">
        <v>780</v>
      </c>
      <c r="E1619" s="2" t="s">
        <v>63</v>
      </c>
      <c r="F1619" s="2" t="s">
        <v>434</v>
      </c>
      <c r="G1619" s="2">
        <v>1</v>
      </c>
      <c r="H1619" s="10">
        <f>IF(_xlfn.XLOOKUP(D1619,Principales!$B:$B,Principales!$D:$D,,,1)&lt;B1619,_xlfn.XLOOKUP(D1619,Principales!$B:$B,Principales!$C:$C,,,-1),_xlfn.XLOOKUP(D1619,Principales!$B:$B,Principales!$C:$C,,,1))</f>
        <v>7000</v>
      </c>
      <c r="I1619" s="14">
        <f t="shared" si="141"/>
        <v>0</v>
      </c>
      <c r="J1619" s="14">
        <f t="shared" si="142"/>
        <v>7000</v>
      </c>
    </row>
    <row r="1620" spans="1:10" hidden="1" x14ac:dyDescent="0.3">
      <c r="A1620" s="5">
        <f t="shared" si="143"/>
        <v>1061</v>
      </c>
      <c r="B1620" s="3">
        <v>45220</v>
      </c>
      <c r="C1620" s="2" t="s">
        <v>338</v>
      </c>
      <c r="D1620" s="2" t="s">
        <v>155</v>
      </c>
      <c r="E1620" s="2" t="s">
        <v>63</v>
      </c>
      <c r="F1620" s="2" t="s">
        <v>4</v>
      </c>
      <c r="G1620" s="2">
        <v>1</v>
      </c>
      <c r="H1620" s="10">
        <f>IF(_xlfn.XLOOKUP(D1620,Principales!$B:$B,Principales!$D:$D,,,1)&lt;B1620,_xlfn.XLOOKUP(D1620,Principales!$B:$B,Principales!$C:$C,,,-1),_xlfn.XLOOKUP(D1620,Principales!$B:$B,Principales!$C:$C,,,1))</f>
        <v>5000</v>
      </c>
      <c r="I1620" s="14">
        <f t="shared" si="141"/>
        <v>0</v>
      </c>
      <c r="J1620" s="14">
        <f t="shared" si="142"/>
        <v>5000</v>
      </c>
    </row>
    <row r="1621" spans="1:10" hidden="1" x14ac:dyDescent="0.3">
      <c r="A1621" s="5">
        <f t="shared" si="143"/>
        <v>1062</v>
      </c>
      <c r="B1621" s="3">
        <v>45220</v>
      </c>
      <c r="C1621" s="2" t="s">
        <v>760</v>
      </c>
      <c r="D1621" s="2" t="s">
        <v>155</v>
      </c>
      <c r="E1621" s="2" t="s">
        <v>63</v>
      </c>
      <c r="F1621" s="2" t="s">
        <v>4</v>
      </c>
      <c r="G1621" s="2">
        <v>2</v>
      </c>
      <c r="H1621" s="10">
        <f>IF(_xlfn.XLOOKUP(D1621,Principales!$B:$B,Principales!$D:$D,,,1)&lt;B1621,_xlfn.XLOOKUP(D1621,Principales!$B:$B,Principales!$C:$C,,,-1),_xlfn.XLOOKUP(D1621,Principales!$B:$B,Principales!$C:$C,,,1))</f>
        <v>5000</v>
      </c>
      <c r="I1621" s="14">
        <f t="shared" si="141"/>
        <v>0</v>
      </c>
      <c r="J1621" s="14">
        <f t="shared" si="142"/>
        <v>10000</v>
      </c>
    </row>
    <row r="1622" spans="1:10" hidden="1" x14ac:dyDescent="0.3">
      <c r="A1622" s="5">
        <f t="shared" si="143"/>
        <v>1063</v>
      </c>
      <c r="B1622" s="3">
        <v>45220</v>
      </c>
      <c r="C1622" s="2" t="s">
        <v>34</v>
      </c>
      <c r="D1622" s="2" t="s">
        <v>155</v>
      </c>
      <c r="E1622" s="2" t="s">
        <v>63</v>
      </c>
      <c r="F1622" s="2" t="s">
        <v>12</v>
      </c>
      <c r="G1622" s="2">
        <v>2</v>
      </c>
      <c r="H1622" s="10">
        <f>IF(_xlfn.XLOOKUP(D1622,Principales!$B:$B,Principales!$D:$D,,,1)&lt;B1622,_xlfn.XLOOKUP(D1622,Principales!$B:$B,Principales!$C:$C,,,-1),_xlfn.XLOOKUP(D1622,Principales!$B:$B,Principales!$C:$C,,,1))</f>
        <v>5000</v>
      </c>
      <c r="I1622" s="14">
        <f t="shared" si="141"/>
        <v>0</v>
      </c>
      <c r="J1622" s="14">
        <f t="shared" si="142"/>
        <v>10000</v>
      </c>
    </row>
    <row r="1623" spans="1:10" hidden="1" x14ac:dyDescent="0.3">
      <c r="A1623" s="5">
        <f t="shared" si="143"/>
        <v>1063</v>
      </c>
      <c r="B1623" s="3">
        <v>45220</v>
      </c>
      <c r="C1623" s="2" t="s">
        <v>34</v>
      </c>
      <c r="D1623" s="2" t="s">
        <v>155</v>
      </c>
      <c r="E1623" s="2" t="s">
        <v>63</v>
      </c>
      <c r="F1623" s="2" t="s">
        <v>434</v>
      </c>
      <c r="G1623" s="2">
        <v>1</v>
      </c>
      <c r="H1623" s="10">
        <f>IF(_xlfn.XLOOKUP(D1623,Principales!$B:$B,Principales!$D:$D,,,1)&lt;B1623,_xlfn.XLOOKUP(D1623,Principales!$B:$B,Principales!$C:$C,,,-1),_xlfn.XLOOKUP(D1623,Principales!$B:$B,Principales!$C:$C,,,1))</f>
        <v>5000</v>
      </c>
      <c r="I1623" s="14">
        <f t="shared" si="141"/>
        <v>0</v>
      </c>
      <c r="J1623" s="14">
        <f t="shared" si="142"/>
        <v>5000</v>
      </c>
    </row>
    <row r="1624" spans="1:10" hidden="1" x14ac:dyDescent="0.3">
      <c r="A1624" s="5">
        <f t="shared" si="143"/>
        <v>1064</v>
      </c>
      <c r="B1624" s="3">
        <v>45220</v>
      </c>
      <c r="C1624" s="2" t="s">
        <v>507</v>
      </c>
      <c r="D1624" s="2" t="s">
        <v>155</v>
      </c>
      <c r="E1624" s="2" t="s">
        <v>63</v>
      </c>
      <c r="F1624" s="2" t="s">
        <v>4</v>
      </c>
      <c r="G1624" s="2">
        <v>1</v>
      </c>
      <c r="H1624" s="10">
        <f>IF(_xlfn.XLOOKUP(D1624,Principales!$B:$B,Principales!$D:$D,,,1)&lt;B1624,_xlfn.XLOOKUP(D1624,Principales!$B:$B,Principales!$C:$C,,,-1),_xlfn.XLOOKUP(D1624,Principales!$B:$B,Principales!$C:$C,,,1))</f>
        <v>5000</v>
      </c>
      <c r="I1624" s="14">
        <f t="shared" si="141"/>
        <v>0</v>
      </c>
      <c r="J1624" s="14">
        <f t="shared" si="142"/>
        <v>5000</v>
      </c>
    </row>
    <row r="1625" spans="1:10" hidden="1" x14ac:dyDescent="0.3">
      <c r="A1625" s="5">
        <f t="shared" si="143"/>
        <v>1064</v>
      </c>
      <c r="B1625" s="3">
        <v>45220</v>
      </c>
      <c r="C1625" s="2" t="s">
        <v>507</v>
      </c>
      <c r="D1625" s="2" t="s">
        <v>155</v>
      </c>
      <c r="E1625" s="2" t="s">
        <v>63</v>
      </c>
      <c r="F1625" s="2" t="s">
        <v>434</v>
      </c>
      <c r="G1625" s="2">
        <v>1</v>
      </c>
      <c r="H1625" s="10">
        <f>IF(_xlfn.XLOOKUP(D1625,Principales!$B:$B,Principales!$D:$D,,,1)&lt;B1625,_xlfn.XLOOKUP(D1625,Principales!$B:$B,Principales!$C:$C,,,-1),_xlfn.XLOOKUP(D1625,Principales!$B:$B,Principales!$C:$C,,,1))</f>
        <v>5000</v>
      </c>
      <c r="I1625" s="14">
        <f t="shared" si="141"/>
        <v>0</v>
      </c>
      <c r="J1625" s="14">
        <f t="shared" si="142"/>
        <v>5000</v>
      </c>
    </row>
    <row r="1626" spans="1:10" hidden="1" x14ac:dyDescent="0.3">
      <c r="A1626" s="5">
        <f t="shared" si="143"/>
        <v>1065</v>
      </c>
      <c r="B1626" s="3">
        <v>45220</v>
      </c>
      <c r="C1626" s="2" t="s">
        <v>861</v>
      </c>
      <c r="D1626" s="2" t="s">
        <v>155</v>
      </c>
      <c r="E1626" s="2" t="s">
        <v>63</v>
      </c>
      <c r="F1626" s="2" t="s">
        <v>4</v>
      </c>
      <c r="G1626" s="2">
        <v>1</v>
      </c>
      <c r="H1626" s="10">
        <f>IF(_xlfn.XLOOKUP(D1626,Principales!$B:$B,Principales!$D:$D,,,1)&lt;B1626,_xlfn.XLOOKUP(D1626,Principales!$B:$B,Principales!$C:$C,,,-1),_xlfn.XLOOKUP(D1626,Principales!$B:$B,Principales!$C:$C,,,1))</f>
        <v>5000</v>
      </c>
      <c r="I1626" s="14">
        <f t="shared" si="141"/>
        <v>0</v>
      </c>
      <c r="J1626" s="14">
        <f t="shared" si="142"/>
        <v>5000</v>
      </c>
    </row>
    <row r="1627" spans="1:10" hidden="1" x14ac:dyDescent="0.3">
      <c r="A1627" s="5">
        <f t="shared" si="143"/>
        <v>1065</v>
      </c>
      <c r="B1627" s="3">
        <v>45220</v>
      </c>
      <c r="C1627" s="2" t="s">
        <v>861</v>
      </c>
      <c r="D1627" s="2" t="s">
        <v>155</v>
      </c>
      <c r="E1627" s="2" t="s">
        <v>63</v>
      </c>
      <c r="F1627" s="2" t="s">
        <v>434</v>
      </c>
      <c r="G1627" s="2">
        <v>1</v>
      </c>
      <c r="H1627" s="10">
        <f>IF(_xlfn.XLOOKUP(D1627,Principales!$B:$B,Principales!$D:$D,,,1)&lt;B1627,_xlfn.XLOOKUP(D1627,Principales!$B:$B,Principales!$C:$C,,,-1),_xlfn.XLOOKUP(D1627,Principales!$B:$B,Principales!$C:$C,,,1))</f>
        <v>5000</v>
      </c>
      <c r="I1627" s="14">
        <f t="shared" si="141"/>
        <v>0</v>
      </c>
      <c r="J1627" s="14">
        <f t="shared" si="142"/>
        <v>5000</v>
      </c>
    </row>
    <row r="1628" spans="1:10" hidden="1" x14ac:dyDescent="0.3">
      <c r="A1628" s="5">
        <f t="shared" si="143"/>
        <v>1066</v>
      </c>
      <c r="B1628" s="3">
        <v>45220</v>
      </c>
      <c r="C1628" s="2" t="s">
        <v>145</v>
      </c>
      <c r="D1628" s="2" t="s">
        <v>16</v>
      </c>
      <c r="E1628" s="2"/>
      <c r="F1628" s="2" t="s">
        <v>4</v>
      </c>
      <c r="G1628" s="2">
        <v>2</v>
      </c>
      <c r="H1628" s="10">
        <f>IF(_xlfn.XLOOKUP(D1628,Principales!$B:$B,Principales!$D:$D,,,1)&lt;B1628,_xlfn.XLOOKUP(D1628,Principales!$B:$B,Principales!$C:$C,,,-1),_xlfn.XLOOKUP(D1628,Principales!$B:$B,Principales!$C:$C,,,1))</f>
        <v>5500</v>
      </c>
      <c r="I1628" s="14">
        <f t="shared" si="141"/>
        <v>0</v>
      </c>
      <c r="J1628" s="14">
        <f t="shared" si="142"/>
        <v>11000</v>
      </c>
    </row>
    <row r="1629" spans="1:10" hidden="1" x14ac:dyDescent="0.3">
      <c r="A1629" s="5">
        <f t="shared" si="143"/>
        <v>1066</v>
      </c>
      <c r="B1629" s="3">
        <v>45220</v>
      </c>
      <c r="C1629" s="2" t="s">
        <v>145</v>
      </c>
      <c r="D1629" s="2" t="s">
        <v>16</v>
      </c>
      <c r="E1629" s="2"/>
      <c r="F1629" s="2" t="s">
        <v>12</v>
      </c>
      <c r="G1629" s="2">
        <v>1</v>
      </c>
      <c r="H1629" s="10">
        <f>IF(_xlfn.XLOOKUP(D1629,Principales!$B:$B,Principales!$D:$D,,,1)&lt;B1629,_xlfn.XLOOKUP(D1629,Principales!$B:$B,Principales!$C:$C,,,-1),_xlfn.XLOOKUP(D1629,Principales!$B:$B,Principales!$C:$C,,,1))</f>
        <v>5500</v>
      </c>
      <c r="I1629" s="14">
        <f t="shared" si="141"/>
        <v>0</v>
      </c>
      <c r="J1629" s="14">
        <f t="shared" si="142"/>
        <v>5500</v>
      </c>
    </row>
    <row r="1630" spans="1:10" hidden="1" x14ac:dyDescent="0.3">
      <c r="A1630" s="5">
        <f t="shared" si="143"/>
        <v>1066</v>
      </c>
      <c r="B1630" s="3">
        <v>45220</v>
      </c>
      <c r="C1630" s="2" t="s">
        <v>145</v>
      </c>
      <c r="D1630" s="2" t="s">
        <v>155</v>
      </c>
      <c r="E1630" s="2" t="s">
        <v>63</v>
      </c>
      <c r="F1630" s="2" t="s">
        <v>12</v>
      </c>
      <c r="G1630" s="2">
        <v>1</v>
      </c>
      <c r="H1630" s="10">
        <f>IF(_xlfn.XLOOKUP(D1630,Principales!$B:$B,Principales!$D:$D,,,1)&lt;B1630,_xlfn.XLOOKUP(D1630,Principales!$B:$B,Principales!$C:$C,,,-1),_xlfn.XLOOKUP(D1630,Principales!$B:$B,Principales!$C:$C,,,1))</f>
        <v>5000</v>
      </c>
      <c r="I1630" s="14">
        <f t="shared" si="141"/>
        <v>0</v>
      </c>
      <c r="J1630" s="14">
        <f t="shared" si="142"/>
        <v>5000</v>
      </c>
    </row>
    <row r="1631" spans="1:10" hidden="1" x14ac:dyDescent="0.3">
      <c r="A1631" s="5">
        <f t="shared" si="143"/>
        <v>1067</v>
      </c>
      <c r="B1631" s="3">
        <v>45221</v>
      </c>
      <c r="C1631" s="2" t="s">
        <v>84</v>
      </c>
      <c r="D1631" s="2" t="s">
        <v>60</v>
      </c>
      <c r="E1631" s="2" t="s">
        <v>337</v>
      </c>
      <c r="F1631" s="2" t="s">
        <v>434</v>
      </c>
      <c r="G1631" s="2">
        <v>1</v>
      </c>
      <c r="H1631" s="10">
        <f>IF(_xlfn.XLOOKUP(D1631,Principales!$B:$B,Principales!$D:$D,,,1)&lt;B1631,_xlfn.XLOOKUP(D1631,Principales!$B:$B,Principales!$C:$C,,,-1),_xlfn.XLOOKUP(D1631,Principales!$B:$B,Principales!$C:$C,,,1))</f>
        <v>6000</v>
      </c>
      <c r="I1631" s="14">
        <f t="shared" si="141"/>
        <v>0</v>
      </c>
      <c r="J1631" s="14">
        <f t="shared" si="142"/>
        <v>6000</v>
      </c>
    </row>
    <row r="1632" spans="1:10" hidden="1" x14ac:dyDescent="0.3">
      <c r="A1632" s="5">
        <f t="shared" si="143"/>
        <v>1068</v>
      </c>
      <c r="B1632" s="3">
        <v>45221</v>
      </c>
      <c r="C1632" s="2" t="s">
        <v>746</v>
      </c>
      <c r="D1632" s="2" t="s">
        <v>152</v>
      </c>
      <c r="E1632" s="2" t="s">
        <v>22</v>
      </c>
      <c r="F1632" s="2" t="s">
        <v>12</v>
      </c>
      <c r="G1632" s="2">
        <v>1</v>
      </c>
      <c r="H1632" s="10">
        <f>IF(_xlfn.XLOOKUP(D1632,Principales!$B:$B,Principales!$D:$D,,,1)&lt;B1632,_xlfn.XLOOKUP(D1632,Principales!$B:$B,Principales!$C:$C,,,-1),_xlfn.XLOOKUP(D1632,Principales!$B:$B,Principales!$C:$C,,,1))</f>
        <v>6000</v>
      </c>
      <c r="I1632" s="14">
        <f t="shared" si="141"/>
        <v>0</v>
      </c>
      <c r="J1632" s="14">
        <f t="shared" si="142"/>
        <v>6000</v>
      </c>
    </row>
    <row r="1633" spans="1:10" hidden="1" x14ac:dyDescent="0.3">
      <c r="A1633" s="5">
        <f t="shared" si="143"/>
        <v>1068</v>
      </c>
      <c r="B1633" s="3">
        <v>45221</v>
      </c>
      <c r="C1633" s="2" t="s">
        <v>746</v>
      </c>
      <c r="D1633" s="2" t="s">
        <v>431</v>
      </c>
      <c r="E1633" s="2" t="s">
        <v>543</v>
      </c>
      <c r="F1633" s="2" t="s">
        <v>4</v>
      </c>
      <c r="G1633" s="2">
        <v>1</v>
      </c>
      <c r="H1633" s="10">
        <f>IF(_xlfn.XLOOKUP(D1633,Principales!$B:$B,Principales!$D:$D,,,1)&lt;B1633,_xlfn.XLOOKUP(D1633,Principales!$B:$B,Principales!$C:$C,,,-1),_xlfn.XLOOKUP(D1633,Principales!$B:$B,Principales!$C:$C,,,1))</f>
        <v>5000</v>
      </c>
      <c r="I1633" s="14">
        <f t="shared" si="141"/>
        <v>0</v>
      </c>
      <c r="J1633" s="14">
        <f t="shared" si="142"/>
        <v>5000</v>
      </c>
    </row>
    <row r="1634" spans="1:10" hidden="1" x14ac:dyDescent="0.3">
      <c r="A1634" s="5">
        <f t="shared" si="143"/>
        <v>1068</v>
      </c>
      <c r="B1634" s="3">
        <v>45221</v>
      </c>
      <c r="C1634" s="2" t="s">
        <v>746</v>
      </c>
      <c r="D1634" s="2" t="s">
        <v>431</v>
      </c>
      <c r="E1634" s="2" t="s">
        <v>749</v>
      </c>
      <c r="F1634" s="2" t="s">
        <v>434</v>
      </c>
      <c r="G1634" s="2">
        <v>1</v>
      </c>
      <c r="H1634" s="10">
        <f>IF(_xlfn.XLOOKUP(D1634,Principales!$B:$B,Principales!$D:$D,,,1)&lt;B1634,_xlfn.XLOOKUP(D1634,Principales!$B:$B,Principales!$C:$C,,,-1),_xlfn.XLOOKUP(D1634,Principales!$B:$B,Principales!$C:$C,,,1))</f>
        <v>5000</v>
      </c>
      <c r="I1634" s="14">
        <f t="shared" si="141"/>
        <v>0</v>
      </c>
      <c r="J1634" s="14">
        <f t="shared" si="142"/>
        <v>5000</v>
      </c>
    </row>
    <row r="1635" spans="1:10" hidden="1" x14ac:dyDescent="0.3">
      <c r="A1635" s="5">
        <f t="shared" si="143"/>
        <v>1068</v>
      </c>
      <c r="B1635" s="3">
        <v>45221</v>
      </c>
      <c r="C1635" s="2" t="s">
        <v>746</v>
      </c>
      <c r="D1635" s="2" t="s">
        <v>340</v>
      </c>
      <c r="E1635" s="2" t="s">
        <v>92</v>
      </c>
      <c r="F1635" s="2" t="s">
        <v>434</v>
      </c>
      <c r="G1635" s="2">
        <v>1</v>
      </c>
      <c r="H1635" s="10">
        <f>IF(_xlfn.XLOOKUP(D1635,Principales!$B:$B,Principales!$D:$D,,,1)&lt;B1635,_xlfn.XLOOKUP(D1635,Principales!$B:$B,Principales!$C:$C,,,-1),_xlfn.XLOOKUP(D1635,Principales!$B:$B,Principales!$C:$C,,,1))</f>
        <v>5000</v>
      </c>
      <c r="I1635" s="14">
        <f t="shared" si="141"/>
        <v>0</v>
      </c>
      <c r="J1635" s="14">
        <f t="shared" si="142"/>
        <v>5000</v>
      </c>
    </row>
    <row r="1636" spans="1:10" hidden="1" x14ac:dyDescent="0.3">
      <c r="A1636" s="5">
        <f t="shared" si="143"/>
        <v>1068</v>
      </c>
      <c r="B1636" s="3">
        <v>45221</v>
      </c>
      <c r="C1636" s="2" t="s">
        <v>746</v>
      </c>
      <c r="D1636" s="2" t="s">
        <v>340</v>
      </c>
      <c r="E1636" s="2" t="s">
        <v>22</v>
      </c>
      <c r="F1636" s="2" t="s">
        <v>4</v>
      </c>
      <c r="G1636" s="2">
        <v>2</v>
      </c>
      <c r="H1636" s="10">
        <f>IF(_xlfn.XLOOKUP(D1636,Principales!$B:$B,Principales!$D:$D,,,1)&lt;B1636,_xlfn.XLOOKUP(D1636,Principales!$B:$B,Principales!$C:$C,,,-1),_xlfn.XLOOKUP(D1636,Principales!$B:$B,Principales!$C:$C,,,1))</f>
        <v>5000</v>
      </c>
      <c r="I1636" s="14">
        <f t="shared" si="141"/>
        <v>0</v>
      </c>
      <c r="J1636" s="14">
        <f t="shared" si="142"/>
        <v>10000</v>
      </c>
    </row>
    <row r="1637" spans="1:10" hidden="1" x14ac:dyDescent="0.3">
      <c r="A1637" s="5">
        <f t="shared" si="143"/>
        <v>1069</v>
      </c>
      <c r="B1637" s="3">
        <v>45221</v>
      </c>
      <c r="C1637" s="2" t="s">
        <v>493</v>
      </c>
      <c r="D1637" s="2" t="s">
        <v>60</v>
      </c>
      <c r="E1637" s="2" t="s">
        <v>337</v>
      </c>
      <c r="F1637" s="2" t="s">
        <v>434</v>
      </c>
      <c r="G1637" s="2">
        <v>1</v>
      </c>
      <c r="H1637" s="10">
        <f>IF(_xlfn.XLOOKUP(D1637,Principales!$B:$B,Principales!$D:$D,,,1)&lt;B1637,_xlfn.XLOOKUP(D1637,Principales!$B:$B,Principales!$C:$C,,,-1),_xlfn.XLOOKUP(D1637,Principales!$B:$B,Principales!$C:$C,,,1))</f>
        <v>6000</v>
      </c>
      <c r="I1637" s="14">
        <f t="shared" si="141"/>
        <v>0</v>
      </c>
      <c r="J1637" s="14">
        <f t="shared" si="142"/>
        <v>6000</v>
      </c>
    </row>
    <row r="1638" spans="1:10" hidden="1" x14ac:dyDescent="0.3">
      <c r="A1638" s="5">
        <f t="shared" si="143"/>
        <v>1070</v>
      </c>
      <c r="B1638" s="3">
        <v>45221</v>
      </c>
      <c r="C1638" s="2" t="s">
        <v>93</v>
      </c>
      <c r="D1638" s="2" t="s">
        <v>37</v>
      </c>
      <c r="E1638" s="2"/>
      <c r="F1638" s="2" t="s">
        <v>4</v>
      </c>
      <c r="G1638" s="2">
        <v>1</v>
      </c>
      <c r="H1638" s="10">
        <f>IF(_xlfn.XLOOKUP(D1638,Principales!$B:$B,Principales!$D:$D,,,1)&lt;B1638,_xlfn.XLOOKUP(D1638,Principales!$B:$B,Principales!$C:$C,,,-1),_xlfn.XLOOKUP(D1638,Principales!$B:$B,Principales!$C:$C,,,1))</f>
        <v>6000</v>
      </c>
      <c r="I1638" s="14">
        <f t="shared" si="141"/>
        <v>0</v>
      </c>
      <c r="J1638" s="14">
        <f t="shared" si="142"/>
        <v>6000</v>
      </c>
    </row>
    <row r="1639" spans="1:10" hidden="1" x14ac:dyDescent="0.3">
      <c r="A1639" s="5">
        <f t="shared" si="143"/>
        <v>1070</v>
      </c>
      <c r="B1639" s="3">
        <v>45221</v>
      </c>
      <c r="C1639" s="2" t="s">
        <v>93</v>
      </c>
      <c r="D1639" s="2" t="s">
        <v>341</v>
      </c>
      <c r="E1639" s="2" t="s">
        <v>337</v>
      </c>
      <c r="F1639" s="2" t="s">
        <v>4</v>
      </c>
      <c r="G1639" s="2">
        <v>1</v>
      </c>
      <c r="H1639" s="10">
        <f>IF(_xlfn.XLOOKUP(D1639,Principales!$B:$B,Principales!$D:$D,,,1)&lt;B1639,_xlfn.XLOOKUP(D1639,Principales!$B:$B,Principales!$C:$C,,,-1),_xlfn.XLOOKUP(D1639,Principales!$B:$B,Principales!$C:$C,,,1))</f>
        <v>5000</v>
      </c>
      <c r="I1639" s="14">
        <f t="shared" si="141"/>
        <v>0</v>
      </c>
      <c r="J1639" s="14">
        <f t="shared" si="142"/>
        <v>5000</v>
      </c>
    </row>
    <row r="1640" spans="1:10" hidden="1" x14ac:dyDescent="0.3">
      <c r="A1640" s="5">
        <f t="shared" si="143"/>
        <v>1071</v>
      </c>
      <c r="B1640" s="3">
        <v>45221</v>
      </c>
      <c r="C1640" s="2" t="s">
        <v>750</v>
      </c>
      <c r="D1640" s="2" t="s">
        <v>431</v>
      </c>
      <c r="E1640" s="2" t="s">
        <v>22</v>
      </c>
      <c r="F1640" s="2" t="s">
        <v>4</v>
      </c>
      <c r="G1640" s="2">
        <v>1</v>
      </c>
      <c r="H1640" s="10">
        <f>IF(_xlfn.XLOOKUP(D1640,Principales!$B:$B,Principales!$D:$D,,,1)&lt;B1640,_xlfn.XLOOKUP(D1640,Principales!$B:$B,Principales!$C:$C,,,-1),_xlfn.XLOOKUP(D1640,Principales!$B:$B,Principales!$C:$C,,,1))</f>
        <v>5000</v>
      </c>
      <c r="I1640" s="14">
        <f t="shared" si="141"/>
        <v>0</v>
      </c>
      <c r="J1640" s="14">
        <f t="shared" si="142"/>
        <v>5000</v>
      </c>
    </row>
    <row r="1641" spans="1:10" hidden="1" x14ac:dyDescent="0.3">
      <c r="A1641" s="5">
        <f t="shared" si="143"/>
        <v>1071</v>
      </c>
      <c r="B1641" s="3">
        <v>45221</v>
      </c>
      <c r="C1641" s="2" t="s">
        <v>750</v>
      </c>
      <c r="D1641" s="2" t="s">
        <v>60</v>
      </c>
      <c r="E1641" s="2" t="s">
        <v>19</v>
      </c>
      <c r="F1641" s="2" t="s">
        <v>434</v>
      </c>
      <c r="G1641" s="2">
        <v>1</v>
      </c>
      <c r="H1641" s="10">
        <f>IF(_xlfn.XLOOKUP(D1641,Principales!$B:$B,Principales!$D:$D,,,1)&lt;B1641,_xlfn.XLOOKUP(D1641,Principales!$B:$B,Principales!$C:$C,,,-1),_xlfn.XLOOKUP(D1641,Principales!$B:$B,Principales!$C:$C,,,1))</f>
        <v>6000</v>
      </c>
      <c r="I1641" s="14">
        <f t="shared" si="141"/>
        <v>0</v>
      </c>
      <c r="J1641" s="14">
        <f t="shared" si="142"/>
        <v>6000</v>
      </c>
    </row>
    <row r="1642" spans="1:10" hidden="1" x14ac:dyDescent="0.3">
      <c r="A1642" s="5">
        <f t="shared" si="143"/>
        <v>1071</v>
      </c>
      <c r="B1642" s="3">
        <v>45221</v>
      </c>
      <c r="C1642" s="2" t="s">
        <v>750</v>
      </c>
      <c r="D1642" s="2" t="s">
        <v>37</v>
      </c>
      <c r="E1642" s="2"/>
      <c r="F1642" s="2" t="s">
        <v>4</v>
      </c>
      <c r="G1642" s="2">
        <v>1</v>
      </c>
      <c r="H1642" s="10">
        <f>IF(_xlfn.XLOOKUP(D1642,Principales!$B:$B,Principales!$D:$D,,,1)&lt;B1642,_xlfn.XLOOKUP(D1642,Principales!$B:$B,Principales!$C:$C,,,-1),_xlfn.XLOOKUP(D1642,Principales!$B:$B,Principales!$C:$C,,,1))</f>
        <v>6000</v>
      </c>
      <c r="I1642" s="14">
        <f t="shared" si="141"/>
        <v>0</v>
      </c>
      <c r="J1642" s="14">
        <f t="shared" si="142"/>
        <v>6000</v>
      </c>
    </row>
    <row r="1643" spans="1:10" hidden="1" x14ac:dyDescent="0.3">
      <c r="A1643" s="5">
        <f t="shared" si="143"/>
        <v>1072</v>
      </c>
      <c r="B1643" s="3">
        <v>45222</v>
      </c>
      <c r="C1643" s="2" t="s">
        <v>84</v>
      </c>
      <c r="D1643" s="2" t="s">
        <v>527</v>
      </c>
      <c r="E1643" s="2"/>
      <c r="F1643" s="2" t="s">
        <v>4</v>
      </c>
      <c r="G1643" s="2">
        <v>1</v>
      </c>
      <c r="H1643" s="10">
        <f>IF(_xlfn.XLOOKUP(D1643,Principales!$B:$B,Principales!$D:$D,,,1)&lt;B1643,_xlfn.XLOOKUP(D1643,Principales!$B:$B,Principales!$C:$C,,,-1),_xlfn.XLOOKUP(D1643,Principales!$B:$B,Principales!$C:$C,,,1))</f>
        <v>6000</v>
      </c>
      <c r="I1643" s="14">
        <f t="shared" si="141"/>
        <v>0</v>
      </c>
      <c r="J1643" s="14">
        <f t="shared" si="142"/>
        <v>6000</v>
      </c>
    </row>
    <row r="1644" spans="1:10" hidden="1" x14ac:dyDescent="0.3">
      <c r="A1644" s="5">
        <f t="shared" si="143"/>
        <v>1073</v>
      </c>
      <c r="B1644" s="3">
        <v>45222</v>
      </c>
      <c r="C1644" s="2" t="s">
        <v>282</v>
      </c>
      <c r="D1644" s="2" t="s">
        <v>31</v>
      </c>
      <c r="E1644" s="2" t="s">
        <v>528</v>
      </c>
      <c r="F1644" s="2" t="s">
        <v>434</v>
      </c>
      <c r="G1644" s="2">
        <v>1</v>
      </c>
      <c r="H1644" s="10">
        <f>IF(_xlfn.XLOOKUP(D1644,Principales!$B:$B,Principales!$D:$D,,,1)&lt;B1644,_xlfn.XLOOKUP(D1644,Principales!$B:$B,Principales!$C:$C,,,-1),_xlfn.XLOOKUP(D1644,Principales!$B:$B,Principales!$C:$C,,,1))</f>
        <v>5000</v>
      </c>
      <c r="I1644" s="14">
        <f t="shared" si="141"/>
        <v>0</v>
      </c>
      <c r="J1644" s="14">
        <f t="shared" si="142"/>
        <v>5000</v>
      </c>
    </row>
    <row r="1645" spans="1:10" hidden="1" x14ac:dyDescent="0.3">
      <c r="A1645" s="5">
        <f t="shared" si="143"/>
        <v>1073</v>
      </c>
      <c r="B1645" s="3">
        <v>45222</v>
      </c>
      <c r="C1645" s="2" t="s">
        <v>282</v>
      </c>
      <c r="D1645" s="2" t="s">
        <v>142</v>
      </c>
      <c r="E1645" s="2" t="s">
        <v>337</v>
      </c>
      <c r="F1645" s="2" t="s">
        <v>4</v>
      </c>
      <c r="G1645" s="2">
        <v>1</v>
      </c>
      <c r="H1645" s="10">
        <f>IF(_xlfn.XLOOKUP(D1645,Principales!$B:$B,Principales!$D:$D,,,1)&lt;B1645,_xlfn.XLOOKUP(D1645,Principales!$B:$B,Principales!$C:$C,,,-1),_xlfn.XLOOKUP(D1645,Principales!$B:$B,Principales!$C:$C,,,1))</f>
        <v>5000</v>
      </c>
      <c r="I1645" s="14">
        <f t="shared" si="141"/>
        <v>0</v>
      </c>
      <c r="J1645" s="14">
        <f t="shared" si="142"/>
        <v>5000</v>
      </c>
    </row>
    <row r="1646" spans="1:10" hidden="1" x14ac:dyDescent="0.3">
      <c r="A1646" s="5">
        <f t="shared" si="143"/>
        <v>1074</v>
      </c>
      <c r="B1646" s="3">
        <v>45223</v>
      </c>
      <c r="C1646" s="2" t="s">
        <v>84</v>
      </c>
      <c r="D1646" s="2" t="s">
        <v>67</v>
      </c>
      <c r="E1646" s="2"/>
      <c r="F1646" s="2" t="s">
        <v>434</v>
      </c>
      <c r="G1646" s="2">
        <v>1</v>
      </c>
      <c r="H1646" s="10">
        <f>IF(_xlfn.XLOOKUP(D1646,Principales!$B:$B,Principales!$D:$D,,,1)&lt;B1646,_xlfn.XLOOKUP(D1646,Principales!$B:$B,Principales!$C:$C,,,-1),_xlfn.XLOOKUP(D1646,Principales!$B:$B,Principales!$C:$C,,,1))</f>
        <v>5000</v>
      </c>
      <c r="I1646" s="14">
        <f t="shared" si="141"/>
        <v>0</v>
      </c>
      <c r="J1646" s="14">
        <f t="shared" si="142"/>
        <v>5000</v>
      </c>
    </row>
    <row r="1647" spans="1:10" hidden="1" x14ac:dyDescent="0.3">
      <c r="A1647" s="5">
        <f t="shared" si="143"/>
        <v>1075</v>
      </c>
      <c r="B1647" s="3">
        <v>45223</v>
      </c>
      <c r="C1647" s="2" t="s">
        <v>282</v>
      </c>
      <c r="D1647" s="2" t="s">
        <v>153</v>
      </c>
      <c r="E1647" s="2" t="s">
        <v>543</v>
      </c>
      <c r="F1647" s="2" t="s">
        <v>4</v>
      </c>
      <c r="G1647" s="2">
        <v>1</v>
      </c>
      <c r="H1647" s="10">
        <f>IF(_xlfn.XLOOKUP(D1647,Principales!$B:$B,Principales!$D:$D,,,1)&lt;B1647,_xlfn.XLOOKUP(D1647,Principales!$B:$B,Principales!$C:$C,,,-1),_xlfn.XLOOKUP(D1647,Principales!$B:$B,Principales!$C:$C,,,1))</f>
        <v>5500</v>
      </c>
      <c r="I1647" s="14">
        <f t="shared" si="141"/>
        <v>0</v>
      </c>
      <c r="J1647" s="14">
        <f t="shared" si="142"/>
        <v>5500</v>
      </c>
    </row>
    <row r="1648" spans="1:10" hidden="1" x14ac:dyDescent="0.3">
      <c r="A1648" s="5">
        <f t="shared" si="143"/>
        <v>1075</v>
      </c>
      <c r="B1648" s="3">
        <v>45223</v>
      </c>
      <c r="C1648" s="2" t="s">
        <v>282</v>
      </c>
      <c r="D1648" s="2" t="s">
        <v>31</v>
      </c>
      <c r="E1648" s="2" t="s">
        <v>528</v>
      </c>
      <c r="F1648" s="2" t="s">
        <v>434</v>
      </c>
      <c r="G1648" s="2">
        <v>1</v>
      </c>
      <c r="H1648" s="10">
        <f>IF(_xlfn.XLOOKUP(D1648,Principales!$B:$B,Principales!$D:$D,,,1)&lt;B1648,_xlfn.XLOOKUP(D1648,Principales!$B:$B,Principales!$C:$C,,,-1),_xlfn.XLOOKUP(D1648,Principales!$B:$B,Principales!$C:$C,,,1))</f>
        <v>5000</v>
      </c>
      <c r="I1648" s="14">
        <f t="shared" si="141"/>
        <v>0</v>
      </c>
      <c r="J1648" s="14">
        <f t="shared" si="142"/>
        <v>5000</v>
      </c>
    </row>
    <row r="1649" spans="1:10" hidden="1" x14ac:dyDescent="0.3">
      <c r="A1649" s="5">
        <f t="shared" si="143"/>
        <v>1076</v>
      </c>
      <c r="B1649" s="3">
        <v>45223</v>
      </c>
      <c r="C1649" s="2" t="s">
        <v>752</v>
      </c>
      <c r="D1649" s="2" t="s">
        <v>67</v>
      </c>
      <c r="E1649" s="2"/>
      <c r="F1649" s="2" t="s">
        <v>434</v>
      </c>
      <c r="G1649" s="2">
        <v>1</v>
      </c>
      <c r="H1649" s="10">
        <f>IF(_xlfn.XLOOKUP(D1649,Principales!$B:$B,Principales!$D:$D,,,1)&lt;B1649,_xlfn.XLOOKUP(D1649,Principales!$B:$B,Principales!$C:$C,,,-1),_xlfn.XLOOKUP(D1649,Principales!$B:$B,Principales!$C:$C,,,1))</f>
        <v>5000</v>
      </c>
      <c r="I1649" s="14">
        <f t="shared" si="141"/>
        <v>0</v>
      </c>
      <c r="J1649" s="14">
        <f t="shared" si="142"/>
        <v>5000</v>
      </c>
    </row>
    <row r="1650" spans="1:10" hidden="1" x14ac:dyDescent="0.3">
      <c r="A1650" s="5">
        <f t="shared" si="143"/>
        <v>1076</v>
      </c>
      <c r="B1650" s="3">
        <v>45223</v>
      </c>
      <c r="C1650" s="2" t="s">
        <v>752</v>
      </c>
      <c r="D1650" s="2" t="s">
        <v>88</v>
      </c>
      <c r="E1650" s="2" t="s">
        <v>580</v>
      </c>
      <c r="F1650" s="2" t="s">
        <v>434</v>
      </c>
      <c r="G1650" s="2">
        <v>1</v>
      </c>
      <c r="H1650" s="10">
        <f>IF(_xlfn.XLOOKUP(D1650,Principales!$B:$B,Principales!$D:$D,,,1)&lt;B1650,_xlfn.XLOOKUP(D1650,Principales!$B:$B,Principales!$C:$C,,,-1),_xlfn.XLOOKUP(D1650,Principales!$B:$B,Principales!$C:$C,,,1))</f>
        <v>5000</v>
      </c>
      <c r="I1650" s="14">
        <f t="shared" si="141"/>
        <v>0</v>
      </c>
      <c r="J1650" s="14">
        <f t="shared" si="142"/>
        <v>5000</v>
      </c>
    </row>
    <row r="1651" spans="1:10" hidden="1" x14ac:dyDescent="0.3">
      <c r="A1651" s="5">
        <f t="shared" si="143"/>
        <v>1077</v>
      </c>
      <c r="B1651" s="3">
        <v>45223</v>
      </c>
      <c r="C1651" s="2" t="s">
        <v>493</v>
      </c>
      <c r="D1651" s="2" t="s">
        <v>67</v>
      </c>
      <c r="E1651" s="2"/>
      <c r="F1651" s="2" t="s">
        <v>434</v>
      </c>
      <c r="G1651" s="2">
        <v>1</v>
      </c>
      <c r="H1651" s="10">
        <f>IF(_xlfn.XLOOKUP(D1651,Principales!$B:$B,Principales!$D:$D,,,1)&lt;B1651,_xlfn.XLOOKUP(D1651,Principales!$B:$B,Principales!$C:$C,,,-1),_xlfn.XLOOKUP(D1651,Principales!$B:$B,Principales!$C:$C,,,1))</f>
        <v>5000</v>
      </c>
      <c r="I1651" s="14">
        <f t="shared" si="141"/>
        <v>0</v>
      </c>
      <c r="J1651" s="14">
        <f t="shared" si="142"/>
        <v>5000</v>
      </c>
    </row>
    <row r="1652" spans="1:10" hidden="1" x14ac:dyDescent="0.3">
      <c r="A1652" s="5">
        <f t="shared" si="143"/>
        <v>1077</v>
      </c>
      <c r="B1652" s="3">
        <v>45223</v>
      </c>
      <c r="C1652" s="2" t="s">
        <v>493</v>
      </c>
      <c r="D1652" s="2" t="s">
        <v>67</v>
      </c>
      <c r="E1652" s="2"/>
      <c r="F1652" s="2" t="s">
        <v>4</v>
      </c>
      <c r="G1652" s="2">
        <v>1</v>
      </c>
      <c r="H1652" s="10">
        <f>IF(_xlfn.XLOOKUP(D1652,Principales!$B:$B,Principales!$D:$D,,,1)&lt;B1652,_xlfn.XLOOKUP(D1652,Principales!$B:$B,Principales!$C:$C,,,-1),_xlfn.XLOOKUP(D1652,Principales!$B:$B,Principales!$C:$C,,,1))</f>
        <v>5000</v>
      </c>
      <c r="I1652" s="14">
        <f t="shared" si="141"/>
        <v>0</v>
      </c>
      <c r="J1652" s="14">
        <f t="shared" si="142"/>
        <v>5000</v>
      </c>
    </row>
    <row r="1653" spans="1:10" hidden="1" x14ac:dyDescent="0.3">
      <c r="A1653" s="5">
        <f t="shared" si="143"/>
        <v>1078</v>
      </c>
      <c r="B1653" s="3">
        <v>45223</v>
      </c>
      <c r="C1653" s="2" t="s">
        <v>765</v>
      </c>
      <c r="D1653" s="2" t="s">
        <v>67</v>
      </c>
      <c r="E1653" s="2"/>
      <c r="F1653" s="2" t="s">
        <v>4</v>
      </c>
      <c r="G1653" s="2">
        <v>1</v>
      </c>
      <c r="H1653" s="10">
        <f>IF(_xlfn.XLOOKUP(D1653,Principales!$B:$B,Principales!$D:$D,,,1)&lt;B1653,_xlfn.XLOOKUP(D1653,Principales!$B:$B,Principales!$C:$C,,,-1),_xlfn.XLOOKUP(D1653,Principales!$B:$B,Principales!$C:$C,,,1))</f>
        <v>5000</v>
      </c>
      <c r="I1653" s="14">
        <f t="shared" si="141"/>
        <v>0</v>
      </c>
      <c r="J1653" s="14">
        <f t="shared" si="142"/>
        <v>5000</v>
      </c>
    </row>
    <row r="1654" spans="1:10" hidden="1" x14ac:dyDescent="0.3">
      <c r="A1654" s="5">
        <f t="shared" si="143"/>
        <v>1078</v>
      </c>
      <c r="B1654" s="3">
        <v>45223</v>
      </c>
      <c r="C1654" s="2" t="s">
        <v>765</v>
      </c>
      <c r="D1654" s="2" t="s">
        <v>88</v>
      </c>
      <c r="E1654" s="2" t="s">
        <v>745</v>
      </c>
      <c r="F1654" s="2" t="s">
        <v>4</v>
      </c>
      <c r="G1654" s="2">
        <v>1</v>
      </c>
      <c r="H1654" s="10">
        <f>IF(_xlfn.XLOOKUP(D1654,Principales!$B:$B,Principales!$D:$D,,,1)&lt;B1654,_xlfn.XLOOKUP(D1654,Principales!$B:$B,Principales!$C:$C,,,-1),_xlfn.XLOOKUP(D1654,Principales!$B:$B,Principales!$C:$C,,,1))</f>
        <v>5000</v>
      </c>
      <c r="I1654" s="14">
        <f t="shared" si="141"/>
        <v>0</v>
      </c>
      <c r="J1654" s="14">
        <f t="shared" si="142"/>
        <v>5000</v>
      </c>
    </row>
    <row r="1655" spans="1:10" hidden="1" x14ac:dyDescent="0.3">
      <c r="A1655" s="5">
        <f t="shared" si="143"/>
        <v>1079</v>
      </c>
      <c r="B1655" s="3">
        <v>45223</v>
      </c>
      <c r="C1655" s="2" t="s">
        <v>593</v>
      </c>
      <c r="D1655" s="2" t="s">
        <v>142</v>
      </c>
      <c r="E1655" s="2" t="s">
        <v>337</v>
      </c>
      <c r="F1655" s="2" t="s">
        <v>4</v>
      </c>
      <c r="G1655" s="2">
        <v>2</v>
      </c>
      <c r="H1655" s="10">
        <f>IF(_xlfn.XLOOKUP(D1655,Principales!$B:$B,Principales!$D:$D,,,1)&lt;B1655,_xlfn.XLOOKUP(D1655,Principales!$B:$B,Principales!$C:$C,,,-1),_xlfn.XLOOKUP(D1655,Principales!$B:$B,Principales!$C:$C,,,1))</f>
        <v>5000</v>
      </c>
      <c r="I1655" s="14">
        <f t="shared" si="141"/>
        <v>0</v>
      </c>
      <c r="J1655" s="14">
        <f t="shared" si="142"/>
        <v>10000</v>
      </c>
    </row>
    <row r="1656" spans="1:10" hidden="1" x14ac:dyDescent="0.3">
      <c r="A1656" s="5">
        <f t="shared" si="143"/>
        <v>1080</v>
      </c>
      <c r="B1656" s="3">
        <v>45224</v>
      </c>
      <c r="C1656" s="2" t="s">
        <v>84</v>
      </c>
      <c r="D1656" s="2" t="s">
        <v>576</v>
      </c>
      <c r="E1656" s="2"/>
      <c r="F1656" s="2" t="s">
        <v>747</v>
      </c>
      <c r="G1656" s="2">
        <v>1</v>
      </c>
      <c r="H1656" s="10">
        <f>IF(_xlfn.XLOOKUP(D1656,Principales!$B:$B,Principales!$D:$D,,,1)&lt;B1656,_xlfn.XLOOKUP(D1656,Principales!$B:$B,Principales!$C:$C,,,-1),_xlfn.XLOOKUP(D1656,Principales!$B:$B,Principales!$C:$C,,,1))</f>
        <v>5000</v>
      </c>
      <c r="I1656" s="14">
        <f t="shared" si="141"/>
        <v>0</v>
      </c>
      <c r="J1656" s="14">
        <f t="shared" si="142"/>
        <v>5000</v>
      </c>
    </row>
    <row r="1657" spans="1:10" hidden="1" x14ac:dyDescent="0.3">
      <c r="A1657" s="5">
        <f t="shared" si="143"/>
        <v>1081</v>
      </c>
      <c r="B1657" s="3">
        <v>45224</v>
      </c>
      <c r="C1657" s="2" t="s">
        <v>145</v>
      </c>
      <c r="D1657" s="2" t="s">
        <v>576</v>
      </c>
      <c r="E1657" s="2"/>
      <c r="F1657" s="2" t="s">
        <v>747</v>
      </c>
      <c r="G1657" s="2">
        <v>1</v>
      </c>
      <c r="H1657" s="10">
        <f>IF(_xlfn.XLOOKUP(D1657,Principales!$B:$B,Principales!$D:$D,,,1)&lt;B1657,_xlfn.XLOOKUP(D1657,Principales!$B:$B,Principales!$C:$C,,,-1),_xlfn.XLOOKUP(D1657,Principales!$B:$B,Principales!$C:$C,,,1))</f>
        <v>5000</v>
      </c>
      <c r="I1657" s="14">
        <f t="shared" si="141"/>
        <v>0</v>
      </c>
      <c r="J1657" s="14">
        <f t="shared" si="142"/>
        <v>5000</v>
      </c>
    </row>
    <row r="1658" spans="1:10" hidden="1" x14ac:dyDescent="0.3">
      <c r="A1658" s="5">
        <f t="shared" si="143"/>
        <v>1082</v>
      </c>
      <c r="B1658" s="3">
        <v>45224</v>
      </c>
      <c r="C1658" s="2" t="s">
        <v>752</v>
      </c>
      <c r="D1658" s="2" t="s">
        <v>576</v>
      </c>
      <c r="E1658" s="2"/>
      <c r="F1658" s="2" t="s">
        <v>747</v>
      </c>
      <c r="G1658" s="2">
        <v>2</v>
      </c>
      <c r="H1658" s="10">
        <f>IF(_xlfn.XLOOKUP(D1658,Principales!$B:$B,Principales!$D:$D,,,1)&lt;B1658,_xlfn.XLOOKUP(D1658,Principales!$B:$B,Principales!$C:$C,,,-1),_xlfn.XLOOKUP(D1658,Principales!$B:$B,Principales!$C:$C,,,1))</f>
        <v>5000</v>
      </c>
      <c r="I1658" s="14">
        <f t="shared" si="141"/>
        <v>0</v>
      </c>
      <c r="J1658" s="14">
        <f t="shared" si="142"/>
        <v>10000</v>
      </c>
    </row>
    <row r="1659" spans="1:10" hidden="1" x14ac:dyDescent="0.3">
      <c r="A1659" s="5">
        <f t="shared" si="143"/>
        <v>1083</v>
      </c>
      <c r="B1659" s="3">
        <v>45224</v>
      </c>
      <c r="C1659" s="2" t="s">
        <v>29</v>
      </c>
      <c r="D1659" s="2" t="s">
        <v>576</v>
      </c>
      <c r="E1659" s="2"/>
      <c r="F1659" s="2" t="s">
        <v>747</v>
      </c>
      <c r="G1659" s="2">
        <v>1</v>
      </c>
      <c r="H1659" s="10">
        <f>IF(_xlfn.XLOOKUP(D1659,Principales!$B:$B,Principales!$D:$D,,,1)&lt;B1659,_xlfn.XLOOKUP(D1659,Principales!$B:$B,Principales!$C:$C,,,-1),_xlfn.XLOOKUP(D1659,Principales!$B:$B,Principales!$C:$C,,,1))</f>
        <v>5000</v>
      </c>
      <c r="I1659" s="14">
        <f t="shared" si="141"/>
        <v>0</v>
      </c>
      <c r="J1659" s="14">
        <f t="shared" si="142"/>
        <v>5000</v>
      </c>
    </row>
    <row r="1660" spans="1:10" hidden="1" x14ac:dyDescent="0.3">
      <c r="A1660" s="5">
        <f t="shared" si="143"/>
        <v>1084</v>
      </c>
      <c r="B1660" s="3">
        <v>45224</v>
      </c>
      <c r="C1660" s="2" t="s">
        <v>753</v>
      </c>
      <c r="D1660" s="2" t="s">
        <v>431</v>
      </c>
      <c r="E1660" s="2" t="s">
        <v>754</v>
      </c>
      <c r="F1660" s="2" t="s">
        <v>4</v>
      </c>
      <c r="G1660" s="2">
        <v>1</v>
      </c>
      <c r="H1660" s="10">
        <f>IF(_xlfn.XLOOKUP(D1660,Principales!$B:$B,Principales!$D:$D,,,1)&lt;B1660,_xlfn.XLOOKUP(D1660,Principales!$B:$B,Principales!$C:$C,,,-1),_xlfn.XLOOKUP(D1660,Principales!$B:$B,Principales!$C:$C,,,1))</f>
        <v>5000</v>
      </c>
      <c r="I1660" s="14">
        <f t="shared" si="141"/>
        <v>0</v>
      </c>
      <c r="J1660" s="14">
        <f t="shared" si="142"/>
        <v>5000</v>
      </c>
    </row>
    <row r="1661" spans="1:10" hidden="1" x14ac:dyDescent="0.3">
      <c r="A1661" s="5">
        <f t="shared" si="143"/>
        <v>1084</v>
      </c>
      <c r="B1661" s="3">
        <v>45224</v>
      </c>
      <c r="C1661" s="2" t="s">
        <v>753</v>
      </c>
      <c r="D1661" s="2" t="s">
        <v>431</v>
      </c>
      <c r="E1661" s="2" t="s">
        <v>528</v>
      </c>
      <c r="F1661" s="2" t="s">
        <v>4</v>
      </c>
      <c r="G1661" s="2">
        <v>1</v>
      </c>
      <c r="H1661" s="10">
        <f>IF(_xlfn.XLOOKUP(D1661,Principales!$B:$B,Principales!$D:$D,,,1)&lt;B1661,_xlfn.XLOOKUP(D1661,Principales!$B:$B,Principales!$C:$C,,,-1),_xlfn.XLOOKUP(D1661,Principales!$B:$B,Principales!$C:$C,,,1))</f>
        <v>5000</v>
      </c>
      <c r="I1661" s="14">
        <f t="shared" si="141"/>
        <v>0</v>
      </c>
      <c r="J1661" s="14">
        <f t="shared" si="142"/>
        <v>5000</v>
      </c>
    </row>
    <row r="1662" spans="1:10" hidden="1" x14ac:dyDescent="0.3">
      <c r="A1662" s="5">
        <f t="shared" si="143"/>
        <v>1085</v>
      </c>
      <c r="B1662" s="3">
        <v>45224</v>
      </c>
      <c r="C1662" s="2" t="s">
        <v>282</v>
      </c>
      <c r="D1662" s="2" t="s">
        <v>31</v>
      </c>
      <c r="E1662" s="2" t="s">
        <v>528</v>
      </c>
      <c r="F1662" s="2" t="s">
        <v>434</v>
      </c>
      <c r="G1662" s="2">
        <v>1</v>
      </c>
      <c r="H1662" s="10">
        <f>IF(_xlfn.XLOOKUP(D1662,Principales!$B:$B,Principales!$D:$D,,,1)&lt;B1662,_xlfn.XLOOKUP(D1662,Principales!$B:$B,Principales!$C:$C,,,-1),_xlfn.XLOOKUP(D1662,Principales!$B:$B,Principales!$C:$C,,,1))</f>
        <v>5000</v>
      </c>
      <c r="I1662" s="14">
        <f t="shared" si="141"/>
        <v>0</v>
      </c>
      <c r="J1662" s="14">
        <f t="shared" si="142"/>
        <v>5000</v>
      </c>
    </row>
    <row r="1663" spans="1:10" hidden="1" x14ac:dyDescent="0.3">
      <c r="A1663" s="5">
        <f t="shared" si="143"/>
        <v>1085</v>
      </c>
      <c r="B1663" s="3">
        <v>45224</v>
      </c>
      <c r="C1663" s="2" t="s">
        <v>282</v>
      </c>
      <c r="D1663" s="2" t="s">
        <v>143</v>
      </c>
      <c r="E1663" s="2"/>
      <c r="F1663" s="2" t="s">
        <v>4</v>
      </c>
      <c r="G1663" s="2">
        <v>1</v>
      </c>
      <c r="H1663" s="10">
        <f>IF(_xlfn.XLOOKUP(D1663,Principales!$B:$B,Principales!$D:$D,,,1)&lt;B1663,_xlfn.XLOOKUP(D1663,Principales!$B:$B,Principales!$C:$C,,,-1),_xlfn.XLOOKUP(D1663,Principales!$B:$B,Principales!$C:$C,,,1))</f>
        <v>5000</v>
      </c>
      <c r="I1663" s="14">
        <f t="shared" si="141"/>
        <v>0</v>
      </c>
      <c r="J1663" s="14">
        <f t="shared" si="142"/>
        <v>5000</v>
      </c>
    </row>
    <row r="1664" spans="1:10" hidden="1" x14ac:dyDescent="0.3">
      <c r="A1664" s="5">
        <f t="shared" si="143"/>
        <v>1086</v>
      </c>
      <c r="B1664" s="3">
        <v>45224</v>
      </c>
      <c r="C1664" s="2" t="s">
        <v>746</v>
      </c>
      <c r="D1664" s="2" t="s">
        <v>576</v>
      </c>
      <c r="E1664" s="2"/>
      <c r="F1664" s="2" t="s">
        <v>747</v>
      </c>
      <c r="G1664" s="2">
        <v>1</v>
      </c>
      <c r="H1664" s="10">
        <f>IF(_xlfn.XLOOKUP(D1664,Principales!$B:$B,Principales!$D:$D,,,1)&lt;B1664,_xlfn.XLOOKUP(D1664,Principales!$B:$B,Principales!$C:$C,,,-1),_xlfn.XLOOKUP(D1664,Principales!$B:$B,Principales!$C:$C,,,1))</f>
        <v>5000</v>
      </c>
      <c r="I1664" s="14">
        <f t="shared" si="141"/>
        <v>0</v>
      </c>
      <c r="J1664" s="14">
        <f t="shared" si="142"/>
        <v>5000</v>
      </c>
    </row>
    <row r="1665" spans="1:10" hidden="1" x14ac:dyDescent="0.3">
      <c r="A1665" s="5">
        <f t="shared" si="143"/>
        <v>1086</v>
      </c>
      <c r="B1665" s="3">
        <v>45224</v>
      </c>
      <c r="C1665" s="2" t="s">
        <v>746</v>
      </c>
      <c r="D1665" s="2" t="s">
        <v>153</v>
      </c>
      <c r="E1665" s="2" t="s">
        <v>22</v>
      </c>
      <c r="F1665" s="2" t="s">
        <v>434</v>
      </c>
      <c r="G1665" s="2">
        <v>1</v>
      </c>
      <c r="H1665" s="10">
        <f>IF(_xlfn.XLOOKUP(D1665,Principales!$B:$B,Principales!$D:$D,,,1)&lt;B1665,_xlfn.XLOOKUP(D1665,Principales!$B:$B,Principales!$C:$C,,,-1),_xlfn.XLOOKUP(D1665,Principales!$B:$B,Principales!$C:$C,,,1))</f>
        <v>5500</v>
      </c>
      <c r="I1665" s="14">
        <f t="shared" ref="I1665:I1728" si="144">IF(AND(F1665="S/E",OR(E1665="Mix ensalada",D1665="Mix ensalada")),0,IF(AND(F1665="S/E",OR(E1665&lt;&gt;"Mix ensalada",D1665&lt;&gt;"Mix ensalada")),1000,0))</f>
        <v>0</v>
      </c>
      <c r="J1665" s="14">
        <f t="shared" ref="J1665:J1728" si="145">G1665*H1665-I1665</f>
        <v>5500</v>
      </c>
    </row>
    <row r="1666" spans="1:10" hidden="1" x14ac:dyDescent="0.3">
      <c r="A1666" s="5">
        <f t="shared" si="143"/>
        <v>1087</v>
      </c>
      <c r="B1666" s="3">
        <v>45224</v>
      </c>
      <c r="C1666" s="2" t="s">
        <v>144</v>
      </c>
      <c r="D1666" s="2" t="s">
        <v>340</v>
      </c>
      <c r="E1666" s="2" t="s">
        <v>528</v>
      </c>
      <c r="F1666" s="2" t="s">
        <v>4</v>
      </c>
      <c r="G1666" s="2">
        <v>3</v>
      </c>
      <c r="H1666" s="10">
        <f>IF(_xlfn.XLOOKUP(D1666,Principales!$B:$B,Principales!$D:$D,,,1)&lt;B1666,_xlfn.XLOOKUP(D1666,Principales!$B:$B,Principales!$C:$C,,,-1),_xlfn.XLOOKUP(D1666,Principales!$B:$B,Principales!$C:$C,,,1))</f>
        <v>5000</v>
      </c>
      <c r="I1666" s="14">
        <f t="shared" si="144"/>
        <v>0</v>
      </c>
      <c r="J1666" s="14">
        <f t="shared" si="145"/>
        <v>15000</v>
      </c>
    </row>
    <row r="1667" spans="1:10" hidden="1" x14ac:dyDescent="0.3">
      <c r="A1667" s="5">
        <f t="shared" si="143"/>
        <v>1088</v>
      </c>
      <c r="B1667" s="3">
        <v>45225</v>
      </c>
      <c r="C1667" s="2" t="s">
        <v>282</v>
      </c>
      <c r="D1667" s="2" t="s">
        <v>31</v>
      </c>
      <c r="E1667" s="2" t="s">
        <v>528</v>
      </c>
      <c r="F1667" s="2" t="s">
        <v>434</v>
      </c>
      <c r="G1667" s="2">
        <v>1</v>
      </c>
      <c r="H1667" s="10">
        <f>IF(_xlfn.XLOOKUP(D1667,Principales!$B:$B,Principales!$D:$D,,,1)&lt;B1667,_xlfn.XLOOKUP(D1667,Principales!$B:$B,Principales!$C:$C,,,-1),_xlfn.XLOOKUP(D1667,Principales!$B:$B,Principales!$C:$C,,,1))</f>
        <v>5000</v>
      </c>
      <c r="I1667" s="14">
        <f t="shared" si="144"/>
        <v>0</v>
      </c>
      <c r="J1667" s="14">
        <f t="shared" si="145"/>
        <v>5000</v>
      </c>
    </row>
    <row r="1668" spans="1:10" hidden="1" x14ac:dyDescent="0.3">
      <c r="A1668" s="5">
        <f t="shared" ref="A1668:A1731" si="146">IF(_xlfn.CONCAT(B1668:C1668)=_xlfn.CONCAT(B1667:C1667),A1667,A1667+1)</f>
        <v>1089</v>
      </c>
      <c r="B1668" s="3">
        <v>45225</v>
      </c>
      <c r="C1668" s="2" t="s">
        <v>84</v>
      </c>
      <c r="D1668" s="2" t="s">
        <v>30</v>
      </c>
      <c r="E1668" s="2" t="s">
        <v>513</v>
      </c>
      <c r="F1668" s="2" t="s">
        <v>434</v>
      </c>
      <c r="G1668" s="2">
        <v>1</v>
      </c>
      <c r="H1668" s="10">
        <f>IF(_xlfn.XLOOKUP(D1668,Principales!$B:$B,Principales!$D:$D,,,1)&lt;B1668,_xlfn.XLOOKUP(D1668,Principales!$B:$B,Principales!$C:$C,,,-1),_xlfn.XLOOKUP(D1668,Principales!$B:$B,Principales!$C:$C,,,1))</f>
        <v>5000</v>
      </c>
      <c r="I1668" s="14">
        <f t="shared" si="144"/>
        <v>0</v>
      </c>
      <c r="J1668" s="14">
        <f t="shared" si="145"/>
        <v>5000</v>
      </c>
    </row>
    <row r="1669" spans="1:10" hidden="1" x14ac:dyDescent="0.3">
      <c r="A1669" s="5">
        <f t="shared" si="146"/>
        <v>1090</v>
      </c>
      <c r="B1669" s="3">
        <v>45225</v>
      </c>
      <c r="C1669" s="2" t="s">
        <v>97</v>
      </c>
      <c r="D1669" s="2" t="s">
        <v>431</v>
      </c>
      <c r="E1669" s="2" t="s">
        <v>22</v>
      </c>
      <c r="F1669" s="2" t="s">
        <v>4</v>
      </c>
      <c r="G1669" s="2">
        <v>1</v>
      </c>
      <c r="H1669" s="10">
        <f>IF(_xlfn.XLOOKUP(D1669,Principales!$B:$B,Principales!$D:$D,,,1)&lt;B1669,_xlfn.XLOOKUP(D1669,Principales!$B:$B,Principales!$C:$C,,,-1),_xlfn.XLOOKUP(D1669,Principales!$B:$B,Principales!$C:$C,,,1))</f>
        <v>5000</v>
      </c>
      <c r="I1669" s="14">
        <f t="shared" si="144"/>
        <v>0</v>
      </c>
      <c r="J1669" s="14">
        <f t="shared" si="145"/>
        <v>5000</v>
      </c>
    </row>
    <row r="1670" spans="1:10" hidden="1" x14ac:dyDescent="0.3">
      <c r="A1670" s="5">
        <f t="shared" si="146"/>
        <v>1091</v>
      </c>
      <c r="B1670" s="3">
        <v>45225</v>
      </c>
      <c r="C1670" s="2" t="s">
        <v>519</v>
      </c>
      <c r="D1670" s="2" t="s">
        <v>599</v>
      </c>
      <c r="E1670" s="2" t="s">
        <v>580</v>
      </c>
      <c r="F1670" s="2" t="s">
        <v>12</v>
      </c>
      <c r="G1670" s="2">
        <v>1</v>
      </c>
      <c r="H1670" s="10">
        <f>IF(_xlfn.XLOOKUP(D1670,Principales!$B:$B,Principales!$D:$D,,,1)&lt;B1670,_xlfn.XLOOKUP(D1670,Principales!$B:$B,Principales!$C:$C,,,-1),_xlfn.XLOOKUP(D1670,Principales!$B:$B,Principales!$C:$C,,,1))</f>
        <v>5000</v>
      </c>
      <c r="I1670" s="14">
        <f t="shared" si="144"/>
        <v>0</v>
      </c>
      <c r="J1670" s="14">
        <f t="shared" si="145"/>
        <v>5000</v>
      </c>
    </row>
    <row r="1671" spans="1:10" hidden="1" x14ac:dyDescent="0.3">
      <c r="A1671" s="5">
        <f t="shared" si="146"/>
        <v>1092</v>
      </c>
      <c r="B1671" s="3">
        <v>45225</v>
      </c>
      <c r="C1671" s="2" t="s">
        <v>511</v>
      </c>
      <c r="D1671" s="2" t="s">
        <v>9</v>
      </c>
      <c r="E1671" s="2" t="s">
        <v>528</v>
      </c>
      <c r="F1671" s="2" t="s">
        <v>434</v>
      </c>
      <c r="G1671" s="2">
        <v>1</v>
      </c>
      <c r="H1671" s="10">
        <f>IF(_xlfn.XLOOKUP(D1671,Principales!$B:$B,Principales!$D:$D,,,1)&lt;B1671,_xlfn.XLOOKUP(D1671,Principales!$B:$B,Principales!$C:$C,,,-1),_xlfn.XLOOKUP(D1671,Principales!$B:$B,Principales!$C:$C,,,1))</f>
        <v>5000</v>
      </c>
      <c r="I1671" s="14">
        <f t="shared" si="144"/>
        <v>0</v>
      </c>
      <c r="J1671" s="14">
        <f t="shared" si="145"/>
        <v>5000</v>
      </c>
    </row>
    <row r="1672" spans="1:10" hidden="1" x14ac:dyDescent="0.3">
      <c r="A1672" s="5">
        <f t="shared" si="146"/>
        <v>1093</v>
      </c>
      <c r="B1672" s="3">
        <v>45226</v>
      </c>
      <c r="C1672" s="2" t="s">
        <v>240</v>
      </c>
      <c r="D1672" s="2" t="s">
        <v>137</v>
      </c>
      <c r="E1672" s="2" t="s">
        <v>337</v>
      </c>
      <c r="F1672" s="2" t="s">
        <v>4</v>
      </c>
      <c r="G1672" s="2">
        <v>1</v>
      </c>
      <c r="H1672" s="10">
        <f>IF(_xlfn.XLOOKUP(D1672,Principales!$B:$B,Principales!$D:$D,,,1)&lt;B1672,_xlfn.XLOOKUP(D1672,Principales!$B:$B,Principales!$C:$C,,,-1),_xlfn.XLOOKUP(D1672,Principales!$B:$B,Principales!$C:$C,,,1))</f>
        <v>5000</v>
      </c>
      <c r="I1672" s="14">
        <f t="shared" si="144"/>
        <v>0</v>
      </c>
      <c r="J1672" s="14">
        <f t="shared" si="145"/>
        <v>5000</v>
      </c>
    </row>
    <row r="1673" spans="1:10" hidden="1" x14ac:dyDescent="0.3">
      <c r="A1673" s="5">
        <f t="shared" si="146"/>
        <v>1094</v>
      </c>
      <c r="B1673" s="3">
        <v>45226</v>
      </c>
      <c r="C1673" s="2" t="s">
        <v>84</v>
      </c>
      <c r="D1673" s="2" t="s">
        <v>137</v>
      </c>
      <c r="E1673" s="2" t="s">
        <v>337</v>
      </c>
      <c r="F1673" s="2" t="s">
        <v>434</v>
      </c>
      <c r="G1673" s="2">
        <v>1</v>
      </c>
      <c r="H1673" s="10">
        <f>IF(_xlfn.XLOOKUP(D1673,Principales!$B:$B,Principales!$D:$D,,,1)&lt;B1673,_xlfn.XLOOKUP(D1673,Principales!$B:$B,Principales!$C:$C,,,-1),_xlfn.XLOOKUP(D1673,Principales!$B:$B,Principales!$C:$C,,,1))</f>
        <v>5000</v>
      </c>
      <c r="I1673" s="14">
        <f t="shared" si="144"/>
        <v>0</v>
      </c>
      <c r="J1673" s="14">
        <f t="shared" si="145"/>
        <v>5000</v>
      </c>
    </row>
    <row r="1674" spans="1:10" hidden="1" x14ac:dyDescent="0.3">
      <c r="A1674" s="5">
        <f t="shared" si="146"/>
        <v>1095</v>
      </c>
      <c r="B1674" s="3">
        <v>45226</v>
      </c>
      <c r="C1674" s="2" t="s">
        <v>755</v>
      </c>
      <c r="D1674" s="2" t="s">
        <v>23</v>
      </c>
      <c r="E1674" s="2" t="s">
        <v>337</v>
      </c>
      <c r="F1674" s="2" t="s">
        <v>434</v>
      </c>
      <c r="G1674" s="2">
        <v>1</v>
      </c>
      <c r="H1674" s="10">
        <f>IF(_xlfn.XLOOKUP(D1674,Principales!$B:$B,Principales!$D:$D,,,1)&lt;B1674,_xlfn.XLOOKUP(D1674,Principales!$B:$B,Principales!$C:$C,,,-1),_xlfn.XLOOKUP(D1674,Principales!$B:$B,Principales!$C:$C,,,1))</f>
        <v>5500</v>
      </c>
      <c r="I1674" s="14">
        <f t="shared" si="144"/>
        <v>0</v>
      </c>
      <c r="J1674" s="14">
        <f t="shared" si="145"/>
        <v>5500</v>
      </c>
    </row>
    <row r="1675" spans="1:10" hidden="1" x14ac:dyDescent="0.3">
      <c r="A1675" s="5">
        <f t="shared" si="146"/>
        <v>1095</v>
      </c>
      <c r="B1675" s="3">
        <v>45226</v>
      </c>
      <c r="C1675" s="2" t="s">
        <v>755</v>
      </c>
      <c r="D1675" s="2" t="s">
        <v>16</v>
      </c>
      <c r="E1675" s="2"/>
      <c r="F1675" s="2" t="s">
        <v>434</v>
      </c>
      <c r="G1675" s="2">
        <v>1</v>
      </c>
      <c r="H1675" s="10">
        <f>IF(_xlfn.XLOOKUP(D1675,Principales!$B:$B,Principales!$D:$D,,,1)&lt;B1675,_xlfn.XLOOKUP(D1675,Principales!$B:$B,Principales!$C:$C,,,-1),_xlfn.XLOOKUP(D1675,Principales!$B:$B,Principales!$C:$C,,,1))</f>
        <v>5500</v>
      </c>
      <c r="I1675" s="14">
        <f t="shared" si="144"/>
        <v>0</v>
      </c>
      <c r="J1675" s="14">
        <f t="shared" si="145"/>
        <v>5500</v>
      </c>
    </row>
    <row r="1676" spans="1:10" hidden="1" x14ac:dyDescent="0.3">
      <c r="A1676" s="5">
        <f t="shared" si="146"/>
        <v>1096</v>
      </c>
      <c r="B1676" s="3">
        <v>45226</v>
      </c>
      <c r="C1676" s="2" t="s">
        <v>767</v>
      </c>
      <c r="D1676" s="2" t="s">
        <v>137</v>
      </c>
      <c r="E1676" s="2" t="s">
        <v>337</v>
      </c>
      <c r="F1676" s="2" t="s">
        <v>434</v>
      </c>
      <c r="G1676" s="2">
        <v>3</v>
      </c>
      <c r="H1676" s="10">
        <f>IF(_xlfn.XLOOKUP(D1676,Principales!$B:$B,Principales!$D:$D,,,1)&lt;B1676,_xlfn.XLOOKUP(D1676,Principales!$B:$B,Principales!$C:$C,,,-1),_xlfn.XLOOKUP(D1676,Principales!$B:$B,Principales!$C:$C,,,1))</f>
        <v>5000</v>
      </c>
      <c r="I1676" s="14">
        <f t="shared" si="144"/>
        <v>0</v>
      </c>
      <c r="J1676" s="14">
        <f t="shared" si="145"/>
        <v>15000</v>
      </c>
    </row>
    <row r="1677" spans="1:10" hidden="1" x14ac:dyDescent="0.3">
      <c r="A1677" s="5">
        <f t="shared" si="146"/>
        <v>1097</v>
      </c>
      <c r="B1677" s="3">
        <v>45227</v>
      </c>
      <c r="C1677" s="2" t="s">
        <v>8</v>
      </c>
      <c r="D1677" s="2" t="s">
        <v>88</v>
      </c>
      <c r="E1677" s="2" t="s">
        <v>580</v>
      </c>
      <c r="F1677" s="2" t="s">
        <v>434</v>
      </c>
      <c r="G1677" s="2">
        <v>1</v>
      </c>
      <c r="H1677" s="10">
        <f>IF(_xlfn.XLOOKUP(D1677,Principales!$B:$B,Principales!$D:$D,,,1)&lt;B1677,_xlfn.XLOOKUP(D1677,Principales!$B:$B,Principales!$C:$C,,,-1),_xlfn.XLOOKUP(D1677,Principales!$B:$B,Principales!$C:$C,,,1))</f>
        <v>5000</v>
      </c>
      <c r="I1677" s="14">
        <f t="shared" si="144"/>
        <v>0</v>
      </c>
      <c r="J1677" s="14">
        <f t="shared" si="145"/>
        <v>5000</v>
      </c>
    </row>
    <row r="1678" spans="1:10" hidden="1" x14ac:dyDescent="0.3">
      <c r="A1678" s="5">
        <f t="shared" si="146"/>
        <v>1098</v>
      </c>
      <c r="B1678" s="3">
        <v>45227</v>
      </c>
      <c r="C1678" s="2" t="s">
        <v>756</v>
      </c>
      <c r="D1678" s="2" t="s">
        <v>431</v>
      </c>
      <c r="E1678" s="2" t="s">
        <v>7</v>
      </c>
      <c r="F1678" s="2" t="s">
        <v>434</v>
      </c>
      <c r="G1678" s="2">
        <v>1</v>
      </c>
      <c r="H1678" s="10">
        <f>IF(_xlfn.XLOOKUP(D1678,Principales!$B:$B,Principales!$D:$D,,,1)&lt;B1678,_xlfn.XLOOKUP(D1678,Principales!$B:$B,Principales!$C:$C,,,-1),_xlfn.XLOOKUP(D1678,Principales!$B:$B,Principales!$C:$C,,,1))</f>
        <v>5000</v>
      </c>
      <c r="I1678" s="14">
        <f t="shared" si="144"/>
        <v>0</v>
      </c>
      <c r="J1678" s="14">
        <f t="shared" si="145"/>
        <v>5000</v>
      </c>
    </row>
    <row r="1679" spans="1:10" hidden="1" x14ac:dyDescent="0.3">
      <c r="A1679" s="5">
        <f t="shared" si="146"/>
        <v>1099</v>
      </c>
      <c r="B1679" s="3">
        <v>45227</v>
      </c>
      <c r="C1679" s="2" t="s">
        <v>863</v>
      </c>
      <c r="D1679" s="2" t="s">
        <v>153</v>
      </c>
      <c r="E1679" s="2" t="s">
        <v>528</v>
      </c>
      <c r="F1679" s="2" t="s">
        <v>434</v>
      </c>
      <c r="G1679" s="2">
        <v>1</v>
      </c>
      <c r="H1679" s="10">
        <f>IF(_xlfn.XLOOKUP(D1679,Principales!$B:$B,Principales!$D:$D,,,1)&lt;B1679,_xlfn.XLOOKUP(D1679,Principales!$B:$B,Principales!$C:$C,,,-1),_xlfn.XLOOKUP(D1679,Principales!$B:$B,Principales!$C:$C,,,1))</f>
        <v>5500</v>
      </c>
      <c r="I1679" s="14">
        <f t="shared" si="144"/>
        <v>0</v>
      </c>
      <c r="J1679" s="14">
        <f t="shared" si="145"/>
        <v>5500</v>
      </c>
    </row>
    <row r="1680" spans="1:10" hidden="1" x14ac:dyDescent="0.3">
      <c r="A1680" s="5">
        <f t="shared" si="146"/>
        <v>1099</v>
      </c>
      <c r="B1680" s="3">
        <v>45227</v>
      </c>
      <c r="C1680" s="2" t="s">
        <v>863</v>
      </c>
      <c r="D1680" s="2" t="s">
        <v>341</v>
      </c>
      <c r="E1680" s="2" t="s">
        <v>337</v>
      </c>
      <c r="F1680" s="2" t="s">
        <v>12</v>
      </c>
      <c r="G1680" s="2">
        <v>1</v>
      </c>
      <c r="H1680" s="10">
        <f>IF(_xlfn.XLOOKUP(D1680,Principales!$B:$B,Principales!$D:$D,,,1)&lt;B1680,_xlfn.XLOOKUP(D1680,Principales!$B:$B,Principales!$C:$C,,,-1),_xlfn.XLOOKUP(D1680,Principales!$B:$B,Principales!$C:$C,,,1))</f>
        <v>5000</v>
      </c>
      <c r="I1680" s="14">
        <f t="shared" si="144"/>
        <v>0</v>
      </c>
      <c r="J1680" s="14">
        <f t="shared" si="145"/>
        <v>5000</v>
      </c>
    </row>
    <row r="1681" spans="1:10" hidden="1" x14ac:dyDescent="0.3">
      <c r="A1681" s="5">
        <f t="shared" si="146"/>
        <v>1099</v>
      </c>
      <c r="B1681" s="3">
        <v>45227</v>
      </c>
      <c r="C1681" s="2" t="s">
        <v>863</v>
      </c>
      <c r="D1681" s="2" t="s">
        <v>757</v>
      </c>
      <c r="E1681" s="2" t="s">
        <v>337</v>
      </c>
      <c r="F1681" s="2" t="s">
        <v>12</v>
      </c>
      <c r="G1681" s="2">
        <v>1</v>
      </c>
      <c r="H1681" s="10">
        <f>IF(_xlfn.XLOOKUP(D1681,Principales!$B:$B,Principales!$D:$D,,,1)&lt;B1681,_xlfn.XLOOKUP(D1681,Principales!$B:$B,Principales!$C:$C,,,-1),_xlfn.XLOOKUP(D1681,Principales!$B:$B,Principales!$C:$C,,,1))</f>
        <v>5000</v>
      </c>
      <c r="I1681" s="14">
        <f t="shared" si="144"/>
        <v>0</v>
      </c>
      <c r="J1681" s="14">
        <f t="shared" si="145"/>
        <v>5000</v>
      </c>
    </row>
    <row r="1682" spans="1:10" hidden="1" x14ac:dyDescent="0.3">
      <c r="A1682" s="5">
        <f t="shared" si="146"/>
        <v>1100</v>
      </c>
      <c r="B1682" s="3">
        <v>45227</v>
      </c>
      <c r="C1682" s="2" t="s">
        <v>446</v>
      </c>
      <c r="D1682" s="2" t="s">
        <v>757</v>
      </c>
      <c r="E1682" s="2" t="s">
        <v>528</v>
      </c>
      <c r="F1682" s="2" t="s">
        <v>434</v>
      </c>
      <c r="G1682" s="2">
        <v>3</v>
      </c>
      <c r="H1682" s="10">
        <f>IF(_xlfn.XLOOKUP(D1682,Principales!$B:$B,Principales!$D:$D,,,1)&lt;B1682,_xlfn.XLOOKUP(D1682,Principales!$B:$B,Principales!$C:$C,,,-1),_xlfn.XLOOKUP(D1682,Principales!$B:$B,Principales!$C:$C,,,1))</f>
        <v>5000</v>
      </c>
      <c r="I1682" s="14">
        <f t="shared" si="144"/>
        <v>0</v>
      </c>
      <c r="J1682" s="14">
        <f t="shared" si="145"/>
        <v>15000</v>
      </c>
    </row>
    <row r="1683" spans="1:10" hidden="1" x14ac:dyDescent="0.3">
      <c r="A1683" s="5">
        <f t="shared" si="146"/>
        <v>1101</v>
      </c>
      <c r="B1683" s="3">
        <v>45227</v>
      </c>
      <c r="C1683" s="2" t="s">
        <v>583</v>
      </c>
      <c r="D1683" s="2" t="s">
        <v>36</v>
      </c>
      <c r="E1683" s="2"/>
      <c r="F1683" s="2" t="s">
        <v>434</v>
      </c>
      <c r="G1683" s="2">
        <v>1</v>
      </c>
      <c r="H1683" s="10">
        <f>IF(_xlfn.XLOOKUP(D1683,Principales!$B:$B,Principales!$D:$D,,,1)&lt;B1683,_xlfn.XLOOKUP(D1683,Principales!$B:$B,Principales!$C:$C,,,-1),_xlfn.XLOOKUP(D1683,Principales!$B:$B,Principales!$C:$C,,,1))</f>
        <v>5500</v>
      </c>
      <c r="I1683" s="14">
        <f t="shared" si="144"/>
        <v>0</v>
      </c>
      <c r="J1683" s="14">
        <f t="shared" si="145"/>
        <v>5500</v>
      </c>
    </row>
    <row r="1684" spans="1:10" hidden="1" x14ac:dyDescent="0.3">
      <c r="A1684" s="5">
        <f t="shared" si="146"/>
        <v>1101</v>
      </c>
      <c r="B1684" s="3">
        <v>45227</v>
      </c>
      <c r="C1684" s="2" t="s">
        <v>583</v>
      </c>
      <c r="D1684" s="2" t="s">
        <v>431</v>
      </c>
      <c r="E1684" s="2" t="s">
        <v>528</v>
      </c>
      <c r="F1684" s="2" t="s">
        <v>4</v>
      </c>
      <c r="G1684" s="2">
        <v>1</v>
      </c>
      <c r="H1684" s="10">
        <f>IF(_xlfn.XLOOKUP(D1684,Principales!$B:$B,Principales!$D:$D,,,1)&lt;B1684,_xlfn.XLOOKUP(D1684,Principales!$B:$B,Principales!$C:$C,,,-1),_xlfn.XLOOKUP(D1684,Principales!$B:$B,Principales!$C:$C,,,1))</f>
        <v>5000</v>
      </c>
      <c r="I1684" s="14">
        <f t="shared" si="144"/>
        <v>0</v>
      </c>
      <c r="J1684" s="14">
        <f t="shared" si="145"/>
        <v>5000</v>
      </c>
    </row>
    <row r="1685" spans="1:10" hidden="1" x14ac:dyDescent="0.3">
      <c r="A1685" s="5">
        <f t="shared" si="146"/>
        <v>1101</v>
      </c>
      <c r="B1685" s="3">
        <v>45227</v>
      </c>
      <c r="C1685" s="2" t="s">
        <v>583</v>
      </c>
      <c r="D1685" s="2" t="s">
        <v>431</v>
      </c>
      <c r="E1685" s="2" t="s">
        <v>337</v>
      </c>
      <c r="F1685" s="2" t="s">
        <v>4</v>
      </c>
      <c r="G1685" s="2">
        <v>1</v>
      </c>
      <c r="H1685" s="10">
        <f>IF(_xlfn.XLOOKUP(D1685,Principales!$B:$B,Principales!$D:$D,,,1)&lt;B1685,_xlfn.XLOOKUP(D1685,Principales!$B:$B,Principales!$C:$C,,,-1),_xlfn.XLOOKUP(D1685,Principales!$B:$B,Principales!$C:$C,,,1))</f>
        <v>5000</v>
      </c>
      <c r="I1685" s="14">
        <f t="shared" si="144"/>
        <v>0</v>
      </c>
      <c r="J1685" s="14">
        <f t="shared" si="145"/>
        <v>5000</v>
      </c>
    </row>
    <row r="1686" spans="1:10" hidden="1" x14ac:dyDescent="0.3">
      <c r="A1686" s="5">
        <f t="shared" si="146"/>
        <v>1102</v>
      </c>
      <c r="B1686" s="3">
        <v>45228</v>
      </c>
      <c r="C1686" s="2" t="s">
        <v>520</v>
      </c>
      <c r="D1686" s="2" t="s">
        <v>60</v>
      </c>
      <c r="E1686" s="2" t="s">
        <v>337</v>
      </c>
      <c r="F1686" s="2" t="s">
        <v>4</v>
      </c>
      <c r="G1686" s="2">
        <v>1</v>
      </c>
      <c r="H1686" s="10">
        <f>IF(_xlfn.XLOOKUP(D1686,Principales!$B:$B,Principales!$D:$D,,,1)&lt;B1686,_xlfn.XLOOKUP(D1686,Principales!$B:$B,Principales!$C:$C,,,-1),_xlfn.XLOOKUP(D1686,Principales!$B:$B,Principales!$C:$C,,,1))</f>
        <v>6000</v>
      </c>
      <c r="I1686" s="14">
        <f t="shared" si="144"/>
        <v>0</v>
      </c>
      <c r="J1686" s="14">
        <f t="shared" si="145"/>
        <v>6000</v>
      </c>
    </row>
    <row r="1687" spans="1:10" hidden="1" x14ac:dyDescent="0.3">
      <c r="A1687" s="5">
        <f t="shared" si="146"/>
        <v>1102</v>
      </c>
      <c r="B1687" s="3">
        <v>45228</v>
      </c>
      <c r="C1687" s="2" t="s">
        <v>520</v>
      </c>
      <c r="D1687" s="2" t="s">
        <v>340</v>
      </c>
      <c r="E1687" s="2" t="s">
        <v>528</v>
      </c>
      <c r="F1687" s="2" t="s">
        <v>434</v>
      </c>
      <c r="G1687" s="2">
        <v>1</v>
      </c>
      <c r="H1687" s="10">
        <f>IF(_xlfn.XLOOKUP(D1687,Principales!$B:$B,Principales!$D:$D,,,1)&lt;B1687,_xlfn.XLOOKUP(D1687,Principales!$B:$B,Principales!$C:$C,,,-1),_xlfn.XLOOKUP(D1687,Principales!$B:$B,Principales!$C:$C,,,1))</f>
        <v>5000</v>
      </c>
      <c r="I1687" s="14">
        <f t="shared" si="144"/>
        <v>0</v>
      </c>
      <c r="J1687" s="14">
        <f t="shared" si="145"/>
        <v>5000</v>
      </c>
    </row>
    <row r="1688" spans="1:10" hidden="1" x14ac:dyDescent="0.3">
      <c r="A1688" s="5">
        <f t="shared" si="146"/>
        <v>1103</v>
      </c>
      <c r="B1688" s="3">
        <v>45228</v>
      </c>
      <c r="C1688" s="2" t="s">
        <v>758</v>
      </c>
      <c r="D1688" s="2" t="s">
        <v>153</v>
      </c>
      <c r="E1688" s="2" t="s">
        <v>22</v>
      </c>
      <c r="F1688" s="2" t="s">
        <v>434</v>
      </c>
      <c r="G1688" s="2">
        <v>1</v>
      </c>
      <c r="H1688" s="10">
        <f>IF(_xlfn.XLOOKUP(D1688,Principales!$B:$B,Principales!$D:$D,,,1)&lt;B1688,_xlfn.XLOOKUP(D1688,Principales!$B:$B,Principales!$C:$C,,,-1),_xlfn.XLOOKUP(D1688,Principales!$B:$B,Principales!$C:$C,,,1))</f>
        <v>5500</v>
      </c>
      <c r="I1688" s="14">
        <f t="shared" si="144"/>
        <v>0</v>
      </c>
      <c r="J1688" s="14">
        <f t="shared" si="145"/>
        <v>5500</v>
      </c>
    </row>
    <row r="1689" spans="1:10" hidden="1" x14ac:dyDescent="0.3">
      <c r="A1689" s="5">
        <f t="shared" si="146"/>
        <v>1103</v>
      </c>
      <c r="B1689" s="3">
        <v>45228</v>
      </c>
      <c r="C1689" s="2" t="s">
        <v>758</v>
      </c>
      <c r="D1689" s="2" t="s">
        <v>153</v>
      </c>
      <c r="E1689" s="2" t="s">
        <v>337</v>
      </c>
      <c r="F1689" s="2" t="s">
        <v>4</v>
      </c>
      <c r="G1689" s="2">
        <v>1</v>
      </c>
      <c r="H1689" s="10">
        <f>IF(_xlfn.XLOOKUP(D1689,Principales!$B:$B,Principales!$D:$D,,,1)&lt;B1689,_xlfn.XLOOKUP(D1689,Principales!$B:$B,Principales!$C:$C,,,-1),_xlfn.XLOOKUP(D1689,Principales!$B:$B,Principales!$C:$C,,,1))</f>
        <v>5500</v>
      </c>
      <c r="I1689" s="14">
        <f t="shared" si="144"/>
        <v>0</v>
      </c>
      <c r="J1689" s="14">
        <f t="shared" si="145"/>
        <v>5500</v>
      </c>
    </row>
    <row r="1690" spans="1:10" hidden="1" x14ac:dyDescent="0.3">
      <c r="A1690" s="5">
        <f t="shared" si="146"/>
        <v>1104</v>
      </c>
      <c r="B1690" s="3">
        <v>45228</v>
      </c>
      <c r="C1690" s="2" t="s">
        <v>581</v>
      </c>
      <c r="D1690" s="2" t="s">
        <v>37</v>
      </c>
      <c r="E1690" s="2"/>
      <c r="F1690" s="2" t="s">
        <v>4</v>
      </c>
      <c r="G1690" s="2">
        <v>1</v>
      </c>
      <c r="H1690" s="10">
        <f>IF(_xlfn.XLOOKUP(D1690,Principales!$B:$B,Principales!$D:$D,,,1)&lt;B1690,_xlfn.XLOOKUP(D1690,Principales!$B:$B,Principales!$C:$C,,,-1),_xlfn.XLOOKUP(D1690,Principales!$B:$B,Principales!$C:$C,,,1))</f>
        <v>6000</v>
      </c>
      <c r="I1690" s="14">
        <f t="shared" si="144"/>
        <v>0</v>
      </c>
      <c r="J1690" s="14">
        <f t="shared" si="145"/>
        <v>6000</v>
      </c>
    </row>
    <row r="1691" spans="1:10" hidden="1" x14ac:dyDescent="0.3">
      <c r="A1691" s="5">
        <f t="shared" si="146"/>
        <v>1104</v>
      </c>
      <c r="B1691" s="3">
        <v>45228</v>
      </c>
      <c r="C1691" s="2" t="s">
        <v>581</v>
      </c>
      <c r="D1691" s="2" t="s">
        <v>431</v>
      </c>
      <c r="E1691" s="2" t="s">
        <v>22</v>
      </c>
      <c r="F1691" s="2" t="s">
        <v>434</v>
      </c>
      <c r="G1691" s="2">
        <v>1</v>
      </c>
      <c r="H1691" s="10">
        <f>IF(_xlfn.XLOOKUP(D1691,Principales!$B:$B,Principales!$D:$D,,,1)&lt;B1691,_xlfn.XLOOKUP(D1691,Principales!$B:$B,Principales!$C:$C,,,-1),_xlfn.XLOOKUP(D1691,Principales!$B:$B,Principales!$C:$C,,,1))</f>
        <v>5000</v>
      </c>
      <c r="I1691" s="14">
        <f t="shared" si="144"/>
        <v>0</v>
      </c>
      <c r="J1691" s="14">
        <f t="shared" si="145"/>
        <v>5000</v>
      </c>
    </row>
    <row r="1692" spans="1:10" hidden="1" x14ac:dyDescent="0.3">
      <c r="A1692" s="5">
        <f t="shared" si="146"/>
        <v>1104</v>
      </c>
      <c r="B1692" s="3">
        <v>45228</v>
      </c>
      <c r="C1692" s="2" t="s">
        <v>581</v>
      </c>
      <c r="D1692" s="2" t="s">
        <v>431</v>
      </c>
      <c r="E1692" s="2" t="s">
        <v>528</v>
      </c>
      <c r="F1692" s="2" t="s">
        <v>434</v>
      </c>
      <c r="G1692" s="2">
        <v>1</v>
      </c>
      <c r="H1692" s="10">
        <f>IF(_xlfn.XLOOKUP(D1692,Principales!$B:$B,Principales!$D:$D,,,1)&lt;B1692,_xlfn.XLOOKUP(D1692,Principales!$B:$B,Principales!$C:$C,,,-1),_xlfn.XLOOKUP(D1692,Principales!$B:$B,Principales!$C:$C,,,1))</f>
        <v>5000</v>
      </c>
      <c r="I1692" s="14">
        <f t="shared" si="144"/>
        <v>0</v>
      </c>
      <c r="J1692" s="14">
        <f t="shared" si="145"/>
        <v>5000</v>
      </c>
    </row>
    <row r="1693" spans="1:10" hidden="1" x14ac:dyDescent="0.3">
      <c r="A1693" s="5">
        <f t="shared" si="146"/>
        <v>1105</v>
      </c>
      <c r="B1693" s="3">
        <v>45228</v>
      </c>
      <c r="C1693" s="2" t="s">
        <v>144</v>
      </c>
      <c r="D1693" s="2" t="s">
        <v>340</v>
      </c>
      <c r="E1693" s="2" t="s">
        <v>543</v>
      </c>
      <c r="F1693" s="2" t="s">
        <v>4</v>
      </c>
      <c r="G1693" s="2">
        <v>4</v>
      </c>
      <c r="H1693" s="10">
        <f>IF(_xlfn.XLOOKUP(D1693,Principales!$B:$B,Principales!$D:$D,,,1)&lt;B1693,_xlfn.XLOOKUP(D1693,Principales!$B:$B,Principales!$C:$C,,,-1),_xlfn.XLOOKUP(D1693,Principales!$B:$B,Principales!$C:$C,,,1))</f>
        <v>5000</v>
      </c>
      <c r="I1693" s="14">
        <f t="shared" si="144"/>
        <v>0</v>
      </c>
      <c r="J1693" s="14">
        <f t="shared" si="145"/>
        <v>20000</v>
      </c>
    </row>
    <row r="1694" spans="1:10" hidden="1" x14ac:dyDescent="0.3">
      <c r="A1694" s="5">
        <f t="shared" si="146"/>
        <v>1106</v>
      </c>
      <c r="B1694" s="3">
        <v>45228</v>
      </c>
      <c r="C1694" s="2" t="s">
        <v>864</v>
      </c>
      <c r="D1694" s="2" t="s">
        <v>37</v>
      </c>
      <c r="E1694" s="2"/>
      <c r="F1694" s="2" t="s">
        <v>4</v>
      </c>
      <c r="G1694" s="2">
        <v>1</v>
      </c>
      <c r="H1694" s="10">
        <f>IF(_xlfn.XLOOKUP(D1694,Principales!$B:$B,Principales!$D:$D,,,1)&lt;B1694,_xlfn.XLOOKUP(D1694,Principales!$B:$B,Principales!$C:$C,,,-1),_xlfn.XLOOKUP(D1694,Principales!$B:$B,Principales!$C:$C,,,1))</f>
        <v>6000</v>
      </c>
      <c r="I1694" s="14">
        <f t="shared" si="144"/>
        <v>0</v>
      </c>
      <c r="J1694" s="14">
        <f t="shared" si="145"/>
        <v>6000</v>
      </c>
    </row>
    <row r="1695" spans="1:10" hidden="1" x14ac:dyDescent="0.3">
      <c r="A1695" s="5">
        <f t="shared" si="146"/>
        <v>1106</v>
      </c>
      <c r="B1695" s="3">
        <v>45228</v>
      </c>
      <c r="C1695" s="2" t="s">
        <v>864</v>
      </c>
      <c r="D1695" s="2" t="s">
        <v>60</v>
      </c>
      <c r="E1695" s="2" t="s">
        <v>337</v>
      </c>
      <c r="F1695" s="2" t="s">
        <v>4</v>
      </c>
      <c r="G1695" s="2">
        <v>1</v>
      </c>
      <c r="H1695" s="10">
        <f>IF(_xlfn.XLOOKUP(D1695,Principales!$B:$B,Principales!$D:$D,,,1)&lt;B1695,_xlfn.XLOOKUP(D1695,Principales!$B:$B,Principales!$C:$C,,,-1),_xlfn.XLOOKUP(D1695,Principales!$B:$B,Principales!$C:$C,,,1))</f>
        <v>6000</v>
      </c>
      <c r="I1695" s="14">
        <f t="shared" si="144"/>
        <v>0</v>
      </c>
      <c r="J1695" s="14">
        <f t="shared" si="145"/>
        <v>6000</v>
      </c>
    </row>
    <row r="1696" spans="1:10" hidden="1" x14ac:dyDescent="0.3">
      <c r="A1696" s="5">
        <f t="shared" si="146"/>
        <v>1107</v>
      </c>
      <c r="B1696" s="3">
        <v>45229</v>
      </c>
      <c r="C1696" s="2" t="s">
        <v>84</v>
      </c>
      <c r="D1696" s="2" t="s">
        <v>88</v>
      </c>
      <c r="E1696" s="2" t="s">
        <v>19</v>
      </c>
      <c r="F1696" s="2" t="s">
        <v>434</v>
      </c>
      <c r="G1696" s="2">
        <v>1</v>
      </c>
      <c r="H1696" s="10">
        <f>IF(_xlfn.XLOOKUP(D1696,Principales!$B:$B,Principales!$D:$D,,,1)&lt;B1696,_xlfn.XLOOKUP(D1696,Principales!$B:$B,Principales!$C:$C,,,-1),_xlfn.XLOOKUP(D1696,Principales!$B:$B,Principales!$C:$C,,,1))</f>
        <v>5000</v>
      </c>
      <c r="I1696" s="14">
        <f t="shared" si="144"/>
        <v>0</v>
      </c>
      <c r="J1696" s="14">
        <f t="shared" si="145"/>
        <v>5000</v>
      </c>
    </row>
    <row r="1697" spans="1:10" hidden="1" x14ac:dyDescent="0.3">
      <c r="A1697" s="5">
        <f t="shared" si="146"/>
        <v>1108</v>
      </c>
      <c r="B1697" s="3">
        <v>45229</v>
      </c>
      <c r="C1697" s="2" t="s">
        <v>29</v>
      </c>
      <c r="D1697" s="2" t="s">
        <v>67</v>
      </c>
      <c r="E1697" s="2" t="s">
        <v>748</v>
      </c>
      <c r="F1697" s="2" t="s">
        <v>12</v>
      </c>
      <c r="G1697" s="2">
        <v>1</v>
      </c>
      <c r="H1697" s="10">
        <f>IF(_xlfn.XLOOKUP(D1697,Principales!$B:$B,Principales!$D:$D,,,1)&lt;B1697,_xlfn.XLOOKUP(D1697,Principales!$B:$B,Principales!$C:$C,,,-1),_xlfn.XLOOKUP(D1697,Principales!$B:$B,Principales!$C:$C,,,1))</f>
        <v>5000</v>
      </c>
      <c r="I1697" s="14">
        <f t="shared" si="144"/>
        <v>0</v>
      </c>
      <c r="J1697" s="14">
        <f t="shared" si="145"/>
        <v>5000</v>
      </c>
    </row>
    <row r="1698" spans="1:10" hidden="1" x14ac:dyDescent="0.3">
      <c r="A1698" s="5">
        <f t="shared" si="146"/>
        <v>1109</v>
      </c>
      <c r="B1698" s="3">
        <v>45229</v>
      </c>
      <c r="C1698" s="2" t="s">
        <v>760</v>
      </c>
      <c r="D1698" s="2" t="s">
        <v>67</v>
      </c>
      <c r="E1698" s="2" t="s">
        <v>748</v>
      </c>
      <c r="F1698" s="2" t="s">
        <v>434</v>
      </c>
      <c r="G1698" s="2">
        <v>1</v>
      </c>
      <c r="H1698" s="10">
        <f>IF(_xlfn.XLOOKUP(D1698,Principales!$B:$B,Principales!$D:$D,,,1)&lt;B1698,_xlfn.XLOOKUP(D1698,Principales!$B:$B,Principales!$C:$C,,,-1),_xlfn.XLOOKUP(D1698,Principales!$B:$B,Principales!$C:$C,,,1))</f>
        <v>5000</v>
      </c>
      <c r="I1698" s="14">
        <f t="shared" si="144"/>
        <v>0</v>
      </c>
      <c r="J1698" s="14">
        <f t="shared" si="145"/>
        <v>5000</v>
      </c>
    </row>
    <row r="1699" spans="1:10" hidden="1" x14ac:dyDescent="0.3">
      <c r="A1699" s="5">
        <f t="shared" si="146"/>
        <v>1110</v>
      </c>
      <c r="B1699" s="3">
        <v>45229</v>
      </c>
      <c r="C1699" s="2" t="s">
        <v>282</v>
      </c>
      <c r="D1699" s="2" t="s">
        <v>31</v>
      </c>
      <c r="E1699" s="2" t="s">
        <v>528</v>
      </c>
      <c r="F1699" s="2" t="s">
        <v>434</v>
      </c>
      <c r="G1699" s="2">
        <v>1</v>
      </c>
      <c r="H1699" s="10">
        <f>IF(_xlfn.XLOOKUP(D1699,Principales!$B:$B,Principales!$D:$D,,,1)&lt;B1699,_xlfn.XLOOKUP(D1699,Principales!$B:$B,Principales!$C:$C,,,-1),_xlfn.XLOOKUP(D1699,Principales!$B:$B,Principales!$C:$C,,,1))</f>
        <v>5000</v>
      </c>
      <c r="I1699" s="14">
        <f t="shared" si="144"/>
        <v>0</v>
      </c>
      <c r="J1699" s="14">
        <f t="shared" si="145"/>
        <v>5000</v>
      </c>
    </row>
    <row r="1700" spans="1:10" hidden="1" x14ac:dyDescent="0.3">
      <c r="A1700" s="5">
        <f t="shared" si="146"/>
        <v>1110</v>
      </c>
      <c r="B1700" s="3">
        <v>45229</v>
      </c>
      <c r="C1700" s="2" t="s">
        <v>282</v>
      </c>
      <c r="D1700" s="2" t="s">
        <v>153</v>
      </c>
      <c r="E1700" s="2" t="s">
        <v>337</v>
      </c>
      <c r="F1700" s="2" t="s">
        <v>4</v>
      </c>
      <c r="G1700" s="2">
        <v>1</v>
      </c>
      <c r="H1700" s="10">
        <f>IF(_xlfn.XLOOKUP(D1700,Principales!$B:$B,Principales!$D:$D,,,1)&lt;B1700,_xlfn.XLOOKUP(D1700,Principales!$B:$B,Principales!$C:$C,,,-1),_xlfn.XLOOKUP(D1700,Principales!$B:$B,Principales!$C:$C,,,1))</f>
        <v>5500</v>
      </c>
      <c r="I1700" s="14">
        <f t="shared" si="144"/>
        <v>0</v>
      </c>
      <c r="J1700" s="14">
        <f t="shared" si="145"/>
        <v>5500</v>
      </c>
    </row>
    <row r="1701" spans="1:10" hidden="1" x14ac:dyDescent="0.3">
      <c r="A1701" s="5">
        <f t="shared" si="146"/>
        <v>1110</v>
      </c>
      <c r="B1701" s="3">
        <v>45229</v>
      </c>
      <c r="C1701" s="2" t="s">
        <v>282</v>
      </c>
      <c r="D1701" s="2" t="s">
        <v>143</v>
      </c>
      <c r="E1701" s="2"/>
      <c r="F1701" s="2" t="s">
        <v>4</v>
      </c>
      <c r="G1701" s="2">
        <v>1</v>
      </c>
      <c r="H1701" s="10">
        <f>IF(_xlfn.XLOOKUP(D1701,Principales!$B:$B,Principales!$D:$D,,,1)&lt;B1701,_xlfn.XLOOKUP(D1701,Principales!$B:$B,Principales!$C:$C,,,-1),_xlfn.XLOOKUP(D1701,Principales!$B:$B,Principales!$C:$C,,,1))</f>
        <v>5000</v>
      </c>
      <c r="I1701" s="14">
        <f t="shared" si="144"/>
        <v>0</v>
      </c>
      <c r="J1701" s="14">
        <f t="shared" si="145"/>
        <v>5000</v>
      </c>
    </row>
    <row r="1702" spans="1:10" hidden="1" x14ac:dyDescent="0.3">
      <c r="A1702" s="5">
        <f t="shared" si="146"/>
        <v>1111</v>
      </c>
      <c r="B1702" s="3">
        <v>45230</v>
      </c>
      <c r="C1702" s="2" t="s">
        <v>282</v>
      </c>
      <c r="D1702" s="2" t="s">
        <v>31</v>
      </c>
      <c r="E1702" s="2" t="s">
        <v>543</v>
      </c>
      <c r="F1702" s="2" t="s">
        <v>4</v>
      </c>
      <c r="G1702" s="2">
        <v>1</v>
      </c>
      <c r="H1702" s="10">
        <f>IF(_xlfn.XLOOKUP(D1702,Principales!$B:$B,Principales!$D:$D,,,1)&lt;B1702,_xlfn.XLOOKUP(D1702,Principales!$B:$B,Principales!$C:$C,,,-1),_xlfn.XLOOKUP(D1702,Principales!$B:$B,Principales!$C:$C,,,1))</f>
        <v>5000</v>
      </c>
      <c r="I1702" s="14">
        <f t="shared" si="144"/>
        <v>0</v>
      </c>
      <c r="J1702" s="14">
        <f t="shared" si="145"/>
        <v>5000</v>
      </c>
    </row>
    <row r="1703" spans="1:10" hidden="1" x14ac:dyDescent="0.3">
      <c r="A1703" s="5">
        <f t="shared" si="146"/>
        <v>1112</v>
      </c>
      <c r="B1703" s="3">
        <v>45230</v>
      </c>
      <c r="C1703" s="2" t="s">
        <v>84</v>
      </c>
      <c r="D1703" s="2" t="s">
        <v>516</v>
      </c>
      <c r="E1703" s="2"/>
      <c r="F1703" s="2" t="s">
        <v>4</v>
      </c>
      <c r="G1703" s="2">
        <v>1</v>
      </c>
      <c r="H1703" s="10">
        <f>IF(_xlfn.XLOOKUP(D1703,Principales!$B:$B,Principales!$D:$D,,,1)&lt;B1703,_xlfn.XLOOKUP(D1703,Principales!$B:$B,Principales!$C:$C,,,-1),_xlfn.XLOOKUP(D1703,Principales!$B:$B,Principales!$C:$C,,,1))</f>
        <v>6000</v>
      </c>
      <c r="I1703" s="14">
        <f t="shared" si="144"/>
        <v>0</v>
      </c>
      <c r="J1703" s="14">
        <f t="shared" si="145"/>
        <v>6000</v>
      </c>
    </row>
    <row r="1704" spans="1:10" hidden="1" x14ac:dyDescent="0.3">
      <c r="A1704" s="5">
        <f t="shared" si="146"/>
        <v>1113</v>
      </c>
      <c r="B1704" s="3">
        <v>45230</v>
      </c>
      <c r="C1704" s="2" t="s">
        <v>282</v>
      </c>
      <c r="D1704" s="2" t="s">
        <v>153</v>
      </c>
      <c r="E1704" s="2" t="s">
        <v>543</v>
      </c>
      <c r="F1704" s="2" t="s">
        <v>4</v>
      </c>
      <c r="G1704" s="2">
        <v>1</v>
      </c>
      <c r="H1704" s="10">
        <f>IF(_xlfn.XLOOKUP(D1704,Principales!$B:$B,Principales!$D:$D,,,1)&lt;B1704,_xlfn.XLOOKUP(D1704,Principales!$B:$B,Principales!$C:$C,,,-1),_xlfn.XLOOKUP(D1704,Principales!$B:$B,Principales!$C:$C,,,1))</f>
        <v>5500</v>
      </c>
      <c r="I1704" s="14">
        <f t="shared" si="144"/>
        <v>0</v>
      </c>
      <c r="J1704" s="14">
        <f t="shared" si="145"/>
        <v>5500</v>
      </c>
    </row>
    <row r="1705" spans="1:10" hidden="1" x14ac:dyDescent="0.3">
      <c r="A1705" s="5">
        <f t="shared" si="146"/>
        <v>1113</v>
      </c>
      <c r="B1705" s="3">
        <v>45230</v>
      </c>
      <c r="C1705" s="2" t="s">
        <v>282</v>
      </c>
      <c r="D1705" s="2" t="s">
        <v>31</v>
      </c>
      <c r="E1705" s="2" t="s">
        <v>543</v>
      </c>
      <c r="F1705" s="2" t="s">
        <v>759</v>
      </c>
      <c r="G1705" s="2">
        <v>1</v>
      </c>
      <c r="H1705" s="10">
        <f>IF(_xlfn.XLOOKUP(D1705,Principales!$B:$B,Principales!$D:$D,,,1)&lt;B1705,_xlfn.XLOOKUP(D1705,Principales!$B:$B,Principales!$C:$C,,,-1),_xlfn.XLOOKUP(D1705,Principales!$B:$B,Principales!$C:$C,,,1))</f>
        <v>5000</v>
      </c>
      <c r="I1705" s="14">
        <f t="shared" si="144"/>
        <v>0</v>
      </c>
      <c r="J1705" s="14">
        <f t="shared" si="145"/>
        <v>5000</v>
      </c>
    </row>
    <row r="1706" spans="1:10" hidden="1" x14ac:dyDescent="0.3">
      <c r="A1706" s="5">
        <f t="shared" si="146"/>
        <v>1114</v>
      </c>
      <c r="B1706" s="3">
        <v>45230</v>
      </c>
      <c r="C1706" s="2" t="s">
        <v>760</v>
      </c>
      <c r="D1706" s="2" t="s">
        <v>516</v>
      </c>
      <c r="E1706" s="2"/>
      <c r="F1706" s="2" t="s">
        <v>4</v>
      </c>
      <c r="G1706" s="2">
        <v>1</v>
      </c>
      <c r="H1706" s="10">
        <f>IF(_xlfn.XLOOKUP(D1706,Principales!$B:$B,Principales!$D:$D,,,1)&lt;B1706,_xlfn.XLOOKUP(D1706,Principales!$B:$B,Principales!$C:$C,,,-1),_xlfn.XLOOKUP(D1706,Principales!$B:$B,Principales!$C:$C,,,1))</f>
        <v>6000</v>
      </c>
      <c r="I1706" s="14">
        <f t="shared" si="144"/>
        <v>0</v>
      </c>
      <c r="J1706" s="14">
        <f t="shared" si="145"/>
        <v>6000</v>
      </c>
    </row>
    <row r="1707" spans="1:10" hidden="1" x14ac:dyDescent="0.3">
      <c r="A1707" s="5">
        <f t="shared" si="146"/>
        <v>1114</v>
      </c>
      <c r="B1707" s="3">
        <v>45230</v>
      </c>
      <c r="C1707" s="2" t="s">
        <v>760</v>
      </c>
      <c r="D1707" s="2" t="s">
        <v>88</v>
      </c>
      <c r="E1707" s="2" t="s">
        <v>580</v>
      </c>
      <c r="F1707" s="2" t="s">
        <v>4</v>
      </c>
      <c r="G1707" s="2">
        <v>1</v>
      </c>
      <c r="H1707" s="10">
        <f>IF(_xlfn.XLOOKUP(D1707,Principales!$B:$B,Principales!$D:$D,,,1)&lt;B1707,_xlfn.XLOOKUP(D1707,Principales!$B:$B,Principales!$C:$C,,,-1),_xlfn.XLOOKUP(D1707,Principales!$B:$B,Principales!$C:$C,,,1))</f>
        <v>5500</v>
      </c>
      <c r="I1707" s="14">
        <f t="shared" si="144"/>
        <v>0</v>
      </c>
      <c r="J1707" s="14">
        <f t="shared" si="145"/>
        <v>5500</v>
      </c>
    </row>
    <row r="1708" spans="1:10" hidden="1" x14ac:dyDescent="0.3">
      <c r="A1708" s="5">
        <f t="shared" si="146"/>
        <v>1115</v>
      </c>
      <c r="B1708" s="3">
        <v>45230</v>
      </c>
      <c r="C1708" s="2" t="s">
        <v>144</v>
      </c>
      <c r="D1708" s="2" t="s">
        <v>340</v>
      </c>
      <c r="E1708" s="2" t="s">
        <v>543</v>
      </c>
      <c r="F1708" s="2" t="s">
        <v>4</v>
      </c>
      <c r="G1708" s="2">
        <v>1</v>
      </c>
      <c r="H1708" s="10">
        <f>IF(_xlfn.XLOOKUP(D1708,Principales!$B:$B,Principales!$D:$D,,,1)&lt;B1708,_xlfn.XLOOKUP(D1708,Principales!$B:$B,Principales!$C:$C,,,-1),_xlfn.XLOOKUP(D1708,Principales!$B:$B,Principales!$C:$C,,,1))</f>
        <v>5000</v>
      </c>
      <c r="I1708" s="14">
        <f t="shared" si="144"/>
        <v>0</v>
      </c>
      <c r="J1708" s="14">
        <f t="shared" si="145"/>
        <v>5000</v>
      </c>
    </row>
    <row r="1709" spans="1:10" hidden="1" x14ac:dyDescent="0.3">
      <c r="A1709" s="5">
        <f t="shared" si="146"/>
        <v>1116</v>
      </c>
      <c r="B1709" s="3">
        <v>45231</v>
      </c>
      <c r="C1709" s="2" t="s">
        <v>575</v>
      </c>
      <c r="D1709" s="2" t="s">
        <v>37</v>
      </c>
      <c r="E1709" s="2"/>
      <c r="F1709" s="2" t="s">
        <v>4</v>
      </c>
      <c r="G1709" s="2">
        <v>1</v>
      </c>
      <c r="H1709" s="10">
        <f>IF(_xlfn.XLOOKUP(D1709,Principales!$B:$B,Principales!$D:$D,,,1)&lt;B1709,_xlfn.XLOOKUP(D1709,Principales!$B:$B,Principales!$C:$C,,,-1),_xlfn.XLOOKUP(D1709,Principales!$B:$B,Principales!$C:$C,,,1))</f>
        <v>6000</v>
      </c>
      <c r="I1709" s="14">
        <f t="shared" si="144"/>
        <v>0</v>
      </c>
      <c r="J1709" s="14">
        <f t="shared" si="145"/>
        <v>6000</v>
      </c>
    </row>
    <row r="1710" spans="1:10" hidden="1" x14ac:dyDescent="0.3">
      <c r="A1710" s="5">
        <f t="shared" si="146"/>
        <v>1116</v>
      </c>
      <c r="B1710" s="3">
        <v>45231</v>
      </c>
      <c r="C1710" s="2" t="s">
        <v>575</v>
      </c>
      <c r="D1710" s="2" t="s">
        <v>37</v>
      </c>
      <c r="E1710" s="2"/>
      <c r="F1710" s="2" t="s">
        <v>434</v>
      </c>
      <c r="G1710" s="2">
        <v>1</v>
      </c>
      <c r="H1710" s="10">
        <f>IF(_xlfn.XLOOKUP(D1710,Principales!$B:$B,Principales!$D:$D,,,1)&lt;B1710,_xlfn.XLOOKUP(D1710,Principales!$B:$B,Principales!$C:$C,,,-1),_xlfn.XLOOKUP(D1710,Principales!$B:$B,Principales!$C:$C,,,1))</f>
        <v>6000</v>
      </c>
      <c r="I1710" s="14">
        <f t="shared" si="144"/>
        <v>0</v>
      </c>
      <c r="J1710" s="14">
        <f t="shared" si="145"/>
        <v>6000</v>
      </c>
    </row>
    <row r="1711" spans="1:10" hidden="1" x14ac:dyDescent="0.3">
      <c r="A1711" s="5">
        <f t="shared" si="146"/>
        <v>1116</v>
      </c>
      <c r="B1711" s="3">
        <v>45231</v>
      </c>
      <c r="C1711" s="2" t="s">
        <v>575</v>
      </c>
      <c r="D1711" s="2" t="s">
        <v>153</v>
      </c>
      <c r="E1711" s="2" t="s">
        <v>528</v>
      </c>
      <c r="F1711" s="2" t="s">
        <v>434</v>
      </c>
      <c r="G1711" s="2">
        <v>1</v>
      </c>
      <c r="H1711" s="10">
        <f>IF(_xlfn.XLOOKUP(D1711,Principales!$B:$B,Principales!$D:$D,,,1)&lt;B1711,_xlfn.XLOOKUP(D1711,Principales!$B:$B,Principales!$C:$C,,,-1),_xlfn.XLOOKUP(D1711,Principales!$B:$B,Principales!$C:$C,,,1))</f>
        <v>5500</v>
      </c>
      <c r="I1711" s="14">
        <f t="shared" si="144"/>
        <v>0</v>
      </c>
      <c r="J1711" s="14">
        <f t="shared" si="145"/>
        <v>5500</v>
      </c>
    </row>
    <row r="1712" spans="1:10" hidden="1" x14ac:dyDescent="0.3">
      <c r="A1712" s="5">
        <f t="shared" si="146"/>
        <v>1116</v>
      </c>
      <c r="B1712" s="3">
        <v>45231</v>
      </c>
      <c r="C1712" s="2" t="s">
        <v>575</v>
      </c>
      <c r="D1712" s="2" t="s">
        <v>142</v>
      </c>
      <c r="E1712" s="2" t="s">
        <v>22</v>
      </c>
      <c r="F1712" s="2" t="s">
        <v>434</v>
      </c>
      <c r="G1712" s="2">
        <v>1</v>
      </c>
      <c r="H1712" s="10">
        <f>IF(_xlfn.XLOOKUP(D1712,Principales!$B:$B,Principales!$D:$D,,,1)&lt;B1712,_xlfn.XLOOKUP(D1712,Principales!$B:$B,Principales!$C:$C,,,-1),_xlfn.XLOOKUP(D1712,Principales!$B:$B,Principales!$C:$C,,,1))</f>
        <v>5000</v>
      </c>
      <c r="I1712" s="14">
        <f t="shared" si="144"/>
        <v>0</v>
      </c>
      <c r="J1712" s="14">
        <f t="shared" si="145"/>
        <v>5000</v>
      </c>
    </row>
    <row r="1713" spans="1:10" hidden="1" x14ac:dyDescent="0.3">
      <c r="A1713" s="5">
        <f t="shared" si="146"/>
        <v>1117</v>
      </c>
      <c r="B1713" s="3">
        <v>45231</v>
      </c>
      <c r="C1713" s="2" t="s">
        <v>84</v>
      </c>
      <c r="D1713" s="2" t="s">
        <v>142</v>
      </c>
      <c r="E1713" s="2" t="s">
        <v>337</v>
      </c>
      <c r="F1713" s="2" t="s">
        <v>434</v>
      </c>
      <c r="G1713" s="2">
        <v>1</v>
      </c>
      <c r="H1713" s="10">
        <f>IF(_xlfn.XLOOKUP(D1713,Principales!$B:$B,Principales!$D:$D,,,1)&lt;B1713,_xlfn.XLOOKUP(D1713,Principales!$B:$B,Principales!$C:$C,,,-1),_xlfn.XLOOKUP(D1713,Principales!$B:$B,Principales!$C:$C,,,1))</f>
        <v>5000</v>
      </c>
      <c r="I1713" s="14">
        <f t="shared" si="144"/>
        <v>0</v>
      </c>
      <c r="J1713" s="14">
        <f t="shared" si="145"/>
        <v>5000</v>
      </c>
    </row>
    <row r="1714" spans="1:10" hidden="1" x14ac:dyDescent="0.3">
      <c r="A1714" s="5">
        <f t="shared" si="146"/>
        <v>1118</v>
      </c>
      <c r="B1714" s="3">
        <v>45231</v>
      </c>
      <c r="C1714" s="2" t="s">
        <v>39</v>
      </c>
      <c r="D1714" s="2" t="s">
        <v>37</v>
      </c>
      <c r="E1714" s="2"/>
      <c r="F1714" s="2" t="s">
        <v>434</v>
      </c>
      <c r="G1714" s="2">
        <v>2</v>
      </c>
      <c r="H1714" s="10">
        <f>IF(_xlfn.XLOOKUP(D1714,Principales!$B:$B,Principales!$D:$D,,,1)&lt;B1714,_xlfn.XLOOKUP(D1714,Principales!$B:$B,Principales!$C:$C,,,-1),_xlfn.XLOOKUP(D1714,Principales!$B:$B,Principales!$C:$C,,,1))</f>
        <v>6000</v>
      </c>
      <c r="I1714" s="14">
        <f t="shared" si="144"/>
        <v>0</v>
      </c>
      <c r="J1714" s="14">
        <f t="shared" si="145"/>
        <v>12000</v>
      </c>
    </row>
    <row r="1715" spans="1:10" hidden="1" x14ac:dyDescent="0.3">
      <c r="A1715" s="5">
        <f t="shared" si="146"/>
        <v>1119</v>
      </c>
      <c r="B1715" s="3">
        <v>45231</v>
      </c>
      <c r="C1715" s="2" t="s">
        <v>479</v>
      </c>
      <c r="D1715" s="2" t="s">
        <v>36</v>
      </c>
      <c r="E1715" s="2"/>
      <c r="F1715" s="2" t="s">
        <v>434</v>
      </c>
      <c r="G1715" s="2">
        <v>1</v>
      </c>
      <c r="H1715" s="10">
        <f>IF(_xlfn.XLOOKUP(D1715,Principales!$B:$B,Principales!$D:$D,,,1)&lt;B1715,_xlfn.XLOOKUP(D1715,Principales!$B:$B,Principales!$C:$C,,,-1),_xlfn.XLOOKUP(D1715,Principales!$B:$B,Principales!$C:$C,,,1))</f>
        <v>5500</v>
      </c>
      <c r="I1715" s="14">
        <f t="shared" si="144"/>
        <v>0</v>
      </c>
      <c r="J1715" s="14">
        <f t="shared" si="145"/>
        <v>5500</v>
      </c>
    </row>
    <row r="1716" spans="1:10" hidden="1" x14ac:dyDescent="0.3">
      <c r="A1716" s="5">
        <f t="shared" si="146"/>
        <v>1120</v>
      </c>
      <c r="B1716" s="3">
        <v>45232</v>
      </c>
      <c r="C1716" s="2" t="s">
        <v>282</v>
      </c>
      <c r="D1716" s="2" t="s">
        <v>31</v>
      </c>
      <c r="E1716" s="2" t="s">
        <v>528</v>
      </c>
      <c r="F1716" s="2" t="s">
        <v>434</v>
      </c>
      <c r="G1716" s="2">
        <v>1</v>
      </c>
      <c r="H1716" s="10">
        <f>IF(_xlfn.XLOOKUP(D1716,Principales!$B:$B,Principales!$D:$D,,,1)&lt;B1716,_xlfn.XLOOKUP(D1716,Principales!$B:$B,Principales!$C:$C,,,-1),_xlfn.XLOOKUP(D1716,Principales!$B:$B,Principales!$C:$C,,,1))</f>
        <v>5000</v>
      </c>
      <c r="I1716" s="14">
        <f t="shared" si="144"/>
        <v>0</v>
      </c>
      <c r="J1716" s="14">
        <f t="shared" si="145"/>
        <v>5000</v>
      </c>
    </row>
    <row r="1717" spans="1:10" hidden="1" x14ac:dyDescent="0.3">
      <c r="A1717" s="5">
        <f t="shared" si="146"/>
        <v>1120</v>
      </c>
      <c r="B1717" s="3">
        <v>45232</v>
      </c>
      <c r="C1717" s="2" t="s">
        <v>282</v>
      </c>
      <c r="D1717" s="2" t="s">
        <v>31</v>
      </c>
      <c r="E1717" s="2" t="s">
        <v>337</v>
      </c>
      <c r="F1717" s="2" t="s">
        <v>4</v>
      </c>
      <c r="G1717" s="2">
        <v>1</v>
      </c>
      <c r="H1717" s="10">
        <f>IF(_xlfn.XLOOKUP(D1717,Principales!$B:$B,Principales!$D:$D,,,1)&lt;B1717,_xlfn.XLOOKUP(D1717,Principales!$B:$B,Principales!$C:$C,,,-1),_xlfn.XLOOKUP(D1717,Principales!$B:$B,Principales!$C:$C,,,1))</f>
        <v>5000</v>
      </c>
      <c r="I1717" s="14">
        <f t="shared" si="144"/>
        <v>0</v>
      </c>
      <c r="J1717" s="14">
        <f t="shared" si="145"/>
        <v>5000</v>
      </c>
    </row>
    <row r="1718" spans="1:10" hidden="1" x14ac:dyDescent="0.3">
      <c r="A1718" s="5">
        <f t="shared" si="146"/>
        <v>1121</v>
      </c>
      <c r="B1718" s="3">
        <v>45232</v>
      </c>
      <c r="C1718" s="2" t="s">
        <v>145</v>
      </c>
      <c r="D1718" s="2" t="s">
        <v>576</v>
      </c>
      <c r="E1718" s="2"/>
      <c r="F1718" s="2" t="s">
        <v>747</v>
      </c>
      <c r="G1718" s="2">
        <v>1</v>
      </c>
      <c r="H1718" s="10">
        <f>IF(_xlfn.XLOOKUP(D1718,Principales!$B:$B,Principales!$D:$D,,,1)&lt;B1718,_xlfn.XLOOKUP(D1718,Principales!$B:$B,Principales!$C:$C,,,-1),_xlfn.XLOOKUP(D1718,Principales!$B:$B,Principales!$C:$C,,,1))</f>
        <v>5000</v>
      </c>
      <c r="I1718" s="14">
        <f t="shared" si="144"/>
        <v>0</v>
      </c>
      <c r="J1718" s="14">
        <f t="shared" si="145"/>
        <v>5000</v>
      </c>
    </row>
    <row r="1719" spans="1:10" hidden="1" x14ac:dyDescent="0.3">
      <c r="A1719" s="5">
        <f t="shared" si="146"/>
        <v>1121</v>
      </c>
      <c r="B1719" s="3">
        <v>45232</v>
      </c>
      <c r="C1719" s="2" t="s">
        <v>145</v>
      </c>
      <c r="D1719" s="2" t="s">
        <v>576</v>
      </c>
      <c r="E1719" s="2"/>
      <c r="F1719" s="2" t="s">
        <v>12</v>
      </c>
      <c r="G1719" s="2">
        <v>1</v>
      </c>
      <c r="H1719" s="10">
        <f>IF(_xlfn.XLOOKUP(D1719,Principales!$B:$B,Principales!$D:$D,,,1)&lt;B1719,_xlfn.XLOOKUP(D1719,Principales!$B:$B,Principales!$C:$C,,,-1),_xlfn.XLOOKUP(D1719,Principales!$B:$B,Principales!$C:$C,,,1))</f>
        <v>5000</v>
      </c>
      <c r="I1719" s="14">
        <f t="shared" si="144"/>
        <v>0</v>
      </c>
      <c r="J1719" s="14">
        <f t="shared" si="145"/>
        <v>5000</v>
      </c>
    </row>
    <row r="1720" spans="1:10" hidden="1" x14ac:dyDescent="0.3">
      <c r="A1720" s="5">
        <f t="shared" si="146"/>
        <v>1122</v>
      </c>
      <c r="B1720" s="3">
        <v>45232</v>
      </c>
      <c r="C1720" s="2" t="s">
        <v>29</v>
      </c>
      <c r="D1720" s="2" t="s">
        <v>576</v>
      </c>
      <c r="E1720" s="2"/>
      <c r="F1720" s="2" t="s">
        <v>434</v>
      </c>
      <c r="G1720" s="2">
        <v>1</v>
      </c>
      <c r="H1720" s="10">
        <f>IF(_xlfn.XLOOKUP(D1720,Principales!$B:$B,Principales!$D:$D,,,1)&lt;B1720,_xlfn.XLOOKUP(D1720,Principales!$B:$B,Principales!$C:$C,,,-1),_xlfn.XLOOKUP(D1720,Principales!$B:$B,Principales!$C:$C,,,1))</f>
        <v>5000</v>
      </c>
      <c r="I1720" s="14">
        <f t="shared" si="144"/>
        <v>0</v>
      </c>
      <c r="J1720" s="14">
        <f t="shared" si="145"/>
        <v>5000</v>
      </c>
    </row>
    <row r="1721" spans="1:10" hidden="1" x14ac:dyDescent="0.3">
      <c r="A1721" s="5">
        <f t="shared" si="146"/>
        <v>1123</v>
      </c>
      <c r="B1721" s="3">
        <v>45232</v>
      </c>
      <c r="C1721" s="2" t="s">
        <v>760</v>
      </c>
      <c r="D1721" s="2" t="s">
        <v>576</v>
      </c>
      <c r="E1721" s="2"/>
      <c r="F1721" s="2" t="s">
        <v>747</v>
      </c>
      <c r="G1721" s="2">
        <v>1</v>
      </c>
      <c r="H1721" s="10">
        <f>IF(_xlfn.XLOOKUP(D1721,Principales!$B:$B,Principales!$D:$D,,,1)&lt;B1721,_xlfn.XLOOKUP(D1721,Principales!$B:$B,Principales!$C:$C,,,-1),_xlfn.XLOOKUP(D1721,Principales!$B:$B,Principales!$C:$C,,,1))</f>
        <v>5000</v>
      </c>
      <c r="I1721" s="14">
        <f t="shared" si="144"/>
        <v>0</v>
      </c>
      <c r="J1721" s="14">
        <f t="shared" si="145"/>
        <v>5000</v>
      </c>
    </row>
    <row r="1722" spans="1:10" hidden="1" x14ac:dyDescent="0.3">
      <c r="A1722" s="5">
        <f t="shared" si="146"/>
        <v>1124</v>
      </c>
      <c r="B1722" s="3">
        <v>45233</v>
      </c>
      <c r="C1722" s="2" t="s">
        <v>84</v>
      </c>
      <c r="D1722" s="2" t="s">
        <v>576</v>
      </c>
      <c r="E1722" s="59"/>
      <c r="F1722" s="2" t="s">
        <v>747</v>
      </c>
      <c r="G1722" s="2">
        <v>1</v>
      </c>
      <c r="H1722" s="10">
        <f>IF(_xlfn.XLOOKUP(D1722,Principales!$B:$B,Principales!$D:$D,,,1)&lt;B1722,_xlfn.XLOOKUP(D1722,Principales!$B:$B,Principales!$C:$C,,,-1),_xlfn.XLOOKUP(D1722,Principales!$B:$B,Principales!$C:$C,,,1))</f>
        <v>5000</v>
      </c>
      <c r="I1722" s="14">
        <f t="shared" si="144"/>
        <v>0</v>
      </c>
      <c r="J1722" s="14">
        <f t="shared" si="145"/>
        <v>5000</v>
      </c>
    </row>
    <row r="1723" spans="1:10" hidden="1" x14ac:dyDescent="0.3">
      <c r="A1723" s="5">
        <f t="shared" si="146"/>
        <v>1125</v>
      </c>
      <c r="B1723" s="3">
        <v>45233</v>
      </c>
      <c r="C1723" s="2" t="s">
        <v>34</v>
      </c>
      <c r="D1723" s="2" t="s">
        <v>88</v>
      </c>
      <c r="E1723" s="2" t="s">
        <v>580</v>
      </c>
      <c r="F1723" s="2" t="s">
        <v>434</v>
      </c>
      <c r="G1723" s="2">
        <v>1</v>
      </c>
      <c r="H1723" s="10">
        <f>IF(_xlfn.XLOOKUP(D1723,Principales!$B:$B,Principales!$D:$D,,,1)&lt;B1723,_xlfn.XLOOKUP(D1723,Principales!$B:$B,Principales!$C:$C,,,-1),_xlfn.XLOOKUP(D1723,Principales!$B:$B,Principales!$C:$C,,,1))</f>
        <v>5500</v>
      </c>
      <c r="I1723" s="14">
        <f t="shared" si="144"/>
        <v>0</v>
      </c>
      <c r="J1723" s="14">
        <f t="shared" si="145"/>
        <v>5500</v>
      </c>
    </row>
    <row r="1724" spans="1:10" hidden="1" x14ac:dyDescent="0.3">
      <c r="A1724" s="5">
        <f t="shared" si="146"/>
        <v>1125</v>
      </c>
      <c r="B1724" s="3">
        <v>45233</v>
      </c>
      <c r="C1724" s="2" t="s">
        <v>34</v>
      </c>
      <c r="D1724" s="2" t="s">
        <v>88</v>
      </c>
      <c r="E1724" s="2" t="s">
        <v>580</v>
      </c>
      <c r="F1724" s="2" t="s">
        <v>4</v>
      </c>
      <c r="G1724" s="2">
        <v>2</v>
      </c>
      <c r="H1724" s="10">
        <f>IF(_xlfn.XLOOKUP(D1724,Principales!$B:$B,Principales!$D:$D,,,1)&lt;B1724,_xlfn.XLOOKUP(D1724,Principales!$B:$B,Principales!$C:$C,,,-1),_xlfn.XLOOKUP(D1724,Principales!$B:$B,Principales!$C:$C,,,1))</f>
        <v>5500</v>
      </c>
      <c r="I1724" s="14">
        <f t="shared" si="144"/>
        <v>0</v>
      </c>
      <c r="J1724" s="14">
        <f t="shared" si="145"/>
        <v>11000</v>
      </c>
    </row>
    <row r="1725" spans="1:10" hidden="1" x14ac:dyDescent="0.3">
      <c r="A1725" s="5">
        <f t="shared" si="146"/>
        <v>1126</v>
      </c>
      <c r="B1725" s="3">
        <v>45233</v>
      </c>
      <c r="C1725" s="2" t="s">
        <v>18</v>
      </c>
      <c r="D1725" s="2" t="s">
        <v>88</v>
      </c>
      <c r="E1725" s="2" t="s">
        <v>580</v>
      </c>
      <c r="F1725" s="2" t="s">
        <v>434</v>
      </c>
      <c r="G1725" s="2">
        <v>2</v>
      </c>
      <c r="H1725" s="10">
        <f>IF(_xlfn.XLOOKUP(D1725,Principales!$B:$B,Principales!$D:$D,,,1)&lt;B1725,_xlfn.XLOOKUP(D1725,Principales!$B:$B,Principales!$C:$C,,,-1),_xlfn.XLOOKUP(D1725,Principales!$B:$B,Principales!$C:$C,,,1))</f>
        <v>5500</v>
      </c>
      <c r="I1725" s="14">
        <f t="shared" si="144"/>
        <v>0</v>
      </c>
      <c r="J1725" s="14">
        <f t="shared" si="145"/>
        <v>11000</v>
      </c>
    </row>
    <row r="1726" spans="1:10" hidden="1" x14ac:dyDescent="0.3">
      <c r="A1726" s="5">
        <f t="shared" si="146"/>
        <v>1126</v>
      </c>
      <c r="B1726" s="3">
        <v>45233</v>
      </c>
      <c r="C1726" s="2" t="s">
        <v>18</v>
      </c>
      <c r="D1726" s="2" t="s">
        <v>431</v>
      </c>
      <c r="E1726" s="2" t="s">
        <v>337</v>
      </c>
      <c r="F1726" s="2" t="s">
        <v>12</v>
      </c>
      <c r="G1726" s="2">
        <v>1</v>
      </c>
      <c r="H1726" s="10">
        <f>IF(_xlfn.XLOOKUP(D1726,Principales!$B:$B,Principales!$D:$D,,,1)&lt;B1726,_xlfn.XLOOKUP(D1726,Principales!$B:$B,Principales!$C:$C,,,-1),_xlfn.XLOOKUP(D1726,Principales!$B:$B,Principales!$C:$C,,,1))</f>
        <v>5000</v>
      </c>
      <c r="I1726" s="14">
        <f t="shared" si="144"/>
        <v>0</v>
      </c>
      <c r="J1726" s="14">
        <f t="shared" si="145"/>
        <v>5000</v>
      </c>
    </row>
    <row r="1727" spans="1:10" hidden="1" x14ac:dyDescent="0.3">
      <c r="A1727" s="5">
        <f t="shared" si="146"/>
        <v>1127</v>
      </c>
      <c r="B1727" s="3">
        <v>45233</v>
      </c>
      <c r="C1727" s="2" t="s">
        <v>864</v>
      </c>
      <c r="D1727" s="2" t="s">
        <v>137</v>
      </c>
      <c r="E1727" s="2" t="s">
        <v>337</v>
      </c>
      <c r="F1727" s="2" t="s">
        <v>4</v>
      </c>
      <c r="G1727" s="2">
        <v>1</v>
      </c>
      <c r="H1727" s="10">
        <f>IF(_xlfn.XLOOKUP(D1727,Principales!$B:$B,Principales!$D:$D,,,1)&lt;B1727,_xlfn.XLOOKUP(D1727,Principales!$B:$B,Principales!$C:$C,,,-1),_xlfn.XLOOKUP(D1727,Principales!$B:$B,Principales!$C:$C,,,1))</f>
        <v>5000</v>
      </c>
      <c r="I1727" s="14">
        <f t="shared" si="144"/>
        <v>0</v>
      </c>
      <c r="J1727" s="14">
        <f t="shared" si="145"/>
        <v>5000</v>
      </c>
    </row>
    <row r="1728" spans="1:10" hidden="1" x14ac:dyDescent="0.3">
      <c r="A1728" s="5">
        <f t="shared" si="146"/>
        <v>1127</v>
      </c>
      <c r="B1728" s="3">
        <v>45233</v>
      </c>
      <c r="C1728" s="2" t="s">
        <v>864</v>
      </c>
      <c r="D1728" s="2" t="s">
        <v>85</v>
      </c>
      <c r="E1728" s="2" t="s">
        <v>14</v>
      </c>
      <c r="F1728" s="2" t="s">
        <v>4</v>
      </c>
      <c r="G1728" s="2">
        <v>1</v>
      </c>
      <c r="H1728" s="10">
        <f>IF(_xlfn.XLOOKUP(D1728,Principales!$B:$B,Principales!$D:$D,,,1)&lt;B1728,_xlfn.XLOOKUP(D1728,Principales!$B:$B,Principales!$C:$C,,,-1),_xlfn.XLOOKUP(D1728,Principales!$B:$B,Principales!$C:$C,,,1))</f>
        <v>6000</v>
      </c>
      <c r="I1728" s="14">
        <f t="shared" si="144"/>
        <v>0</v>
      </c>
      <c r="J1728" s="14">
        <f t="shared" si="145"/>
        <v>6000</v>
      </c>
    </row>
    <row r="1729" spans="1:10" hidden="1" x14ac:dyDescent="0.3">
      <c r="A1729" s="5">
        <f t="shared" si="146"/>
        <v>1128</v>
      </c>
      <c r="B1729" s="3">
        <v>45233</v>
      </c>
      <c r="C1729" s="2" t="s">
        <v>282</v>
      </c>
      <c r="D1729" s="2" t="s">
        <v>88</v>
      </c>
      <c r="E1729" s="2" t="s">
        <v>580</v>
      </c>
      <c r="F1729" s="2" t="s">
        <v>759</v>
      </c>
      <c r="G1729" s="2">
        <v>1</v>
      </c>
      <c r="H1729" s="10">
        <f>IF(_xlfn.XLOOKUP(D1729,Principales!$B:$B,Principales!$D:$D,,,1)&lt;B1729,_xlfn.XLOOKUP(D1729,Principales!$B:$B,Principales!$C:$C,,,-1),_xlfn.XLOOKUP(D1729,Principales!$B:$B,Principales!$C:$C,,,1))</f>
        <v>5500</v>
      </c>
      <c r="I1729" s="14">
        <f t="shared" ref="I1729:I1792" si="147">IF(AND(F1729="S/E",OR(E1729="Mix ensalada",D1729="Mix ensalada")),0,IF(AND(F1729="S/E",OR(E1729&lt;&gt;"Mix ensalada",D1729&lt;&gt;"Mix ensalada")),1000,0))</f>
        <v>0</v>
      </c>
      <c r="J1729" s="14">
        <f t="shared" ref="J1729:J1792" si="148">G1729*H1729-I1729</f>
        <v>5500</v>
      </c>
    </row>
    <row r="1730" spans="1:10" hidden="1" x14ac:dyDescent="0.3">
      <c r="A1730" s="5">
        <f t="shared" si="146"/>
        <v>1128</v>
      </c>
      <c r="B1730" s="3">
        <v>45233</v>
      </c>
      <c r="C1730" s="2" t="s">
        <v>282</v>
      </c>
      <c r="D1730" s="2" t="s">
        <v>153</v>
      </c>
      <c r="E1730" s="2" t="s">
        <v>337</v>
      </c>
      <c r="F1730" s="2" t="s">
        <v>4</v>
      </c>
      <c r="G1730" s="2">
        <v>1</v>
      </c>
      <c r="H1730" s="10">
        <f>IF(_xlfn.XLOOKUP(D1730,Principales!$B:$B,Principales!$D:$D,,,1)&lt;B1730,_xlfn.XLOOKUP(D1730,Principales!$B:$B,Principales!$C:$C,,,-1),_xlfn.XLOOKUP(D1730,Principales!$B:$B,Principales!$C:$C,,,1))</f>
        <v>5500</v>
      </c>
      <c r="I1730" s="14">
        <f t="shared" si="147"/>
        <v>0</v>
      </c>
      <c r="J1730" s="14">
        <f t="shared" si="148"/>
        <v>5500</v>
      </c>
    </row>
    <row r="1731" spans="1:10" hidden="1" x14ac:dyDescent="0.3">
      <c r="A1731" s="5">
        <f t="shared" si="146"/>
        <v>1129</v>
      </c>
      <c r="B1731" s="3">
        <v>45234</v>
      </c>
      <c r="C1731" s="2" t="s">
        <v>84</v>
      </c>
      <c r="D1731" s="2" t="s">
        <v>96</v>
      </c>
      <c r="E1731" s="2"/>
      <c r="F1731" s="2" t="s">
        <v>434</v>
      </c>
      <c r="G1731" s="2">
        <v>1</v>
      </c>
      <c r="H1731" s="10">
        <f>IF(_xlfn.XLOOKUP(D1731,Principales!$B:$B,Principales!$D:$D,,,1)&lt;B1731,_xlfn.XLOOKUP(D1731,Principales!$B:$B,Principales!$C:$C,,,-1),_xlfn.XLOOKUP(D1731,Principales!$B:$B,Principales!$C:$C,,,1))</f>
        <v>6000</v>
      </c>
      <c r="I1731" s="14">
        <f t="shared" si="147"/>
        <v>0</v>
      </c>
      <c r="J1731" s="14">
        <f t="shared" si="148"/>
        <v>6000</v>
      </c>
    </row>
    <row r="1732" spans="1:10" hidden="1" x14ac:dyDescent="0.3">
      <c r="A1732" s="5">
        <f t="shared" ref="A1732:A1795" si="149">IF(_xlfn.CONCAT(B1732:C1732)=_xlfn.CONCAT(B1731:C1731),A1731,A1731+1)</f>
        <v>1130</v>
      </c>
      <c r="B1732" s="3">
        <v>45234</v>
      </c>
      <c r="C1732" s="2" t="s">
        <v>566</v>
      </c>
      <c r="D1732" s="2" t="s">
        <v>96</v>
      </c>
      <c r="E1732" s="2"/>
      <c r="F1732" s="2" t="s">
        <v>434</v>
      </c>
      <c r="G1732" s="2">
        <v>1</v>
      </c>
      <c r="H1732" s="10">
        <f>IF(_xlfn.XLOOKUP(D1732,Principales!$B:$B,Principales!$D:$D,,,1)&lt;B1732,_xlfn.XLOOKUP(D1732,Principales!$B:$B,Principales!$C:$C,,,-1),_xlfn.XLOOKUP(D1732,Principales!$B:$B,Principales!$C:$C,,,1))</f>
        <v>6000</v>
      </c>
      <c r="I1732" s="14">
        <f t="shared" si="147"/>
        <v>0</v>
      </c>
      <c r="J1732" s="14">
        <f t="shared" si="148"/>
        <v>6000</v>
      </c>
    </row>
    <row r="1733" spans="1:10" hidden="1" x14ac:dyDescent="0.3">
      <c r="A1733" s="5">
        <f t="shared" si="149"/>
        <v>1130</v>
      </c>
      <c r="B1733" s="3">
        <v>45234</v>
      </c>
      <c r="C1733" s="2" t="s">
        <v>566</v>
      </c>
      <c r="D1733" s="2" t="s">
        <v>96</v>
      </c>
      <c r="E1733" s="2"/>
      <c r="F1733" s="2" t="s">
        <v>4</v>
      </c>
      <c r="G1733" s="2">
        <v>1</v>
      </c>
      <c r="H1733" s="10">
        <f>IF(_xlfn.XLOOKUP(D1733,Principales!$B:$B,Principales!$D:$D,,,1)&lt;B1733,_xlfn.XLOOKUP(D1733,Principales!$B:$B,Principales!$C:$C,,,-1),_xlfn.XLOOKUP(D1733,Principales!$B:$B,Principales!$C:$C,,,1))</f>
        <v>6000</v>
      </c>
      <c r="I1733" s="14">
        <f t="shared" si="147"/>
        <v>0</v>
      </c>
      <c r="J1733" s="14">
        <f t="shared" si="148"/>
        <v>6000</v>
      </c>
    </row>
    <row r="1734" spans="1:10" hidden="1" x14ac:dyDescent="0.3">
      <c r="A1734" s="5">
        <f t="shared" si="149"/>
        <v>1131</v>
      </c>
      <c r="B1734" s="3">
        <v>45234</v>
      </c>
      <c r="C1734" s="2" t="s">
        <v>338</v>
      </c>
      <c r="D1734" s="2" t="s">
        <v>96</v>
      </c>
      <c r="E1734" s="2"/>
      <c r="F1734" s="2" t="s">
        <v>4</v>
      </c>
      <c r="G1734" s="2">
        <v>1</v>
      </c>
      <c r="H1734" s="10">
        <f>IF(_xlfn.XLOOKUP(D1734,Principales!$B:$B,Principales!$D:$D,,,1)&lt;B1734,_xlfn.XLOOKUP(D1734,Principales!$B:$B,Principales!$C:$C,,,-1),_xlfn.XLOOKUP(D1734,Principales!$B:$B,Principales!$C:$C,,,1))</f>
        <v>6000</v>
      </c>
      <c r="I1734" s="14">
        <f t="shared" si="147"/>
        <v>0</v>
      </c>
      <c r="J1734" s="14">
        <f t="shared" si="148"/>
        <v>6000</v>
      </c>
    </row>
    <row r="1735" spans="1:10" hidden="1" x14ac:dyDescent="0.3">
      <c r="A1735" s="5">
        <f t="shared" si="149"/>
        <v>1131</v>
      </c>
      <c r="B1735" s="3">
        <v>45234</v>
      </c>
      <c r="C1735" s="2" t="s">
        <v>338</v>
      </c>
      <c r="D1735" s="2" t="s">
        <v>153</v>
      </c>
      <c r="E1735" s="2" t="s">
        <v>543</v>
      </c>
      <c r="F1735" s="2" t="s">
        <v>4</v>
      </c>
      <c r="G1735" s="2">
        <v>1</v>
      </c>
      <c r="H1735" s="10">
        <f>IF(_xlfn.XLOOKUP(D1735,Principales!$B:$B,Principales!$D:$D,,,1)&lt;B1735,_xlfn.XLOOKUP(D1735,Principales!$B:$B,Principales!$C:$C,,,-1),_xlfn.XLOOKUP(D1735,Principales!$B:$B,Principales!$C:$C,,,1))</f>
        <v>5500</v>
      </c>
      <c r="I1735" s="14">
        <f t="shared" si="147"/>
        <v>0</v>
      </c>
      <c r="J1735" s="14">
        <f t="shared" si="148"/>
        <v>5500</v>
      </c>
    </row>
    <row r="1736" spans="1:10" hidden="1" x14ac:dyDescent="0.3">
      <c r="A1736" s="5">
        <f t="shared" si="149"/>
        <v>1132</v>
      </c>
      <c r="B1736" s="3">
        <v>45234</v>
      </c>
      <c r="C1736" s="2" t="s">
        <v>144</v>
      </c>
      <c r="D1736" s="2" t="s">
        <v>153</v>
      </c>
      <c r="E1736" s="2" t="s">
        <v>543</v>
      </c>
      <c r="F1736" s="2" t="s">
        <v>4</v>
      </c>
      <c r="G1736" s="2">
        <v>3</v>
      </c>
      <c r="H1736" s="10">
        <f>IF(_xlfn.XLOOKUP(D1736,Principales!$B:$B,Principales!$D:$D,,,1)&lt;B1736,_xlfn.XLOOKUP(D1736,Principales!$B:$B,Principales!$C:$C,,,-1),_xlfn.XLOOKUP(D1736,Principales!$B:$B,Principales!$C:$C,,,1))</f>
        <v>5500</v>
      </c>
      <c r="I1736" s="14">
        <f t="shared" si="147"/>
        <v>0</v>
      </c>
      <c r="J1736" s="14">
        <f t="shared" si="148"/>
        <v>16500</v>
      </c>
    </row>
    <row r="1737" spans="1:10" hidden="1" x14ac:dyDescent="0.3">
      <c r="A1737" s="5">
        <f t="shared" si="149"/>
        <v>1132</v>
      </c>
      <c r="B1737" s="3">
        <v>45234</v>
      </c>
      <c r="C1737" s="2" t="s">
        <v>144</v>
      </c>
      <c r="D1737" s="2" t="s">
        <v>36</v>
      </c>
      <c r="E1737" s="2"/>
      <c r="F1737" s="2" t="s">
        <v>434</v>
      </c>
      <c r="G1737" s="2">
        <v>1</v>
      </c>
      <c r="H1737" s="10">
        <f>IF(_xlfn.XLOOKUP(D1737,Principales!$B:$B,Principales!$D:$D,,,1)&lt;B1737,_xlfn.XLOOKUP(D1737,Principales!$B:$B,Principales!$C:$C,,,-1),_xlfn.XLOOKUP(D1737,Principales!$B:$B,Principales!$C:$C,,,1))</f>
        <v>5500</v>
      </c>
      <c r="I1737" s="14">
        <f t="shared" si="147"/>
        <v>0</v>
      </c>
      <c r="J1737" s="14">
        <f t="shared" si="148"/>
        <v>5500</v>
      </c>
    </row>
    <row r="1738" spans="1:10" hidden="1" x14ac:dyDescent="0.3">
      <c r="A1738" s="5">
        <f t="shared" si="149"/>
        <v>1133</v>
      </c>
      <c r="B1738" s="3">
        <v>45234</v>
      </c>
      <c r="C1738" s="2" t="s">
        <v>8</v>
      </c>
      <c r="D1738" s="2" t="s">
        <v>431</v>
      </c>
      <c r="E1738" s="2" t="s">
        <v>7</v>
      </c>
      <c r="F1738" s="2" t="s">
        <v>434</v>
      </c>
      <c r="G1738" s="2">
        <v>1</v>
      </c>
      <c r="H1738" s="10">
        <f>IF(_xlfn.XLOOKUP(D1738,Principales!$B:$B,Principales!$D:$D,,,1)&lt;B1738,_xlfn.XLOOKUP(D1738,Principales!$B:$B,Principales!$C:$C,,,-1),_xlfn.XLOOKUP(D1738,Principales!$B:$B,Principales!$C:$C,,,1))</f>
        <v>5000</v>
      </c>
      <c r="I1738" s="14">
        <f t="shared" si="147"/>
        <v>0</v>
      </c>
      <c r="J1738" s="14">
        <f t="shared" si="148"/>
        <v>5000</v>
      </c>
    </row>
    <row r="1739" spans="1:10" hidden="1" x14ac:dyDescent="0.3">
      <c r="A1739" s="5">
        <f t="shared" si="149"/>
        <v>1134</v>
      </c>
      <c r="B1739" s="3">
        <v>45234</v>
      </c>
      <c r="C1739" s="2" t="s">
        <v>282</v>
      </c>
      <c r="D1739" s="2" t="s">
        <v>31</v>
      </c>
      <c r="E1739" s="2" t="s">
        <v>26</v>
      </c>
      <c r="F1739" s="2" t="s">
        <v>434</v>
      </c>
      <c r="G1739" s="2">
        <v>1</v>
      </c>
      <c r="H1739" s="10">
        <f>IF(_xlfn.XLOOKUP(D1739,Principales!$B:$B,Principales!$D:$D,,,1)&lt;B1739,_xlfn.XLOOKUP(D1739,Principales!$B:$B,Principales!$C:$C,,,-1),_xlfn.XLOOKUP(D1739,Principales!$B:$B,Principales!$C:$C,,,1))</f>
        <v>5000</v>
      </c>
      <c r="I1739" s="14">
        <f t="shared" si="147"/>
        <v>0</v>
      </c>
      <c r="J1739" s="14">
        <f t="shared" si="148"/>
        <v>5000</v>
      </c>
    </row>
    <row r="1740" spans="1:10" hidden="1" x14ac:dyDescent="0.3">
      <c r="A1740" s="5">
        <f t="shared" si="149"/>
        <v>1135</v>
      </c>
      <c r="B1740" s="3">
        <v>45235</v>
      </c>
      <c r="C1740" s="2" t="s">
        <v>34</v>
      </c>
      <c r="D1740" s="2" t="s">
        <v>16</v>
      </c>
      <c r="E1740" s="2"/>
      <c r="F1740" s="2" t="s">
        <v>434</v>
      </c>
      <c r="G1740" s="2">
        <v>1</v>
      </c>
      <c r="H1740" s="10">
        <f>IF(_xlfn.XLOOKUP(D1740,Principales!$B:$B,Principales!$D:$D,,,1)&lt;B1740,_xlfn.XLOOKUP(D1740,Principales!$B:$B,Principales!$C:$C,,,-1),_xlfn.XLOOKUP(D1740,Principales!$B:$B,Principales!$C:$C,,,1))</f>
        <v>5500</v>
      </c>
      <c r="I1740" s="14">
        <f t="shared" si="147"/>
        <v>0</v>
      </c>
      <c r="J1740" s="14">
        <f t="shared" si="148"/>
        <v>5500</v>
      </c>
    </row>
    <row r="1741" spans="1:10" hidden="1" x14ac:dyDescent="0.3">
      <c r="A1741" s="5">
        <f t="shared" si="149"/>
        <v>1136</v>
      </c>
      <c r="B1741" s="3">
        <v>45235</v>
      </c>
      <c r="C1741" s="2" t="s">
        <v>762</v>
      </c>
      <c r="D1741" s="2" t="s">
        <v>37</v>
      </c>
      <c r="E1741" s="2"/>
      <c r="F1741" s="2" t="s">
        <v>4</v>
      </c>
      <c r="G1741" s="2">
        <v>1</v>
      </c>
      <c r="H1741" s="10">
        <f>IF(_xlfn.XLOOKUP(D1741,Principales!$B:$B,Principales!$D:$D,,,1)&lt;B1741,_xlfn.XLOOKUP(D1741,Principales!$B:$B,Principales!$C:$C,,,-1),_xlfn.XLOOKUP(D1741,Principales!$B:$B,Principales!$C:$C,,,1))</f>
        <v>6000</v>
      </c>
      <c r="I1741" s="14">
        <f t="shared" si="147"/>
        <v>0</v>
      </c>
      <c r="J1741" s="14">
        <f t="shared" si="148"/>
        <v>6000</v>
      </c>
    </row>
    <row r="1742" spans="1:10" hidden="1" x14ac:dyDescent="0.3">
      <c r="A1742" s="5">
        <f t="shared" si="149"/>
        <v>1136</v>
      </c>
      <c r="B1742" s="3">
        <v>45235</v>
      </c>
      <c r="C1742" s="2" t="s">
        <v>762</v>
      </c>
      <c r="D1742" s="2" t="s">
        <v>37</v>
      </c>
      <c r="E1742" s="2"/>
      <c r="F1742" s="2" t="s">
        <v>434</v>
      </c>
      <c r="G1742" s="2">
        <v>1</v>
      </c>
      <c r="H1742" s="10">
        <f>IF(_xlfn.XLOOKUP(D1742,Principales!$B:$B,Principales!$D:$D,,,1)&lt;B1742,_xlfn.XLOOKUP(D1742,Principales!$B:$B,Principales!$C:$C,,,-1),_xlfn.XLOOKUP(D1742,Principales!$B:$B,Principales!$C:$C,,,1))</f>
        <v>6000</v>
      </c>
      <c r="I1742" s="14">
        <f t="shared" si="147"/>
        <v>0</v>
      </c>
      <c r="J1742" s="14">
        <f t="shared" si="148"/>
        <v>6000</v>
      </c>
    </row>
    <row r="1743" spans="1:10" hidden="1" x14ac:dyDescent="0.3">
      <c r="A1743" s="5">
        <f t="shared" si="149"/>
        <v>1137</v>
      </c>
      <c r="B1743" s="3">
        <v>45235</v>
      </c>
      <c r="C1743" s="2" t="s">
        <v>751</v>
      </c>
      <c r="D1743" s="2" t="s">
        <v>431</v>
      </c>
      <c r="E1743" s="2" t="s">
        <v>337</v>
      </c>
      <c r="F1743" s="2" t="s">
        <v>12</v>
      </c>
      <c r="G1743" s="2">
        <v>1</v>
      </c>
      <c r="H1743" s="10">
        <f>IF(_xlfn.XLOOKUP(D1743,Principales!$B:$B,Principales!$D:$D,,,1)&lt;B1743,_xlfn.XLOOKUP(D1743,Principales!$B:$B,Principales!$C:$C,,,-1),_xlfn.XLOOKUP(D1743,Principales!$B:$B,Principales!$C:$C,,,1))</f>
        <v>5000</v>
      </c>
      <c r="I1743" s="14">
        <f t="shared" si="147"/>
        <v>0</v>
      </c>
      <c r="J1743" s="14">
        <f t="shared" si="148"/>
        <v>5000</v>
      </c>
    </row>
    <row r="1744" spans="1:10" hidden="1" x14ac:dyDescent="0.3">
      <c r="A1744" s="5">
        <f t="shared" si="149"/>
        <v>1137</v>
      </c>
      <c r="B1744" s="3">
        <v>45235</v>
      </c>
      <c r="C1744" s="2" t="s">
        <v>751</v>
      </c>
      <c r="D1744" s="2" t="s">
        <v>340</v>
      </c>
      <c r="E1744" s="2" t="s">
        <v>7</v>
      </c>
      <c r="F1744" s="2" t="s">
        <v>12</v>
      </c>
      <c r="G1744" s="2">
        <v>1</v>
      </c>
      <c r="H1744" s="10">
        <f>IF(_xlfn.XLOOKUP(D1744,Principales!$B:$B,Principales!$D:$D,,,1)&lt;B1744,_xlfn.XLOOKUP(D1744,Principales!$B:$B,Principales!$C:$C,,,-1),_xlfn.XLOOKUP(D1744,Principales!$B:$B,Principales!$C:$C,,,1))</f>
        <v>5000</v>
      </c>
      <c r="I1744" s="14">
        <f t="shared" si="147"/>
        <v>0</v>
      </c>
      <c r="J1744" s="14">
        <f t="shared" si="148"/>
        <v>5000</v>
      </c>
    </row>
    <row r="1745" spans="1:10" hidden="1" x14ac:dyDescent="0.3">
      <c r="A1745" s="5">
        <f t="shared" si="149"/>
        <v>1137</v>
      </c>
      <c r="B1745" s="3">
        <v>45235</v>
      </c>
      <c r="C1745" s="2" t="s">
        <v>751</v>
      </c>
      <c r="D1745" s="2" t="s">
        <v>340</v>
      </c>
      <c r="E1745" s="2" t="s">
        <v>337</v>
      </c>
      <c r="F1745" s="2" t="s">
        <v>12</v>
      </c>
      <c r="G1745" s="2">
        <v>1</v>
      </c>
      <c r="H1745" s="10">
        <f>IF(_xlfn.XLOOKUP(D1745,Principales!$B:$B,Principales!$D:$D,,,1)&lt;B1745,_xlfn.XLOOKUP(D1745,Principales!$B:$B,Principales!$C:$C,,,-1),_xlfn.XLOOKUP(D1745,Principales!$B:$B,Principales!$C:$C,,,1))</f>
        <v>5000</v>
      </c>
      <c r="I1745" s="14">
        <f t="shared" si="147"/>
        <v>0</v>
      </c>
      <c r="J1745" s="14">
        <f t="shared" si="148"/>
        <v>5000</v>
      </c>
    </row>
    <row r="1746" spans="1:10" hidden="1" x14ac:dyDescent="0.3">
      <c r="A1746" s="5">
        <f t="shared" si="149"/>
        <v>1138</v>
      </c>
      <c r="B1746" s="3">
        <v>45236</v>
      </c>
      <c r="C1746" s="2" t="s">
        <v>282</v>
      </c>
      <c r="D1746" s="2" t="s">
        <v>31</v>
      </c>
      <c r="E1746" s="2" t="s">
        <v>528</v>
      </c>
      <c r="F1746" s="2" t="s">
        <v>434</v>
      </c>
      <c r="G1746" s="2">
        <v>1</v>
      </c>
      <c r="H1746" s="10">
        <f>IF(_xlfn.XLOOKUP(D1746,Principales!$B:$B,Principales!$D:$D,,,1)&lt;B1746,_xlfn.XLOOKUP(D1746,Principales!$B:$B,Principales!$C:$C,,,-1),_xlfn.XLOOKUP(D1746,Principales!$B:$B,Principales!$C:$C,,,1))</f>
        <v>5000</v>
      </c>
      <c r="I1746" s="14">
        <f t="shared" si="147"/>
        <v>0</v>
      </c>
      <c r="J1746" s="14">
        <f t="shared" si="148"/>
        <v>5000</v>
      </c>
    </row>
    <row r="1747" spans="1:10" hidden="1" x14ac:dyDescent="0.3">
      <c r="A1747" s="5">
        <f t="shared" si="149"/>
        <v>1138</v>
      </c>
      <c r="B1747" s="3">
        <v>45236</v>
      </c>
      <c r="C1747" s="2" t="s">
        <v>282</v>
      </c>
      <c r="D1747" s="2" t="s">
        <v>153</v>
      </c>
      <c r="E1747" s="2" t="s">
        <v>337</v>
      </c>
      <c r="F1747" s="2" t="s">
        <v>4</v>
      </c>
      <c r="G1747" s="2">
        <v>1</v>
      </c>
      <c r="H1747" s="10">
        <f>IF(_xlfn.XLOOKUP(D1747,Principales!$B:$B,Principales!$D:$D,,,1)&lt;B1747,_xlfn.XLOOKUP(D1747,Principales!$B:$B,Principales!$C:$C,,,-1),_xlfn.XLOOKUP(D1747,Principales!$B:$B,Principales!$C:$C,,,1))</f>
        <v>5500</v>
      </c>
      <c r="I1747" s="14">
        <f t="shared" si="147"/>
        <v>0</v>
      </c>
      <c r="J1747" s="14">
        <f t="shared" si="148"/>
        <v>5500</v>
      </c>
    </row>
    <row r="1748" spans="1:10" hidden="1" x14ac:dyDescent="0.3">
      <c r="A1748" s="5">
        <f t="shared" si="149"/>
        <v>1138</v>
      </c>
      <c r="B1748" s="3">
        <v>45236</v>
      </c>
      <c r="C1748" s="2" t="s">
        <v>282</v>
      </c>
      <c r="D1748" s="2" t="s">
        <v>153</v>
      </c>
      <c r="E1748" s="2" t="s">
        <v>543</v>
      </c>
      <c r="F1748" s="2" t="s">
        <v>4</v>
      </c>
      <c r="G1748" s="2">
        <v>1</v>
      </c>
      <c r="H1748" s="10">
        <f>IF(_xlfn.XLOOKUP(D1748,Principales!$B:$B,Principales!$D:$D,,,1)&lt;B1748,_xlfn.XLOOKUP(D1748,Principales!$B:$B,Principales!$C:$C,,,-1),_xlfn.XLOOKUP(D1748,Principales!$B:$B,Principales!$C:$C,,,1))</f>
        <v>5500</v>
      </c>
      <c r="I1748" s="14">
        <f t="shared" si="147"/>
        <v>0</v>
      </c>
      <c r="J1748" s="14">
        <f t="shared" si="148"/>
        <v>5500</v>
      </c>
    </row>
    <row r="1749" spans="1:10" hidden="1" x14ac:dyDescent="0.3">
      <c r="A1749" s="5">
        <f t="shared" si="149"/>
        <v>1139</v>
      </c>
      <c r="B1749" s="3">
        <v>45236</v>
      </c>
      <c r="C1749" s="2" t="s">
        <v>479</v>
      </c>
      <c r="D1749" s="2" t="s">
        <v>23</v>
      </c>
      <c r="E1749" s="2" t="s">
        <v>337</v>
      </c>
      <c r="F1749" s="2" t="s">
        <v>434</v>
      </c>
      <c r="G1749" s="2">
        <v>1</v>
      </c>
      <c r="H1749" s="10">
        <f>IF(_xlfn.XLOOKUP(D1749,Principales!$B:$B,Principales!$D:$D,,,1)&lt;B1749,_xlfn.XLOOKUP(D1749,Principales!$B:$B,Principales!$C:$C,,,-1),_xlfn.XLOOKUP(D1749,Principales!$B:$B,Principales!$C:$C,,,1))</f>
        <v>5500</v>
      </c>
      <c r="I1749" s="14">
        <f t="shared" si="147"/>
        <v>0</v>
      </c>
      <c r="J1749" s="14">
        <f t="shared" si="148"/>
        <v>5500</v>
      </c>
    </row>
    <row r="1750" spans="1:10" hidden="1" x14ac:dyDescent="0.3">
      <c r="A1750" s="5">
        <f t="shared" si="149"/>
        <v>1140</v>
      </c>
      <c r="B1750" s="3">
        <v>45237</v>
      </c>
      <c r="C1750" s="2" t="s">
        <v>84</v>
      </c>
      <c r="D1750" s="2" t="s">
        <v>67</v>
      </c>
      <c r="E1750" s="2"/>
      <c r="F1750" s="2" t="s">
        <v>434</v>
      </c>
      <c r="G1750" s="2">
        <v>1</v>
      </c>
      <c r="H1750" s="10">
        <f>IF(_xlfn.XLOOKUP(D1750,Principales!$B:$B,Principales!$D:$D,,,1)&lt;B1750,_xlfn.XLOOKUP(D1750,Principales!$B:$B,Principales!$C:$C,,,-1),_xlfn.XLOOKUP(D1750,Principales!$B:$B,Principales!$C:$C,,,1))</f>
        <v>5000</v>
      </c>
      <c r="I1750" s="14">
        <f t="shared" si="147"/>
        <v>0</v>
      </c>
      <c r="J1750" s="14">
        <f t="shared" si="148"/>
        <v>5000</v>
      </c>
    </row>
    <row r="1751" spans="1:10" hidden="1" x14ac:dyDescent="0.3">
      <c r="A1751" s="5">
        <f t="shared" si="149"/>
        <v>1141</v>
      </c>
      <c r="B1751" s="3">
        <v>45237</v>
      </c>
      <c r="C1751" s="2" t="s">
        <v>282</v>
      </c>
      <c r="D1751" s="2" t="s">
        <v>31</v>
      </c>
      <c r="E1751" s="2" t="s">
        <v>528</v>
      </c>
      <c r="F1751" s="2" t="s">
        <v>434</v>
      </c>
      <c r="G1751" s="2">
        <v>1</v>
      </c>
      <c r="H1751" s="10">
        <f>IF(_xlfn.XLOOKUP(D1751,Principales!$B:$B,Principales!$D:$D,,,1)&lt;B1751,_xlfn.XLOOKUP(D1751,Principales!$B:$B,Principales!$C:$C,,,-1),_xlfn.XLOOKUP(D1751,Principales!$B:$B,Principales!$C:$C,,,1))</f>
        <v>5000</v>
      </c>
      <c r="I1751" s="14">
        <f t="shared" si="147"/>
        <v>0</v>
      </c>
      <c r="J1751" s="14">
        <f t="shared" si="148"/>
        <v>5000</v>
      </c>
    </row>
    <row r="1752" spans="1:10" hidden="1" x14ac:dyDescent="0.3">
      <c r="A1752" s="5">
        <f t="shared" si="149"/>
        <v>1142</v>
      </c>
      <c r="B1752" s="3">
        <v>45237</v>
      </c>
      <c r="C1752" s="2" t="s">
        <v>493</v>
      </c>
      <c r="D1752" s="2" t="s">
        <v>67</v>
      </c>
      <c r="E1752" s="2"/>
      <c r="F1752" s="2" t="s">
        <v>434</v>
      </c>
      <c r="G1752" s="2">
        <v>2</v>
      </c>
      <c r="H1752" s="10">
        <f>IF(_xlfn.XLOOKUP(D1752,Principales!$B:$B,Principales!$D:$D,,,1)&lt;B1752,_xlfn.XLOOKUP(D1752,Principales!$B:$B,Principales!$C:$C,,,-1),_xlfn.XLOOKUP(D1752,Principales!$B:$B,Principales!$C:$C,,,1))</f>
        <v>5000</v>
      </c>
      <c r="I1752" s="14">
        <f t="shared" si="147"/>
        <v>0</v>
      </c>
      <c r="J1752" s="14">
        <f t="shared" si="148"/>
        <v>10000</v>
      </c>
    </row>
    <row r="1753" spans="1:10" hidden="1" x14ac:dyDescent="0.3">
      <c r="A1753" s="5">
        <f t="shared" si="149"/>
        <v>1142</v>
      </c>
      <c r="B1753" s="3">
        <v>45237</v>
      </c>
      <c r="C1753" s="2" t="s">
        <v>493</v>
      </c>
      <c r="D1753" s="2" t="s">
        <v>67</v>
      </c>
      <c r="E1753" s="2"/>
      <c r="F1753" s="2" t="s">
        <v>4</v>
      </c>
      <c r="G1753" s="2">
        <v>1</v>
      </c>
      <c r="H1753" s="10">
        <f>IF(_xlfn.XLOOKUP(D1753,Principales!$B:$B,Principales!$D:$D,,,1)&lt;B1753,_xlfn.XLOOKUP(D1753,Principales!$B:$B,Principales!$C:$C,,,-1),_xlfn.XLOOKUP(D1753,Principales!$B:$B,Principales!$C:$C,,,1))</f>
        <v>5000</v>
      </c>
      <c r="I1753" s="14">
        <f t="shared" si="147"/>
        <v>0</v>
      </c>
      <c r="J1753" s="14">
        <f t="shared" si="148"/>
        <v>5000</v>
      </c>
    </row>
    <row r="1754" spans="1:10" hidden="1" x14ac:dyDescent="0.3">
      <c r="A1754" s="5">
        <f t="shared" si="149"/>
        <v>1143</v>
      </c>
      <c r="B1754" s="3">
        <v>45237</v>
      </c>
      <c r="C1754" s="2" t="s">
        <v>763</v>
      </c>
      <c r="D1754" s="2" t="s">
        <v>142</v>
      </c>
      <c r="E1754" s="2" t="s">
        <v>337</v>
      </c>
      <c r="F1754" s="2" t="s">
        <v>4</v>
      </c>
      <c r="G1754" s="2">
        <v>1</v>
      </c>
      <c r="H1754" s="10">
        <f>IF(_xlfn.XLOOKUP(D1754,Principales!$B:$B,Principales!$D:$D,,,1)&lt;B1754,_xlfn.XLOOKUP(D1754,Principales!$B:$B,Principales!$C:$C,,,-1),_xlfn.XLOOKUP(D1754,Principales!$B:$B,Principales!$C:$C,,,1))</f>
        <v>5000</v>
      </c>
      <c r="I1754" s="14">
        <f t="shared" si="147"/>
        <v>0</v>
      </c>
      <c r="J1754" s="14">
        <f t="shared" si="148"/>
        <v>5000</v>
      </c>
    </row>
    <row r="1755" spans="1:10" hidden="1" x14ac:dyDescent="0.3">
      <c r="A1755" s="5">
        <f t="shared" si="149"/>
        <v>1144</v>
      </c>
      <c r="B1755" s="3">
        <v>45237</v>
      </c>
      <c r="C1755" s="2" t="s">
        <v>18</v>
      </c>
      <c r="D1755" s="2" t="s">
        <v>431</v>
      </c>
      <c r="E1755" s="2" t="s">
        <v>92</v>
      </c>
      <c r="F1755" s="2" t="s">
        <v>12</v>
      </c>
      <c r="G1755" s="2">
        <v>1</v>
      </c>
      <c r="H1755" s="10">
        <f>IF(_xlfn.XLOOKUP(D1755,Principales!$B:$B,Principales!$D:$D,,,1)&lt;B1755,_xlfn.XLOOKUP(D1755,Principales!$B:$B,Principales!$C:$C,,,-1),_xlfn.XLOOKUP(D1755,Principales!$B:$B,Principales!$C:$C,,,1))</f>
        <v>5000</v>
      </c>
      <c r="I1755" s="14">
        <f t="shared" si="147"/>
        <v>0</v>
      </c>
      <c r="J1755" s="14">
        <f t="shared" si="148"/>
        <v>5000</v>
      </c>
    </row>
    <row r="1756" spans="1:10" hidden="1" x14ac:dyDescent="0.3">
      <c r="A1756" s="5">
        <f t="shared" si="149"/>
        <v>1144</v>
      </c>
      <c r="B1756" s="3">
        <v>45237</v>
      </c>
      <c r="C1756" s="2" t="s">
        <v>18</v>
      </c>
      <c r="D1756" s="2" t="s">
        <v>143</v>
      </c>
      <c r="E1756" s="2"/>
      <c r="F1756" s="2" t="s">
        <v>434</v>
      </c>
      <c r="G1756" s="2">
        <v>1</v>
      </c>
      <c r="H1756" s="10">
        <f>IF(_xlfn.XLOOKUP(D1756,Principales!$B:$B,Principales!$D:$D,,,1)&lt;B1756,_xlfn.XLOOKUP(D1756,Principales!$B:$B,Principales!$C:$C,,,-1),_xlfn.XLOOKUP(D1756,Principales!$B:$B,Principales!$C:$C,,,1))</f>
        <v>5000</v>
      </c>
      <c r="I1756" s="14">
        <f t="shared" si="147"/>
        <v>0</v>
      </c>
      <c r="J1756" s="14">
        <f t="shared" si="148"/>
        <v>5000</v>
      </c>
    </row>
    <row r="1757" spans="1:10" hidden="1" x14ac:dyDescent="0.3">
      <c r="A1757" s="5">
        <f t="shared" si="149"/>
        <v>1144</v>
      </c>
      <c r="B1757" s="3">
        <v>45237</v>
      </c>
      <c r="C1757" s="2" t="s">
        <v>18</v>
      </c>
      <c r="D1757" s="2" t="s">
        <v>142</v>
      </c>
      <c r="E1757" s="2" t="s">
        <v>22</v>
      </c>
      <c r="F1757" s="2" t="s">
        <v>434</v>
      </c>
      <c r="G1757" s="2">
        <v>1</v>
      </c>
      <c r="H1757" s="10">
        <f>IF(_xlfn.XLOOKUP(D1757,Principales!$B:$B,Principales!$D:$D,,,1)&lt;B1757,_xlfn.XLOOKUP(D1757,Principales!$B:$B,Principales!$C:$C,,,-1),_xlfn.XLOOKUP(D1757,Principales!$B:$B,Principales!$C:$C,,,1))</f>
        <v>5000</v>
      </c>
      <c r="I1757" s="14">
        <f t="shared" si="147"/>
        <v>0</v>
      </c>
      <c r="J1757" s="14">
        <f t="shared" si="148"/>
        <v>5000</v>
      </c>
    </row>
    <row r="1758" spans="1:10" hidden="1" x14ac:dyDescent="0.3">
      <c r="A1758" s="5">
        <f t="shared" si="149"/>
        <v>1145</v>
      </c>
      <c r="B1758" s="3">
        <v>45237</v>
      </c>
      <c r="C1758" s="2" t="s">
        <v>595</v>
      </c>
      <c r="D1758" s="2" t="s">
        <v>67</v>
      </c>
      <c r="E1758" s="2"/>
      <c r="F1758" s="2" t="s">
        <v>4</v>
      </c>
      <c r="G1758" s="2">
        <v>1</v>
      </c>
      <c r="H1758" s="10">
        <f>IF(_xlfn.XLOOKUP(D1758,Principales!$B:$B,Principales!$D:$D,,,1)&lt;B1758,_xlfn.XLOOKUP(D1758,Principales!$B:$B,Principales!$C:$C,,,-1),_xlfn.XLOOKUP(D1758,Principales!$B:$B,Principales!$C:$C,,,1))</f>
        <v>5000</v>
      </c>
      <c r="I1758" s="14">
        <f t="shared" si="147"/>
        <v>0</v>
      </c>
      <c r="J1758" s="14">
        <f t="shared" si="148"/>
        <v>5000</v>
      </c>
    </row>
    <row r="1759" spans="1:10" hidden="1" x14ac:dyDescent="0.3">
      <c r="A1759" s="5">
        <f t="shared" si="149"/>
        <v>1146</v>
      </c>
      <c r="B1759" s="3">
        <v>45237</v>
      </c>
      <c r="C1759" s="2" t="s">
        <v>282</v>
      </c>
      <c r="D1759" s="2" t="s">
        <v>67</v>
      </c>
      <c r="E1759" s="2"/>
      <c r="F1759" s="2" t="s">
        <v>4</v>
      </c>
      <c r="G1759" s="2">
        <v>1</v>
      </c>
      <c r="H1759" s="10">
        <f>IF(_xlfn.XLOOKUP(D1759,Principales!$B:$B,Principales!$D:$D,,,1)&lt;B1759,_xlfn.XLOOKUP(D1759,Principales!$B:$B,Principales!$C:$C,,,-1),_xlfn.XLOOKUP(D1759,Principales!$B:$B,Principales!$C:$C,,,1))</f>
        <v>5000</v>
      </c>
      <c r="I1759" s="14">
        <f t="shared" si="147"/>
        <v>0</v>
      </c>
      <c r="J1759" s="14">
        <f t="shared" si="148"/>
        <v>5000</v>
      </c>
    </row>
    <row r="1760" spans="1:10" hidden="1" x14ac:dyDescent="0.3">
      <c r="A1760" s="5">
        <f t="shared" si="149"/>
        <v>1147</v>
      </c>
      <c r="B1760" s="3">
        <v>45238</v>
      </c>
      <c r="C1760" s="2" t="s">
        <v>84</v>
      </c>
      <c r="D1760" s="2" t="s">
        <v>137</v>
      </c>
      <c r="E1760" s="2" t="s">
        <v>337</v>
      </c>
      <c r="F1760" s="2" t="s">
        <v>434</v>
      </c>
      <c r="G1760" s="2">
        <v>1</v>
      </c>
      <c r="H1760" s="10">
        <f>IF(_xlfn.XLOOKUP(D1760,Principales!$B:$B,Principales!$D:$D,,,1)&lt;B1760,_xlfn.XLOOKUP(D1760,Principales!$B:$B,Principales!$C:$C,,,-1),_xlfn.XLOOKUP(D1760,Principales!$B:$B,Principales!$C:$C,,,1))</f>
        <v>5000</v>
      </c>
      <c r="I1760" s="14">
        <f t="shared" si="147"/>
        <v>0</v>
      </c>
      <c r="J1760" s="14">
        <f t="shared" si="148"/>
        <v>5000</v>
      </c>
    </row>
    <row r="1761" spans="1:10" hidden="1" x14ac:dyDescent="0.3">
      <c r="A1761" s="5">
        <f t="shared" si="149"/>
        <v>1148</v>
      </c>
      <c r="B1761" s="3">
        <v>45238</v>
      </c>
      <c r="C1761" s="2" t="s">
        <v>282</v>
      </c>
      <c r="D1761" s="2" t="s">
        <v>31</v>
      </c>
      <c r="E1761" s="2" t="s">
        <v>528</v>
      </c>
      <c r="F1761" s="2" t="s">
        <v>434</v>
      </c>
      <c r="G1761" s="2">
        <v>1</v>
      </c>
      <c r="H1761" s="10">
        <f>IF(_xlfn.XLOOKUP(D1761,Principales!$B:$B,Principales!$D:$D,,,1)&lt;B1761,_xlfn.XLOOKUP(D1761,Principales!$B:$B,Principales!$C:$C,,,-1),_xlfn.XLOOKUP(D1761,Principales!$B:$B,Principales!$C:$C,,,1))</f>
        <v>5000</v>
      </c>
      <c r="I1761" s="14">
        <f t="shared" si="147"/>
        <v>0</v>
      </c>
      <c r="J1761" s="14">
        <f t="shared" si="148"/>
        <v>5000</v>
      </c>
    </row>
    <row r="1762" spans="1:10" hidden="1" x14ac:dyDescent="0.3">
      <c r="A1762" s="5">
        <f t="shared" si="149"/>
        <v>1149</v>
      </c>
      <c r="B1762" s="3">
        <v>45238</v>
      </c>
      <c r="C1762" s="2" t="s">
        <v>764</v>
      </c>
      <c r="D1762" s="2" t="s">
        <v>153</v>
      </c>
      <c r="E1762" s="2" t="s">
        <v>22</v>
      </c>
      <c r="F1762" s="2" t="s">
        <v>4</v>
      </c>
      <c r="G1762" s="2">
        <v>1</v>
      </c>
      <c r="H1762" s="10">
        <f>IF(_xlfn.XLOOKUP(D1762,Principales!$B:$B,Principales!$D:$D,,,1)&lt;B1762,_xlfn.XLOOKUP(D1762,Principales!$B:$B,Principales!$C:$C,,,-1),_xlfn.XLOOKUP(D1762,Principales!$B:$B,Principales!$C:$C,,,1))</f>
        <v>5500</v>
      </c>
      <c r="I1762" s="14">
        <f t="shared" si="147"/>
        <v>0</v>
      </c>
      <c r="J1762" s="14">
        <f t="shared" si="148"/>
        <v>5500</v>
      </c>
    </row>
    <row r="1763" spans="1:10" hidden="1" x14ac:dyDescent="0.3">
      <c r="A1763" s="5">
        <f t="shared" si="149"/>
        <v>1150</v>
      </c>
      <c r="B1763" s="3">
        <v>45238</v>
      </c>
      <c r="C1763" s="2" t="s">
        <v>566</v>
      </c>
      <c r="D1763" s="2" t="s">
        <v>142</v>
      </c>
      <c r="E1763" s="2" t="s">
        <v>528</v>
      </c>
      <c r="F1763" s="2" t="s">
        <v>434</v>
      </c>
      <c r="G1763" s="2">
        <v>1</v>
      </c>
      <c r="H1763" s="10">
        <f>IF(_xlfn.XLOOKUP(D1763,Principales!$B:$B,Principales!$D:$D,,,1)&lt;B1763,_xlfn.XLOOKUP(D1763,Principales!$B:$B,Principales!$C:$C,,,-1),_xlfn.XLOOKUP(D1763,Principales!$B:$B,Principales!$C:$C,,,1))</f>
        <v>5000</v>
      </c>
      <c r="I1763" s="14">
        <f t="shared" si="147"/>
        <v>0</v>
      </c>
      <c r="J1763" s="14">
        <f t="shared" si="148"/>
        <v>5000</v>
      </c>
    </row>
    <row r="1764" spans="1:10" hidden="1" x14ac:dyDescent="0.3">
      <c r="A1764" s="5">
        <f t="shared" si="149"/>
        <v>1151</v>
      </c>
      <c r="B1764" s="3">
        <v>45239</v>
      </c>
      <c r="C1764" s="2" t="s">
        <v>84</v>
      </c>
      <c r="D1764" s="2" t="s">
        <v>576</v>
      </c>
      <c r="E1764" s="2"/>
      <c r="F1764" s="2" t="s">
        <v>747</v>
      </c>
      <c r="G1764" s="2">
        <v>1</v>
      </c>
      <c r="H1764" s="10">
        <f>IF(_xlfn.XLOOKUP(D1764,Principales!$B:$B,Principales!$D:$D,,,1)&lt;B1764,_xlfn.XLOOKUP(D1764,Principales!$B:$B,Principales!$C:$C,,,-1),_xlfn.XLOOKUP(D1764,Principales!$B:$B,Principales!$C:$C,,,1))</f>
        <v>5000</v>
      </c>
      <c r="I1764" s="14">
        <f t="shared" si="147"/>
        <v>0</v>
      </c>
      <c r="J1764" s="14">
        <f t="shared" si="148"/>
        <v>5000</v>
      </c>
    </row>
    <row r="1765" spans="1:10" hidden="1" x14ac:dyDescent="0.3">
      <c r="A1765" s="5">
        <f t="shared" si="149"/>
        <v>1152</v>
      </c>
      <c r="B1765" s="3">
        <v>45239</v>
      </c>
      <c r="C1765" s="2" t="s">
        <v>145</v>
      </c>
      <c r="D1765" s="2" t="s">
        <v>576</v>
      </c>
      <c r="E1765" s="2"/>
      <c r="F1765" s="2" t="s">
        <v>747</v>
      </c>
      <c r="G1765" s="2">
        <v>3</v>
      </c>
      <c r="H1765" s="10">
        <f>IF(_xlfn.XLOOKUP(D1765,Principales!$B:$B,Principales!$D:$D,,,1)&lt;B1765,_xlfn.XLOOKUP(D1765,Principales!$B:$B,Principales!$C:$C,,,-1),_xlfn.XLOOKUP(D1765,Principales!$B:$B,Principales!$C:$C,,,1))</f>
        <v>5000</v>
      </c>
      <c r="I1765" s="14">
        <f t="shared" si="147"/>
        <v>0</v>
      </c>
      <c r="J1765" s="14">
        <f t="shared" si="148"/>
        <v>15000</v>
      </c>
    </row>
    <row r="1766" spans="1:10" hidden="1" x14ac:dyDescent="0.3">
      <c r="A1766" s="5">
        <f t="shared" si="149"/>
        <v>1153</v>
      </c>
      <c r="B1766" s="3">
        <v>45239</v>
      </c>
      <c r="C1766" s="2" t="s">
        <v>566</v>
      </c>
      <c r="D1766" s="2" t="s">
        <v>576</v>
      </c>
      <c r="E1766" s="2"/>
      <c r="F1766" s="2" t="s">
        <v>747</v>
      </c>
      <c r="G1766" s="2">
        <v>2</v>
      </c>
      <c r="H1766" s="10">
        <f>IF(_xlfn.XLOOKUP(D1766,Principales!$B:$B,Principales!$D:$D,,,1)&lt;B1766,_xlfn.XLOOKUP(D1766,Principales!$B:$B,Principales!$C:$C,,,-1),_xlfn.XLOOKUP(D1766,Principales!$B:$B,Principales!$C:$C,,,1))</f>
        <v>5000</v>
      </c>
      <c r="I1766" s="14">
        <f t="shared" si="147"/>
        <v>0</v>
      </c>
      <c r="J1766" s="14">
        <f t="shared" si="148"/>
        <v>10000</v>
      </c>
    </row>
    <row r="1767" spans="1:10" hidden="1" x14ac:dyDescent="0.3">
      <c r="A1767" s="5">
        <f t="shared" si="149"/>
        <v>1154</v>
      </c>
      <c r="B1767" s="3">
        <v>45239</v>
      </c>
      <c r="C1767" s="2" t="s">
        <v>765</v>
      </c>
      <c r="D1767" s="2" t="s">
        <v>576</v>
      </c>
      <c r="E1767" s="2"/>
      <c r="F1767" s="2"/>
      <c r="G1767" s="2">
        <v>1</v>
      </c>
      <c r="H1767" s="10">
        <f>IF(_xlfn.XLOOKUP(D1767,Principales!$B:$B,Principales!$D:$D,,,1)&lt;B1767,_xlfn.XLOOKUP(D1767,Principales!$B:$B,Principales!$C:$C,,,-1),_xlfn.XLOOKUP(D1767,Principales!$B:$B,Principales!$C:$C,,,1))</f>
        <v>5000</v>
      </c>
      <c r="I1767" s="14">
        <f t="shared" si="147"/>
        <v>0</v>
      </c>
      <c r="J1767" s="14">
        <f t="shared" si="148"/>
        <v>5000</v>
      </c>
    </row>
    <row r="1768" spans="1:10" hidden="1" x14ac:dyDescent="0.3">
      <c r="A1768" s="5">
        <f t="shared" si="149"/>
        <v>1155</v>
      </c>
      <c r="B1768" s="3">
        <v>45239</v>
      </c>
      <c r="C1768" s="2" t="s">
        <v>766</v>
      </c>
      <c r="D1768" s="2" t="s">
        <v>576</v>
      </c>
      <c r="E1768" s="2"/>
      <c r="F1768" s="2" t="s">
        <v>747</v>
      </c>
      <c r="G1768" s="2">
        <v>1</v>
      </c>
      <c r="H1768" s="10">
        <f>IF(_xlfn.XLOOKUP(D1768,Principales!$B:$B,Principales!$D:$D,,,1)&lt;B1768,_xlfn.XLOOKUP(D1768,Principales!$B:$B,Principales!$C:$C,,,-1),_xlfn.XLOOKUP(D1768,Principales!$B:$B,Principales!$C:$C,,,1))</f>
        <v>5000</v>
      </c>
      <c r="I1768" s="14">
        <f t="shared" si="147"/>
        <v>0</v>
      </c>
      <c r="J1768" s="14">
        <f t="shared" si="148"/>
        <v>5000</v>
      </c>
    </row>
    <row r="1769" spans="1:10" hidden="1" x14ac:dyDescent="0.3">
      <c r="A1769" s="5">
        <f t="shared" si="149"/>
        <v>1155</v>
      </c>
      <c r="B1769" s="3">
        <v>45239</v>
      </c>
      <c r="C1769" s="2" t="s">
        <v>766</v>
      </c>
      <c r="D1769" s="2" t="s">
        <v>431</v>
      </c>
      <c r="E1769" s="2" t="s">
        <v>528</v>
      </c>
      <c r="F1769" s="2" t="s">
        <v>4</v>
      </c>
      <c r="G1769" s="2">
        <v>1</v>
      </c>
      <c r="H1769" s="10">
        <f>IF(_xlfn.XLOOKUP(D1769,Principales!$B:$B,Principales!$D:$D,,,1)&lt;B1769,_xlfn.XLOOKUP(D1769,Principales!$B:$B,Principales!$C:$C,,,-1),_xlfn.XLOOKUP(D1769,Principales!$B:$B,Principales!$C:$C,,,1))</f>
        <v>5000</v>
      </c>
      <c r="I1769" s="14">
        <f t="shared" si="147"/>
        <v>0</v>
      </c>
      <c r="J1769" s="14">
        <f t="shared" si="148"/>
        <v>5000</v>
      </c>
    </row>
    <row r="1770" spans="1:10" hidden="1" x14ac:dyDescent="0.3">
      <c r="A1770" s="5">
        <f t="shared" si="149"/>
        <v>1155</v>
      </c>
      <c r="B1770" s="3">
        <v>45239</v>
      </c>
      <c r="C1770" s="2" t="s">
        <v>766</v>
      </c>
      <c r="D1770" s="2" t="s">
        <v>431</v>
      </c>
      <c r="E1770" s="2" t="s">
        <v>528</v>
      </c>
      <c r="F1770" s="2" t="s">
        <v>434</v>
      </c>
      <c r="G1770" s="2">
        <v>1</v>
      </c>
      <c r="H1770" s="10">
        <f>IF(_xlfn.XLOOKUP(D1770,Principales!$B:$B,Principales!$D:$D,,,1)&lt;B1770,_xlfn.XLOOKUP(D1770,Principales!$B:$B,Principales!$C:$C,,,-1),_xlfn.XLOOKUP(D1770,Principales!$B:$B,Principales!$C:$C,,,1))</f>
        <v>5000</v>
      </c>
      <c r="I1770" s="14">
        <f t="shared" si="147"/>
        <v>0</v>
      </c>
      <c r="J1770" s="14">
        <f t="shared" si="148"/>
        <v>5000</v>
      </c>
    </row>
    <row r="1771" spans="1:10" hidden="1" x14ac:dyDescent="0.3">
      <c r="A1771" s="5">
        <f t="shared" si="149"/>
        <v>1156</v>
      </c>
      <c r="B1771" s="3">
        <v>45240</v>
      </c>
      <c r="C1771" s="2" t="s">
        <v>34</v>
      </c>
      <c r="D1771" s="2" t="s">
        <v>137</v>
      </c>
      <c r="E1771" s="2" t="s">
        <v>22</v>
      </c>
      <c r="F1771" s="2" t="s">
        <v>434</v>
      </c>
      <c r="G1771" s="2">
        <v>1</v>
      </c>
      <c r="H1771" s="10">
        <f>IF(_xlfn.XLOOKUP(D1771,Principales!$B:$B,Principales!$D:$D,,,1)&lt;B1771,_xlfn.XLOOKUP(D1771,Principales!$B:$B,Principales!$C:$C,,,-1),_xlfn.XLOOKUP(D1771,Principales!$B:$B,Principales!$C:$C,,,1))</f>
        <v>5000</v>
      </c>
      <c r="I1771" s="14">
        <f t="shared" si="147"/>
        <v>0</v>
      </c>
      <c r="J1771" s="14">
        <f t="shared" si="148"/>
        <v>5000</v>
      </c>
    </row>
    <row r="1772" spans="1:10" hidden="1" x14ac:dyDescent="0.3">
      <c r="A1772" s="5">
        <f t="shared" si="149"/>
        <v>1156</v>
      </c>
      <c r="B1772" s="3">
        <v>45240</v>
      </c>
      <c r="C1772" s="2" t="s">
        <v>34</v>
      </c>
      <c r="D1772" s="2" t="s">
        <v>137</v>
      </c>
      <c r="E1772" s="2" t="s">
        <v>22</v>
      </c>
      <c r="F1772" s="2" t="s">
        <v>4</v>
      </c>
      <c r="G1772" s="2">
        <v>1</v>
      </c>
      <c r="H1772" s="10">
        <f>IF(_xlfn.XLOOKUP(D1772,Principales!$B:$B,Principales!$D:$D,,,1)&lt;B1772,_xlfn.XLOOKUP(D1772,Principales!$B:$B,Principales!$C:$C,,,-1),_xlfn.XLOOKUP(D1772,Principales!$B:$B,Principales!$C:$C,,,1))</f>
        <v>5000</v>
      </c>
      <c r="I1772" s="14">
        <f t="shared" si="147"/>
        <v>0</v>
      </c>
      <c r="J1772" s="14">
        <f t="shared" si="148"/>
        <v>5000</v>
      </c>
    </row>
    <row r="1773" spans="1:10" hidden="1" x14ac:dyDescent="0.3">
      <c r="A1773" s="5">
        <f t="shared" si="149"/>
        <v>1157</v>
      </c>
      <c r="B1773" s="3">
        <v>45240</v>
      </c>
      <c r="C1773" s="2" t="s">
        <v>760</v>
      </c>
      <c r="D1773" s="2" t="s">
        <v>137</v>
      </c>
      <c r="E1773" s="2" t="s">
        <v>337</v>
      </c>
      <c r="F1773" s="2" t="s">
        <v>434</v>
      </c>
      <c r="G1773" s="2">
        <v>1</v>
      </c>
      <c r="H1773" s="10">
        <f>IF(_xlfn.XLOOKUP(D1773,Principales!$B:$B,Principales!$D:$D,,,1)&lt;B1773,_xlfn.XLOOKUP(D1773,Principales!$B:$B,Principales!$C:$C,,,-1),_xlfn.XLOOKUP(D1773,Principales!$B:$B,Principales!$C:$C,,,1))</f>
        <v>5000</v>
      </c>
      <c r="I1773" s="14">
        <f t="shared" si="147"/>
        <v>0</v>
      </c>
      <c r="J1773" s="14">
        <f t="shared" si="148"/>
        <v>5000</v>
      </c>
    </row>
    <row r="1774" spans="1:10" hidden="1" x14ac:dyDescent="0.3">
      <c r="A1774" s="5">
        <f t="shared" si="149"/>
        <v>1157</v>
      </c>
      <c r="B1774" s="3">
        <v>45240</v>
      </c>
      <c r="C1774" s="2" t="s">
        <v>760</v>
      </c>
      <c r="D1774" s="2" t="s">
        <v>431</v>
      </c>
      <c r="E1774" s="2" t="s">
        <v>337</v>
      </c>
      <c r="F1774" s="2" t="s">
        <v>434</v>
      </c>
      <c r="G1774" s="2">
        <v>1</v>
      </c>
      <c r="H1774" s="10">
        <f>IF(_xlfn.XLOOKUP(D1774,Principales!$B:$B,Principales!$D:$D,,,1)&lt;B1774,_xlfn.XLOOKUP(D1774,Principales!$B:$B,Principales!$C:$C,,,-1),_xlfn.XLOOKUP(D1774,Principales!$B:$B,Principales!$C:$C,,,1))</f>
        <v>5000</v>
      </c>
      <c r="I1774" s="14">
        <f t="shared" si="147"/>
        <v>0</v>
      </c>
      <c r="J1774" s="14">
        <f t="shared" si="148"/>
        <v>5000</v>
      </c>
    </row>
    <row r="1775" spans="1:10" hidden="1" x14ac:dyDescent="0.3">
      <c r="A1775" s="5">
        <f t="shared" si="149"/>
        <v>1158</v>
      </c>
      <c r="B1775" s="3">
        <v>45240</v>
      </c>
      <c r="C1775" s="2" t="s">
        <v>29</v>
      </c>
      <c r="D1775" s="2" t="s">
        <v>88</v>
      </c>
      <c r="E1775" s="2" t="s">
        <v>580</v>
      </c>
      <c r="F1775" s="2" t="s">
        <v>434</v>
      </c>
      <c r="G1775" s="2">
        <v>1</v>
      </c>
      <c r="H1775" s="10">
        <f>IF(_xlfn.XLOOKUP(D1775,Principales!$B:$B,Principales!$D:$D,,,1)&lt;B1775,_xlfn.XLOOKUP(D1775,Principales!$B:$B,Principales!$C:$C,,,-1),_xlfn.XLOOKUP(D1775,Principales!$B:$B,Principales!$C:$C,,,1))</f>
        <v>5500</v>
      </c>
      <c r="I1775" s="14">
        <f t="shared" si="147"/>
        <v>0</v>
      </c>
      <c r="J1775" s="14">
        <f t="shared" si="148"/>
        <v>5500</v>
      </c>
    </row>
    <row r="1776" spans="1:10" hidden="1" x14ac:dyDescent="0.3">
      <c r="A1776" s="5">
        <f t="shared" si="149"/>
        <v>1159</v>
      </c>
      <c r="B1776" s="3">
        <v>45240</v>
      </c>
      <c r="C1776" s="2" t="s">
        <v>539</v>
      </c>
      <c r="D1776" s="2" t="s">
        <v>36</v>
      </c>
      <c r="E1776" s="2"/>
      <c r="F1776" s="2"/>
      <c r="G1776" s="2">
        <v>3</v>
      </c>
      <c r="H1776" s="10">
        <f>IF(_xlfn.XLOOKUP(D1776,Principales!$B:$B,Principales!$D:$D,,,1)&lt;B1776,_xlfn.XLOOKUP(D1776,Principales!$B:$B,Principales!$C:$C,,,-1),_xlfn.XLOOKUP(D1776,Principales!$B:$B,Principales!$C:$C,,,1))</f>
        <v>5500</v>
      </c>
      <c r="I1776" s="14">
        <f t="shared" si="147"/>
        <v>0</v>
      </c>
      <c r="J1776" s="14">
        <f t="shared" si="148"/>
        <v>16500</v>
      </c>
    </row>
    <row r="1777" spans="1:10" hidden="1" x14ac:dyDescent="0.3">
      <c r="A1777" s="5">
        <f t="shared" si="149"/>
        <v>1159</v>
      </c>
      <c r="B1777" s="3">
        <v>45240</v>
      </c>
      <c r="C1777" s="2" t="s">
        <v>539</v>
      </c>
      <c r="D1777" s="2" t="s">
        <v>88</v>
      </c>
      <c r="E1777" s="2" t="s">
        <v>580</v>
      </c>
      <c r="F1777" s="2" t="s">
        <v>4</v>
      </c>
      <c r="G1777" s="2">
        <v>1</v>
      </c>
      <c r="H1777" s="10">
        <f>IF(_xlfn.XLOOKUP(D1777,Principales!$B:$B,Principales!$D:$D,,,1)&lt;B1777,_xlfn.XLOOKUP(D1777,Principales!$B:$B,Principales!$C:$C,,,-1),_xlfn.XLOOKUP(D1777,Principales!$B:$B,Principales!$C:$C,,,1))</f>
        <v>5500</v>
      </c>
      <c r="I1777" s="14">
        <f t="shared" si="147"/>
        <v>0</v>
      </c>
      <c r="J1777" s="14">
        <f t="shared" si="148"/>
        <v>5500</v>
      </c>
    </row>
    <row r="1778" spans="1:10" hidden="1" x14ac:dyDescent="0.3">
      <c r="A1778" s="5">
        <f t="shared" si="149"/>
        <v>1160</v>
      </c>
      <c r="B1778" s="3">
        <v>45240</v>
      </c>
      <c r="C1778" s="2" t="s">
        <v>767</v>
      </c>
      <c r="D1778" s="2" t="s">
        <v>137</v>
      </c>
      <c r="E1778" s="2" t="s">
        <v>337</v>
      </c>
      <c r="F1778" s="2" t="s">
        <v>434</v>
      </c>
      <c r="G1778" s="2">
        <v>3</v>
      </c>
      <c r="H1778" s="10">
        <f>IF(_xlfn.XLOOKUP(D1778,Principales!$B:$B,Principales!$D:$D,,,1)&lt;B1778,_xlfn.XLOOKUP(D1778,Principales!$B:$B,Principales!$C:$C,,,-1),_xlfn.XLOOKUP(D1778,Principales!$B:$B,Principales!$C:$C,,,1))</f>
        <v>5000</v>
      </c>
      <c r="I1778" s="14">
        <f t="shared" si="147"/>
        <v>0</v>
      </c>
      <c r="J1778" s="14">
        <f t="shared" si="148"/>
        <v>15000</v>
      </c>
    </row>
    <row r="1779" spans="1:10" hidden="1" x14ac:dyDescent="0.3">
      <c r="A1779" s="5">
        <f t="shared" si="149"/>
        <v>1160</v>
      </c>
      <c r="B1779" s="3">
        <v>45240</v>
      </c>
      <c r="C1779" s="2" t="s">
        <v>767</v>
      </c>
      <c r="D1779" s="2" t="s">
        <v>137</v>
      </c>
      <c r="E1779" s="2" t="s">
        <v>528</v>
      </c>
      <c r="F1779" s="2" t="s">
        <v>434</v>
      </c>
      <c r="G1779" s="2">
        <v>1</v>
      </c>
      <c r="H1779" s="10">
        <f>IF(_xlfn.XLOOKUP(D1779,Principales!$B:$B,Principales!$D:$D,,,1)&lt;B1779,_xlfn.XLOOKUP(D1779,Principales!$B:$B,Principales!$C:$C,,,-1),_xlfn.XLOOKUP(D1779,Principales!$B:$B,Principales!$C:$C,,,1))</f>
        <v>5000</v>
      </c>
      <c r="I1779" s="14">
        <f t="shared" si="147"/>
        <v>0</v>
      </c>
      <c r="J1779" s="14">
        <f t="shared" si="148"/>
        <v>5000</v>
      </c>
    </row>
    <row r="1780" spans="1:10" hidden="1" x14ac:dyDescent="0.3">
      <c r="A1780" s="5">
        <f t="shared" si="149"/>
        <v>1160</v>
      </c>
      <c r="B1780" s="3">
        <v>45240</v>
      </c>
      <c r="C1780" s="2" t="s">
        <v>767</v>
      </c>
      <c r="D1780" s="2" t="s">
        <v>88</v>
      </c>
      <c r="E1780" s="2" t="s">
        <v>580</v>
      </c>
      <c r="F1780" s="2" t="s">
        <v>4</v>
      </c>
      <c r="G1780" s="2">
        <v>2</v>
      </c>
      <c r="H1780" s="10">
        <f>IF(_xlfn.XLOOKUP(D1780,Principales!$B:$B,Principales!$D:$D,,,1)&lt;B1780,_xlfn.XLOOKUP(D1780,Principales!$B:$B,Principales!$C:$C,,,-1),_xlfn.XLOOKUP(D1780,Principales!$B:$B,Principales!$C:$C,,,1))</f>
        <v>5500</v>
      </c>
      <c r="I1780" s="14">
        <f t="shared" si="147"/>
        <v>0</v>
      </c>
      <c r="J1780" s="14">
        <f t="shared" si="148"/>
        <v>11000</v>
      </c>
    </row>
    <row r="1781" spans="1:10" hidden="1" x14ac:dyDescent="0.3">
      <c r="A1781" s="5">
        <f t="shared" si="149"/>
        <v>1161</v>
      </c>
      <c r="B1781" s="3">
        <v>45240</v>
      </c>
      <c r="C1781" s="2" t="s">
        <v>864</v>
      </c>
      <c r="D1781" s="2" t="s">
        <v>137</v>
      </c>
      <c r="E1781" s="2" t="s">
        <v>337</v>
      </c>
      <c r="F1781" s="2" t="s">
        <v>4</v>
      </c>
      <c r="G1781" s="2">
        <v>1</v>
      </c>
      <c r="H1781" s="10">
        <f>IF(_xlfn.XLOOKUP(D1781,Principales!$B:$B,Principales!$D:$D,,,1)&lt;B1781,_xlfn.XLOOKUP(D1781,Principales!$B:$B,Principales!$C:$C,,,-1),_xlfn.XLOOKUP(D1781,Principales!$B:$B,Principales!$C:$C,,,1))</f>
        <v>5000</v>
      </c>
      <c r="I1781" s="14">
        <f t="shared" si="147"/>
        <v>0</v>
      </c>
      <c r="J1781" s="14">
        <f t="shared" si="148"/>
        <v>5000</v>
      </c>
    </row>
    <row r="1782" spans="1:10" hidden="1" x14ac:dyDescent="0.3">
      <c r="A1782" s="5">
        <f t="shared" si="149"/>
        <v>1161</v>
      </c>
      <c r="B1782" s="3">
        <v>45240</v>
      </c>
      <c r="C1782" s="2" t="s">
        <v>864</v>
      </c>
      <c r="D1782" s="2" t="s">
        <v>88</v>
      </c>
      <c r="E1782" s="2" t="s">
        <v>580</v>
      </c>
      <c r="F1782" s="2" t="s">
        <v>4</v>
      </c>
      <c r="G1782" s="2">
        <v>1</v>
      </c>
      <c r="H1782" s="10">
        <f>IF(_xlfn.XLOOKUP(D1782,Principales!$B:$B,Principales!$D:$D,,,1)&lt;B1782,_xlfn.XLOOKUP(D1782,Principales!$B:$B,Principales!$C:$C,,,-1),_xlfn.XLOOKUP(D1782,Principales!$B:$B,Principales!$C:$C,,,1))</f>
        <v>5500</v>
      </c>
      <c r="I1782" s="14">
        <f t="shared" si="147"/>
        <v>0</v>
      </c>
      <c r="J1782" s="14">
        <f t="shared" si="148"/>
        <v>5500</v>
      </c>
    </row>
    <row r="1783" spans="1:10" hidden="1" x14ac:dyDescent="0.3">
      <c r="A1783" s="5">
        <f t="shared" si="149"/>
        <v>1162</v>
      </c>
      <c r="B1783" s="3">
        <v>45240</v>
      </c>
      <c r="C1783" s="2" t="s">
        <v>62</v>
      </c>
      <c r="D1783" s="2" t="s">
        <v>88</v>
      </c>
      <c r="E1783" s="2" t="s">
        <v>580</v>
      </c>
      <c r="F1783" s="2" t="s">
        <v>4</v>
      </c>
      <c r="G1783" s="2">
        <v>2</v>
      </c>
      <c r="H1783" s="10">
        <f>IF(_xlfn.XLOOKUP(D1783,Principales!$B:$B,Principales!$D:$D,,,1)&lt;B1783,_xlfn.XLOOKUP(D1783,Principales!$B:$B,Principales!$C:$C,,,-1),_xlfn.XLOOKUP(D1783,Principales!$B:$B,Principales!$C:$C,,,1))</f>
        <v>5500</v>
      </c>
      <c r="I1783" s="14">
        <f t="shared" si="147"/>
        <v>0</v>
      </c>
      <c r="J1783" s="14">
        <f t="shared" si="148"/>
        <v>11000</v>
      </c>
    </row>
    <row r="1784" spans="1:10" hidden="1" x14ac:dyDescent="0.3">
      <c r="A1784" s="5">
        <f t="shared" si="149"/>
        <v>1163</v>
      </c>
      <c r="B1784" s="3">
        <v>45240</v>
      </c>
      <c r="C1784" s="2" t="s">
        <v>144</v>
      </c>
      <c r="D1784" s="2" t="s">
        <v>340</v>
      </c>
      <c r="E1784" s="2" t="s">
        <v>543</v>
      </c>
      <c r="F1784" s="2" t="s">
        <v>4</v>
      </c>
      <c r="G1784" s="2">
        <v>3</v>
      </c>
      <c r="H1784" s="10">
        <f>IF(_xlfn.XLOOKUP(D1784,Principales!$B:$B,Principales!$D:$D,,,1)&lt;B1784,_xlfn.XLOOKUP(D1784,Principales!$B:$B,Principales!$C:$C,,,-1),_xlfn.XLOOKUP(D1784,Principales!$B:$B,Principales!$C:$C,,,1))</f>
        <v>5000</v>
      </c>
      <c r="I1784" s="14">
        <f t="shared" si="147"/>
        <v>0</v>
      </c>
      <c r="J1784" s="14">
        <f t="shared" si="148"/>
        <v>15000</v>
      </c>
    </row>
    <row r="1785" spans="1:10" hidden="1" x14ac:dyDescent="0.3">
      <c r="A1785" s="5">
        <f t="shared" si="149"/>
        <v>1163</v>
      </c>
      <c r="B1785" s="3">
        <v>45240</v>
      </c>
      <c r="C1785" s="2" t="s">
        <v>144</v>
      </c>
      <c r="D1785" s="2" t="s">
        <v>36</v>
      </c>
      <c r="E1785" s="2"/>
      <c r="F1785" s="2" t="s">
        <v>4</v>
      </c>
      <c r="G1785" s="2">
        <v>1</v>
      </c>
      <c r="H1785" s="10">
        <f>IF(_xlfn.XLOOKUP(D1785,Principales!$B:$B,Principales!$D:$D,,,1)&lt;B1785,_xlfn.XLOOKUP(D1785,Principales!$B:$B,Principales!$C:$C,,,-1),_xlfn.XLOOKUP(D1785,Principales!$B:$B,Principales!$C:$C,,,1))</f>
        <v>5500</v>
      </c>
      <c r="I1785" s="14">
        <f t="shared" si="147"/>
        <v>0</v>
      </c>
      <c r="J1785" s="14">
        <f t="shared" si="148"/>
        <v>5500</v>
      </c>
    </row>
    <row r="1786" spans="1:10" hidden="1" x14ac:dyDescent="0.3">
      <c r="A1786" s="5">
        <f t="shared" si="149"/>
        <v>1164</v>
      </c>
      <c r="B1786" s="3">
        <v>45241</v>
      </c>
      <c r="C1786" s="2" t="s">
        <v>8</v>
      </c>
      <c r="D1786" s="2" t="s">
        <v>88</v>
      </c>
      <c r="E1786" s="2" t="s">
        <v>580</v>
      </c>
      <c r="F1786" s="2" t="s">
        <v>434</v>
      </c>
      <c r="G1786" s="2">
        <v>1</v>
      </c>
      <c r="H1786" s="10">
        <f>IF(_xlfn.XLOOKUP(D1786,Principales!$B:$B,Principales!$D:$D,,,1)&lt;B1786,_xlfn.XLOOKUP(D1786,Principales!$B:$B,Principales!$C:$C,,,-1),_xlfn.XLOOKUP(D1786,Principales!$B:$B,Principales!$C:$C,,,1))</f>
        <v>5500</v>
      </c>
      <c r="I1786" s="14">
        <f t="shared" si="147"/>
        <v>0</v>
      </c>
      <c r="J1786" s="14">
        <f t="shared" si="148"/>
        <v>5500</v>
      </c>
    </row>
    <row r="1787" spans="1:10" hidden="1" x14ac:dyDescent="0.3">
      <c r="A1787" s="5">
        <f t="shared" si="149"/>
        <v>1164</v>
      </c>
      <c r="B1787" s="3">
        <v>45241</v>
      </c>
      <c r="C1787" s="2" t="s">
        <v>8</v>
      </c>
      <c r="D1787" s="2" t="s">
        <v>431</v>
      </c>
      <c r="E1787" s="2" t="s">
        <v>528</v>
      </c>
      <c r="F1787" s="2" t="s">
        <v>434</v>
      </c>
      <c r="G1787" s="2">
        <v>1</v>
      </c>
      <c r="H1787" s="10">
        <f>IF(_xlfn.XLOOKUP(D1787,Principales!$B:$B,Principales!$D:$D,,,1)&lt;B1787,_xlfn.XLOOKUP(D1787,Principales!$B:$B,Principales!$C:$C,,,-1),_xlfn.XLOOKUP(D1787,Principales!$B:$B,Principales!$C:$C,,,1))</f>
        <v>5000</v>
      </c>
      <c r="I1787" s="14">
        <f t="shared" si="147"/>
        <v>0</v>
      </c>
      <c r="J1787" s="14">
        <f t="shared" si="148"/>
        <v>5000</v>
      </c>
    </row>
    <row r="1788" spans="1:10" hidden="1" x14ac:dyDescent="0.3">
      <c r="A1788" s="5">
        <f t="shared" si="149"/>
        <v>1165</v>
      </c>
      <c r="B1788" s="3">
        <v>45241</v>
      </c>
      <c r="C1788" s="2" t="s">
        <v>97</v>
      </c>
      <c r="D1788" s="2" t="s">
        <v>155</v>
      </c>
      <c r="E1788" s="2" t="s">
        <v>63</v>
      </c>
      <c r="F1788" s="2" t="s">
        <v>4</v>
      </c>
      <c r="G1788" s="2">
        <v>1</v>
      </c>
      <c r="H1788" s="10">
        <f>IF(_xlfn.XLOOKUP(D1788,Principales!$B:$B,Principales!$D:$D,,,1)&lt;B1788,_xlfn.XLOOKUP(D1788,Principales!$B:$B,Principales!$C:$C,,,-1),_xlfn.XLOOKUP(D1788,Principales!$B:$B,Principales!$C:$C,,,1))</f>
        <v>5000</v>
      </c>
      <c r="I1788" s="14">
        <f t="shared" si="147"/>
        <v>0</v>
      </c>
      <c r="J1788" s="14">
        <f t="shared" si="148"/>
        <v>5000</v>
      </c>
    </row>
    <row r="1789" spans="1:10" hidden="1" x14ac:dyDescent="0.3">
      <c r="A1789" s="5">
        <f t="shared" si="149"/>
        <v>1166</v>
      </c>
      <c r="B1789" s="3">
        <v>45241</v>
      </c>
      <c r="C1789" s="2" t="s">
        <v>760</v>
      </c>
      <c r="D1789" s="2" t="s">
        <v>155</v>
      </c>
      <c r="E1789" s="2" t="s">
        <v>63</v>
      </c>
      <c r="F1789" s="2" t="s">
        <v>4</v>
      </c>
      <c r="G1789" s="2">
        <v>1</v>
      </c>
      <c r="H1789" s="10">
        <f>IF(_xlfn.XLOOKUP(D1789,Principales!$B:$B,Principales!$D:$D,,,1)&lt;B1789,_xlfn.XLOOKUP(D1789,Principales!$B:$B,Principales!$C:$C,,,-1),_xlfn.XLOOKUP(D1789,Principales!$B:$B,Principales!$C:$C,,,1))</f>
        <v>5000</v>
      </c>
      <c r="I1789" s="14">
        <f t="shared" si="147"/>
        <v>0</v>
      </c>
      <c r="J1789" s="14">
        <f t="shared" si="148"/>
        <v>5000</v>
      </c>
    </row>
    <row r="1790" spans="1:10" hidden="1" x14ac:dyDescent="0.3">
      <c r="A1790" s="5">
        <f t="shared" si="149"/>
        <v>1167</v>
      </c>
      <c r="B1790" s="3">
        <v>45241</v>
      </c>
      <c r="C1790" s="2" t="s">
        <v>755</v>
      </c>
      <c r="D1790" s="2" t="s">
        <v>155</v>
      </c>
      <c r="E1790" s="2" t="s">
        <v>63</v>
      </c>
      <c r="F1790" s="2" t="s">
        <v>434</v>
      </c>
      <c r="G1790" s="2">
        <v>2</v>
      </c>
      <c r="H1790" s="10">
        <f>IF(_xlfn.XLOOKUP(D1790,Principales!$B:$B,Principales!$D:$D,,,1)&lt;B1790,_xlfn.XLOOKUP(D1790,Principales!$B:$B,Principales!$C:$C,,,-1),_xlfn.XLOOKUP(D1790,Principales!$B:$B,Principales!$C:$C,,,1))</f>
        <v>5000</v>
      </c>
      <c r="I1790" s="14">
        <f t="shared" si="147"/>
        <v>0</v>
      </c>
      <c r="J1790" s="14">
        <f t="shared" si="148"/>
        <v>10000</v>
      </c>
    </row>
    <row r="1791" spans="1:10" hidden="1" x14ac:dyDescent="0.3">
      <c r="A1791" s="5">
        <f t="shared" si="149"/>
        <v>1168</v>
      </c>
      <c r="B1791" s="3">
        <v>45241</v>
      </c>
      <c r="C1791" s="2" t="s">
        <v>768</v>
      </c>
      <c r="D1791" s="2" t="s">
        <v>155</v>
      </c>
      <c r="E1791" s="2" t="s">
        <v>63</v>
      </c>
      <c r="F1791" s="2" t="s">
        <v>4</v>
      </c>
      <c r="G1791" s="2">
        <v>2</v>
      </c>
      <c r="H1791" s="10">
        <f>IF(_xlfn.XLOOKUP(D1791,Principales!$B:$B,Principales!$D:$D,,,1)&lt;B1791,_xlfn.XLOOKUP(D1791,Principales!$B:$B,Principales!$C:$C,,,-1),_xlfn.XLOOKUP(D1791,Principales!$B:$B,Principales!$C:$C,,,1))</f>
        <v>5000</v>
      </c>
      <c r="I1791" s="14">
        <f t="shared" si="147"/>
        <v>0</v>
      </c>
      <c r="J1791" s="14">
        <f t="shared" si="148"/>
        <v>10000</v>
      </c>
    </row>
    <row r="1792" spans="1:10" hidden="1" x14ac:dyDescent="0.3">
      <c r="A1792" s="5">
        <f t="shared" si="149"/>
        <v>1169</v>
      </c>
      <c r="B1792" s="3">
        <v>45241</v>
      </c>
      <c r="C1792" s="2" t="s">
        <v>481</v>
      </c>
      <c r="D1792" s="2" t="s">
        <v>155</v>
      </c>
      <c r="E1792" s="2" t="s">
        <v>63</v>
      </c>
      <c r="F1792" s="2" t="s">
        <v>4</v>
      </c>
      <c r="G1792" s="2">
        <v>1</v>
      </c>
      <c r="H1792" s="10">
        <f>IF(_xlfn.XLOOKUP(D1792,Principales!$B:$B,Principales!$D:$D,,,1)&lt;B1792,_xlfn.XLOOKUP(D1792,Principales!$B:$B,Principales!$C:$C,,,-1),_xlfn.XLOOKUP(D1792,Principales!$B:$B,Principales!$C:$C,,,1))</f>
        <v>5000</v>
      </c>
      <c r="I1792" s="14">
        <f t="shared" si="147"/>
        <v>0</v>
      </c>
      <c r="J1792" s="14">
        <f t="shared" si="148"/>
        <v>5000</v>
      </c>
    </row>
    <row r="1793" spans="1:10" hidden="1" x14ac:dyDescent="0.3">
      <c r="A1793" s="5">
        <f t="shared" si="149"/>
        <v>1170</v>
      </c>
      <c r="B1793" s="3">
        <v>45241</v>
      </c>
      <c r="C1793" s="2" t="s">
        <v>84</v>
      </c>
      <c r="D1793" s="2" t="s">
        <v>155</v>
      </c>
      <c r="E1793" s="2" t="s">
        <v>63</v>
      </c>
      <c r="F1793" s="2" t="s">
        <v>434</v>
      </c>
      <c r="G1793" s="2">
        <v>1</v>
      </c>
      <c r="H1793" s="10">
        <f>IF(_xlfn.XLOOKUP(D1793,Principales!$B:$B,Principales!$D:$D,,,1)&lt;B1793,_xlfn.XLOOKUP(D1793,Principales!$B:$B,Principales!$C:$C,,,-1),_xlfn.XLOOKUP(D1793,Principales!$B:$B,Principales!$C:$C,,,1))</f>
        <v>5000</v>
      </c>
      <c r="I1793" s="14">
        <f t="shared" ref="I1793:I1855" si="150">IF(AND(F1793="S/E",OR(E1793="Mix ensalada",D1793="Mix ensalada")),0,IF(AND(F1793="S/E",OR(E1793&lt;&gt;"Mix ensalada",D1793&lt;&gt;"Mix ensalada")),1000,0))</f>
        <v>0</v>
      </c>
      <c r="J1793" s="14">
        <f t="shared" ref="J1793:J1855" si="151">G1793*H1793-I1793</f>
        <v>5000</v>
      </c>
    </row>
    <row r="1794" spans="1:10" hidden="1" x14ac:dyDescent="0.3">
      <c r="A1794" s="5">
        <f t="shared" si="149"/>
        <v>1171</v>
      </c>
      <c r="B1794" s="3">
        <v>45241</v>
      </c>
      <c r="C1794" s="2" t="s">
        <v>779</v>
      </c>
      <c r="D1794" s="2" t="s">
        <v>155</v>
      </c>
      <c r="E1794" s="2" t="s">
        <v>63</v>
      </c>
      <c r="F1794" s="2" t="s">
        <v>434</v>
      </c>
      <c r="G1794" s="2">
        <v>2</v>
      </c>
      <c r="H1794" s="10">
        <f>IF(_xlfn.XLOOKUP(D1794,Principales!$B:$B,Principales!$D:$D,,,1)&lt;B1794,_xlfn.XLOOKUP(D1794,Principales!$B:$B,Principales!$C:$C,,,-1),_xlfn.XLOOKUP(D1794,Principales!$B:$B,Principales!$C:$C,,,1))</f>
        <v>5000</v>
      </c>
      <c r="I1794" s="14">
        <f t="shared" si="150"/>
        <v>0</v>
      </c>
      <c r="J1794" s="14">
        <f t="shared" si="151"/>
        <v>10000</v>
      </c>
    </row>
    <row r="1795" spans="1:10" hidden="1" x14ac:dyDescent="0.3">
      <c r="A1795" s="5">
        <f t="shared" si="149"/>
        <v>1172</v>
      </c>
      <c r="B1795" s="3">
        <v>45241</v>
      </c>
      <c r="C1795" s="2" t="s">
        <v>752</v>
      </c>
      <c r="D1795" s="2" t="s">
        <v>155</v>
      </c>
      <c r="E1795" s="2" t="s">
        <v>63</v>
      </c>
      <c r="F1795" s="2" t="s">
        <v>4</v>
      </c>
      <c r="G1795" s="2">
        <v>1</v>
      </c>
      <c r="H1795" s="10">
        <f>IF(_xlfn.XLOOKUP(D1795,Principales!$B:$B,Principales!$D:$D,,,1)&lt;B1795,_xlfn.XLOOKUP(D1795,Principales!$B:$B,Principales!$C:$C,,,-1),_xlfn.XLOOKUP(D1795,Principales!$B:$B,Principales!$C:$C,,,1))</f>
        <v>5000</v>
      </c>
      <c r="I1795" s="14">
        <f t="shared" si="150"/>
        <v>0</v>
      </c>
      <c r="J1795" s="14">
        <f t="shared" si="151"/>
        <v>5000</v>
      </c>
    </row>
    <row r="1796" spans="1:10" hidden="1" x14ac:dyDescent="0.3">
      <c r="A1796" s="5">
        <f t="shared" ref="A1796:A1859" si="152">IF(_xlfn.CONCAT(B1796:C1796)=_xlfn.CONCAT(B1795:C1795),A1795,A1795+1)</f>
        <v>1173</v>
      </c>
      <c r="B1796" s="3">
        <v>45241</v>
      </c>
      <c r="C1796" s="2" t="s">
        <v>144</v>
      </c>
      <c r="D1796" s="2" t="s">
        <v>340</v>
      </c>
      <c r="E1796" s="2" t="s">
        <v>543</v>
      </c>
      <c r="F1796" s="2" t="s">
        <v>4</v>
      </c>
      <c r="G1796" s="2">
        <v>3</v>
      </c>
      <c r="H1796" s="10">
        <f>IF(_xlfn.XLOOKUP(D1796,Principales!$B:$B,Principales!$D:$D,,,1)&lt;B1796,_xlfn.XLOOKUP(D1796,Principales!$B:$B,Principales!$C:$C,,,-1),_xlfn.XLOOKUP(D1796,Principales!$B:$B,Principales!$C:$C,,,1))</f>
        <v>5000</v>
      </c>
      <c r="I1796" s="14">
        <f t="shared" si="150"/>
        <v>0</v>
      </c>
      <c r="J1796" s="14">
        <f t="shared" si="151"/>
        <v>15000</v>
      </c>
    </row>
    <row r="1797" spans="1:10" hidden="1" x14ac:dyDescent="0.3">
      <c r="A1797" s="5">
        <f t="shared" si="152"/>
        <v>1174</v>
      </c>
      <c r="B1797" s="3">
        <v>45242</v>
      </c>
      <c r="C1797" s="2" t="s">
        <v>34</v>
      </c>
      <c r="D1797" s="2" t="s">
        <v>155</v>
      </c>
      <c r="E1797" s="2" t="s">
        <v>63</v>
      </c>
      <c r="F1797" s="2" t="s">
        <v>4</v>
      </c>
      <c r="G1797" s="2">
        <v>1</v>
      </c>
      <c r="H1797" s="10">
        <f>IF(_xlfn.XLOOKUP(D1797,Principales!$B:$B,Principales!$D:$D,,,1)&lt;B1797,_xlfn.XLOOKUP(D1797,Principales!$B:$B,Principales!$C:$C,,,-1),_xlfn.XLOOKUP(D1797,Principales!$B:$B,Principales!$C:$C,,,1))</f>
        <v>5000</v>
      </c>
      <c r="I1797" s="14">
        <f t="shared" si="150"/>
        <v>0</v>
      </c>
      <c r="J1797" s="14">
        <f t="shared" si="151"/>
        <v>5000</v>
      </c>
    </row>
    <row r="1798" spans="1:10" hidden="1" x14ac:dyDescent="0.3">
      <c r="A1798" s="5">
        <f t="shared" si="152"/>
        <v>1174</v>
      </c>
      <c r="B1798" s="3">
        <v>45242</v>
      </c>
      <c r="C1798" s="2" t="s">
        <v>34</v>
      </c>
      <c r="D1798" s="2" t="s">
        <v>155</v>
      </c>
      <c r="E1798" s="2" t="s">
        <v>63</v>
      </c>
      <c r="F1798" s="2" t="s">
        <v>434</v>
      </c>
      <c r="G1798" s="2">
        <v>1</v>
      </c>
      <c r="H1798" s="10">
        <f>IF(_xlfn.XLOOKUP(D1798,Principales!$B:$B,Principales!$D:$D,,,1)&lt;B1798,_xlfn.XLOOKUP(D1798,Principales!$B:$B,Principales!$C:$C,,,-1),_xlfn.XLOOKUP(D1798,Principales!$B:$B,Principales!$C:$C,,,1))</f>
        <v>5000</v>
      </c>
      <c r="I1798" s="14">
        <f t="shared" si="150"/>
        <v>0</v>
      </c>
      <c r="J1798" s="14">
        <f t="shared" si="151"/>
        <v>5000</v>
      </c>
    </row>
    <row r="1799" spans="1:10" hidden="1" x14ac:dyDescent="0.3">
      <c r="A1799" s="5">
        <f t="shared" si="152"/>
        <v>1175</v>
      </c>
      <c r="B1799" s="3">
        <v>45243</v>
      </c>
      <c r="C1799" s="2" t="s">
        <v>282</v>
      </c>
      <c r="D1799" s="2" t="s">
        <v>31</v>
      </c>
      <c r="E1799" s="2" t="s">
        <v>528</v>
      </c>
      <c r="F1799" s="2" t="s">
        <v>434</v>
      </c>
      <c r="G1799" s="2">
        <v>1</v>
      </c>
      <c r="H1799" s="10">
        <f>IF(_xlfn.XLOOKUP(D1799,Principales!$B:$B,Principales!$D:$D,,,1)&lt;B1799,_xlfn.XLOOKUP(D1799,Principales!$B:$B,Principales!$C:$C,,,-1),_xlfn.XLOOKUP(D1799,Principales!$B:$B,Principales!$C:$C,,,1))</f>
        <v>5000</v>
      </c>
      <c r="I1799" s="14">
        <f t="shared" si="150"/>
        <v>0</v>
      </c>
      <c r="J1799" s="14">
        <f t="shared" si="151"/>
        <v>5000</v>
      </c>
    </row>
    <row r="1800" spans="1:10" hidden="1" x14ac:dyDescent="0.3">
      <c r="A1800" s="5">
        <f t="shared" si="152"/>
        <v>1175</v>
      </c>
      <c r="B1800" s="3">
        <v>45243</v>
      </c>
      <c r="C1800" s="2" t="s">
        <v>282</v>
      </c>
      <c r="D1800" s="2" t="s">
        <v>153</v>
      </c>
      <c r="E1800" s="2" t="s">
        <v>543</v>
      </c>
      <c r="F1800" s="2" t="s">
        <v>4</v>
      </c>
      <c r="G1800" s="2">
        <v>1</v>
      </c>
      <c r="H1800" s="10">
        <f>IF(_xlfn.XLOOKUP(D1800,Principales!$B:$B,Principales!$D:$D,,,1)&lt;B1800,_xlfn.XLOOKUP(D1800,Principales!$B:$B,Principales!$C:$C,,,-1),_xlfn.XLOOKUP(D1800,Principales!$B:$B,Principales!$C:$C,,,1))</f>
        <v>5500</v>
      </c>
      <c r="I1800" s="14">
        <f t="shared" si="150"/>
        <v>0</v>
      </c>
      <c r="J1800" s="14">
        <f t="shared" si="151"/>
        <v>5500</v>
      </c>
    </row>
    <row r="1801" spans="1:10" hidden="1" x14ac:dyDescent="0.3">
      <c r="A1801" s="5">
        <f t="shared" si="152"/>
        <v>1176</v>
      </c>
      <c r="B1801" s="3">
        <v>45243</v>
      </c>
      <c r="C1801" s="2" t="s">
        <v>483</v>
      </c>
      <c r="D1801" s="2" t="s">
        <v>9</v>
      </c>
      <c r="E1801" s="2" t="s">
        <v>14</v>
      </c>
      <c r="F1801" s="2" t="s">
        <v>4</v>
      </c>
      <c r="G1801" s="2">
        <v>1</v>
      </c>
      <c r="H1801" s="10">
        <f>IF(_xlfn.XLOOKUP(D1801,Principales!$B:$B,Principales!$D:$D,,,1)&lt;B1801,_xlfn.XLOOKUP(D1801,Principales!$B:$B,Principales!$C:$C,,,-1),_xlfn.XLOOKUP(D1801,Principales!$B:$B,Principales!$C:$C,,,1))</f>
        <v>5000</v>
      </c>
      <c r="I1801" s="14">
        <f t="shared" si="150"/>
        <v>0</v>
      </c>
      <c r="J1801" s="14">
        <f t="shared" si="151"/>
        <v>5000</v>
      </c>
    </row>
    <row r="1802" spans="1:10" hidden="1" x14ac:dyDescent="0.3">
      <c r="A1802" s="5">
        <f t="shared" si="152"/>
        <v>1177</v>
      </c>
      <c r="B1802" s="3">
        <v>45243</v>
      </c>
      <c r="C1802" s="2" t="s">
        <v>860</v>
      </c>
      <c r="D1802" s="2" t="s">
        <v>142</v>
      </c>
      <c r="E1802" s="2" t="s">
        <v>543</v>
      </c>
      <c r="F1802" s="2" t="s">
        <v>4</v>
      </c>
      <c r="G1802" s="2">
        <v>1</v>
      </c>
      <c r="H1802" s="10">
        <f>IF(_xlfn.XLOOKUP(D1802,Principales!$B:$B,Principales!$D:$D,,,1)&lt;B1802,_xlfn.XLOOKUP(D1802,Principales!$B:$B,Principales!$C:$C,,,-1),_xlfn.XLOOKUP(D1802,Principales!$B:$B,Principales!$C:$C,,,1))</f>
        <v>5000</v>
      </c>
      <c r="I1802" s="14">
        <f t="shared" si="150"/>
        <v>0</v>
      </c>
      <c r="J1802" s="14">
        <f t="shared" si="151"/>
        <v>5000</v>
      </c>
    </row>
    <row r="1803" spans="1:10" hidden="1" x14ac:dyDescent="0.3">
      <c r="A1803" s="5">
        <f t="shared" si="152"/>
        <v>1178</v>
      </c>
      <c r="B1803" s="3">
        <v>45243</v>
      </c>
      <c r="C1803" s="2" t="s">
        <v>84</v>
      </c>
      <c r="D1803" s="2" t="s">
        <v>143</v>
      </c>
      <c r="E1803" s="2"/>
      <c r="F1803" s="2" t="s">
        <v>434</v>
      </c>
      <c r="G1803" s="2">
        <v>1</v>
      </c>
      <c r="H1803" s="10">
        <f>IF(_xlfn.XLOOKUP(D1803,Principales!$B:$B,Principales!$D:$D,,,1)&lt;B1803,_xlfn.XLOOKUP(D1803,Principales!$B:$B,Principales!$C:$C,,,-1),_xlfn.XLOOKUP(D1803,Principales!$B:$B,Principales!$C:$C,,,1))</f>
        <v>5000</v>
      </c>
      <c r="I1803" s="14">
        <f t="shared" si="150"/>
        <v>0</v>
      </c>
      <c r="J1803" s="14">
        <f t="shared" si="151"/>
        <v>5000</v>
      </c>
    </row>
    <row r="1804" spans="1:10" hidden="1" x14ac:dyDescent="0.3">
      <c r="A1804" s="5">
        <f t="shared" si="152"/>
        <v>1179</v>
      </c>
      <c r="B1804" s="3">
        <v>45243</v>
      </c>
      <c r="C1804" s="2" t="s">
        <v>29</v>
      </c>
      <c r="D1804" s="2" t="s">
        <v>431</v>
      </c>
      <c r="E1804" s="2" t="s">
        <v>22</v>
      </c>
      <c r="F1804" s="2" t="s">
        <v>434</v>
      </c>
      <c r="G1804" s="2">
        <v>1</v>
      </c>
      <c r="H1804" s="10">
        <f>IF(_xlfn.XLOOKUP(D1804,Principales!$B:$B,Principales!$D:$D,,,1)&lt;B1804,_xlfn.XLOOKUP(D1804,Principales!$B:$B,Principales!$C:$C,,,-1),_xlfn.XLOOKUP(D1804,Principales!$B:$B,Principales!$C:$C,,,1))</f>
        <v>5000</v>
      </c>
      <c r="I1804" s="14">
        <f t="shared" si="150"/>
        <v>0</v>
      </c>
      <c r="J1804" s="14">
        <f t="shared" si="151"/>
        <v>5000</v>
      </c>
    </row>
    <row r="1805" spans="1:10" hidden="1" x14ac:dyDescent="0.3">
      <c r="A1805" s="5">
        <f t="shared" si="152"/>
        <v>1180</v>
      </c>
      <c r="B1805" s="3">
        <v>45243</v>
      </c>
      <c r="C1805" s="2" t="s">
        <v>593</v>
      </c>
      <c r="D1805" s="2" t="s">
        <v>142</v>
      </c>
      <c r="E1805" s="2" t="s">
        <v>337</v>
      </c>
      <c r="F1805" s="2" t="s">
        <v>4</v>
      </c>
      <c r="G1805" s="2">
        <v>1</v>
      </c>
      <c r="H1805" s="10">
        <f>IF(_xlfn.XLOOKUP(D1805,Principales!$B:$B,Principales!$D:$D,,,1)&lt;B1805,_xlfn.XLOOKUP(D1805,Principales!$B:$B,Principales!$C:$C,,,-1),_xlfn.XLOOKUP(D1805,Principales!$B:$B,Principales!$C:$C,,,1))</f>
        <v>5000</v>
      </c>
      <c r="I1805" s="14">
        <f t="shared" si="150"/>
        <v>0</v>
      </c>
      <c r="J1805" s="14">
        <f t="shared" si="151"/>
        <v>5000</v>
      </c>
    </row>
    <row r="1806" spans="1:10" hidden="1" x14ac:dyDescent="0.3">
      <c r="A1806" s="5">
        <f t="shared" si="152"/>
        <v>1180</v>
      </c>
      <c r="B1806" s="3">
        <v>45243</v>
      </c>
      <c r="C1806" s="2" t="s">
        <v>593</v>
      </c>
      <c r="D1806" s="2" t="s">
        <v>142</v>
      </c>
      <c r="E1806" s="2" t="s">
        <v>528</v>
      </c>
      <c r="F1806" s="2" t="s">
        <v>4</v>
      </c>
      <c r="G1806" s="2">
        <v>1</v>
      </c>
      <c r="H1806" s="10">
        <f>IF(_xlfn.XLOOKUP(D1806,Principales!$B:$B,Principales!$D:$D,,,1)&lt;B1806,_xlfn.XLOOKUP(D1806,Principales!$B:$B,Principales!$C:$C,,,-1),_xlfn.XLOOKUP(D1806,Principales!$B:$B,Principales!$C:$C,,,1))</f>
        <v>5000</v>
      </c>
      <c r="I1806" s="14">
        <f t="shared" si="150"/>
        <v>0</v>
      </c>
      <c r="J1806" s="14">
        <f t="shared" si="151"/>
        <v>5000</v>
      </c>
    </row>
    <row r="1807" spans="1:10" hidden="1" x14ac:dyDescent="0.3">
      <c r="A1807" s="5">
        <f t="shared" si="152"/>
        <v>1181</v>
      </c>
      <c r="B1807" s="3">
        <v>45243</v>
      </c>
      <c r="C1807" s="2" t="s">
        <v>769</v>
      </c>
      <c r="D1807" s="2" t="s">
        <v>142</v>
      </c>
      <c r="E1807" s="2" t="s">
        <v>14</v>
      </c>
      <c r="F1807" s="2" t="s">
        <v>4</v>
      </c>
      <c r="G1807" s="2">
        <v>1</v>
      </c>
      <c r="H1807" s="10">
        <f>IF(_xlfn.XLOOKUP(D1807,Principales!$B:$B,Principales!$D:$D,,,1)&lt;B1807,_xlfn.XLOOKUP(D1807,Principales!$B:$B,Principales!$C:$C,,,-1),_xlfn.XLOOKUP(D1807,Principales!$B:$B,Principales!$C:$C,,,1))</f>
        <v>5000</v>
      </c>
      <c r="I1807" s="14">
        <f t="shared" si="150"/>
        <v>0</v>
      </c>
      <c r="J1807" s="14">
        <f t="shared" si="151"/>
        <v>5000</v>
      </c>
    </row>
    <row r="1808" spans="1:10" hidden="1" x14ac:dyDescent="0.3">
      <c r="A1808" s="5">
        <f t="shared" si="152"/>
        <v>1181</v>
      </c>
      <c r="B1808" s="3">
        <v>45243</v>
      </c>
      <c r="C1808" s="2" t="s">
        <v>769</v>
      </c>
      <c r="D1808" s="2" t="s">
        <v>431</v>
      </c>
      <c r="E1808" s="2" t="s">
        <v>337</v>
      </c>
      <c r="F1808" s="2" t="s">
        <v>434</v>
      </c>
      <c r="G1808" s="2">
        <v>1</v>
      </c>
      <c r="H1808" s="10">
        <f>IF(_xlfn.XLOOKUP(D1808,Principales!$B:$B,Principales!$D:$D,,,1)&lt;B1808,_xlfn.XLOOKUP(D1808,Principales!$B:$B,Principales!$C:$C,,,-1),_xlfn.XLOOKUP(D1808,Principales!$B:$B,Principales!$C:$C,,,1))</f>
        <v>5000</v>
      </c>
      <c r="I1808" s="14">
        <f t="shared" si="150"/>
        <v>0</v>
      </c>
      <c r="J1808" s="14">
        <f t="shared" si="151"/>
        <v>5000</v>
      </c>
    </row>
    <row r="1809" spans="1:10" hidden="1" x14ac:dyDescent="0.3">
      <c r="A1809" s="5">
        <f t="shared" si="152"/>
        <v>1182</v>
      </c>
      <c r="B1809" s="3">
        <v>45244</v>
      </c>
      <c r="C1809" s="2" t="s">
        <v>282</v>
      </c>
      <c r="D1809" s="2" t="s">
        <v>31</v>
      </c>
      <c r="E1809" s="2" t="s">
        <v>528</v>
      </c>
      <c r="F1809" s="2" t="s">
        <v>434</v>
      </c>
      <c r="G1809" s="2">
        <v>1</v>
      </c>
      <c r="H1809" s="10">
        <f>IF(_xlfn.XLOOKUP(D1809,Principales!$B:$B,Principales!$D:$D,,,1)&lt;B1809,_xlfn.XLOOKUP(D1809,Principales!$B:$B,Principales!$C:$C,,,-1),_xlfn.XLOOKUP(D1809,Principales!$B:$B,Principales!$C:$C,,,1))</f>
        <v>5000</v>
      </c>
      <c r="I1809" s="14">
        <f t="shared" si="150"/>
        <v>0</v>
      </c>
      <c r="J1809" s="14">
        <f t="shared" si="151"/>
        <v>5000</v>
      </c>
    </row>
    <row r="1810" spans="1:10" hidden="1" x14ac:dyDescent="0.3">
      <c r="A1810" s="5">
        <f t="shared" si="152"/>
        <v>1183</v>
      </c>
      <c r="B1810" s="3">
        <v>45244</v>
      </c>
      <c r="C1810" s="2" t="s">
        <v>84</v>
      </c>
      <c r="D1810" s="2" t="s">
        <v>496</v>
      </c>
      <c r="E1810" s="2" t="s">
        <v>337</v>
      </c>
      <c r="F1810" s="2" t="s">
        <v>434</v>
      </c>
      <c r="G1810" s="2">
        <v>1</v>
      </c>
      <c r="H1810" s="10">
        <f>IF(_xlfn.XLOOKUP(D1810,Principales!$B:$B,Principales!$D:$D,,,1)&lt;B1810,_xlfn.XLOOKUP(D1810,Principales!$B:$B,Principales!$C:$C,,,-1),_xlfn.XLOOKUP(D1810,Principales!$B:$B,Principales!$C:$C,,,1))</f>
        <v>5000</v>
      </c>
      <c r="I1810" s="14">
        <f t="shared" si="150"/>
        <v>0</v>
      </c>
      <c r="J1810" s="14">
        <f t="shared" si="151"/>
        <v>5000</v>
      </c>
    </row>
    <row r="1811" spans="1:10" hidden="1" x14ac:dyDescent="0.3">
      <c r="A1811" s="5">
        <f t="shared" si="152"/>
        <v>1184</v>
      </c>
      <c r="B1811" s="3">
        <v>45244</v>
      </c>
      <c r="C1811" s="2" t="s">
        <v>34</v>
      </c>
      <c r="D1811" s="2" t="s">
        <v>67</v>
      </c>
      <c r="E1811" s="2" t="s">
        <v>748</v>
      </c>
      <c r="F1811" s="2" t="s">
        <v>12</v>
      </c>
      <c r="G1811" s="2">
        <v>1</v>
      </c>
      <c r="H1811" s="10">
        <f>IF(_xlfn.XLOOKUP(D1811,Principales!$B:$B,Principales!$D:$D,,,1)&lt;B1811,_xlfn.XLOOKUP(D1811,Principales!$B:$B,Principales!$C:$C,,,-1),_xlfn.XLOOKUP(D1811,Principales!$B:$B,Principales!$C:$C,,,1))</f>
        <v>5000</v>
      </c>
      <c r="I1811" s="14">
        <f t="shared" si="150"/>
        <v>0</v>
      </c>
      <c r="J1811" s="14">
        <f t="shared" si="151"/>
        <v>5000</v>
      </c>
    </row>
    <row r="1812" spans="1:10" hidden="1" x14ac:dyDescent="0.3">
      <c r="A1812" s="5">
        <f t="shared" si="152"/>
        <v>1184</v>
      </c>
      <c r="B1812" s="3">
        <v>45244</v>
      </c>
      <c r="C1812" s="2" t="s">
        <v>34</v>
      </c>
      <c r="D1812" s="2" t="s">
        <v>770</v>
      </c>
      <c r="E1812" s="2" t="s">
        <v>528</v>
      </c>
      <c r="F1812" s="2" t="s">
        <v>434</v>
      </c>
      <c r="G1812" s="2">
        <v>1</v>
      </c>
      <c r="H1812" s="10">
        <f>IF(_xlfn.XLOOKUP(D1812,Principales!$B:$B,Principales!$D:$D,,,1)&lt;B1812,_xlfn.XLOOKUP(D1812,Principales!$B:$B,Principales!$C:$C,,,-1),_xlfn.XLOOKUP(D1812,Principales!$B:$B,Principales!$C:$C,,,1))</f>
        <v>5000</v>
      </c>
      <c r="I1812" s="14">
        <f t="shared" si="150"/>
        <v>0</v>
      </c>
      <c r="J1812" s="14">
        <f t="shared" si="151"/>
        <v>5000</v>
      </c>
    </row>
    <row r="1813" spans="1:10" hidden="1" x14ac:dyDescent="0.3">
      <c r="A1813" s="5">
        <f t="shared" si="152"/>
        <v>1185</v>
      </c>
      <c r="B1813" s="3">
        <v>45244</v>
      </c>
      <c r="C1813" s="2" t="s">
        <v>62</v>
      </c>
      <c r="D1813" s="2" t="s">
        <v>770</v>
      </c>
      <c r="E1813" s="2" t="s">
        <v>528</v>
      </c>
      <c r="F1813" s="2" t="s">
        <v>4</v>
      </c>
      <c r="G1813" s="2">
        <v>1</v>
      </c>
      <c r="H1813" s="10">
        <f>IF(_xlfn.XLOOKUP(D1813,Principales!$B:$B,Principales!$D:$D,,,1)&lt;B1813,_xlfn.XLOOKUP(D1813,Principales!$B:$B,Principales!$C:$C,,,-1),_xlfn.XLOOKUP(D1813,Principales!$B:$B,Principales!$C:$C,,,1))</f>
        <v>5000</v>
      </c>
      <c r="I1813" s="14">
        <f t="shared" si="150"/>
        <v>0</v>
      </c>
      <c r="J1813" s="14">
        <f t="shared" si="151"/>
        <v>5000</v>
      </c>
    </row>
    <row r="1814" spans="1:10" hidden="1" x14ac:dyDescent="0.3">
      <c r="A1814" s="5">
        <f t="shared" si="152"/>
        <v>1186</v>
      </c>
      <c r="B1814" s="3">
        <v>45244</v>
      </c>
      <c r="C1814" s="2" t="s">
        <v>764</v>
      </c>
      <c r="D1814" s="2" t="s">
        <v>153</v>
      </c>
      <c r="E1814" s="2" t="s">
        <v>22</v>
      </c>
      <c r="F1814" s="2" t="s">
        <v>4</v>
      </c>
      <c r="G1814" s="2">
        <v>1</v>
      </c>
      <c r="H1814" s="10">
        <f>IF(_xlfn.XLOOKUP(D1814,Principales!$B:$B,Principales!$D:$D,,,1)&lt;B1814,_xlfn.XLOOKUP(D1814,Principales!$B:$B,Principales!$C:$C,,,-1),_xlfn.XLOOKUP(D1814,Principales!$B:$B,Principales!$C:$C,,,1))</f>
        <v>5500</v>
      </c>
      <c r="I1814" s="14">
        <f t="shared" si="150"/>
        <v>0</v>
      </c>
      <c r="J1814" s="14">
        <f t="shared" si="151"/>
        <v>5500</v>
      </c>
    </row>
    <row r="1815" spans="1:10" hidden="1" x14ac:dyDescent="0.3">
      <c r="A1815" s="5">
        <f t="shared" si="152"/>
        <v>1187</v>
      </c>
      <c r="B1815" s="3">
        <v>45244</v>
      </c>
      <c r="C1815" s="2" t="s">
        <v>493</v>
      </c>
      <c r="D1815" s="2" t="s">
        <v>67</v>
      </c>
      <c r="E1815" s="2" t="s">
        <v>748</v>
      </c>
      <c r="F1815" s="2" t="s">
        <v>4</v>
      </c>
      <c r="G1815" s="2">
        <v>1</v>
      </c>
      <c r="H1815" s="10">
        <f>IF(_xlfn.XLOOKUP(D1815,Principales!$B:$B,Principales!$D:$D,,,1)&lt;B1815,_xlfn.XLOOKUP(D1815,Principales!$B:$B,Principales!$C:$C,,,-1),_xlfn.XLOOKUP(D1815,Principales!$B:$B,Principales!$C:$C,,,1))</f>
        <v>5000</v>
      </c>
      <c r="I1815" s="14">
        <f t="shared" si="150"/>
        <v>0</v>
      </c>
      <c r="J1815" s="14">
        <f t="shared" si="151"/>
        <v>5000</v>
      </c>
    </row>
    <row r="1816" spans="1:10" hidden="1" x14ac:dyDescent="0.3">
      <c r="A1816" s="5">
        <f t="shared" si="152"/>
        <v>1187</v>
      </c>
      <c r="B1816" s="3">
        <v>45244</v>
      </c>
      <c r="C1816" s="2" t="s">
        <v>493</v>
      </c>
      <c r="D1816" s="2" t="s">
        <v>67</v>
      </c>
      <c r="E1816" s="2" t="s">
        <v>748</v>
      </c>
      <c r="F1816" s="2" t="s">
        <v>434</v>
      </c>
      <c r="G1816" s="2">
        <v>1</v>
      </c>
      <c r="H1816" s="10">
        <f>IF(_xlfn.XLOOKUP(D1816,Principales!$B:$B,Principales!$D:$D,,,1)&lt;B1816,_xlfn.XLOOKUP(D1816,Principales!$B:$B,Principales!$C:$C,,,-1),_xlfn.XLOOKUP(D1816,Principales!$B:$B,Principales!$C:$C,,,1))</f>
        <v>5000</v>
      </c>
      <c r="I1816" s="14">
        <f t="shared" si="150"/>
        <v>0</v>
      </c>
      <c r="J1816" s="14">
        <f t="shared" si="151"/>
        <v>5000</v>
      </c>
    </row>
    <row r="1817" spans="1:10" hidden="1" x14ac:dyDescent="0.3">
      <c r="A1817" s="5">
        <f t="shared" si="152"/>
        <v>1188</v>
      </c>
      <c r="B1817" s="3">
        <v>45244</v>
      </c>
      <c r="C1817" s="2" t="s">
        <v>760</v>
      </c>
      <c r="D1817" s="2" t="s">
        <v>67</v>
      </c>
      <c r="E1817" s="2" t="s">
        <v>748</v>
      </c>
      <c r="F1817" s="2" t="s">
        <v>4</v>
      </c>
      <c r="G1817" s="2">
        <v>1</v>
      </c>
      <c r="H1817" s="10">
        <f>IF(_xlfn.XLOOKUP(D1817,Principales!$B:$B,Principales!$D:$D,,,1)&lt;B1817,_xlfn.XLOOKUP(D1817,Principales!$B:$B,Principales!$C:$C,,,-1),_xlfn.XLOOKUP(D1817,Principales!$B:$B,Principales!$C:$C,,,1))</f>
        <v>5000</v>
      </c>
      <c r="I1817" s="14">
        <f t="shared" si="150"/>
        <v>0</v>
      </c>
      <c r="J1817" s="14">
        <f t="shared" si="151"/>
        <v>5000</v>
      </c>
    </row>
    <row r="1818" spans="1:10" hidden="1" x14ac:dyDescent="0.3">
      <c r="A1818" s="5">
        <f t="shared" si="152"/>
        <v>1188</v>
      </c>
      <c r="B1818" s="3">
        <v>45244</v>
      </c>
      <c r="C1818" s="2" t="s">
        <v>760</v>
      </c>
      <c r="D1818" s="2" t="s">
        <v>153</v>
      </c>
      <c r="E1818" s="2" t="s">
        <v>528</v>
      </c>
      <c r="F1818" s="2" t="s">
        <v>434</v>
      </c>
      <c r="G1818" s="2">
        <v>1</v>
      </c>
      <c r="H1818" s="10">
        <f>IF(_xlfn.XLOOKUP(D1818,Principales!$B:$B,Principales!$D:$D,,,1)&lt;B1818,_xlfn.XLOOKUP(D1818,Principales!$B:$B,Principales!$C:$C,,,-1),_xlfn.XLOOKUP(D1818,Principales!$B:$B,Principales!$C:$C,,,1))</f>
        <v>5500</v>
      </c>
      <c r="I1818" s="14">
        <f t="shared" si="150"/>
        <v>0</v>
      </c>
      <c r="J1818" s="14">
        <f t="shared" si="151"/>
        <v>5500</v>
      </c>
    </row>
    <row r="1819" spans="1:10" hidden="1" x14ac:dyDescent="0.3">
      <c r="A1819" s="5">
        <f t="shared" si="152"/>
        <v>1189</v>
      </c>
      <c r="B1819" s="3">
        <v>45244</v>
      </c>
      <c r="C1819" s="2" t="s">
        <v>765</v>
      </c>
      <c r="D1819" s="2" t="s">
        <v>67</v>
      </c>
      <c r="E1819" s="2"/>
      <c r="F1819" s="2"/>
      <c r="G1819" s="2">
        <v>1</v>
      </c>
      <c r="H1819" s="10">
        <f>IF(_xlfn.XLOOKUP(D1819,Principales!$B:$B,Principales!$D:$D,,,1)&lt;B1819,_xlfn.XLOOKUP(D1819,Principales!$B:$B,Principales!$C:$C,,,-1),_xlfn.XLOOKUP(D1819,Principales!$B:$B,Principales!$C:$C,,,1))</f>
        <v>5000</v>
      </c>
      <c r="I1819" s="14">
        <f t="shared" si="150"/>
        <v>0</v>
      </c>
      <c r="J1819" s="14">
        <f t="shared" si="151"/>
        <v>5000</v>
      </c>
    </row>
    <row r="1820" spans="1:10" hidden="1" x14ac:dyDescent="0.3">
      <c r="A1820" s="5">
        <f t="shared" si="152"/>
        <v>1190</v>
      </c>
      <c r="B1820" s="3">
        <v>45244</v>
      </c>
      <c r="C1820" s="2" t="s">
        <v>144</v>
      </c>
      <c r="D1820" s="2" t="s">
        <v>153</v>
      </c>
      <c r="E1820" s="2" t="s">
        <v>543</v>
      </c>
      <c r="F1820" s="2" t="s">
        <v>4</v>
      </c>
      <c r="G1820" s="2">
        <v>1</v>
      </c>
      <c r="H1820" s="10">
        <f>IF(_xlfn.XLOOKUP(D1820,Principales!$B:$B,Principales!$D:$D,,,1)&lt;B1820,_xlfn.XLOOKUP(D1820,Principales!$B:$B,Principales!$C:$C,,,-1),_xlfn.XLOOKUP(D1820,Principales!$B:$B,Principales!$C:$C,,,1))</f>
        <v>5500</v>
      </c>
      <c r="I1820" s="14">
        <f t="shared" si="150"/>
        <v>0</v>
      </c>
      <c r="J1820" s="14">
        <f t="shared" si="151"/>
        <v>5500</v>
      </c>
    </row>
    <row r="1821" spans="1:10" hidden="1" x14ac:dyDescent="0.3">
      <c r="A1821" s="5">
        <f t="shared" si="152"/>
        <v>1191</v>
      </c>
      <c r="B1821" s="3">
        <v>45245</v>
      </c>
      <c r="C1821" s="2" t="s">
        <v>282</v>
      </c>
      <c r="D1821" s="2" t="s">
        <v>31</v>
      </c>
      <c r="E1821" s="2" t="s">
        <v>26</v>
      </c>
      <c r="F1821" s="2" t="s">
        <v>434</v>
      </c>
      <c r="G1821" s="2">
        <v>1</v>
      </c>
      <c r="H1821" s="10">
        <f>IF(_xlfn.XLOOKUP(D1821,Principales!$B:$B,Principales!$D:$D,,,1)&lt;B1821,_xlfn.XLOOKUP(D1821,Principales!$B:$B,Principales!$C:$C,,,-1),_xlfn.XLOOKUP(D1821,Principales!$B:$B,Principales!$C:$C,,,1))</f>
        <v>5000</v>
      </c>
      <c r="I1821" s="14">
        <f t="shared" si="150"/>
        <v>0</v>
      </c>
      <c r="J1821" s="14">
        <f t="shared" si="151"/>
        <v>5000</v>
      </c>
    </row>
    <row r="1822" spans="1:10" hidden="1" x14ac:dyDescent="0.3">
      <c r="A1822" s="5">
        <f t="shared" si="152"/>
        <v>1191</v>
      </c>
      <c r="B1822" s="3">
        <v>45245</v>
      </c>
      <c r="C1822" s="2" t="s">
        <v>282</v>
      </c>
      <c r="D1822" s="2" t="s">
        <v>153</v>
      </c>
      <c r="E1822" s="2" t="s">
        <v>337</v>
      </c>
      <c r="F1822" s="2" t="s">
        <v>4</v>
      </c>
      <c r="G1822" s="2">
        <v>1</v>
      </c>
      <c r="H1822" s="10">
        <f>IF(_xlfn.XLOOKUP(D1822,Principales!$B:$B,Principales!$D:$D,,,1)&lt;B1822,_xlfn.XLOOKUP(D1822,Principales!$B:$B,Principales!$C:$C,,,-1),_xlfn.XLOOKUP(D1822,Principales!$B:$B,Principales!$C:$C,,,1))</f>
        <v>5500</v>
      </c>
      <c r="I1822" s="14">
        <f t="shared" si="150"/>
        <v>0</v>
      </c>
      <c r="J1822" s="14">
        <f t="shared" si="151"/>
        <v>5500</v>
      </c>
    </row>
    <row r="1823" spans="1:10" hidden="1" x14ac:dyDescent="0.3">
      <c r="A1823" s="5">
        <f t="shared" si="152"/>
        <v>1191</v>
      </c>
      <c r="B1823" s="3">
        <v>45245</v>
      </c>
      <c r="C1823" s="2" t="s">
        <v>282</v>
      </c>
      <c r="D1823" s="2" t="s">
        <v>142</v>
      </c>
      <c r="E1823" s="2" t="s">
        <v>337</v>
      </c>
      <c r="F1823" s="2" t="s">
        <v>4</v>
      </c>
      <c r="G1823" s="2">
        <v>1</v>
      </c>
      <c r="H1823" s="10">
        <f>IF(_xlfn.XLOOKUP(D1823,Principales!$B:$B,Principales!$D:$D,,,1)&lt;B1823,_xlfn.XLOOKUP(D1823,Principales!$B:$B,Principales!$C:$C,,,-1),_xlfn.XLOOKUP(D1823,Principales!$B:$B,Principales!$C:$C,,,1))</f>
        <v>5000</v>
      </c>
      <c r="I1823" s="14">
        <f t="shared" si="150"/>
        <v>0</v>
      </c>
      <c r="J1823" s="14">
        <f t="shared" si="151"/>
        <v>5000</v>
      </c>
    </row>
    <row r="1824" spans="1:10" hidden="1" x14ac:dyDescent="0.3">
      <c r="A1824" s="5">
        <f t="shared" si="152"/>
        <v>1192</v>
      </c>
      <c r="B1824" s="3">
        <v>45245</v>
      </c>
      <c r="C1824" s="2" t="s">
        <v>84</v>
      </c>
      <c r="D1824" s="2" t="s">
        <v>770</v>
      </c>
      <c r="E1824" s="2"/>
      <c r="F1824" s="2" t="s">
        <v>434</v>
      </c>
      <c r="G1824" s="2">
        <v>1</v>
      </c>
      <c r="H1824" s="10">
        <f>IF(_xlfn.XLOOKUP(D1824,Principales!$B:$B,Principales!$D:$D,,,1)&lt;B1824,_xlfn.XLOOKUP(D1824,Principales!$B:$B,Principales!$C:$C,,,-1),_xlfn.XLOOKUP(D1824,Principales!$B:$B,Principales!$C:$C,,,1))</f>
        <v>5000</v>
      </c>
      <c r="I1824" s="14">
        <f t="shared" si="150"/>
        <v>0</v>
      </c>
      <c r="J1824" s="14">
        <f t="shared" si="151"/>
        <v>5000</v>
      </c>
    </row>
    <row r="1825" spans="1:10" hidden="1" x14ac:dyDescent="0.3">
      <c r="A1825" s="5">
        <f t="shared" si="152"/>
        <v>1193</v>
      </c>
      <c r="B1825" s="3">
        <v>45245</v>
      </c>
      <c r="C1825" s="2" t="s">
        <v>97</v>
      </c>
      <c r="D1825" s="2" t="s">
        <v>431</v>
      </c>
      <c r="E1825" s="2" t="s">
        <v>337</v>
      </c>
      <c r="F1825" s="2" t="s">
        <v>434</v>
      </c>
      <c r="G1825" s="2">
        <v>1</v>
      </c>
      <c r="H1825" s="10">
        <f>IF(_xlfn.XLOOKUP(D1825,Principales!$B:$B,Principales!$D:$D,,,1)&lt;B1825,_xlfn.XLOOKUP(D1825,Principales!$B:$B,Principales!$C:$C,,,-1),_xlfn.XLOOKUP(D1825,Principales!$B:$B,Principales!$C:$C,,,1))</f>
        <v>5000</v>
      </c>
      <c r="I1825" s="14">
        <f t="shared" si="150"/>
        <v>0</v>
      </c>
      <c r="J1825" s="14">
        <f t="shared" si="151"/>
        <v>5000</v>
      </c>
    </row>
    <row r="1826" spans="1:10" hidden="1" x14ac:dyDescent="0.3">
      <c r="A1826" s="5">
        <f t="shared" si="152"/>
        <v>1194</v>
      </c>
      <c r="B1826" s="3">
        <v>45245</v>
      </c>
      <c r="C1826" s="2" t="s">
        <v>93</v>
      </c>
      <c r="D1826" s="2" t="s">
        <v>36</v>
      </c>
      <c r="E1826" s="2"/>
      <c r="F1826" s="2" t="s">
        <v>4</v>
      </c>
      <c r="G1826" s="2">
        <v>1</v>
      </c>
      <c r="H1826" s="10">
        <f>IF(_xlfn.XLOOKUP(D1826,Principales!$B:$B,Principales!$D:$D,,,1)&lt;B1826,_xlfn.XLOOKUP(D1826,Principales!$B:$B,Principales!$C:$C,,,-1),_xlfn.XLOOKUP(D1826,Principales!$B:$B,Principales!$C:$C,,,1))</f>
        <v>5500</v>
      </c>
      <c r="I1826" s="14">
        <f t="shared" si="150"/>
        <v>0</v>
      </c>
      <c r="J1826" s="14">
        <f t="shared" si="151"/>
        <v>5500</v>
      </c>
    </row>
    <row r="1827" spans="1:10" hidden="1" x14ac:dyDescent="0.3">
      <c r="A1827" s="5">
        <f t="shared" si="152"/>
        <v>1194</v>
      </c>
      <c r="B1827" s="3">
        <v>45245</v>
      </c>
      <c r="C1827" s="2" t="s">
        <v>93</v>
      </c>
      <c r="D1827" s="2" t="s">
        <v>153</v>
      </c>
      <c r="E1827" s="2" t="s">
        <v>337</v>
      </c>
      <c r="F1827" s="2" t="s">
        <v>4</v>
      </c>
      <c r="G1827" s="2">
        <v>1</v>
      </c>
      <c r="H1827" s="10">
        <f>IF(_xlfn.XLOOKUP(D1827,Principales!$B:$B,Principales!$D:$D,,,1)&lt;B1827,_xlfn.XLOOKUP(D1827,Principales!$B:$B,Principales!$C:$C,,,-1),_xlfn.XLOOKUP(D1827,Principales!$B:$B,Principales!$C:$C,,,1))</f>
        <v>5500</v>
      </c>
      <c r="I1827" s="14">
        <f t="shared" si="150"/>
        <v>0</v>
      </c>
      <c r="J1827" s="14">
        <f t="shared" si="151"/>
        <v>5500</v>
      </c>
    </row>
    <row r="1828" spans="1:10" hidden="1" x14ac:dyDescent="0.3">
      <c r="A1828" s="5">
        <f t="shared" si="152"/>
        <v>1195</v>
      </c>
      <c r="B1828" s="3">
        <v>45245</v>
      </c>
      <c r="C1828" s="2" t="s">
        <v>144</v>
      </c>
      <c r="D1828" s="2" t="s">
        <v>340</v>
      </c>
      <c r="E1828" s="2" t="s">
        <v>528</v>
      </c>
      <c r="F1828" s="2" t="s">
        <v>4</v>
      </c>
      <c r="G1828" s="2">
        <v>3</v>
      </c>
      <c r="H1828" s="10">
        <f>IF(_xlfn.XLOOKUP(D1828,Principales!$B:$B,Principales!$D:$D,,,1)&lt;B1828,_xlfn.XLOOKUP(D1828,Principales!$B:$B,Principales!$C:$C,,,-1),_xlfn.XLOOKUP(D1828,Principales!$B:$B,Principales!$C:$C,,,1))</f>
        <v>5000</v>
      </c>
      <c r="I1828" s="14">
        <f t="shared" si="150"/>
        <v>0</v>
      </c>
      <c r="J1828" s="14">
        <f t="shared" si="151"/>
        <v>15000</v>
      </c>
    </row>
    <row r="1829" spans="1:10" hidden="1" x14ac:dyDescent="0.3">
      <c r="A1829" s="5">
        <f t="shared" si="152"/>
        <v>1195</v>
      </c>
      <c r="B1829" s="3">
        <v>45245</v>
      </c>
      <c r="C1829" s="2" t="s">
        <v>144</v>
      </c>
      <c r="D1829" s="2" t="s">
        <v>153</v>
      </c>
      <c r="E1829" s="2" t="s">
        <v>543</v>
      </c>
      <c r="F1829" s="2" t="s">
        <v>4</v>
      </c>
      <c r="G1829" s="2">
        <v>1</v>
      </c>
      <c r="H1829" s="10">
        <f>IF(_xlfn.XLOOKUP(D1829,Principales!$B:$B,Principales!$D:$D,,,1)&lt;B1829,_xlfn.XLOOKUP(D1829,Principales!$B:$B,Principales!$C:$C,,,-1),_xlfn.XLOOKUP(D1829,Principales!$B:$B,Principales!$C:$C,,,1))</f>
        <v>5500</v>
      </c>
      <c r="I1829" s="14">
        <f t="shared" si="150"/>
        <v>0</v>
      </c>
      <c r="J1829" s="14">
        <f t="shared" si="151"/>
        <v>5500</v>
      </c>
    </row>
    <row r="1830" spans="1:10" hidden="1" x14ac:dyDescent="0.3">
      <c r="A1830" s="5">
        <f t="shared" si="152"/>
        <v>1196</v>
      </c>
      <c r="B1830" s="3">
        <v>45246</v>
      </c>
      <c r="C1830" s="2" t="s">
        <v>84</v>
      </c>
      <c r="D1830" s="2" t="s">
        <v>576</v>
      </c>
      <c r="E1830" s="2"/>
      <c r="F1830" s="2" t="s">
        <v>747</v>
      </c>
      <c r="G1830" s="2">
        <v>1</v>
      </c>
      <c r="H1830" s="10">
        <f>IF(_xlfn.XLOOKUP(D1830,Principales!$B:$B,Principales!$D:$D,,,1)&lt;B1830,_xlfn.XLOOKUP(D1830,Principales!$B:$B,Principales!$C:$C,,,-1),_xlfn.XLOOKUP(D1830,Principales!$B:$B,Principales!$C:$C,,,1))</f>
        <v>5000</v>
      </c>
      <c r="I1830" s="14">
        <f t="shared" si="150"/>
        <v>0</v>
      </c>
      <c r="J1830" s="14">
        <f t="shared" si="151"/>
        <v>5000</v>
      </c>
    </row>
    <row r="1831" spans="1:10" hidden="1" x14ac:dyDescent="0.3">
      <c r="A1831" s="5">
        <f t="shared" si="152"/>
        <v>1197</v>
      </c>
      <c r="B1831" s="3">
        <v>45246</v>
      </c>
      <c r="C1831" s="2" t="s">
        <v>282</v>
      </c>
      <c r="D1831" s="2" t="s">
        <v>31</v>
      </c>
      <c r="E1831" s="2" t="s">
        <v>528</v>
      </c>
      <c r="F1831" s="2" t="s">
        <v>434</v>
      </c>
      <c r="G1831" s="2">
        <v>1</v>
      </c>
      <c r="H1831" s="10">
        <f>IF(_xlfn.XLOOKUP(D1831,Principales!$B:$B,Principales!$D:$D,,,1)&lt;B1831,_xlfn.XLOOKUP(D1831,Principales!$B:$B,Principales!$C:$C,,,-1),_xlfn.XLOOKUP(D1831,Principales!$B:$B,Principales!$C:$C,,,1))</f>
        <v>5000</v>
      </c>
      <c r="I1831" s="14">
        <f t="shared" si="150"/>
        <v>0</v>
      </c>
      <c r="J1831" s="14">
        <f t="shared" si="151"/>
        <v>5000</v>
      </c>
    </row>
    <row r="1832" spans="1:10" hidden="1" x14ac:dyDescent="0.3">
      <c r="A1832" s="5">
        <f t="shared" si="152"/>
        <v>1198</v>
      </c>
      <c r="B1832" s="3">
        <v>45246</v>
      </c>
      <c r="C1832" s="2" t="s">
        <v>755</v>
      </c>
      <c r="D1832" s="2" t="s">
        <v>23</v>
      </c>
      <c r="E1832" s="2" t="s">
        <v>528</v>
      </c>
      <c r="F1832" s="2" t="s">
        <v>4</v>
      </c>
      <c r="G1832" s="2">
        <v>1</v>
      </c>
      <c r="H1832" s="10">
        <f>IF(_xlfn.XLOOKUP(D1832,Principales!$B:$B,Principales!$D:$D,,,1)&lt;B1832,_xlfn.XLOOKUP(D1832,Principales!$B:$B,Principales!$C:$C,,,-1),_xlfn.XLOOKUP(D1832,Principales!$B:$B,Principales!$C:$C,,,1))</f>
        <v>5500</v>
      </c>
      <c r="I1832" s="14">
        <f t="shared" si="150"/>
        <v>0</v>
      </c>
      <c r="J1832" s="14">
        <f t="shared" si="151"/>
        <v>5500</v>
      </c>
    </row>
    <row r="1833" spans="1:10" hidden="1" x14ac:dyDescent="0.3">
      <c r="A1833" s="5">
        <f t="shared" si="152"/>
        <v>1199</v>
      </c>
      <c r="B1833" s="3">
        <v>45246</v>
      </c>
      <c r="C1833" s="2" t="s">
        <v>479</v>
      </c>
      <c r="D1833" s="2" t="s">
        <v>576</v>
      </c>
      <c r="E1833" s="2"/>
      <c r="F1833" s="2" t="s">
        <v>747</v>
      </c>
      <c r="G1833" s="2">
        <v>1</v>
      </c>
      <c r="H1833" s="10">
        <f>IF(_xlfn.XLOOKUP(D1833,Principales!$B:$B,Principales!$D:$D,,,1)&lt;B1833,_xlfn.XLOOKUP(D1833,Principales!$B:$B,Principales!$C:$C,,,-1),_xlfn.XLOOKUP(D1833,Principales!$B:$B,Principales!$C:$C,,,1))</f>
        <v>5000</v>
      </c>
      <c r="I1833" s="14">
        <f t="shared" si="150"/>
        <v>0</v>
      </c>
      <c r="J1833" s="14">
        <f t="shared" si="151"/>
        <v>5000</v>
      </c>
    </row>
    <row r="1834" spans="1:10" hidden="1" x14ac:dyDescent="0.3">
      <c r="A1834" s="5">
        <f t="shared" si="152"/>
        <v>1200</v>
      </c>
      <c r="B1834" s="3">
        <v>45247</v>
      </c>
      <c r="C1834" s="2" t="s">
        <v>84</v>
      </c>
      <c r="D1834" s="2" t="s">
        <v>150</v>
      </c>
      <c r="E1834" s="2" t="s">
        <v>19</v>
      </c>
      <c r="F1834" s="2" t="s">
        <v>434</v>
      </c>
      <c r="G1834" s="2">
        <v>1</v>
      </c>
      <c r="H1834" s="10">
        <f>IF(_xlfn.XLOOKUP(D1834,Principales!$B:$B,Principales!$D:$D,,,1)&lt;B1834,_xlfn.XLOOKUP(D1834,Principales!$B:$B,Principales!$C:$C,,,-1),_xlfn.XLOOKUP(D1834,Principales!$B:$B,Principales!$C:$C,,,1))</f>
        <v>5000</v>
      </c>
      <c r="I1834" s="14">
        <f t="shared" si="150"/>
        <v>0</v>
      </c>
      <c r="J1834" s="14">
        <f t="shared" si="151"/>
        <v>5000</v>
      </c>
    </row>
    <row r="1835" spans="1:10" hidden="1" x14ac:dyDescent="0.3">
      <c r="A1835" s="5">
        <f t="shared" si="152"/>
        <v>1201</v>
      </c>
      <c r="B1835" s="3">
        <v>45247</v>
      </c>
      <c r="C1835" s="2" t="s">
        <v>764</v>
      </c>
      <c r="D1835" s="2" t="s">
        <v>9</v>
      </c>
      <c r="E1835" s="2" t="s">
        <v>528</v>
      </c>
      <c r="F1835" s="2" t="s">
        <v>4</v>
      </c>
      <c r="G1835" s="2">
        <v>1</v>
      </c>
      <c r="H1835" s="10">
        <f>IF(_xlfn.XLOOKUP(D1835,Principales!$B:$B,Principales!$D:$D,,,1)&lt;B1835,_xlfn.XLOOKUP(D1835,Principales!$B:$B,Principales!$C:$C,,,-1),_xlfn.XLOOKUP(D1835,Principales!$B:$B,Principales!$C:$C,,,1))</f>
        <v>5000</v>
      </c>
      <c r="I1835" s="14">
        <f t="shared" si="150"/>
        <v>0</v>
      </c>
      <c r="J1835" s="14">
        <f t="shared" si="151"/>
        <v>5000</v>
      </c>
    </row>
    <row r="1836" spans="1:10" hidden="1" x14ac:dyDescent="0.3">
      <c r="A1836" s="5">
        <f t="shared" si="152"/>
        <v>1201</v>
      </c>
      <c r="B1836" s="3">
        <v>45247</v>
      </c>
      <c r="C1836" s="2" t="s">
        <v>764</v>
      </c>
      <c r="D1836" s="2" t="s">
        <v>36</v>
      </c>
      <c r="E1836" s="2"/>
      <c r="F1836" s="2" t="s">
        <v>4</v>
      </c>
      <c r="G1836" s="2">
        <v>1</v>
      </c>
      <c r="H1836" s="10">
        <f>IF(_xlfn.XLOOKUP(D1836,Principales!$B:$B,Principales!$D:$D,,,1)&lt;B1836,_xlfn.XLOOKUP(D1836,Principales!$B:$B,Principales!$C:$C,,,-1),_xlfn.XLOOKUP(D1836,Principales!$B:$B,Principales!$C:$C,,,1))</f>
        <v>5500</v>
      </c>
      <c r="I1836" s="14">
        <f t="shared" si="150"/>
        <v>0</v>
      </c>
      <c r="J1836" s="14">
        <f t="shared" si="151"/>
        <v>5500</v>
      </c>
    </row>
    <row r="1837" spans="1:10" hidden="1" x14ac:dyDescent="0.3">
      <c r="A1837" s="5">
        <f t="shared" si="152"/>
        <v>1202</v>
      </c>
      <c r="B1837" s="3">
        <v>45247</v>
      </c>
      <c r="C1837" s="2" t="s">
        <v>760</v>
      </c>
      <c r="D1837" s="2" t="s">
        <v>137</v>
      </c>
      <c r="E1837" s="2" t="s">
        <v>337</v>
      </c>
      <c r="F1837" s="2" t="s">
        <v>434</v>
      </c>
      <c r="G1837" s="2">
        <v>1</v>
      </c>
      <c r="H1837" s="10">
        <f>IF(_xlfn.XLOOKUP(D1837,Principales!$B:$B,Principales!$D:$D,,,1)&lt;B1837,_xlfn.XLOOKUP(D1837,Principales!$B:$B,Principales!$C:$C,,,-1),_xlfn.XLOOKUP(D1837,Principales!$B:$B,Principales!$C:$C,,,1))</f>
        <v>5000</v>
      </c>
      <c r="I1837" s="14">
        <f t="shared" si="150"/>
        <v>0</v>
      </c>
      <c r="J1837" s="14">
        <f t="shared" si="151"/>
        <v>5000</v>
      </c>
    </row>
    <row r="1838" spans="1:10" hidden="1" x14ac:dyDescent="0.3">
      <c r="A1838" s="5">
        <f t="shared" si="152"/>
        <v>1203</v>
      </c>
      <c r="B1838" s="3">
        <v>45247</v>
      </c>
      <c r="C1838" s="2" t="s">
        <v>148</v>
      </c>
      <c r="D1838" s="2" t="s">
        <v>36</v>
      </c>
      <c r="E1838" s="2"/>
      <c r="F1838" s="2" t="s">
        <v>12</v>
      </c>
      <c r="G1838" s="2">
        <v>1</v>
      </c>
      <c r="H1838" s="10">
        <f>IF(_xlfn.XLOOKUP(D1838,Principales!$B:$B,Principales!$D:$D,,,1)&lt;B1838,_xlfn.XLOOKUP(D1838,Principales!$B:$B,Principales!$C:$C,,,-1),_xlfn.XLOOKUP(D1838,Principales!$B:$B,Principales!$C:$C,,,1))</f>
        <v>5500</v>
      </c>
      <c r="I1838" s="14">
        <f t="shared" si="150"/>
        <v>0</v>
      </c>
      <c r="J1838" s="14">
        <f t="shared" si="151"/>
        <v>5500</v>
      </c>
    </row>
    <row r="1839" spans="1:10" hidden="1" x14ac:dyDescent="0.3">
      <c r="A1839" s="5">
        <f t="shared" si="152"/>
        <v>1203</v>
      </c>
      <c r="B1839" s="3">
        <v>45247</v>
      </c>
      <c r="C1839" s="2" t="s">
        <v>148</v>
      </c>
      <c r="D1839" s="2" t="s">
        <v>88</v>
      </c>
      <c r="E1839" s="2" t="s">
        <v>745</v>
      </c>
      <c r="F1839" s="2" t="s">
        <v>4</v>
      </c>
      <c r="G1839" s="2">
        <v>1</v>
      </c>
      <c r="H1839" s="10">
        <f>IF(_xlfn.XLOOKUP(D1839,Principales!$B:$B,Principales!$D:$D,,,1)&lt;B1839,_xlfn.XLOOKUP(D1839,Principales!$B:$B,Principales!$C:$C,,,-1),_xlfn.XLOOKUP(D1839,Principales!$B:$B,Principales!$C:$C,,,1))</f>
        <v>5500</v>
      </c>
      <c r="I1839" s="14">
        <f t="shared" si="150"/>
        <v>0</v>
      </c>
      <c r="J1839" s="14">
        <f t="shared" si="151"/>
        <v>5500</v>
      </c>
    </row>
    <row r="1840" spans="1:10" hidden="1" x14ac:dyDescent="0.3">
      <c r="A1840" s="5">
        <f t="shared" si="152"/>
        <v>1204</v>
      </c>
      <c r="B1840" s="3">
        <v>45247</v>
      </c>
      <c r="C1840" s="2" t="s">
        <v>144</v>
      </c>
      <c r="D1840" s="2" t="s">
        <v>153</v>
      </c>
      <c r="E1840" s="2" t="s">
        <v>543</v>
      </c>
      <c r="F1840" s="2" t="s">
        <v>4</v>
      </c>
      <c r="G1840" s="2">
        <v>3</v>
      </c>
      <c r="H1840" s="10">
        <f>IF(_xlfn.XLOOKUP(D1840,Principales!$B:$B,Principales!$D:$D,,,1)&lt;B1840,_xlfn.XLOOKUP(D1840,Principales!$B:$B,Principales!$C:$C,,,-1),_xlfn.XLOOKUP(D1840,Principales!$B:$B,Principales!$C:$C,,,1))</f>
        <v>5500</v>
      </c>
      <c r="I1840" s="14">
        <f t="shared" si="150"/>
        <v>0</v>
      </c>
      <c r="J1840" s="14">
        <f t="shared" si="151"/>
        <v>16500</v>
      </c>
    </row>
    <row r="1841" spans="1:10" hidden="1" x14ac:dyDescent="0.3">
      <c r="A1841" s="5">
        <f t="shared" si="152"/>
        <v>1204</v>
      </c>
      <c r="B1841" s="3">
        <v>45247</v>
      </c>
      <c r="C1841" s="2" t="s">
        <v>144</v>
      </c>
      <c r="D1841" s="2" t="s">
        <v>340</v>
      </c>
      <c r="E1841" s="2" t="s">
        <v>337</v>
      </c>
      <c r="F1841" s="2" t="s">
        <v>4</v>
      </c>
      <c r="G1841" s="2">
        <v>1</v>
      </c>
      <c r="H1841" s="10">
        <f>IF(_xlfn.XLOOKUP(D1841,Principales!$B:$B,Principales!$D:$D,,,1)&lt;B1841,_xlfn.XLOOKUP(D1841,Principales!$B:$B,Principales!$C:$C,,,-1),_xlfn.XLOOKUP(D1841,Principales!$B:$B,Principales!$C:$C,,,1))</f>
        <v>5000</v>
      </c>
      <c r="I1841" s="14">
        <f t="shared" si="150"/>
        <v>0</v>
      </c>
      <c r="J1841" s="14">
        <f t="shared" si="151"/>
        <v>5000</v>
      </c>
    </row>
    <row r="1842" spans="1:10" hidden="1" x14ac:dyDescent="0.3">
      <c r="A1842" s="5">
        <f t="shared" si="152"/>
        <v>1205</v>
      </c>
      <c r="B1842" s="3">
        <v>45247</v>
      </c>
      <c r="C1842" s="2" t="s">
        <v>145</v>
      </c>
      <c r="D1842" s="2" t="s">
        <v>88</v>
      </c>
      <c r="E1842" s="2" t="s">
        <v>580</v>
      </c>
      <c r="F1842" s="2" t="s">
        <v>4</v>
      </c>
      <c r="G1842" s="2">
        <v>1</v>
      </c>
      <c r="H1842" s="10">
        <f>IF(_xlfn.XLOOKUP(D1842,Principales!$B:$B,Principales!$D:$D,,,1)&lt;B1842,_xlfn.XLOOKUP(D1842,Principales!$B:$B,Principales!$C:$C,,,-1),_xlfn.XLOOKUP(D1842,Principales!$B:$B,Principales!$C:$C,,,1))</f>
        <v>5500</v>
      </c>
      <c r="I1842" s="14">
        <f t="shared" si="150"/>
        <v>0</v>
      </c>
      <c r="J1842" s="14">
        <f t="shared" si="151"/>
        <v>5500</v>
      </c>
    </row>
    <row r="1843" spans="1:10" hidden="1" x14ac:dyDescent="0.3">
      <c r="A1843" s="5">
        <f t="shared" si="152"/>
        <v>1206</v>
      </c>
      <c r="B1843" s="3">
        <v>45248</v>
      </c>
      <c r="C1843" s="2" t="s">
        <v>8</v>
      </c>
      <c r="D1843" s="2" t="s">
        <v>137</v>
      </c>
      <c r="E1843" s="2" t="s">
        <v>528</v>
      </c>
      <c r="F1843" s="2" t="s">
        <v>434</v>
      </c>
      <c r="G1843" s="2">
        <v>1</v>
      </c>
      <c r="H1843" s="10">
        <f>IF(_xlfn.XLOOKUP(D1843,Principales!$B:$B,Principales!$D:$D,,,1)&lt;B1843,_xlfn.XLOOKUP(D1843,Principales!$B:$B,Principales!$C:$C,,,-1),_xlfn.XLOOKUP(D1843,Principales!$B:$B,Principales!$C:$C,,,1))</f>
        <v>5000</v>
      </c>
      <c r="I1843" s="14">
        <f t="shared" si="150"/>
        <v>0</v>
      </c>
      <c r="J1843" s="14">
        <f t="shared" si="151"/>
        <v>5000</v>
      </c>
    </row>
    <row r="1844" spans="1:10" hidden="1" x14ac:dyDescent="0.3">
      <c r="A1844" s="5">
        <f t="shared" si="152"/>
        <v>1207</v>
      </c>
      <c r="B1844" s="3">
        <v>45248</v>
      </c>
      <c r="C1844" s="2" t="s">
        <v>84</v>
      </c>
      <c r="D1844" s="2" t="s">
        <v>88</v>
      </c>
      <c r="E1844" s="2" t="s">
        <v>92</v>
      </c>
      <c r="F1844" s="2" t="s">
        <v>434</v>
      </c>
      <c r="G1844" s="2">
        <v>1</v>
      </c>
      <c r="H1844" s="10">
        <f>IF(_xlfn.XLOOKUP(D1844,Principales!$B:$B,Principales!$D:$D,,,1)&lt;B1844,_xlfn.XLOOKUP(D1844,Principales!$B:$B,Principales!$C:$C,,,-1),_xlfn.XLOOKUP(D1844,Principales!$B:$B,Principales!$C:$C,,,1))</f>
        <v>5500</v>
      </c>
      <c r="I1844" s="14">
        <f t="shared" si="150"/>
        <v>0</v>
      </c>
      <c r="J1844" s="14">
        <f t="shared" si="151"/>
        <v>5500</v>
      </c>
    </row>
    <row r="1845" spans="1:10" hidden="1" x14ac:dyDescent="0.3">
      <c r="A1845" s="5">
        <f t="shared" si="152"/>
        <v>1208</v>
      </c>
      <c r="B1845" s="3">
        <v>45248</v>
      </c>
      <c r="C1845" s="2" t="s">
        <v>18</v>
      </c>
      <c r="D1845" s="2" t="s">
        <v>88</v>
      </c>
      <c r="E1845" s="2" t="s">
        <v>580</v>
      </c>
      <c r="F1845" s="2" t="s">
        <v>434</v>
      </c>
      <c r="G1845" s="2">
        <v>1</v>
      </c>
      <c r="H1845" s="10">
        <f>IF(_xlfn.XLOOKUP(D1845,Principales!$B:$B,Principales!$D:$D,,,1)&lt;B1845,_xlfn.XLOOKUP(D1845,Principales!$B:$B,Principales!$C:$C,,,-1),_xlfn.XLOOKUP(D1845,Principales!$B:$B,Principales!$C:$C,,,1))</f>
        <v>5500</v>
      </c>
      <c r="I1845" s="14">
        <f t="shared" si="150"/>
        <v>0</v>
      </c>
      <c r="J1845" s="14">
        <f t="shared" si="151"/>
        <v>5500</v>
      </c>
    </row>
    <row r="1846" spans="1:10" hidden="1" x14ac:dyDescent="0.3">
      <c r="A1846" s="5">
        <f t="shared" si="152"/>
        <v>1208</v>
      </c>
      <c r="B1846" s="3">
        <v>45248</v>
      </c>
      <c r="C1846" s="2" t="s">
        <v>18</v>
      </c>
      <c r="D1846" s="2" t="s">
        <v>88</v>
      </c>
      <c r="E1846" s="2" t="s">
        <v>745</v>
      </c>
      <c r="F1846" s="2" t="s">
        <v>434</v>
      </c>
      <c r="G1846" s="2">
        <v>1</v>
      </c>
      <c r="H1846" s="10">
        <f>IF(_xlfn.XLOOKUP(D1846,Principales!$B:$B,Principales!$D:$D,,,1)&lt;B1846,_xlfn.XLOOKUP(D1846,Principales!$B:$B,Principales!$C:$C,,,-1),_xlfn.XLOOKUP(D1846,Principales!$B:$B,Principales!$C:$C,,,1))</f>
        <v>5500</v>
      </c>
      <c r="I1846" s="14">
        <f t="shared" si="150"/>
        <v>0</v>
      </c>
      <c r="J1846" s="14">
        <f t="shared" si="151"/>
        <v>5500</v>
      </c>
    </row>
    <row r="1847" spans="1:10" hidden="1" x14ac:dyDescent="0.3">
      <c r="A1847" s="5">
        <f t="shared" si="152"/>
        <v>1208</v>
      </c>
      <c r="B1847" s="3">
        <v>45248</v>
      </c>
      <c r="C1847" s="2" t="s">
        <v>18</v>
      </c>
      <c r="D1847" s="2" t="s">
        <v>23</v>
      </c>
      <c r="E1847" s="2" t="s">
        <v>337</v>
      </c>
      <c r="F1847" s="2" t="s">
        <v>12</v>
      </c>
      <c r="G1847" s="2">
        <v>1</v>
      </c>
      <c r="H1847" s="10">
        <f>IF(_xlfn.XLOOKUP(D1847,Principales!$B:$B,Principales!$D:$D,,,1)&lt;B1847,_xlfn.XLOOKUP(D1847,Principales!$B:$B,Principales!$C:$C,,,-1),_xlfn.XLOOKUP(D1847,Principales!$B:$B,Principales!$C:$C,,,1))</f>
        <v>5500</v>
      </c>
      <c r="I1847" s="14">
        <f t="shared" si="150"/>
        <v>0</v>
      </c>
      <c r="J1847" s="14">
        <f t="shared" si="151"/>
        <v>5500</v>
      </c>
    </row>
    <row r="1848" spans="1:10" hidden="1" x14ac:dyDescent="0.3">
      <c r="A1848" s="5">
        <f t="shared" si="152"/>
        <v>1209</v>
      </c>
      <c r="B1848" s="3">
        <v>45248</v>
      </c>
      <c r="C1848" s="2" t="s">
        <v>13</v>
      </c>
      <c r="D1848" s="2" t="s">
        <v>43</v>
      </c>
      <c r="E1848" s="2"/>
      <c r="F1848" s="2"/>
      <c r="G1848" s="2">
        <v>2</v>
      </c>
      <c r="H1848" s="10">
        <f>IF(_xlfn.XLOOKUP(D1848,Principales!$B:$B,Principales!$D:$D,,,1)&lt;B1848,_xlfn.XLOOKUP(D1848,Principales!$B:$B,Principales!$C:$C,,,-1),_xlfn.XLOOKUP(D1848,Principales!$B:$B,Principales!$C:$C,,,1))</f>
        <v>5000</v>
      </c>
      <c r="I1848" s="14">
        <f t="shared" si="150"/>
        <v>0</v>
      </c>
      <c r="J1848" s="14">
        <f t="shared" si="151"/>
        <v>10000</v>
      </c>
    </row>
    <row r="1849" spans="1:10" hidden="1" x14ac:dyDescent="0.3">
      <c r="A1849" s="5">
        <f t="shared" si="152"/>
        <v>1210</v>
      </c>
      <c r="B1849" s="3">
        <v>45248</v>
      </c>
      <c r="C1849" s="2" t="s">
        <v>771</v>
      </c>
      <c r="D1849" s="2" t="s">
        <v>36</v>
      </c>
      <c r="E1849" s="2"/>
      <c r="F1849" s="2" t="s">
        <v>4</v>
      </c>
      <c r="G1849" s="2">
        <v>2</v>
      </c>
      <c r="H1849" s="10">
        <f>IF(_xlfn.XLOOKUP(D1849,Principales!$B:$B,Principales!$D:$D,,,1)&lt;B1849,_xlfn.XLOOKUP(D1849,Principales!$B:$B,Principales!$C:$C,,,-1),_xlfn.XLOOKUP(D1849,Principales!$B:$B,Principales!$C:$C,,,1))</f>
        <v>5500</v>
      </c>
      <c r="I1849" s="14">
        <f t="shared" si="150"/>
        <v>0</v>
      </c>
      <c r="J1849" s="14">
        <f t="shared" si="151"/>
        <v>11000</v>
      </c>
    </row>
    <row r="1850" spans="1:10" hidden="1" x14ac:dyDescent="0.3">
      <c r="A1850" s="5">
        <f t="shared" si="152"/>
        <v>1211</v>
      </c>
      <c r="B1850" s="3">
        <v>45249</v>
      </c>
      <c r="C1850" s="2" t="s">
        <v>8</v>
      </c>
      <c r="D1850" s="2" t="s">
        <v>88</v>
      </c>
      <c r="E1850" s="2" t="s">
        <v>580</v>
      </c>
      <c r="F1850" s="2" t="s">
        <v>434</v>
      </c>
      <c r="G1850" s="2">
        <v>1</v>
      </c>
      <c r="H1850" s="10">
        <f>IF(_xlfn.XLOOKUP(D1850,Principales!$B:$B,Principales!$D:$D,,,1)&lt;B1850,_xlfn.XLOOKUP(D1850,Principales!$B:$B,Principales!$C:$C,,,-1),_xlfn.XLOOKUP(D1850,Principales!$B:$B,Principales!$C:$C,,,1))</f>
        <v>5500</v>
      </c>
      <c r="I1850" s="14">
        <f t="shared" si="150"/>
        <v>0</v>
      </c>
      <c r="J1850" s="14">
        <f t="shared" si="151"/>
        <v>5500</v>
      </c>
    </row>
    <row r="1851" spans="1:10" hidden="1" x14ac:dyDescent="0.3">
      <c r="A1851" s="5">
        <f t="shared" si="152"/>
        <v>1212</v>
      </c>
      <c r="B1851" s="3">
        <v>45249</v>
      </c>
      <c r="C1851" s="2" t="s">
        <v>772</v>
      </c>
      <c r="D1851" s="2" t="s">
        <v>554</v>
      </c>
      <c r="E1851" s="2" t="s">
        <v>337</v>
      </c>
      <c r="F1851" s="2" t="s">
        <v>434</v>
      </c>
      <c r="G1851" s="2">
        <v>1</v>
      </c>
      <c r="H1851" s="10">
        <f>IF(_xlfn.XLOOKUP(D1851,Principales!$B:$B,Principales!$D:$D,,,1)&lt;B1851,_xlfn.XLOOKUP(D1851,Principales!$B:$B,Principales!$C:$C,,,-1),_xlfn.XLOOKUP(D1851,Principales!$B:$B,Principales!$C:$C,,,1))</f>
        <v>5000</v>
      </c>
      <c r="I1851" s="14">
        <f t="shared" si="150"/>
        <v>0</v>
      </c>
      <c r="J1851" s="14">
        <f t="shared" si="151"/>
        <v>5000</v>
      </c>
    </row>
    <row r="1852" spans="1:10" hidden="1" x14ac:dyDescent="0.3">
      <c r="A1852" s="5">
        <f t="shared" si="152"/>
        <v>1212</v>
      </c>
      <c r="B1852" s="3">
        <v>45249</v>
      </c>
      <c r="C1852" s="2" t="s">
        <v>772</v>
      </c>
      <c r="D1852" s="2" t="s">
        <v>554</v>
      </c>
      <c r="E1852" s="2" t="s">
        <v>528</v>
      </c>
      <c r="F1852" s="2" t="s">
        <v>434</v>
      </c>
      <c r="G1852" s="2">
        <v>1</v>
      </c>
      <c r="H1852" s="10">
        <f>IF(_xlfn.XLOOKUP(D1852,Principales!$B:$B,Principales!$D:$D,,,1)&lt;B1852,_xlfn.XLOOKUP(D1852,Principales!$B:$B,Principales!$C:$C,,,-1),_xlfn.XLOOKUP(D1852,Principales!$B:$B,Principales!$C:$C,,,1))</f>
        <v>5000</v>
      </c>
      <c r="I1852" s="14">
        <f t="shared" si="150"/>
        <v>0</v>
      </c>
      <c r="J1852" s="14">
        <f t="shared" si="151"/>
        <v>5000</v>
      </c>
    </row>
    <row r="1853" spans="1:10" hidden="1" x14ac:dyDescent="0.3">
      <c r="A1853" s="5">
        <f t="shared" si="152"/>
        <v>1212</v>
      </c>
      <c r="B1853" s="3">
        <v>45249</v>
      </c>
      <c r="C1853" s="2" t="s">
        <v>772</v>
      </c>
      <c r="D1853" s="2" t="s">
        <v>340</v>
      </c>
      <c r="E1853" s="2" t="s">
        <v>773</v>
      </c>
      <c r="F1853" s="2" t="s">
        <v>434</v>
      </c>
      <c r="G1853" s="2">
        <v>1</v>
      </c>
      <c r="H1853" s="10">
        <f>IF(_xlfn.XLOOKUP(D1853,Principales!$B:$B,Principales!$D:$D,,,1)&lt;B1853,_xlfn.XLOOKUP(D1853,Principales!$B:$B,Principales!$C:$C,,,-1),_xlfn.XLOOKUP(D1853,Principales!$B:$B,Principales!$C:$C,,,1))</f>
        <v>5000</v>
      </c>
      <c r="I1853" s="14">
        <f t="shared" si="150"/>
        <v>0</v>
      </c>
      <c r="J1853" s="14">
        <f t="shared" si="151"/>
        <v>5000</v>
      </c>
    </row>
    <row r="1854" spans="1:10" hidden="1" x14ac:dyDescent="0.3">
      <c r="A1854" s="5">
        <f t="shared" si="152"/>
        <v>1213</v>
      </c>
      <c r="B1854" s="3">
        <v>45250</v>
      </c>
      <c r="C1854" s="2" t="s">
        <v>282</v>
      </c>
      <c r="D1854" s="2" t="s">
        <v>31</v>
      </c>
      <c r="E1854" s="2" t="s">
        <v>528</v>
      </c>
      <c r="F1854" s="2" t="s">
        <v>434</v>
      </c>
      <c r="G1854" s="2">
        <v>1</v>
      </c>
      <c r="H1854" s="10">
        <f>IF(_xlfn.XLOOKUP(D1854,Principales!$B:$B,Principales!$D:$D,,,1)&lt;B1854,_xlfn.XLOOKUP(D1854,Principales!$B:$B,Principales!$C:$C,,,-1),_xlfn.XLOOKUP(D1854,Principales!$B:$B,Principales!$C:$C,,,1))</f>
        <v>5000</v>
      </c>
      <c r="I1854" s="14">
        <f t="shared" si="150"/>
        <v>0</v>
      </c>
      <c r="J1854" s="14">
        <f t="shared" si="151"/>
        <v>5000</v>
      </c>
    </row>
    <row r="1855" spans="1:10" hidden="1" x14ac:dyDescent="0.3">
      <c r="A1855" s="5">
        <f t="shared" si="152"/>
        <v>1213</v>
      </c>
      <c r="B1855" s="3">
        <v>45250</v>
      </c>
      <c r="C1855" s="2" t="s">
        <v>282</v>
      </c>
      <c r="D1855" s="2" t="s">
        <v>88</v>
      </c>
      <c r="E1855" s="2" t="s">
        <v>580</v>
      </c>
      <c r="F1855" s="2" t="s">
        <v>4</v>
      </c>
      <c r="G1855" s="2">
        <v>1</v>
      </c>
      <c r="H1855" s="10">
        <f>IF(_xlfn.XLOOKUP(D1855,Principales!$B:$B,Principales!$D:$D,,,1)&lt;B1855,_xlfn.XLOOKUP(D1855,Principales!$B:$B,Principales!$C:$C,,,-1),_xlfn.XLOOKUP(D1855,Principales!$B:$B,Principales!$C:$C,,,1))</f>
        <v>5500</v>
      </c>
      <c r="I1855" s="14">
        <f t="shared" si="150"/>
        <v>0</v>
      </c>
      <c r="J1855" s="14">
        <f t="shared" si="151"/>
        <v>5500</v>
      </c>
    </row>
    <row r="1856" spans="1:10" hidden="1" x14ac:dyDescent="0.3">
      <c r="A1856" s="5">
        <f t="shared" si="152"/>
        <v>1213</v>
      </c>
      <c r="B1856" s="3">
        <v>45250</v>
      </c>
      <c r="C1856" s="2" t="s">
        <v>282</v>
      </c>
      <c r="D1856" s="2" t="s">
        <v>88</v>
      </c>
      <c r="E1856" s="2" t="s">
        <v>580</v>
      </c>
      <c r="F1856" s="2" t="s">
        <v>759</v>
      </c>
      <c r="G1856" s="2">
        <v>1</v>
      </c>
      <c r="H1856" s="10">
        <f>IF(_xlfn.XLOOKUP(D1856,Principales!$B:$B,Principales!$D:$D,,,1)&lt;B1856,_xlfn.XLOOKUP(D1856,Principales!$B:$B,Principales!$C:$C,,,-1),_xlfn.XLOOKUP(D1856,Principales!$B:$B,Principales!$C:$C,,,1))</f>
        <v>5500</v>
      </c>
      <c r="I1856" s="14">
        <f t="shared" ref="I1856" si="153">IF(AND(F1856="S/E",OR(E1856="Mix ensalada",D1856="Mix ensalada")),0,IF(AND(F1856="S/E",OR(E1856&lt;&gt;"Mix ensalada",D1856&lt;&gt;"Mix ensalada")),1000,0))</f>
        <v>0</v>
      </c>
      <c r="J1856" s="14">
        <f t="shared" ref="J1856" si="154">G1856*H1856-I1856</f>
        <v>5500</v>
      </c>
    </row>
    <row r="1857" spans="1:10" hidden="1" x14ac:dyDescent="0.3">
      <c r="A1857" s="5">
        <f t="shared" si="152"/>
        <v>1214</v>
      </c>
      <c r="B1857" s="3">
        <v>45250</v>
      </c>
      <c r="C1857" s="2" t="s">
        <v>29</v>
      </c>
      <c r="D1857" s="2" t="s">
        <v>143</v>
      </c>
      <c r="E1857" s="2"/>
      <c r="F1857" s="2" t="s">
        <v>434</v>
      </c>
      <c r="G1857" s="2">
        <v>1</v>
      </c>
      <c r="H1857" s="10">
        <f>IF(_xlfn.XLOOKUP(D1857,Principales!$B:$B,Principales!$D:$D,,,1)&lt;B1857,_xlfn.XLOOKUP(D1857,Principales!$B:$B,Principales!$C:$C,,,-1),_xlfn.XLOOKUP(D1857,Principales!$B:$B,Principales!$C:$C,,,1))</f>
        <v>5000</v>
      </c>
      <c r="I1857" s="14">
        <f t="shared" ref="I1857:I1920" si="155">IF(AND(F1857="S/E",OR(E1857="Mix ensalada",D1857="Mix ensalada")),0,IF(AND(F1857="S/E",OR(E1857&lt;&gt;"Mix ensalada",D1857&lt;&gt;"Mix ensalada")),1000,0))</f>
        <v>0</v>
      </c>
      <c r="J1857" s="14">
        <f t="shared" ref="J1857:J1920" si="156">G1857*H1857-I1857</f>
        <v>5000</v>
      </c>
    </row>
    <row r="1858" spans="1:10" hidden="1" x14ac:dyDescent="0.3">
      <c r="A1858" s="5">
        <f t="shared" si="152"/>
        <v>1215</v>
      </c>
      <c r="B1858" s="3">
        <v>45250</v>
      </c>
      <c r="C1858" s="2" t="s">
        <v>93</v>
      </c>
      <c r="D1858" s="2" t="s">
        <v>37</v>
      </c>
      <c r="E1858" s="2"/>
      <c r="F1858" s="2" t="s">
        <v>4</v>
      </c>
      <c r="G1858" s="2">
        <v>1</v>
      </c>
      <c r="H1858" s="10">
        <f>IF(_xlfn.XLOOKUP(D1858,Principales!$B:$B,Principales!$D:$D,,,1)&lt;B1858,_xlfn.XLOOKUP(D1858,Principales!$B:$B,Principales!$C:$C,,,-1),_xlfn.XLOOKUP(D1858,Principales!$B:$B,Principales!$C:$C,,,1))</f>
        <v>6000</v>
      </c>
      <c r="I1858" s="14">
        <f t="shared" si="155"/>
        <v>0</v>
      </c>
      <c r="J1858" s="14">
        <f t="shared" si="156"/>
        <v>6000</v>
      </c>
    </row>
    <row r="1859" spans="1:10" hidden="1" x14ac:dyDescent="0.3">
      <c r="A1859" s="5">
        <f t="shared" si="152"/>
        <v>1216</v>
      </c>
      <c r="B1859" s="60">
        <v>45250</v>
      </c>
      <c r="C1859" s="61" t="s">
        <v>338</v>
      </c>
      <c r="D1859" s="61" t="s">
        <v>554</v>
      </c>
      <c r="E1859" s="61"/>
      <c r="F1859" s="61" t="s">
        <v>4</v>
      </c>
      <c r="G1859" s="61">
        <v>1</v>
      </c>
      <c r="H1859" s="10">
        <f>IF(_xlfn.XLOOKUP(D1859,Principales!$B:$B,Principales!$D:$D,,,1)&lt;B1859,_xlfn.XLOOKUP(D1859,Principales!$B:$B,Principales!$C:$C,,,-1),_xlfn.XLOOKUP(D1859,Principales!$B:$B,Principales!$C:$C,,,1))</f>
        <v>5000</v>
      </c>
      <c r="I1859" s="53" t="s">
        <v>774</v>
      </c>
      <c r="J1859" s="53" t="e">
        <f t="shared" si="156"/>
        <v>#VALUE!</v>
      </c>
    </row>
    <row r="1860" spans="1:10" hidden="1" x14ac:dyDescent="0.3">
      <c r="A1860" s="5">
        <f t="shared" ref="A1860:A1923" si="157">IF(_xlfn.CONCAT(B1860:C1860)=_xlfn.CONCAT(B1859:C1859),A1859,A1859+1)</f>
        <v>1217</v>
      </c>
      <c r="B1860" s="3">
        <v>45250</v>
      </c>
      <c r="C1860" s="2" t="s">
        <v>772</v>
      </c>
      <c r="D1860" s="2" t="s">
        <v>153</v>
      </c>
      <c r="E1860" s="2" t="s">
        <v>22</v>
      </c>
      <c r="F1860" s="2" t="s">
        <v>434</v>
      </c>
      <c r="G1860" s="2">
        <v>1</v>
      </c>
      <c r="H1860" s="10">
        <f>IF(_xlfn.XLOOKUP(D1860,Principales!$B:$B,Principales!$D:$D,,,1)&lt;B1860,_xlfn.XLOOKUP(D1860,Principales!$B:$B,Principales!$C:$C,,,-1),_xlfn.XLOOKUP(D1860,Principales!$B:$B,Principales!$C:$C,,,1))</f>
        <v>5500</v>
      </c>
      <c r="I1860" s="14">
        <f t="shared" si="155"/>
        <v>0</v>
      </c>
      <c r="J1860" s="14">
        <f t="shared" si="156"/>
        <v>5500</v>
      </c>
    </row>
    <row r="1861" spans="1:10" hidden="1" x14ac:dyDescent="0.3">
      <c r="A1861" s="5">
        <f t="shared" si="157"/>
        <v>1217</v>
      </c>
      <c r="B1861" s="3">
        <v>45250</v>
      </c>
      <c r="C1861" s="2" t="s">
        <v>772</v>
      </c>
      <c r="D1861" s="2" t="s">
        <v>431</v>
      </c>
      <c r="E1861" s="2" t="s">
        <v>543</v>
      </c>
      <c r="F1861" s="2" t="s">
        <v>434</v>
      </c>
      <c r="G1861" s="2">
        <v>1</v>
      </c>
      <c r="H1861" s="10">
        <f>IF(_xlfn.XLOOKUP(D1861,Principales!$B:$B,Principales!$D:$D,,,1)&lt;B1861,_xlfn.XLOOKUP(D1861,Principales!$B:$B,Principales!$C:$C,,,-1),_xlfn.XLOOKUP(D1861,Principales!$B:$B,Principales!$C:$C,,,1))</f>
        <v>5000</v>
      </c>
      <c r="I1861" s="14">
        <f t="shared" si="155"/>
        <v>0</v>
      </c>
      <c r="J1861" s="14">
        <f t="shared" si="156"/>
        <v>5000</v>
      </c>
    </row>
    <row r="1862" spans="1:10" hidden="1" x14ac:dyDescent="0.3">
      <c r="A1862" s="5">
        <f t="shared" si="157"/>
        <v>1218</v>
      </c>
      <c r="B1862" s="3">
        <v>45251</v>
      </c>
      <c r="C1862" s="2" t="s">
        <v>84</v>
      </c>
      <c r="D1862" s="2" t="s">
        <v>67</v>
      </c>
      <c r="E1862" s="2" t="s">
        <v>748</v>
      </c>
      <c r="F1862" s="2" t="s">
        <v>434</v>
      </c>
      <c r="G1862" s="2">
        <v>1</v>
      </c>
      <c r="H1862" s="10">
        <f>IF(_xlfn.XLOOKUP(D1862,Principales!$B:$B,Principales!$D:$D,,,1)&lt;B1862,_xlfn.XLOOKUP(D1862,Principales!$B:$B,Principales!$C:$C,,,-1),_xlfn.XLOOKUP(D1862,Principales!$B:$B,Principales!$C:$C,,,1))</f>
        <v>5000</v>
      </c>
      <c r="I1862" s="14">
        <f t="shared" si="155"/>
        <v>0</v>
      </c>
      <c r="J1862" s="14">
        <f t="shared" si="156"/>
        <v>5000</v>
      </c>
    </row>
    <row r="1863" spans="1:10" hidden="1" x14ac:dyDescent="0.3">
      <c r="A1863" s="5">
        <f t="shared" si="157"/>
        <v>1219</v>
      </c>
      <c r="B1863" s="3">
        <v>45251</v>
      </c>
      <c r="C1863" s="2" t="s">
        <v>764</v>
      </c>
      <c r="D1863" s="2" t="s">
        <v>89</v>
      </c>
      <c r="E1863" s="2" t="s">
        <v>528</v>
      </c>
      <c r="F1863" s="2" t="s">
        <v>4</v>
      </c>
      <c r="G1863" s="2">
        <v>1</v>
      </c>
      <c r="H1863" s="10">
        <f>IF(_xlfn.XLOOKUP(D1863,Principales!$B:$B,Principales!$D:$D,,,1)&lt;B1863,_xlfn.XLOOKUP(D1863,Principales!$B:$B,Principales!$C:$C,,,-1),_xlfn.XLOOKUP(D1863,Principales!$B:$B,Principales!$C:$C,,,1))</f>
        <v>5000</v>
      </c>
      <c r="I1863" s="14">
        <f t="shared" si="155"/>
        <v>0</v>
      </c>
      <c r="J1863" s="14">
        <f t="shared" si="156"/>
        <v>5000</v>
      </c>
    </row>
    <row r="1864" spans="1:10" hidden="1" x14ac:dyDescent="0.3">
      <c r="A1864" s="5">
        <f t="shared" si="157"/>
        <v>1220</v>
      </c>
      <c r="B1864" s="3">
        <v>45251</v>
      </c>
      <c r="C1864" s="2" t="s">
        <v>775</v>
      </c>
      <c r="D1864" s="2" t="s">
        <v>67</v>
      </c>
      <c r="E1864" s="2" t="s">
        <v>748</v>
      </c>
      <c r="F1864" s="2" t="s">
        <v>434</v>
      </c>
      <c r="G1864" s="2">
        <v>1</v>
      </c>
      <c r="H1864" s="10">
        <f>IF(_xlfn.XLOOKUP(D1864,Principales!$B:$B,Principales!$D:$D,,,1)&lt;B1864,_xlfn.XLOOKUP(D1864,Principales!$B:$B,Principales!$C:$C,,,-1),_xlfn.XLOOKUP(D1864,Principales!$B:$B,Principales!$C:$C,,,1))</f>
        <v>5000</v>
      </c>
      <c r="I1864" s="14">
        <f t="shared" si="155"/>
        <v>0</v>
      </c>
      <c r="J1864" s="14">
        <f t="shared" si="156"/>
        <v>5000</v>
      </c>
    </row>
    <row r="1865" spans="1:10" hidden="1" x14ac:dyDescent="0.3">
      <c r="A1865" s="5">
        <f t="shared" si="157"/>
        <v>1221</v>
      </c>
      <c r="B1865" s="3">
        <v>45251</v>
      </c>
      <c r="C1865" s="2" t="s">
        <v>765</v>
      </c>
      <c r="D1865" s="2" t="s">
        <v>67</v>
      </c>
      <c r="E1865" s="2" t="s">
        <v>748</v>
      </c>
      <c r="F1865" s="2" t="s">
        <v>434</v>
      </c>
      <c r="G1865" s="2">
        <v>1</v>
      </c>
      <c r="H1865" s="10">
        <f>IF(_xlfn.XLOOKUP(D1865,Principales!$B:$B,Principales!$D:$D,,,1)&lt;B1865,_xlfn.XLOOKUP(D1865,Principales!$B:$B,Principales!$C:$C,,,-1),_xlfn.XLOOKUP(D1865,Principales!$B:$B,Principales!$C:$C,,,1))</f>
        <v>5000</v>
      </c>
      <c r="I1865" s="14">
        <f t="shared" si="155"/>
        <v>0</v>
      </c>
      <c r="J1865" s="14">
        <f t="shared" si="156"/>
        <v>5000</v>
      </c>
    </row>
    <row r="1866" spans="1:10" hidden="1" x14ac:dyDescent="0.3">
      <c r="A1866" s="5">
        <f t="shared" si="157"/>
        <v>1222</v>
      </c>
      <c r="B1866" s="3">
        <v>45251</v>
      </c>
      <c r="C1866" s="2" t="s">
        <v>752</v>
      </c>
      <c r="D1866" s="2" t="s">
        <v>67</v>
      </c>
      <c r="E1866" s="2" t="s">
        <v>748</v>
      </c>
      <c r="F1866" s="2" t="s">
        <v>434</v>
      </c>
      <c r="G1866" s="2">
        <v>1</v>
      </c>
      <c r="H1866" s="10">
        <f>IF(_xlfn.XLOOKUP(D1866,Principales!$B:$B,Principales!$D:$D,,,1)&lt;B1866,_xlfn.XLOOKUP(D1866,Principales!$B:$B,Principales!$C:$C,,,-1),_xlfn.XLOOKUP(D1866,Principales!$B:$B,Principales!$C:$C,,,1))</f>
        <v>5000</v>
      </c>
      <c r="I1866" s="14">
        <f t="shared" si="155"/>
        <v>0</v>
      </c>
      <c r="J1866" s="14">
        <f t="shared" si="156"/>
        <v>5000</v>
      </c>
    </row>
    <row r="1867" spans="1:10" hidden="1" x14ac:dyDescent="0.3">
      <c r="A1867" s="5">
        <f t="shared" si="157"/>
        <v>1223</v>
      </c>
      <c r="B1867" s="3">
        <v>45251</v>
      </c>
      <c r="C1867" s="2" t="s">
        <v>282</v>
      </c>
      <c r="D1867" s="2" t="s">
        <v>31</v>
      </c>
      <c r="E1867" s="2"/>
      <c r="F1867" s="2" t="s">
        <v>434</v>
      </c>
      <c r="G1867" s="2">
        <v>1</v>
      </c>
      <c r="H1867" s="10">
        <f>IF(_xlfn.XLOOKUP(D1867,Principales!$B:$B,Principales!$D:$D,,,1)&lt;B1867,_xlfn.XLOOKUP(D1867,Principales!$B:$B,Principales!$C:$C,,,-1),_xlfn.XLOOKUP(D1867,Principales!$B:$B,Principales!$C:$C,,,1))</f>
        <v>5000</v>
      </c>
      <c r="I1867" s="14">
        <f t="shared" si="155"/>
        <v>0</v>
      </c>
      <c r="J1867" s="14">
        <f t="shared" si="156"/>
        <v>5000</v>
      </c>
    </row>
    <row r="1868" spans="1:10" hidden="1" x14ac:dyDescent="0.3">
      <c r="A1868" s="5">
        <f t="shared" si="157"/>
        <v>1223</v>
      </c>
      <c r="B1868" s="3">
        <v>45251</v>
      </c>
      <c r="C1868" s="2" t="s">
        <v>282</v>
      </c>
      <c r="D1868" s="2" t="s">
        <v>89</v>
      </c>
      <c r="E1868" s="2" t="s">
        <v>543</v>
      </c>
      <c r="F1868" s="2" t="s">
        <v>4</v>
      </c>
      <c r="G1868" s="2">
        <v>1</v>
      </c>
      <c r="H1868" s="10">
        <f>IF(_xlfn.XLOOKUP(D1868,Principales!$B:$B,Principales!$D:$D,,,1)&lt;B1868,_xlfn.XLOOKUP(D1868,Principales!$B:$B,Principales!$C:$C,,,-1),_xlfn.XLOOKUP(D1868,Principales!$B:$B,Principales!$C:$C,,,1))</f>
        <v>5000</v>
      </c>
      <c r="I1868" s="14">
        <f t="shared" si="155"/>
        <v>0</v>
      </c>
      <c r="J1868" s="14">
        <f t="shared" si="156"/>
        <v>5000</v>
      </c>
    </row>
    <row r="1869" spans="1:10" hidden="1" x14ac:dyDescent="0.3">
      <c r="A1869" s="5">
        <f t="shared" si="157"/>
        <v>1223</v>
      </c>
      <c r="B1869" s="3">
        <v>45251</v>
      </c>
      <c r="C1869" s="2" t="s">
        <v>282</v>
      </c>
      <c r="D1869" s="2" t="s">
        <v>88</v>
      </c>
      <c r="E1869" s="2" t="s">
        <v>580</v>
      </c>
      <c r="F1869" s="2" t="s">
        <v>759</v>
      </c>
      <c r="G1869" s="2">
        <v>1</v>
      </c>
      <c r="H1869" s="10">
        <f>IF(_xlfn.XLOOKUP(D1869,Principales!$B:$B,Principales!$D:$D,,,1)&lt;B1869,_xlfn.XLOOKUP(D1869,Principales!$B:$B,Principales!$C:$C,,,-1),_xlfn.XLOOKUP(D1869,Principales!$B:$B,Principales!$C:$C,,,1))</f>
        <v>5500</v>
      </c>
      <c r="I1869" s="14">
        <f t="shared" si="155"/>
        <v>0</v>
      </c>
      <c r="J1869" s="14">
        <f t="shared" si="156"/>
        <v>5500</v>
      </c>
    </row>
    <row r="1870" spans="1:10" hidden="1" x14ac:dyDescent="0.3">
      <c r="A1870" s="5">
        <f t="shared" si="157"/>
        <v>1224</v>
      </c>
      <c r="B1870" s="3">
        <v>45251</v>
      </c>
      <c r="C1870" s="2" t="s">
        <v>772</v>
      </c>
      <c r="D1870" s="2" t="s">
        <v>67</v>
      </c>
      <c r="E1870" s="2" t="s">
        <v>748</v>
      </c>
      <c r="F1870" s="2" t="s">
        <v>434</v>
      </c>
      <c r="G1870" s="2">
        <v>1</v>
      </c>
      <c r="H1870" s="10">
        <f>IF(_xlfn.XLOOKUP(D1870,Principales!$B:$B,Principales!$D:$D,,,1)&lt;B1870,_xlfn.XLOOKUP(D1870,Principales!$B:$B,Principales!$C:$C,,,-1),_xlfn.XLOOKUP(D1870,Principales!$B:$B,Principales!$C:$C,,,1))</f>
        <v>5000</v>
      </c>
      <c r="I1870" s="14">
        <f t="shared" si="155"/>
        <v>0</v>
      </c>
      <c r="J1870" s="14">
        <f t="shared" si="156"/>
        <v>5000</v>
      </c>
    </row>
    <row r="1871" spans="1:10" hidden="1" x14ac:dyDescent="0.3">
      <c r="A1871" s="5">
        <f t="shared" si="157"/>
        <v>1224</v>
      </c>
      <c r="B1871" s="3">
        <v>45251</v>
      </c>
      <c r="C1871" s="2" t="s">
        <v>772</v>
      </c>
      <c r="D1871" s="2" t="s">
        <v>88</v>
      </c>
      <c r="E1871" s="2" t="s">
        <v>580</v>
      </c>
      <c r="F1871" s="2" t="s">
        <v>434</v>
      </c>
      <c r="G1871" s="2">
        <v>1</v>
      </c>
      <c r="H1871" s="10">
        <f>IF(_xlfn.XLOOKUP(D1871,Principales!$B:$B,Principales!$D:$D,,,1)&lt;B1871,_xlfn.XLOOKUP(D1871,Principales!$B:$B,Principales!$C:$C,,,-1),_xlfn.XLOOKUP(D1871,Principales!$B:$B,Principales!$C:$C,,,1))</f>
        <v>5500</v>
      </c>
      <c r="I1871" s="14">
        <f t="shared" si="155"/>
        <v>0</v>
      </c>
      <c r="J1871" s="14">
        <f t="shared" si="156"/>
        <v>5500</v>
      </c>
    </row>
    <row r="1872" spans="1:10" hidden="1" x14ac:dyDescent="0.3">
      <c r="A1872" s="5">
        <f t="shared" si="157"/>
        <v>1225</v>
      </c>
      <c r="B1872" s="3">
        <v>45252</v>
      </c>
      <c r="C1872" s="2" t="s">
        <v>84</v>
      </c>
      <c r="D1872" s="2" t="s">
        <v>516</v>
      </c>
      <c r="E1872" s="2"/>
      <c r="F1872" s="2" t="s">
        <v>434</v>
      </c>
      <c r="G1872" s="2">
        <v>1</v>
      </c>
      <c r="H1872" s="10">
        <f>IF(_xlfn.XLOOKUP(D1872,Principales!$B:$B,Principales!$D:$D,,,1)&lt;B1872,_xlfn.XLOOKUP(D1872,Principales!$B:$B,Principales!$C:$C,,,-1),_xlfn.XLOOKUP(D1872,Principales!$B:$B,Principales!$C:$C,,,1))</f>
        <v>6000</v>
      </c>
      <c r="I1872" s="14">
        <f t="shared" si="155"/>
        <v>0</v>
      </c>
      <c r="J1872" s="14">
        <f t="shared" si="156"/>
        <v>6000</v>
      </c>
    </row>
    <row r="1873" spans="1:10" hidden="1" x14ac:dyDescent="0.3">
      <c r="A1873" s="5">
        <f t="shared" si="157"/>
        <v>1226</v>
      </c>
      <c r="B1873" s="3">
        <v>45252</v>
      </c>
      <c r="C1873" s="2" t="s">
        <v>864</v>
      </c>
      <c r="D1873" s="2" t="s">
        <v>516</v>
      </c>
      <c r="E1873" s="2"/>
      <c r="F1873" s="2" t="s">
        <v>4</v>
      </c>
      <c r="G1873" s="2">
        <v>2</v>
      </c>
      <c r="H1873" s="10">
        <f>IF(_xlfn.XLOOKUP(D1873,Principales!$B:$B,Principales!$D:$D,,,1)&lt;B1873,_xlfn.XLOOKUP(D1873,Principales!$B:$B,Principales!$C:$C,,,-1),_xlfn.XLOOKUP(D1873,Principales!$B:$B,Principales!$C:$C,,,1))</f>
        <v>6000</v>
      </c>
      <c r="I1873" s="14">
        <f t="shared" si="155"/>
        <v>0</v>
      </c>
      <c r="J1873" s="14">
        <f t="shared" si="156"/>
        <v>12000</v>
      </c>
    </row>
    <row r="1874" spans="1:10" hidden="1" x14ac:dyDescent="0.3">
      <c r="A1874" s="5">
        <f t="shared" si="157"/>
        <v>1227</v>
      </c>
      <c r="B1874" s="3">
        <v>45252</v>
      </c>
      <c r="C1874" s="2" t="s">
        <v>775</v>
      </c>
      <c r="D1874" s="2" t="s">
        <v>153</v>
      </c>
      <c r="E1874" s="2" t="s">
        <v>332</v>
      </c>
      <c r="F1874" s="2" t="s">
        <v>434</v>
      </c>
      <c r="G1874" s="2">
        <v>1</v>
      </c>
      <c r="H1874" s="10">
        <f>IF(_xlfn.XLOOKUP(D1874,Principales!$B:$B,Principales!$D:$D,,,1)&lt;B1874,_xlfn.XLOOKUP(D1874,Principales!$B:$B,Principales!$C:$C,,,-1),_xlfn.XLOOKUP(D1874,Principales!$B:$B,Principales!$C:$C,,,1))</f>
        <v>5500</v>
      </c>
      <c r="I1874" s="14">
        <f t="shared" si="155"/>
        <v>0</v>
      </c>
      <c r="J1874" s="14">
        <f t="shared" si="156"/>
        <v>5500</v>
      </c>
    </row>
    <row r="1875" spans="1:10" hidden="1" x14ac:dyDescent="0.3">
      <c r="A1875" s="5">
        <f t="shared" si="157"/>
        <v>1227</v>
      </c>
      <c r="B1875" s="3">
        <v>45252</v>
      </c>
      <c r="C1875" s="2" t="s">
        <v>775</v>
      </c>
      <c r="D1875" s="2" t="s">
        <v>153</v>
      </c>
      <c r="E1875" s="2" t="s">
        <v>35</v>
      </c>
      <c r="F1875" s="2" t="s">
        <v>4</v>
      </c>
      <c r="G1875" s="2">
        <v>1</v>
      </c>
      <c r="H1875" s="10">
        <f>IF(_xlfn.XLOOKUP(D1875,Principales!$B:$B,Principales!$D:$D,,,1)&lt;B1875,_xlfn.XLOOKUP(D1875,Principales!$B:$B,Principales!$C:$C,,,-1),_xlfn.XLOOKUP(D1875,Principales!$B:$B,Principales!$C:$C,,,1))</f>
        <v>5500</v>
      </c>
      <c r="I1875" s="14">
        <f t="shared" si="155"/>
        <v>0</v>
      </c>
      <c r="J1875" s="14">
        <f t="shared" si="156"/>
        <v>5500</v>
      </c>
    </row>
    <row r="1876" spans="1:10" hidden="1" x14ac:dyDescent="0.3">
      <c r="A1876" s="5">
        <f t="shared" si="157"/>
        <v>1228</v>
      </c>
      <c r="B1876" s="3">
        <v>45252</v>
      </c>
      <c r="C1876" s="2" t="s">
        <v>144</v>
      </c>
      <c r="D1876" s="2" t="s">
        <v>340</v>
      </c>
      <c r="E1876" s="2" t="s">
        <v>337</v>
      </c>
      <c r="F1876" s="2" t="s">
        <v>4</v>
      </c>
      <c r="G1876" s="2">
        <v>2</v>
      </c>
      <c r="H1876" s="10">
        <f>IF(_xlfn.XLOOKUP(D1876,Principales!$B:$B,Principales!$D:$D,,,1)&lt;B1876,_xlfn.XLOOKUP(D1876,Principales!$B:$B,Principales!$C:$C,,,-1),_xlfn.XLOOKUP(D1876,Principales!$B:$B,Principales!$C:$C,,,1))</f>
        <v>5000</v>
      </c>
      <c r="I1876" s="14">
        <f t="shared" si="155"/>
        <v>0</v>
      </c>
      <c r="J1876" s="14">
        <f t="shared" si="156"/>
        <v>10000</v>
      </c>
    </row>
    <row r="1877" spans="1:10" hidden="1" x14ac:dyDescent="0.3">
      <c r="A1877" s="5">
        <f t="shared" si="157"/>
        <v>1228</v>
      </c>
      <c r="B1877" s="3">
        <v>45252</v>
      </c>
      <c r="C1877" s="2" t="s">
        <v>144</v>
      </c>
      <c r="D1877" s="2" t="s">
        <v>340</v>
      </c>
      <c r="E1877" s="2" t="s">
        <v>543</v>
      </c>
      <c r="F1877" s="2" t="s">
        <v>4</v>
      </c>
      <c r="G1877" s="2">
        <v>1</v>
      </c>
      <c r="H1877" s="10">
        <f>IF(_xlfn.XLOOKUP(D1877,Principales!$B:$B,Principales!$D:$D,,,1)&lt;B1877,_xlfn.XLOOKUP(D1877,Principales!$B:$B,Principales!$C:$C,,,-1),_xlfn.XLOOKUP(D1877,Principales!$B:$B,Principales!$C:$C,,,1))</f>
        <v>5000</v>
      </c>
      <c r="I1877" s="14">
        <f t="shared" si="155"/>
        <v>0</v>
      </c>
      <c r="J1877" s="14">
        <f t="shared" si="156"/>
        <v>5000</v>
      </c>
    </row>
    <row r="1878" spans="1:10" hidden="1" x14ac:dyDescent="0.3">
      <c r="A1878" s="5">
        <f t="shared" si="157"/>
        <v>1228</v>
      </c>
      <c r="B1878" s="3">
        <v>45252</v>
      </c>
      <c r="C1878" s="2" t="s">
        <v>144</v>
      </c>
      <c r="D1878" s="2" t="s">
        <v>153</v>
      </c>
      <c r="E1878" s="2" t="s">
        <v>543</v>
      </c>
      <c r="F1878" s="2" t="s">
        <v>4</v>
      </c>
      <c r="G1878" s="2">
        <v>1</v>
      </c>
      <c r="H1878" s="10">
        <f>IF(_xlfn.XLOOKUP(D1878,Principales!$B:$B,Principales!$D:$D,,,1)&lt;B1878,_xlfn.XLOOKUP(D1878,Principales!$B:$B,Principales!$C:$C,,,-1),_xlfn.XLOOKUP(D1878,Principales!$B:$B,Principales!$C:$C,,,1))</f>
        <v>5500</v>
      </c>
      <c r="I1878" s="14">
        <f t="shared" si="155"/>
        <v>0</v>
      </c>
      <c r="J1878" s="14">
        <f t="shared" si="156"/>
        <v>5500</v>
      </c>
    </row>
    <row r="1879" spans="1:10" hidden="1" x14ac:dyDescent="0.3">
      <c r="A1879" s="5">
        <f t="shared" si="157"/>
        <v>1229</v>
      </c>
      <c r="B1879" s="3">
        <v>45252</v>
      </c>
      <c r="C1879" s="2" t="s">
        <v>752</v>
      </c>
      <c r="D1879" s="2" t="s">
        <v>516</v>
      </c>
      <c r="E1879" s="2"/>
      <c r="F1879" s="2" t="s">
        <v>4</v>
      </c>
      <c r="G1879" s="2">
        <v>2</v>
      </c>
      <c r="H1879" s="10">
        <f>IF(_xlfn.XLOOKUP(D1879,Principales!$B:$B,Principales!$D:$D,,,1)&lt;B1879,_xlfn.XLOOKUP(D1879,Principales!$B:$B,Principales!$C:$C,,,-1),_xlfn.XLOOKUP(D1879,Principales!$B:$B,Principales!$C:$C,,,1))</f>
        <v>6000</v>
      </c>
      <c r="I1879" s="14">
        <f t="shared" si="155"/>
        <v>0</v>
      </c>
      <c r="J1879" s="14">
        <f t="shared" si="156"/>
        <v>12000</v>
      </c>
    </row>
    <row r="1880" spans="1:10" hidden="1" x14ac:dyDescent="0.3">
      <c r="A1880" s="5">
        <f t="shared" si="157"/>
        <v>1230</v>
      </c>
      <c r="B1880" s="3">
        <v>45252</v>
      </c>
      <c r="C1880" s="2" t="s">
        <v>282</v>
      </c>
      <c r="D1880" s="2" t="s">
        <v>516</v>
      </c>
      <c r="E1880" s="2"/>
      <c r="F1880" s="2" t="s">
        <v>759</v>
      </c>
      <c r="G1880" s="2">
        <v>1</v>
      </c>
      <c r="H1880" s="10">
        <f>IF(_xlfn.XLOOKUP(D1880,Principales!$B:$B,Principales!$D:$D,,,1)&lt;B1880,_xlfn.XLOOKUP(D1880,Principales!$B:$B,Principales!$C:$C,,,-1),_xlfn.XLOOKUP(D1880,Principales!$B:$B,Principales!$C:$C,,,1))</f>
        <v>6000</v>
      </c>
      <c r="I1880" s="14">
        <f t="shared" si="155"/>
        <v>0</v>
      </c>
      <c r="J1880" s="14">
        <f t="shared" si="156"/>
        <v>6000</v>
      </c>
    </row>
    <row r="1881" spans="1:10" hidden="1" x14ac:dyDescent="0.3">
      <c r="A1881" s="5">
        <f t="shared" si="157"/>
        <v>1230</v>
      </c>
      <c r="B1881" s="3">
        <v>45252</v>
      </c>
      <c r="C1881" s="2" t="s">
        <v>282</v>
      </c>
      <c r="D1881" s="2" t="s">
        <v>142</v>
      </c>
      <c r="E1881" s="2" t="s">
        <v>528</v>
      </c>
      <c r="F1881" s="2" t="s">
        <v>4</v>
      </c>
      <c r="G1881" s="2">
        <v>1</v>
      </c>
      <c r="H1881" s="10">
        <f>IF(_xlfn.XLOOKUP(D1881,Principales!$B:$B,Principales!$D:$D,,,1)&lt;B1881,_xlfn.XLOOKUP(D1881,Principales!$B:$B,Principales!$C:$C,,,-1),_xlfn.XLOOKUP(D1881,Principales!$B:$B,Principales!$C:$C,,,1))</f>
        <v>5000</v>
      </c>
      <c r="I1881" s="14">
        <f t="shared" si="155"/>
        <v>0</v>
      </c>
      <c r="J1881" s="14">
        <f t="shared" si="156"/>
        <v>5000</v>
      </c>
    </row>
    <row r="1882" spans="1:10" hidden="1" x14ac:dyDescent="0.3">
      <c r="A1882" s="5">
        <f t="shared" si="157"/>
        <v>1231</v>
      </c>
      <c r="B1882" s="3">
        <v>45253</v>
      </c>
      <c r="C1882" s="2" t="s">
        <v>84</v>
      </c>
      <c r="D1882" s="2" t="s">
        <v>576</v>
      </c>
      <c r="E1882" s="2"/>
      <c r="F1882" s="2" t="s">
        <v>434</v>
      </c>
      <c r="G1882" s="2">
        <v>1</v>
      </c>
      <c r="H1882" s="10">
        <f>IF(_xlfn.XLOOKUP(D1882,Principales!$B:$B,Principales!$D:$D,,,1)&lt;B1882,_xlfn.XLOOKUP(D1882,Principales!$B:$B,Principales!$C:$C,,,-1),_xlfn.XLOOKUP(D1882,Principales!$B:$B,Principales!$C:$C,,,1))</f>
        <v>5000</v>
      </c>
      <c r="I1882" s="14">
        <f t="shared" si="155"/>
        <v>0</v>
      </c>
      <c r="J1882" s="14">
        <f t="shared" si="156"/>
        <v>5000</v>
      </c>
    </row>
    <row r="1883" spans="1:10" hidden="1" x14ac:dyDescent="0.3">
      <c r="A1883" s="5">
        <f t="shared" si="157"/>
        <v>1232</v>
      </c>
      <c r="B1883" s="3">
        <v>45253</v>
      </c>
      <c r="C1883" s="2" t="s">
        <v>775</v>
      </c>
      <c r="D1883" s="2" t="s">
        <v>576</v>
      </c>
      <c r="E1883" s="2"/>
      <c r="F1883" s="2" t="s">
        <v>747</v>
      </c>
      <c r="G1883" s="2">
        <v>1</v>
      </c>
      <c r="H1883" s="10">
        <f>IF(_xlfn.XLOOKUP(D1883,Principales!$B:$B,Principales!$D:$D,,,1)&lt;B1883,_xlfn.XLOOKUP(D1883,Principales!$B:$B,Principales!$C:$C,,,-1),_xlfn.XLOOKUP(D1883,Principales!$B:$B,Principales!$C:$C,,,1))</f>
        <v>5000</v>
      </c>
      <c r="I1883" s="14">
        <f t="shared" si="155"/>
        <v>0</v>
      </c>
      <c r="J1883" s="14">
        <f t="shared" si="156"/>
        <v>5000</v>
      </c>
    </row>
    <row r="1884" spans="1:10" hidden="1" x14ac:dyDescent="0.3">
      <c r="A1884" s="5">
        <f t="shared" si="157"/>
        <v>1233</v>
      </c>
      <c r="B1884" s="3">
        <v>45253</v>
      </c>
      <c r="C1884" s="2" t="s">
        <v>282</v>
      </c>
      <c r="D1884" s="2" t="s">
        <v>31</v>
      </c>
      <c r="E1884" s="2" t="s">
        <v>528</v>
      </c>
      <c r="F1884" s="2" t="s">
        <v>434</v>
      </c>
      <c r="G1884" s="2">
        <v>1</v>
      </c>
      <c r="H1884" s="10">
        <f>IF(_xlfn.XLOOKUP(D1884,Principales!$B:$B,Principales!$D:$D,,,1)&lt;B1884,_xlfn.XLOOKUP(D1884,Principales!$B:$B,Principales!$C:$C,,,-1),_xlfn.XLOOKUP(D1884,Principales!$B:$B,Principales!$C:$C,,,1))</f>
        <v>5000</v>
      </c>
      <c r="I1884" s="14">
        <f t="shared" si="155"/>
        <v>0</v>
      </c>
      <c r="J1884" s="14">
        <f t="shared" si="156"/>
        <v>5000</v>
      </c>
    </row>
    <row r="1885" spans="1:10" hidden="1" x14ac:dyDescent="0.3">
      <c r="A1885" s="5">
        <f t="shared" si="157"/>
        <v>1233</v>
      </c>
      <c r="B1885" s="3">
        <v>45253</v>
      </c>
      <c r="C1885" s="2" t="s">
        <v>282</v>
      </c>
      <c r="D1885" s="2" t="s">
        <v>431</v>
      </c>
      <c r="E1885" s="2" t="s">
        <v>337</v>
      </c>
      <c r="F1885" s="2" t="s">
        <v>4</v>
      </c>
      <c r="G1885" s="2">
        <v>1</v>
      </c>
      <c r="H1885" s="10">
        <f>IF(_xlfn.XLOOKUP(D1885,Principales!$B:$B,Principales!$D:$D,,,1)&lt;B1885,_xlfn.XLOOKUP(D1885,Principales!$B:$B,Principales!$C:$C,,,-1),_xlfn.XLOOKUP(D1885,Principales!$B:$B,Principales!$C:$C,,,1))</f>
        <v>5000</v>
      </c>
      <c r="I1885" s="14">
        <f t="shared" si="155"/>
        <v>0</v>
      </c>
      <c r="J1885" s="14">
        <f t="shared" si="156"/>
        <v>5000</v>
      </c>
    </row>
    <row r="1886" spans="1:10" hidden="1" x14ac:dyDescent="0.3">
      <c r="A1886" s="5">
        <f t="shared" si="157"/>
        <v>1234</v>
      </c>
      <c r="B1886" s="3">
        <v>45253</v>
      </c>
      <c r="C1886" s="2" t="s">
        <v>34</v>
      </c>
      <c r="D1886" s="2" t="s">
        <v>576</v>
      </c>
      <c r="E1886" s="2"/>
      <c r="F1886" s="2" t="s">
        <v>747</v>
      </c>
      <c r="G1886" s="2">
        <v>1</v>
      </c>
      <c r="H1886" s="10">
        <f>IF(_xlfn.XLOOKUP(D1886,Principales!$B:$B,Principales!$D:$D,,,1)&lt;B1886,_xlfn.XLOOKUP(D1886,Principales!$B:$B,Principales!$C:$C,,,-1),_xlfn.XLOOKUP(D1886,Principales!$B:$B,Principales!$C:$C,,,1))</f>
        <v>5000</v>
      </c>
      <c r="I1886" s="14">
        <f t="shared" si="155"/>
        <v>0</v>
      </c>
      <c r="J1886" s="14">
        <f t="shared" si="156"/>
        <v>5000</v>
      </c>
    </row>
    <row r="1887" spans="1:10" hidden="1" x14ac:dyDescent="0.3">
      <c r="A1887" s="5">
        <f t="shared" si="157"/>
        <v>1234</v>
      </c>
      <c r="B1887" s="3">
        <v>45253</v>
      </c>
      <c r="C1887" s="2" t="s">
        <v>34</v>
      </c>
      <c r="D1887" s="2" t="s">
        <v>576</v>
      </c>
      <c r="E1887" s="2"/>
      <c r="F1887" s="2" t="s">
        <v>12</v>
      </c>
      <c r="G1887" s="2">
        <v>1</v>
      </c>
      <c r="H1887" s="10">
        <f>IF(_xlfn.XLOOKUP(D1887,Principales!$B:$B,Principales!$D:$D,,,1)&lt;B1887,_xlfn.XLOOKUP(D1887,Principales!$B:$B,Principales!$C:$C,,,-1),_xlfn.XLOOKUP(D1887,Principales!$B:$B,Principales!$C:$C,,,1))</f>
        <v>5000</v>
      </c>
      <c r="I1887" s="14">
        <f t="shared" si="155"/>
        <v>0</v>
      </c>
      <c r="J1887" s="14">
        <f t="shared" si="156"/>
        <v>5000</v>
      </c>
    </row>
    <row r="1888" spans="1:10" hidden="1" x14ac:dyDescent="0.3">
      <c r="A1888" s="5">
        <f t="shared" si="157"/>
        <v>1235</v>
      </c>
      <c r="B1888" s="3">
        <v>45253</v>
      </c>
      <c r="C1888" s="2" t="s">
        <v>519</v>
      </c>
      <c r="D1888" s="2" t="s">
        <v>576</v>
      </c>
      <c r="E1888" s="2"/>
      <c r="F1888" s="2" t="s">
        <v>747</v>
      </c>
      <c r="G1888" s="2">
        <v>2</v>
      </c>
      <c r="H1888" s="10">
        <f>IF(_xlfn.XLOOKUP(D1888,Principales!$B:$B,Principales!$D:$D,,,1)&lt;B1888,_xlfn.XLOOKUP(D1888,Principales!$B:$B,Principales!$C:$C,,,-1),_xlfn.XLOOKUP(D1888,Principales!$B:$B,Principales!$C:$C,,,1))</f>
        <v>5000</v>
      </c>
      <c r="I1888" s="14">
        <f t="shared" si="155"/>
        <v>0</v>
      </c>
      <c r="J1888" s="14">
        <f t="shared" si="156"/>
        <v>10000</v>
      </c>
    </row>
    <row r="1889" spans="1:10" hidden="1" x14ac:dyDescent="0.3">
      <c r="A1889" s="5">
        <f t="shared" si="157"/>
        <v>1236</v>
      </c>
      <c r="B1889" s="3">
        <v>45253</v>
      </c>
      <c r="C1889" s="2" t="s">
        <v>144</v>
      </c>
      <c r="D1889" s="2" t="s">
        <v>340</v>
      </c>
      <c r="E1889" s="2" t="s">
        <v>528</v>
      </c>
      <c r="F1889" s="2" t="s">
        <v>4</v>
      </c>
      <c r="G1889" s="2">
        <v>2</v>
      </c>
      <c r="H1889" s="10">
        <f>IF(_xlfn.XLOOKUP(D1889,Principales!$B:$B,Principales!$D:$D,,,1)&lt;B1889,_xlfn.XLOOKUP(D1889,Principales!$B:$B,Principales!$C:$C,,,-1),_xlfn.XLOOKUP(D1889,Principales!$B:$B,Principales!$C:$C,,,1))</f>
        <v>5000</v>
      </c>
      <c r="I1889" s="14">
        <f t="shared" si="155"/>
        <v>0</v>
      </c>
      <c r="J1889" s="14">
        <f t="shared" si="156"/>
        <v>10000</v>
      </c>
    </row>
    <row r="1890" spans="1:10" hidden="1" x14ac:dyDescent="0.3">
      <c r="A1890" s="5">
        <f t="shared" si="157"/>
        <v>1237</v>
      </c>
      <c r="B1890" s="3">
        <v>45254</v>
      </c>
      <c r="C1890" s="2" t="s">
        <v>84</v>
      </c>
      <c r="D1890" s="2" t="s">
        <v>142</v>
      </c>
      <c r="E1890" s="2" t="s">
        <v>337</v>
      </c>
      <c r="F1890" s="2" t="s">
        <v>434</v>
      </c>
      <c r="G1890" s="2">
        <v>1</v>
      </c>
      <c r="H1890" s="10">
        <f>IF(_xlfn.XLOOKUP(D1890,Principales!$B:$B,Principales!$D:$D,,,1)&lt;B1890,_xlfn.XLOOKUP(D1890,Principales!$B:$B,Principales!$C:$C,,,-1),_xlfn.XLOOKUP(D1890,Principales!$B:$B,Principales!$C:$C,,,1))</f>
        <v>5000</v>
      </c>
      <c r="I1890" s="14">
        <f t="shared" si="155"/>
        <v>0</v>
      </c>
      <c r="J1890" s="14">
        <f t="shared" si="156"/>
        <v>5000</v>
      </c>
    </row>
    <row r="1891" spans="1:10" hidden="1" x14ac:dyDescent="0.3">
      <c r="A1891" s="5">
        <f t="shared" si="157"/>
        <v>1238</v>
      </c>
      <c r="B1891" s="3">
        <v>45254</v>
      </c>
      <c r="C1891" s="2" t="s">
        <v>755</v>
      </c>
      <c r="D1891" s="2" t="s">
        <v>431</v>
      </c>
      <c r="E1891" s="2" t="s">
        <v>337</v>
      </c>
      <c r="F1891" s="2" t="s">
        <v>434</v>
      </c>
      <c r="G1891" s="2">
        <v>2</v>
      </c>
      <c r="H1891" s="10">
        <f>IF(_xlfn.XLOOKUP(D1891,Principales!$B:$B,Principales!$D:$D,,,1)&lt;B1891,_xlfn.XLOOKUP(D1891,Principales!$B:$B,Principales!$C:$C,,,-1),_xlfn.XLOOKUP(D1891,Principales!$B:$B,Principales!$C:$C,,,1))</f>
        <v>5000</v>
      </c>
      <c r="I1891" s="14">
        <f t="shared" si="155"/>
        <v>0</v>
      </c>
      <c r="J1891" s="14">
        <f t="shared" si="156"/>
        <v>10000</v>
      </c>
    </row>
    <row r="1892" spans="1:10" hidden="1" x14ac:dyDescent="0.3">
      <c r="A1892" s="5">
        <f t="shared" si="157"/>
        <v>1239</v>
      </c>
      <c r="B1892" s="3">
        <v>45254</v>
      </c>
      <c r="C1892" s="2" t="s">
        <v>752</v>
      </c>
      <c r="D1892" s="2" t="s">
        <v>137</v>
      </c>
      <c r="E1892" s="2" t="s">
        <v>528</v>
      </c>
      <c r="F1892" s="2" t="s">
        <v>434</v>
      </c>
      <c r="G1892" s="2">
        <v>1</v>
      </c>
      <c r="H1892" s="10">
        <f>IF(_xlfn.XLOOKUP(D1892,Principales!$B:$B,Principales!$D:$D,,,1)&lt;B1892,_xlfn.XLOOKUP(D1892,Principales!$B:$B,Principales!$C:$C,,,-1),_xlfn.XLOOKUP(D1892,Principales!$B:$B,Principales!$C:$C,,,1))</f>
        <v>5000</v>
      </c>
      <c r="I1892" s="14">
        <f t="shared" si="155"/>
        <v>0</v>
      </c>
      <c r="J1892" s="14">
        <f t="shared" si="156"/>
        <v>5000</v>
      </c>
    </row>
    <row r="1893" spans="1:10" hidden="1" x14ac:dyDescent="0.3">
      <c r="A1893" s="5">
        <f t="shared" si="157"/>
        <v>1240</v>
      </c>
      <c r="B1893" s="3">
        <v>45255</v>
      </c>
      <c r="C1893" s="2" t="s">
        <v>84</v>
      </c>
      <c r="D1893" s="2" t="s">
        <v>143</v>
      </c>
      <c r="E1893" s="2"/>
      <c r="F1893" s="2" t="s">
        <v>434</v>
      </c>
      <c r="G1893" s="2">
        <v>1</v>
      </c>
      <c r="H1893" s="10">
        <f>IF(_xlfn.XLOOKUP(D1893,Principales!$B:$B,Principales!$D:$D,,,1)&lt;B1893,_xlfn.XLOOKUP(D1893,Principales!$B:$B,Principales!$C:$C,,,-1),_xlfn.XLOOKUP(D1893,Principales!$B:$B,Principales!$C:$C,,,1))</f>
        <v>5000</v>
      </c>
      <c r="I1893" s="14">
        <f t="shared" si="155"/>
        <v>0</v>
      </c>
      <c r="J1893" s="14">
        <f t="shared" si="156"/>
        <v>5000</v>
      </c>
    </row>
    <row r="1894" spans="1:10" hidden="1" x14ac:dyDescent="0.3">
      <c r="A1894" s="5">
        <f t="shared" si="157"/>
        <v>1241</v>
      </c>
      <c r="B1894" s="3">
        <v>45255</v>
      </c>
      <c r="C1894" s="2" t="s">
        <v>144</v>
      </c>
      <c r="D1894" s="2" t="s">
        <v>88</v>
      </c>
      <c r="E1894" s="2" t="s">
        <v>580</v>
      </c>
      <c r="F1894" s="2" t="s">
        <v>4</v>
      </c>
      <c r="G1894" s="2">
        <v>1</v>
      </c>
      <c r="H1894" s="10">
        <f>IF(_xlfn.XLOOKUP(D1894,Principales!$B:$B,Principales!$D:$D,,,1)&lt;B1894,_xlfn.XLOOKUP(D1894,Principales!$B:$B,Principales!$C:$C,,,-1),_xlfn.XLOOKUP(D1894,Principales!$B:$B,Principales!$C:$C,,,1))</f>
        <v>5500</v>
      </c>
      <c r="I1894" s="14">
        <f t="shared" si="155"/>
        <v>0</v>
      </c>
      <c r="J1894" s="14">
        <f t="shared" si="156"/>
        <v>5500</v>
      </c>
    </row>
    <row r="1895" spans="1:10" hidden="1" x14ac:dyDescent="0.3">
      <c r="A1895" s="5">
        <f t="shared" si="157"/>
        <v>1242</v>
      </c>
      <c r="B1895" s="3">
        <v>45255</v>
      </c>
      <c r="C1895" s="2" t="s">
        <v>776</v>
      </c>
      <c r="D1895" s="2" t="s">
        <v>88</v>
      </c>
      <c r="E1895" s="2" t="s">
        <v>580</v>
      </c>
      <c r="F1895" s="2" t="s">
        <v>434</v>
      </c>
      <c r="G1895" s="2">
        <v>1</v>
      </c>
      <c r="H1895" s="10">
        <f>IF(_xlfn.XLOOKUP(D1895,Principales!$B:$B,Principales!$D:$D,,,1)&lt;B1895,_xlfn.XLOOKUP(D1895,Principales!$B:$B,Principales!$C:$C,,,-1),_xlfn.XLOOKUP(D1895,Principales!$B:$B,Principales!$C:$C,,,1))</f>
        <v>5500</v>
      </c>
      <c r="I1895" s="14">
        <f t="shared" si="155"/>
        <v>0</v>
      </c>
      <c r="J1895" s="14">
        <f t="shared" si="156"/>
        <v>5500</v>
      </c>
    </row>
    <row r="1896" spans="1:10" hidden="1" x14ac:dyDescent="0.3">
      <c r="A1896" s="5">
        <f t="shared" si="157"/>
        <v>1242</v>
      </c>
      <c r="B1896" s="3">
        <v>45255</v>
      </c>
      <c r="C1896" s="2" t="s">
        <v>776</v>
      </c>
      <c r="D1896" s="2" t="s">
        <v>36</v>
      </c>
      <c r="E1896" s="2"/>
      <c r="F1896" s="2" t="s">
        <v>434</v>
      </c>
      <c r="G1896" s="2">
        <v>1</v>
      </c>
      <c r="H1896" s="10">
        <f>IF(_xlfn.XLOOKUP(D1896,Principales!$B:$B,Principales!$D:$D,,,1)&lt;B1896,_xlfn.XLOOKUP(D1896,Principales!$B:$B,Principales!$C:$C,,,-1),_xlfn.XLOOKUP(D1896,Principales!$B:$B,Principales!$C:$C,,,1))</f>
        <v>5500</v>
      </c>
      <c r="I1896" s="14">
        <f t="shared" si="155"/>
        <v>0</v>
      </c>
      <c r="J1896" s="14">
        <f t="shared" si="156"/>
        <v>5500</v>
      </c>
    </row>
    <row r="1897" spans="1:10" hidden="1" x14ac:dyDescent="0.3">
      <c r="A1897" s="5">
        <f t="shared" si="157"/>
        <v>1242</v>
      </c>
      <c r="B1897" s="3">
        <v>45255</v>
      </c>
      <c r="C1897" s="2" t="s">
        <v>776</v>
      </c>
      <c r="D1897" s="2" t="s">
        <v>35</v>
      </c>
      <c r="E1897" s="2"/>
      <c r="F1897" s="2" t="s">
        <v>434</v>
      </c>
      <c r="G1897" s="2">
        <v>1</v>
      </c>
      <c r="H1897" s="10">
        <f>IF(_xlfn.XLOOKUP(D1897,Principales!$B:$B,Principales!$D:$D,,,1)&lt;B1897,_xlfn.XLOOKUP(D1897,Principales!$B:$B,Principales!$C:$C,,,-1),_xlfn.XLOOKUP(D1897,Principales!$B:$B,Principales!$C:$C,,,1))</f>
        <v>5000</v>
      </c>
      <c r="I1897" s="14">
        <f t="shared" si="155"/>
        <v>0</v>
      </c>
      <c r="J1897" s="14">
        <f t="shared" si="156"/>
        <v>5000</v>
      </c>
    </row>
    <row r="1898" spans="1:10" hidden="1" x14ac:dyDescent="0.3">
      <c r="A1898" s="5">
        <f t="shared" si="157"/>
        <v>1243</v>
      </c>
      <c r="B1898" s="3">
        <v>45255</v>
      </c>
      <c r="C1898" s="2" t="s">
        <v>777</v>
      </c>
      <c r="D1898" s="2" t="s">
        <v>88</v>
      </c>
      <c r="E1898" s="2" t="s">
        <v>580</v>
      </c>
      <c r="F1898" s="2" t="s">
        <v>434</v>
      </c>
      <c r="G1898" s="2">
        <v>1</v>
      </c>
      <c r="H1898" s="10">
        <f>IF(_xlfn.XLOOKUP(D1898,Principales!$B:$B,Principales!$D:$D,,,1)&lt;B1898,_xlfn.XLOOKUP(D1898,Principales!$B:$B,Principales!$C:$C,,,-1),_xlfn.XLOOKUP(D1898,Principales!$B:$B,Principales!$C:$C,,,1))</f>
        <v>5500</v>
      </c>
      <c r="I1898" s="14">
        <f t="shared" si="155"/>
        <v>0</v>
      </c>
      <c r="J1898" s="14">
        <f t="shared" si="156"/>
        <v>5500</v>
      </c>
    </row>
    <row r="1899" spans="1:10" hidden="1" x14ac:dyDescent="0.3">
      <c r="A1899" s="5">
        <f t="shared" si="157"/>
        <v>1243</v>
      </c>
      <c r="B1899" s="3">
        <v>45255</v>
      </c>
      <c r="C1899" s="2" t="s">
        <v>777</v>
      </c>
      <c r="D1899" s="2" t="s">
        <v>36</v>
      </c>
      <c r="E1899" s="2"/>
      <c r="F1899" s="2" t="s">
        <v>434</v>
      </c>
      <c r="G1899" s="2">
        <v>1</v>
      </c>
      <c r="H1899" s="10">
        <f>IF(_xlfn.XLOOKUP(D1899,Principales!$B:$B,Principales!$D:$D,,,1)&lt;B1899,_xlfn.XLOOKUP(D1899,Principales!$B:$B,Principales!$C:$C,,,-1),_xlfn.XLOOKUP(D1899,Principales!$B:$B,Principales!$C:$C,,,1))</f>
        <v>5500</v>
      </c>
      <c r="I1899" s="14">
        <f t="shared" si="155"/>
        <v>0</v>
      </c>
      <c r="J1899" s="14">
        <f t="shared" si="156"/>
        <v>5500</v>
      </c>
    </row>
    <row r="1900" spans="1:10" hidden="1" x14ac:dyDescent="0.3">
      <c r="A1900" s="5">
        <f t="shared" si="157"/>
        <v>1243</v>
      </c>
      <c r="B1900" s="3">
        <v>45255</v>
      </c>
      <c r="C1900" s="2" t="s">
        <v>777</v>
      </c>
      <c r="D1900" s="2" t="s">
        <v>431</v>
      </c>
      <c r="E1900" s="2" t="s">
        <v>543</v>
      </c>
      <c r="F1900" s="2" t="s">
        <v>4</v>
      </c>
      <c r="G1900" s="2">
        <v>1</v>
      </c>
      <c r="H1900" s="10">
        <f>IF(_xlfn.XLOOKUP(D1900,Principales!$B:$B,Principales!$D:$D,,,1)&lt;B1900,_xlfn.XLOOKUP(D1900,Principales!$B:$B,Principales!$C:$C,,,-1),_xlfn.XLOOKUP(D1900,Principales!$B:$B,Principales!$C:$C,,,1))</f>
        <v>5000</v>
      </c>
      <c r="I1900" s="14">
        <f t="shared" si="155"/>
        <v>0</v>
      </c>
      <c r="J1900" s="14">
        <f t="shared" si="156"/>
        <v>5000</v>
      </c>
    </row>
    <row r="1901" spans="1:10" hidden="1" x14ac:dyDescent="0.3">
      <c r="A1901" s="5">
        <f t="shared" si="157"/>
        <v>1244</v>
      </c>
      <c r="B1901" s="3">
        <v>45256</v>
      </c>
      <c r="C1901" s="2" t="s">
        <v>18</v>
      </c>
      <c r="D1901" s="2" t="s">
        <v>20</v>
      </c>
      <c r="E1901" s="2"/>
      <c r="F1901" s="2" t="s">
        <v>434</v>
      </c>
      <c r="G1901" s="2">
        <v>2</v>
      </c>
      <c r="H1901" s="10">
        <f>IF(_xlfn.XLOOKUP(D1901,Principales!$B:$B,Principales!$D:$D,,,1)&lt;B1901,_xlfn.XLOOKUP(D1901,Principales!$B:$B,Principales!$C:$C,,,-1),_xlfn.XLOOKUP(D1901,Principales!$B:$B,Principales!$C:$C,,,1))</f>
        <v>5000</v>
      </c>
      <c r="I1901" s="14">
        <f t="shared" si="155"/>
        <v>0</v>
      </c>
      <c r="J1901" s="14">
        <f t="shared" si="156"/>
        <v>10000</v>
      </c>
    </row>
    <row r="1902" spans="1:10" hidden="1" x14ac:dyDescent="0.3">
      <c r="A1902" s="5">
        <f t="shared" si="157"/>
        <v>1244</v>
      </c>
      <c r="B1902" s="3">
        <v>45256</v>
      </c>
      <c r="C1902" s="2" t="s">
        <v>18</v>
      </c>
      <c r="D1902" s="2" t="s">
        <v>340</v>
      </c>
      <c r="E1902" s="2" t="s">
        <v>337</v>
      </c>
      <c r="F1902" s="2" t="s">
        <v>12</v>
      </c>
      <c r="G1902" s="2">
        <v>1</v>
      </c>
      <c r="H1902" s="10">
        <f>IF(_xlfn.XLOOKUP(D1902,Principales!$B:$B,Principales!$D:$D,,,1)&lt;B1902,_xlfn.XLOOKUP(D1902,Principales!$B:$B,Principales!$C:$C,,,-1),_xlfn.XLOOKUP(D1902,Principales!$B:$B,Principales!$C:$C,,,1))</f>
        <v>5000</v>
      </c>
      <c r="I1902" s="14">
        <f t="shared" si="155"/>
        <v>0</v>
      </c>
      <c r="J1902" s="14">
        <f t="shared" si="156"/>
        <v>5000</v>
      </c>
    </row>
    <row r="1903" spans="1:10" hidden="1" x14ac:dyDescent="0.3">
      <c r="A1903" s="5">
        <f t="shared" si="157"/>
        <v>1245</v>
      </c>
      <c r="B1903" s="3">
        <v>45256</v>
      </c>
      <c r="C1903" s="2" t="s">
        <v>39</v>
      </c>
      <c r="D1903" s="2" t="s">
        <v>20</v>
      </c>
      <c r="E1903" s="2"/>
      <c r="F1903" s="2" t="s">
        <v>434</v>
      </c>
      <c r="G1903" s="2">
        <v>2</v>
      </c>
      <c r="H1903" s="10">
        <f>IF(_xlfn.XLOOKUP(D1903,Principales!$B:$B,Principales!$D:$D,,,1)&lt;B1903,_xlfn.XLOOKUP(D1903,Principales!$B:$B,Principales!$C:$C,,,-1),_xlfn.XLOOKUP(D1903,Principales!$B:$B,Principales!$C:$C,,,1))</f>
        <v>5000</v>
      </c>
      <c r="I1903" s="14">
        <f t="shared" si="155"/>
        <v>0</v>
      </c>
      <c r="J1903" s="14">
        <f t="shared" si="156"/>
        <v>10000</v>
      </c>
    </row>
    <row r="1904" spans="1:10" hidden="1" x14ac:dyDescent="0.3">
      <c r="A1904" s="5">
        <f t="shared" si="157"/>
        <v>1246</v>
      </c>
      <c r="B1904" s="3">
        <v>45256</v>
      </c>
      <c r="C1904" s="2" t="s">
        <v>581</v>
      </c>
      <c r="D1904" s="2" t="s">
        <v>16</v>
      </c>
      <c r="E1904" s="2"/>
      <c r="F1904" s="2" t="s">
        <v>434</v>
      </c>
      <c r="G1904" s="2">
        <v>1</v>
      </c>
      <c r="H1904" s="10">
        <f>IF(_xlfn.XLOOKUP(D1904,Principales!$B:$B,Principales!$D:$D,,,1)&lt;B1904,_xlfn.XLOOKUP(D1904,Principales!$B:$B,Principales!$C:$C,,,-1),_xlfn.XLOOKUP(D1904,Principales!$B:$B,Principales!$C:$C,,,1))</f>
        <v>5500</v>
      </c>
      <c r="I1904" s="14">
        <f t="shared" si="155"/>
        <v>0</v>
      </c>
      <c r="J1904" s="14">
        <f t="shared" si="156"/>
        <v>5500</v>
      </c>
    </row>
    <row r="1905" spans="1:10" hidden="1" x14ac:dyDescent="0.3">
      <c r="A1905" s="5">
        <f t="shared" si="157"/>
        <v>1246</v>
      </c>
      <c r="B1905" s="3">
        <v>45256</v>
      </c>
      <c r="C1905" s="2" t="s">
        <v>581</v>
      </c>
      <c r="D1905" s="2" t="s">
        <v>431</v>
      </c>
      <c r="E1905" s="2" t="s">
        <v>35</v>
      </c>
      <c r="F1905" s="2" t="s">
        <v>4</v>
      </c>
      <c r="G1905" s="2">
        <v>1</v>
      </c>
      <c r="H1905" s="10">
        <f>IF(_xlfn.XLOOKUP(D1905,Principales!$B:$B,Principales!$D:$D,,,1)&lt;B1905,_xlfn.XLOOKUP(D1905,Principales!$B:$B,Principales!$C:$C,,,-1),_xlfn.XLOOKUP(D1905,Principales!$B:$B,Principales!$C:$C,,,1))</f>
        <v>5000</v>
      </c>
      <c r="I1905" s="14">
        <f t="shared" si="155"/>
        <v>0</v>
      </c>
      <c r="J1905" s="14">
        <f t="shared" si="156"/>
        <v>5000</v>
      </c>
    </row>
    <row r="1906" spans="1:10" hidden="1" x14ac:dyDescent="0.3">
      <c r="A1906" s="5">
        <f t="shared" si="157"/>
        <v>1247</v>
      </c>
      <c r="B1906" s="3">
        <v>45256</v>
      </c>
      <c r="C1906" s="2" t="s">
        <v>282</v>
      </c>
      <c r="D1906" s="2" t="s">
        <v>431</v>
      </c>
      <c r="E1906" s="2" t="s">
        <v>337</v>
      </c>
      <c r="F1906" s="2" t="s">
        <v>4</v>
      </c>
      <c r="G1906" s="2">
        <v>1</v>
      </c>
      <c r="H1906" s="10">
        <f>IF(_xlfn.XLOOKUP(D1906,Principales!$B:$B,Principales!$D:$D,,,1)&lt;B1906,_xlfn.XLOOKUP(D1906,Principales!$B:$B,Principales!$C:$C,,,-1),_xlfn.XLOOKUP(D1906,Principales!$B:$B,Principales!$C:$C,,,1))</f>
        <v>5000</v>
      </c>
      <c r="I1906" s="14">
        <f t="shared" si="155"/>
        <v>0</v>
      </c>
      <c r="J1906" s="14">
        <f t="shared" si="156"/>
        <v>5000</v>
      </c>
    </row>
    <row r="1907" spans="1:10" hidden="1" x14ac:dyDescent="0.3">
      <c r="A1907" s="5">
        <f t="shared" si="157"/>
        <v>1248</v>
      </c>
      <c r="B1907" s="3">
        <v>45256</v>
      </c>
      <c r="C1907" s="2" t="s">
        <v>772</v>
      </c>
      <c r="D1907" s="2" t="s">
        <v>340</v>
      </c>
      <c r="E1907" s="2" t="s">
        <v>7</v>
      </c>
      <c r="F1907" s="2" t="s">
        <v>434</v>
      </c>
      <c r="G1907" s="2">
        <v>1</v>
      </c>
      <c r="H1907" s="10">
        <f>IF(_xlfn.XLOOKUP(D1907,Principales!$B:$B,Principales!$D:$D,,,1)&lt;B1907,_xlfn.XLOOKUP(D1907,Principales!$B:$B,Principales!$C:$C,,,-1),_xlfn.XLOOKUP(D1907,Principales!$B:$B,Principales!$C:$C,,,1))</f>
        <v>5000</v>
      </c>
      <c r="I1907" s="14">
        <f t="shared" si="155"/>
        <v>0</v>
      </c>
      <c r="J1907" s="14">
        <f t="shared" si="156"/>
        <v>5000</v>
      </c>
    </row>
    <row r="1908" spans="1:10" hidden="1" x14ac:dyDescent="0.3">
      <c r="A1908" s="5">
        <f t="shared" si="157"/>
        <v>1248</v>
      </c>
      <c r="B1908" s="3">
        <v>45256</v>
      </c>
      <c r="C1908" s="2" t="s">
        <v>772</v>
      </c>
      <c r="D1908" s="2" t="s">
        <v>153</v>
      </c>
      <c r="E1908" s="2" t="s">
        <v>35</v>
      </c>
      <c r="F1908" s="2" t="s">
        <v>434</v>
      </c>
      <c r="G1908" s="2">
        <v>1</v>
      </c>
      <c r="H1908" s="10">
        <f>IF(_xlfn.XLOOKUP(D1908,Principales!$B:$B,Principales!$D:$D,,,1)&lt;B1908,_xlfn.XLOOKUP(D1908,Principales!$B:$B,Principales!$C:$C,,,-1),_xlfn.XLOOKUP(D1908,Principales!$B:$B,Principales!$C:$C,,,1))</f>
        <v>5500</v>
      </c>
      <c r="I1908" s="14">
        <f t="shared" si="155"/>
        <v>0</v>
      </c>
      <c r="J1908" s="14">
        <f t="shared" si="156"/>
        <v>5500</v>
      </c>
    </row>
    <row r="1909" spans="1:10" hidden="1" x14ac:dyDescent="0.3">
      <c r="A1909" s="5">
        <f t="shared" si="157"/>
        <v>1248</v>
      </c>
      <c r="B1909" s="3">
        <v>45256</v>
      </c>
      <c r="C1909" s="2" t="s">
        <v>772</v>
      </c>
      <c r="D1909" s="2" t="s">
        <v>431</v>
      </c>
      <c r="E1909" s="2" t="s">
        <v>528</v>
      </c>
      <c r="F1909" s="2" t="s">
        <v>434</v>
      </c>
      <c r="G1909" s="2">
        <v>1</v>
      </c>
      <c r="H1909" s="10">
        <f>IF(_xlfn.XLOOKUP(D1909,Principales!$B:$B,Principales!$D:$D,,,1)&lt;B1909,_xlfn.XLOOKUP(D1909,Principales!$B:$B,Principales!$C:$C,,,-1),_xlfn.XLOOKUP(D1909,Principales!$B:$B,Principales!$C:$C,,,1))</f>
        <v>5000</v>
      </c>
      <c r="I1909" s="14">
        <f t="shared" si="155"/>
        <v>0</v>
      </c>
      <c r="J1909" s="14">
        <f t="shared" si="156"/>
        <v>5000</v>
      </c>
    </row>
    <row r="1910" spans="1:10" hidden="1" x14ac:dyDescent="0.3">
      <c r="A1910" s="5">
        <f t="shared" si="157"/>
        <v>1249</v>
      </c>
      <c r="B1910" s="3">
        <v>45256</v>
      </c>
      <c r="C1910" s="2" t="s">
        <v>48</v>
      </c>
      <c r="D1910" s="2" t="s">
        <v>431</v>
      </c>
      <c r="E1910" s="2" t="s">
        <v>7</v>
      </c>
      <c r="F1910" s="2" t="s">
        <v>4</v>
      </c>
      <c r="G1910" s="2">
        <v>1</v>
      </c>
      <c r="H1910" s="10">
        <f>IF(_xlfn.XLOOKUP(D1910,Principales!$B:$B,Principales!$D:$D,,,1)&lt;B1910,_xlfn.XLOOKUP(D1910,Principales!$B:$B,Principales!$C:$C,,,-1),_xlfn.XLOOKUP(D1910,Principales!$B:$B,Principales!$C:$C,,,1))</f>
        <v>5000</v>
      </c>
      <c r="I1910" s="14">
        <f t="shared" si="155"/>
        <v>0</v>
      </c>
      <c r="J1910" s="14">
        <f t="shared" si="156"/>
        <v>5000</v>
      </c>
    </row>
    <row r="1911" spans="1:10" hidden="1" x14ac:dyDescent="0.3">
      <c r="A1911" s="5">
        <f t="shared" si="157"/>
        <v>1249</v>
      </c>
      <c r="B1911" s="3">
        <v>45256</v>
      </c>
      <c r="C1911" s="2" t="s">
        <v>48</v>
      </c>
      <c r="D1911" s="2" t="s">
        <v>340</v>
      </c>
      <c r="E1911" s="2" t="s">
        <v>7</v>
      </c>
      <c r="F1911" s="2" t="s">
        <v>4</v>
      </c>
      <c r="G1911" s="2">
        <v>1</v>
      </c>
      <c r="H1911" s="10">
        <f>IF(_xlfn.XLOOKUP(D1911,Principales!$B:$B,Principales!$D:$D,,,1)&lt;B1911,_xlfn.XLOOKUP(D1911,Principales!$B:$B,Principales!$C:$C,,,-1),_xlfn.XLOOKUP(D1911,Principales!$B:$B,Principales!$C:$C,,,1))</f>
        <v>5000</v>
      </c>
      <c r="I1911" s="14">
        <f t="shared" si="155"/>
        <v>0</v>
      </c>
      <c r="J1911" s="14">
        <f t="shared" si="156"/>
        <v>5000</v>
      </c>
    </row>
    <row r="1912" spans="1:10" hidden="1" x14ac:dyDescent="0.3">
      <c r="A1912" s="5">
        <f t="shared" si="157"/>
        <v>1249</v>
      </c>
      <c r="B1912" s="3">
        <v>45256</v>
      </c>
      <c r="C1912" s="2" t="s">
        <v>48</v>
      </c>
      <c r="D1912" s="2" t="s">
        <v>340</v>
      </c>
      <c r="E1912" s="2" t="s">
        <v>22</v>
      </c>
      <c r="F1912" s="2" t="s">
        <v>4</v>
      </c>
      <c r="G1912" s="2">
        <v>1</v>
      </c>
      <c r="H1912" s="10">
        <f>IF(_xlfn.XLOOKUP(D1912,Principales!$B:$B,Principales!$D:$D,,,1)&lt;B1912,_xlfn.XLOOKUP(D1912,Principales!$B:$B,Principales!$C:$C,,,-1),_xlfn.XLOOKUP(D1912,Principales!$B:$B,Principales!$C:$C,,,1))</f>
        <v>5000</v>
      </c>
      <c r="I1912" s="14">
        <f t="shared" si="155"/>
        <v>0</v>
      </c>
      <c r="J1912" s="14">
        <f t="shared" si="156"/>
        <v>5000</v>
      </c>
    </row>
    <row r="1913" spans="1:10" hidden="1" x14ac:dyDescent="0.3">
      <c r="A1913" s="5">
        <f t="shared" si="157"/>
        <v>1250</v>
      </c>
      <c r="B1913" s="3">
        <v>45257</v>
      </c>
      <c r="C1913" s="2" t="s">
        <v>282</v>
      </c>
      <c r="D1913" s="2" t="s">
        <v>31</v>
      </c>
      <c r="E1913" s="2" t="s">
        <v>528</v>
      </c>
      <c r="F1913" s="2" t="s">
        <v>434</v>
      </c>
      <c r="G1913" s="2">
        <v>1</v>
      </c>
      <c r="H1913" s="10">
        <f>IF(_xlfn.XLOOKUP(D1913,Principales!$B:$B,Principales!$D:$D,,,1)&lt;B1913,_xlfn.XLOOKUP(D1913,Principales!$B:$B,Principales!$C:$C,,,-1),_xlfn.XLOOKUP(D1913,Principales!$B:$B,Principales!$C:$C,,,1))</f>
        <v>5000</v>
      </c>
      <c r="I1913" s="14">
        <f t="shared" si="155"/>
        <v>0</v>
      </c>
      <c r="J1913" s="14">
        <f t="shared" si="156"/>
        <v>5000</v>
      </c>
    </row>
    <row r="1914" spans="1:10" hidden="1" x14ac:dyDescent="0.3">
      <c r="A1914" s="5">
        <f t="shared" si="157"/>
        <v>1250</v>
      </c>
      <c r="B1914" s="3">
        <v>45257</v>
      </c>
      <c r="C1914" s="2" t="s">
        <v>282</v>
      </c>
      <c r="D1914" s="2" t="s">
        <v>31</v>
      </c>
      <c r="E1914" s="2" t="s">
        <v>528</v>
      </c>
      <c r="F1914" s="2" t="s">
        <v>4</v>
      </c>
      <c r="G1914" s="2">
        <v>1</v>
      </c>
      <c r="H1914" s="10">
        <f>IF(_xlfn.XLOOKUP(D1914,Principales!$B:$B,Principales!$D:$D,,,1)&lt;B1914,_xlfn.XLOOKUP(D1914,Principales!$B:$B,Principales!$C:$C,,,-1),_xlfn.XLOOKUP(D1914,Principales!$B:$B,Principales!$C:$C,,,1))</f>
        <v>5000</v>
      </c>
      <c r="I1914" s="14">
        <f t="shared" ref="I1914" si="158">IF(AND(F1914="S/E",OR(E1914="Mix ensalada",D1914="Mix ensalada")),0,IF(AND(F1914="S/E",OR(E1914&lt;&gt;"Mix ensalada",D1914&lt;&gt;"Mix ensalada")),1000,0))</f>
        <v>0</v>
      </c>
      <c r="J1914" s="14">
        <f t="shared" ref="J1914" si="159">G1914*H1914-I1914</f>
        <v>5000</v>
      </c>
    </row>
    <row r="1915" spans="1:10" hidden="1" x14ac:dyDescent="0.3">
      <c r="A1915" s="5">
        <f t="shared" si="157"/>
        <v>1250</v>
      </c>
      <c r="B1915" s="3">
        <v>45257</v>
      </c>
      <c r="C1915" s="2" t="s">
        <v>282</v>
      </c>
      <c r="D1915" s="2" t="s">
        <v>431</v>
      </c>
      <c r="E1915" s="2" t="s">
        <v>337</v>
      </c>
      <c r="F1915" s="2" t="s">
        <v>4</v>
      </c>
      <c r="G1915" s="2">
        <v>1</v>
      </c>
      <c r="H1915" s="10">
        <f>IF(_xlfn.XLOOKUP(D1915,Principales!$B:$B,Principales!$D:$D,,,1)&lt;B1915,_xlfn.XLOOKUP(D1915,Principales!$B:$B,Principales!$C:$C,,,-1),_xlfn.XLOOKUP(D1915,Principales!$B:$B,Principales!$C:$C,,,1))</f>
        <v>5000</v>
      </c>
      <c r="I1915" s="14">
        <f t="shared" si="155"/>
        <v>0</v>
      </c>
      <c r="J1915" s="14">
        <f t="shared" si="156"/>
        <v>5000</v>
      </c>
    </row>
    <row r="1916" spans="1:10" hidden="1" x14ac:dyDescent="0.3">
      <c r="A1916" s="5">
        <f t="shared" si="157"/>
        <v>1250</v>
      </c>
      <c r="B1916" s="3">
        <v>45257</v>
      </c>
      <c r="C1916" s="2" t="s">
        <v>282</v>
      </c>
      <c r="D1916" s="2" t="s">
        <v>88</v>
      </c>
      <c r="E1916" s="2" t="s">
        <v>580</v>
      </c>
      <c r="F1916" s="2" t="s">
        <v>4</v>
      </c>
      <c r="G1916" s="2">
        <v>1</v>
      </c>
      <c r="H1916" s="10">
        <f>IF(_xlfn.XLOOKUP(D1916,Principales!$B:$B,Principales!$D:$D,,,1)&lt;B1916,_xlfn.XLOOKUP(D1916,Principales!$B:$B,Principales!$C:$C,,,-1),_xlfn.XLOOKUP(D1916,Principales!$B:$B,Principales!$C:$C,,,1))</f>
        <v>5500</v>
      </c>
      <c r="I1916" s="14">
        <f t="shared" si="155"/>
        <v>0</v>
      </c>
      <c r="J1916" s="14">
        <f t="shared" si="156"/>
        <v>5500</v>
      </c>
    </row>
    <row r="1917" spans="1:10" hidden="1" x14ac:dyDescent="0.3">
      <c r="A1917" s="5">
        <f t="shared" si="157"/>
        <v>1251</v>
      </c>
      <c r="B1917" s="3">
        <v>45257</v>
      </c>
      <c r="C1917" s="2" t="s">
        <v>8</v>
      </c>
      <c r="D1917" s="2" t="s">
        <v>431</v>
      </c>
      <c r="E1917" s="2" t="s">
        <v>7</v>
      </c>
      <c r="F1917" s="2" t="s">
        <v>434</v>
      </c>
      <c r="G1917" s="2">
        <v>1</v>
      </c>
      <c r="H1917" s="10">
        <f>IF(_xlfn.XLOOKUP(D1917,Principales!$B:$B,Principales!$D:$D,,,1)&lt;B1917,_xlfn.XLOOKUP(D1917,Principales!$B:$B,Principales!$C:$C,,,-1),_xlfn.XLOOKUP(D1917,Principales!$B:$B,Principales!$C:$C,,,1))</f>
        <v>5000</v>
      </c>
      <c r="I1917" s="14">
        <f t="shared" si="155"/>
        <v>0</v>
      </c>
      <c r="J1917" s="14">
        <f t="shared" si="156"/>
        <v>5000</v>
      </c>
    </row>
    <row r="1918" spans="1:10" hidden="1" x14ac:dyDescent="0.3">
      <c r="A1918" s="5">
        <f t="shared" si="157"/>
        <v>1251</v>
      </c>
      <c r="B1918" s="3">
        <v>45257</v>
      </c>
      <c r="C1918" s="2" t="s">
        <v>8</v>
      </c>
      <c r="D1918" s="2" t="s">
        <v>88</v>
      </c>
      <c r="E1918" s="2" t="s">
        <v>580</v>
      </c>
      <c r="F1918" s="2" t="s">
        <v>4</v>
      </c>
      <c r="G1918" s="2">
        <v>1</v>
      </c>
      <c r="H1918" s="10">
        <f>IF(_xlfn.XLOOKUP(D1918,Principales!$B:$B,Principales!$D:$D,,,1)&lt;B1918,_xlfn.XLOOKUP(D1918,Principales!$B:$B,Principales!$C:$C,,,-1),_xlfn.XLOOKUP(D1918,Principales!$B:$B,Principales!$C:$C,,,1))</f>
        <v>5500</v>
      </c>
      <c r="I1918" s="14">
        <f t="shared" si="155"/>
        <v>0</v>
      </c>
      <c r="J1918" s="14">
        <f t="shared" si="156"/>
        <v>5500</v>
      </c>
    </row>
    <row r="1919" spans="1:10" hidden="1" x14ac:dyDescent="0.3">
      <c r="A1919" s="5">
        <f t="shared" si="157"/>
        <v>1252</v>
      </c>
      <c r="B1919" s="3">
        <v>45257</v>
      </c>
      <c r="C1919" s="2" t="s">
        <v>776</v>
      </c>
      <c r="D1919" s="2" t="s">
        <v>431</v>
      </c>
      <c r="E1919" s="2" t="s">
        <v>7</v>
      </c>
      <c r="F1919" s="2" t="s">
        <v>12</v>
      </c>
      <c r="G1919" s="2">
        <v>1</v>
      </c>
      <c r="H1919" s="10">
        <f>IF(_xlfn.XLOOKUP(D1919,Principales!$B:$B,Principales!$D:$D,,,1)&lt;B1919,_xlfn.XLOOKUP(D1919,Principales!$B:$B,Principales!$C:$C,,,-1),_xlfn.XLOOKUP(D1919,Principales!$B:$B,Principales!$C:$C,,,1))</f>
        <v>5000</v>
      </c>
      <c r="I1919" s="14">
        <f t="shared" si="155"/>
        <v>0</v>
      </c>
      <c r="J1919" s="14">
        <f t="shared" si="156"/>
        <v>5000</v>
      </c>
    </row>
    <row r="1920" spans="1:10" hidden="1" x14ac:dyDescent="0.3">
      <c r="A1920" s="5">
        <f t="shared" si="157"/>
        <v>1252</v>
      </c>
      <c r="B1920" s="3">
        <v>45257</v>
      </c>
      <c r="C1920" s="2" t="s">
        <v>776</v>
      </c>
      <c r="D1920" s="2" t="s">
        <v>431</v>
      </c>
      <c r="E1920" s="2" t="s">
        <v>337</v>
      </c>
      <c r="F1920" s="2" t="s">
        <v>12</v>
      </c>
      <c r="G1920" s="2">
        <v>1</v>
      </c>
      <c r="H1920" s="10">
        <f>IF(_xlfn.XLOOKUP(D1920,Principales!$B:$B,Principales!$D:$D,,,1)&lt;B1920,_xlfn.XLOOKUP(D1920,Principales!$B:$B,Principales!$C:$C,,,-1),_xlfn.XLOOKUP(D1920,Principales!$B:$B,Principales!$C:$C,,,1))</f>
        <v>5000</v>
      </c>
      <c r="I1920" s="14">
        <f t="shared" si="155"/>
        <v>0</v>
      </c>
      <c r="J1920" s="14">
        <f t="shared" si="156"/>
        <v>5000</v>
      </c>
    </row>
    <row r="1921" spans="1:10" hidden="1" x14ac:dyDescent="0.3">
      <c r="A1921" s="5">
        <f t="shared" si="157"/>
        <v>1253</v>
      </c>
      <c r="B1921" s="3">
        <v>45257</v>
      </c>
      <c r="C1921" s="2" t="s">
        <v>144</v>
      </c>
      <c r="D1921" s="2" t="s">
        <v>527</v>
      </c>
      <c r="E1921" s="2"/>
      <c r="F1921" s="2" t="s">
        <v>4</v>
      </c>
      <c r="G1921" s="2">
        <v>4</v>
      </c>
      <c r="H1921" s="10">
        <f>IF(_xlfn.XLOOKUP(D1921,Principales!$B:$B,Principales!$D:$D,,,1)&lt;B1921,_xlfn.XLOOKUP(D1921,Principales!$B:$B,Principales!$C:$C,,,-1),_xlfn.XLOOKUP(D1921,Principales!$B:$B,Principales!$C:$C,,,1))</f>
        <v>6000</v>
      </c>
      <c r="I1921" s="14">
        <f t="shared" ref="I1921:I1984" si="160">IF(AND(F1921="S/E",OR(E1921="Mix ensalada",D1921="Mix ensalada")),0,IF(AND(F1921="S/E",OR(E1921&lt;&gt;"Mix ensalada",D1921&lt;&gt;"Mix ensalada")),1000,0))</f>
        <v>0</v>
      </c>
      <c r="J1921" s="14">
        <f t="shared" ref="J1921:J1984" si="161">G1921*H1921-I1921</f>
        <v>24000</v>
      </c>
    </row>
    <row r="1922" spans="1:10" hidden="1" x14ac:dyDescent="0.3">
      <c r="A1922" s="5">
        <f t="shared" si="157"/>
        <v>1254</v>
      </c>
      <c r="B1922" s="3">
        <v>45258</v>
      </c>
      <c r="C1922" s="2" t="s">
        <v>84</v>
      </c>
      <c r="D1922" s="2" t="s">
        <v>67</v>
      </c>
      <c r="E1922" s="2"/>
      <c r="F1922" s="2" t="s">
        <v>434</v>
      </c>
      <c r="G1922" s="2">
        <v>1</v>
      </c>
      <c r="H1922" s="10">
        <f>IF(_xlfn.XLOOKUP(D1922,Principales!$B:$B,Principales!$D:$D,,,1)&lt;B1922,_xlfn.XLOOKUP(D1922,Principales!$B:$B,Principales!$C:$C,,,-1),_xlfn.XLOOKUP(D1922,Principales!$B:$B,Principales!$C:$C,,,1))</f>
        <v>5000</v>
      </c>
      <c r="I1922" s="14">
        <f t="shared" si="160"/>
        <v>0</v>
      </c>
      <c r="J1922" s="14">
        <f t="shared" si="161"/>
        <v>5000</v>
      </c>
    </row>
    <row r="1923" spans="1:10" hidden="1" x14ac:dyDescent="0.3">
      <c r="A1923" s="5">
        <f t="shared" si="157"/>
        <v>1255</v>
      </c>
      <c r="B1923" s="3">
        <v>45258</v>
      </c>
      <c r="C1923" s="2" t="s">
        <v>282</v>
      </c>
      <c r="D1923" s="2" t="s">
        <v>31</v>
      </c>
      <c r="E1923" s="2" t="s">
        <v>778</v>
      </c>
      <c r="F1923" s="2" t="s">
        <v>434</v>
      </c>
      <c r="G1923" s="2">
        <v>1</v>
      </c>
      <c r="H1923" s="10">
        <f>IF(_xlfn.XLOOKUP(D1923,Principales!$B:$B,Principales!$D:$D,,,1)&lt;B1923,_xlfn.XLOOKUP(D1923,Principales!$B:$B,Principales!$C:$C,,,-1),_xlfn.XLOOKUP(D1923,Principales!$B:$B,Principales!$C:$C,,,1))</f>
        <v>5000</v>
      </c>
      <c r="I1923" s="14">
        <f t="shared" si="160"/>
        <v>0</v>
      </c>
      <c r="J1923" s="14">
        <f t="shared" si="161"/>
        <v>5000</v>
      </c>
    </row>
    <row r="1924" spans="1:10" hidden="1" x14ac:dyDescent="0.3">
      <c r="A1924" s="5">
        <f t="shared" ref="A1924:A1987" si="162">IF(_xlfn.CONCAT(B1924:C1924)=_xlfn.CONCAT(B1923:C1923),A1923,A1923+1)</f>
        <v>1256</v>
      </c>
      <c r="B1924" s="3">
        <v>45258</v>
      </c>
      <c r="C1924" s="2" t="s">
        <v>593</v>
      </c>
      <c r="D1924" s="2" t="s">
        <v>67</v>
      </c>
      <c r="E1924" s="2"/>
      <c r="F1924" s="2" t="s">
        <v>4</v>
      </c>
      <c r="G1924" s="2">
        <v>3</v>
      </c>
      <c r="H1924" s="10">
        <f>IF(_xlfn.XLOOKUP(D1924,Principales!$B:$B,Principales!$D:$D,,,1)&lt;B1924,_xlfn.XLOOKUP(D1924,Principales!$B:$B,Principales!$C:$C,,,-1),_xlfn.XLOOKUP(D1924,Principales!$B:$B,Principales!$C:$C,,,1))</f>
        <v>5000</v>
      </c>
      <c r="I1924" s="14">
        <f t="shared" si="160"/>
        <v>0</v>
      </c>
      <c r="J1924" s="14">
        <f t="shared" si="161"/>
        <v>15000</v>
      </c>
    </row>
    <row r="1925" spans="1:10" hidden="1" x14ac:dyDescent="0.3">
      <c r="A1925" s="5">
        <f t="shared" si="162"/>
        <v>1256</v>
      </c>
      <c r="B1925" s="3">
        <v>45258</v>
      </c>
      <c r="C1925" s="2" t="s">
        <v>593</v>
      </c>
      <c r="D1925" s="2" t="s">
        <v>143</v>
      </c>
      <c r="E1925" s="2"/>
      <c r="F1925" s="2" t="s">
        <v>4</v>
      </c>
      <c r="G1925" s="2">
        <v>1</v>
      </c>
      <c r="H1925" s="10">
        <f>IF(_xlfn.XLOOKUP(D1925,Principales!$B:$B,Principales!$D:$D,,,1)&lt;B1925,_xlfn.XLOOKUP(D1925,Principales!$B:$B,Principales!$C:$C,,,-1),_xlfn.XLOOKUP(D1925,Principales!$B:$B,Principales!$C:$C,,,1))</f>
        <v>5000</v>
      </c>
      <c r="I1925" s="14">
        <f t="shared" si="160"/>
        <v>0</v>
      </c>
      <c r="J1925" s="14">
        <f t="shared" si="161"/>
        <v>5000</v>
      </c>
    </row>
    <row r="1926" spans="1:10" hidden="1" x14ac:dyDescent="0.3">
      <c r="A1926" s="5">
        <f t="shared" si="162"/>
        <v>1257</v>
      </c>
      <c r="B1926" s="3">
        <v>45258</v>
      </c>
      <c r="C1926" s="2" t="s">
        <v>144</v>
      </c>
      <c r="D1926" s="2" t="s">
        <v>340</v>
      </c>
      <c r="E1926" s="2" t="s">
        <v>528</v>
      </c>
      <c r="F1926" s="2" t="s">
        <v>4</v>
      </c>
      <c r="G1926" s="2">
        <v>3</v>
      </c>
      <c r="H1926" s="10">
        <f>IF(_xlfn.XLOOKUP(D1926,Principales!$B:$B,Principales!$D:$D,,,1)&lt;B1926,_xlfn.XLOOKUP(D1926,Principales!$B:$B,Principales!$C:$C,,,-1),_xlfn.XLOOKUP(D1926,Principales!$B:$B,Principales!$C:$C,,,1))</f>
        <v>5000</v>
      </c>
      <c r="I1926" s="14">
        <f t="shared" si="160"/>
        <v>0</v>
      </c>
      <c r="J1926" s="14">
        <f t="shared" si="161"/>
        <v>15000</v>
      </c>
    </row>
    <row r="1927" spans="1:10" hidden="1" x14ac:dyDescent="0.3">
      <c r="A1927" s="5">
        <f t="shared" si="162"/>
        <v>1257</v>
      </c>
      <c r="B1927" s="3">
        <v>45258</v>
      </c>
      <c r="C1927" s="2" t="s">
        <v>144</v>
      </c>
      <c r="D1927" s="2" t="s">
        <v>153</v>
      </c>
      <c r="E1927" s="2" t="s">
        <v>543</v>
      </c>
      <c r="F1927" s="2" t="s">
        <v>4</v>
      </c>
      <c r="G1927" s="2">
        <v>1</v>
      </c>
      <c r="H1927" s="10">
        <f>IF(_xlfn.XLOOKUP(D1927,Principales!$B:$B,Principales!$D:$D,,,1)&lt;B1927,_xlfn.XLOOKUP(D1927,Principales!$B:$B,Principales!$C:$C,,,-1),_xlfn.XLOOKUP(D1927,Principales!$B:$B,Principales!$C:$C,,,1))</f>
        <v>5500</v>
      </c>
      <c r="I1927" s="14">
        <f t="shared" si="160"/>
        <v>0</v>
      </c>
      <c r="J1927" s="14">
        <f t="shared" si="161"/>
        <v>5500</v>
      </c>
    </row>
    <row r="1928" spans="1:10" hidden="1" x14ac:dyDescent="0.3">
      <c r="A1928" s="5">
        <f t="shared" si="162"/>
        <v>1258</v>
      </c>
      <c r="B1928" s="3">
        <v>45259</v>
      </c>
      <c r="C1928" s="2" t="s">
        <v>84</v>
      </c>
      <c r="D1928" s="2" t="s">
        <v>88</v>
      </c>
      <c r="E1928" s="2" t="s">
        <v>745</v>
      </c>
      <c r="F1928" s="2" t="s">
        <v>434</v>
      </c>
      <c r="G1928" s="2">
        <v>1</v>
      </c>
      <c r="H1928" s="10">
        <f>IF(_xlfn.XLOOKUP(D1928,Principales!$B:$B,Principales!$D:$D,,,1)&lt;B1928,_xlfn.XLOOKUP(D1928,Principales!$B:$B,Principales!$C:$C,,,-1),_xlfn.XLOOKUP(D1928,Principales!$B:$B,Principales!$C:$C,,,1))</f>
        <v>5500</v>
      </c>
      <c r="I1928" s="14">
        <f t="shared" si="160"/>
        <v>0</v>
      </c>
      <c r="J1928" s="14">
        <f t="shared" si="161"/>
        <v>5500</v>
      </c>
    </row>
    <row r="1929" spans="1:10" hidden="1" x14ac:dyDescent="0.3">
      <c r="A1929" s="5">
        <f t="shared" si="162"/>
        <v>1259</v>
      </c>
      <c r="B1929" s="3">
        <v>45259</v>
      </c>
      <c r="C1929" s="2" t="s">
        <v>775</v>
      </c>
      <c r="D1929" s="2" t="s">
        <v>36</v>
      </c>
      <c r="E1929" s="2"/>
      <c r="F1929" s="2" t="s">
        <v>434</v>
      </c>
      <c r="G1929" s="2">
        <v>1</v>
      </c>
      <c r="H1929" s="10">
        <f>IF(_xlfn.XLOOKUP(D1929,Principales!$B:$B,Principales!$D:$D,,,1)&lt;B1929,_xlfn.XLOOKUP(D1929,Principales!$B:$B,Principales!$C:$C,,,-1),_xlfn.XLOOKUP(D1929,Principales!$B:$B,Principales!$C:$C,,,1))</f>
        <v>5500</v>
      </c>
      <c r="I1929" s="14">
        <f t="shared" si="160"/>
        <v>0</v>
      </c>
      <c r="J1929" s="14">
        <f t="shared" si="161"/>
        <v>5500</v>
      </c>
    </row>
    <row r="1930" spans="1:10" hidden="1" x14ac:dyDescent="0.3">
      <c r="A1930" s="5">
        <f t="shared" si="162"/>
        <v>1260</v>
      </c>
      <c r="B1930" s="3">
        <v>45259</v>
      </c>
      <c r="C1930" s="2" t="s">
        <v>99</v>
      </c>
      <c r="D1930" s="2" t="s">
        <v>431</v>
      </c>
      <c r="E1930" s="2" t="s">
        <v>22</v>
      </c>
      <c r="F1930" s="2" t="s">
        <v>434</v>
      </c>
      <c r="G1930" s="2">
        <v>1</v>
      </c>
      <c r="H1930" s="10">
        <f>IF(_xlfn.XLOOKUP(D1930,Principales!$B:$B,Principales!$D:$D,,,1)&lt;B1930,_xlfn.XLOOKUP(D1930,Principales!$B:$B,Principales!$C:$C,,,-1),_xlfn.XLOOKUP(D1930,Principales!$B:$B,Principales!$C:$C,,,1))</f>
        <v>5000</v>
      </c>
      <c r="I1930" s="14">
        <f t="shared" si="160"/>
        <v>0</v>
      </c>
      <c r="J1930" s="14">
        <f t="shared" si="161"/>
        <v>5000</v>
      </c>
    </row>
    <row r="1931" spans="1:10" hidden="1" x14ac:dyDescent="0.3">
      <c r="A1931" s="5">
        <f t="shared" si="162"/>
        <v>1261</v>
      </c>
      <c r="B1931" s="3">
        <v>45259</v>
      </c>
      <c r="C1931" s="2" t="s">
        <v>144</v>
      </c>
      <c r="D1931" s="2" t="s">
        <v>36</v>
      </c>
      <c r="E1931" s="2"/>
      <c r="F1931" s="2" t="s">
        <v>4</v>
      </c>
      <c r="G1931" s="2">
        <v>3</v>
      </c>
      <c r="H1931" s="10">
        <f>IF(_xlfn.XLOOKUP(D1931,Principales!$B:$B,Principales!$D:$D,,,1)&lt;B1931,_xlfn.XLOOKUP(D1931,Principales!$B:$B,Principales!$C:$C,,,-1),_xlfn.XLOOKUP(D1931,Principales!$B:$B,Principales!$C:$C,,,1))</f>
        <v>5500</v>
      </c>
      <c r="I1931" s="14">
        <f t="shared" si="160"/>
        <v>0</v>
      </c>
      <c r="J1931" s="14">
        <f t="shared" si="161"/>
        <v>16500</v>
      </c>
    </row>
    <row r="1932" spans="1:10" hidden="1" x14ac:dyDescent="0.3">
      <c r="A1932" s="5">
        <f t="shared" si="162"/>
        <v>1261</v>
      </c>
      <c r="B1932" s="3">
        <v>45259</v>
      </c>
      <c r="C1932" s="2" t="s">
        <v>144</v>
      </c>
      <c r="D1932" s="2" t="s">
        <v>153</v>
      </c>
      <c r="E1932" s="2" t="s">
        <v>543</v>
      </c>
      <c r="F1932" s="2" t="s">
        <v>4</v>
      </c>
      <c r="G1932" s="2">
        <v>2</v>
      </c>
      <c r="H1932" s="10">
        <f>IF(_xlfn.XLOOKUP(D1932,Principales!$B:$B,Principales!$D:$D,,,1)&lt;B1932,_xlfn.XLOOKUP(D1932,Principales!$B:$B,Principales!$C:$C,,,-1),_xlfn.XLOOKUP(D1932,Principales!$B:$B,Principales!$C:$C,,,1))</f>
        <v>5500</v>
      </c>
      <c r="I1932" s="14">
        <f t="shared" si="160"/>
        <v>0</v>
      </c>
      <c r="J1932" s="14">
        <f t="shared" si="161"/>
        <v>11000</v>
      </c>
    </row>
    <row r="1933" spans="1:10" hidden="1" x14ac:dyDescent="0.3">
      <c r="A1933" s="5">
        <f t="shared" si="162"/>
        <v>1262</v>
      </c>
      <c r="B1933" s="3">
        <v>45259</v>
      </c>
      <c r="C1933" s="2" t="s">
        <v>29</v>
      </c>
      <c r="D1933" s="2" t="s">
        <v>9</v>
      </c>
      <c r="E1933" s="2" t="s">
        <v>22</v>
      </c>
      <c r="F1933" s="2" t="s">
        <v>12</v>
      </c>
      <c r="G1933" s="2">
        <v>1</v>
      </c>
      <c r="H1933" s="10">
        <f>IF(_xlfn.XLOOKUP(D1933,Principales!$B:$B,Principales!$D:$D,,,1)&lt;B1933,_xlfn.XLOOKUP(D1933,Principales!$B:$B,Principales!$C:$C,,,-1),_xlfn.XLOOKUP(D1933,Principales!$B:$B,Principales!$C:$C,,,1))</f>
        <v>5000</v>
      </c>
      <c r="I1933" s="14">
        <f t="shared" si="160"/>
        <v>0</v>
      </c>
      <c r="J1933" s="14">
        <f t="shared" si="161"/>
        <v>5000</v>
      </c>
    </row>
    <row r="1934" spans="1:10" hidden="1" x14ac:dyDescent="0.3">
      <c r="A1934" s="5">
        <f t="shared" si="162"/>
        <v>1263</v>
      </c>
      <c r="B1934" s="3">
        <v>45259</v>
      </c>
      <c r="C1934" s="2" t="s">
        <v>593</v>
      </c>
      <c r="D1934" s="2" t="s">
        <v>142</v>
      </c>
      <c r="E1934" s="2" t="s">
        <v>337</v>
      </c>
      <c r="F1934" s="2" t="s">
        <v>4</v>
      </c>
      <c r="G1934" s="2">
        <v>2</v>
      </c>
      <c r="H1934" s="10">
        <f>IF(_xlfn.XLOOKUP(D1934,Principales!$B:$B,Principales!$D:$D,,,1)&lt;B1934,_xlfn.XLOOKUP(D1934,Principales!$B:$B,Principales!$C:$C,,,-1),_xlfn.XLOOKUP(D1934,Principales!$B:$B,Principales!$C:$C,,,1))</f>
        <v>5000</v>
      </c>
      <c r="I1934" s="14">
        <f t="shared" si="160"/>
        <v>0</v>
      </c>
      <c r="J1934" s="14">
        <f t="shared" si="161"/>
        <v>10000</v>
      </c>
    </row>
    <row r="1935" spans="1:10" hidden="1" x14ac:dyDescent="0.3">
      <c r="A1935" s="5">
        <f t="shared" si="162"/>
        <v>1263</v>
      </c>
      <c r="B1935" s="3">
        <v>45259</v>
      </c>
      <c r="C1935" s="2" t="s">
        <v>593</v>
      </c>
      <c r="D1935" s="2" t="s">
        <v>36</v>
      </c>
      <c r="E1935" s="2"/>
      <c r="F1935" s="2" t="s">
        <v>434</v>
      </c>
      <c r="G1935" s="2">
        <v>1</v>
      </c>
      <c r="H1935" s="10">
        <f>IF(_xlfn.XLOOKUP(D1935,Principales!$B:$B,Principales!$D:$D,,,1)&lt;B1935,_xlfn.XLOOKUP(D1935,Principales!$B:$B,Principales!$C:$C,,,-1),_xlfn.XLOOKUP(D1935,Principales!$B:$B,Principales!$C:$C,,,1))</f>
        <v>5500</v>
      </c>
      <c r="I1935" s="14">
        <f t="shared" si="160"/>
        <v>0</v>
      </c>
      <c r="J1935" s="14">
        <f t="shared" si="161"/>
        <v>5500</v>
      </c>
    </row>
    <row r="1936" spans="1:10" hidden="1" x14ac:dyDescent="0.3">
      <c r="A1936" s="5">
        <f t="shared" si="162"/>
        <v>1263</v>
      </c>
      <c r="B1936" s="3">
        <v>45259</v>
      </c>
      <c r="C1936" s="2" t="s">
        <v>593</v>
      </c>
      <c r="D1936" s="2" t="s">
        <v>142</v>
      </c>
      <c r="E1936" s="2" t="s">
        <v>528</v>
      </c>
      <c r="F1936" s="2" t="s">
        <v>434</v>
      </c>
      <c r="G1936" s="2">
        <v>1</v>
      </c>
      <c r="H1936" s="10">
        <f>IF(_xlfn.XLOOKUP(D1936,Principales!$B:$B,Principales!$D:$D,,,1)&lt;B1936,_xlfn.XLOOKUP(D1936,Principales!$B:$B,Principales!$C:$C,,,-1),_xlfn.XLOOKUP(D1936,Principales!$B:$B,Principales!$C:$C,,,1))</f>
        <v>5000</v>
      </c>
      <c r="I1936" s="14">
        <f t="shared" si="160"/>
        <v>0</v>
      </c>
      <c r="J1936" s="14">
        <f t="shared" si="161"/>
        <v>5000</v>
      </c>
    </row>
    <row r="1937" spans="1:10" hidden="1" x14ac:dyDescent="0.3">
      <c r="A1937" s="5">
        <f t="shared" si="162"/>
        <v>1264</v>
      </c>
      <c r="B1937" s="3">
        <v>45260</v>
      </c>
      <c r="C1937" s="2" t="s">
        <v>64</v>
      </c>
      <c r="D1937" s="2" t="s">
        <v>153</v>
      </c>
      <c r="E1937" s="2" t="s">
        <v>528</v>
      </c>
      <c r="F1937" s="2" t="s">
        <v>434</v>
      </c>
      <c r="G1937" s="2">
        <v>1</v>
      </c>
      <c r="H1937" s="10">
        <f>IF(_xlfn.XLOOKUP(D1937,Principales!$B:$B,Principales!$D:$D,,,1)&lt;B1937,_xlfn.XLOOKUP(D1937,Principales!$B:$B,Principales!$C:$C,,,-1),_xlfn.XLOOKUP(D1937,Principales!$B:$B,Principales!$C:$C,,,1))</f>
        <v>5500</v>
      </c>
      <c r="I1937" s="14">
        <f t="shared" si="160"/>
        <v>0</v>
      </c>
      <c r="J1937" s="14">
        <f t="shared" si="161"/>
        <v>5500</v>
      </c>
    </row>
    <row r="1938" spans="1:10" hidden="1" x14ac:dyDescent="0.3">
      <c r="A1938" s="5">
        <f t="shared" si="162"/>
        <v>1265</v>
      </c>
      <c r="B1938" s="3">
        <v>45260</v>
      </c>
      <c r="C1938" s="2" t="s">
        <v>84</v>
      </c>
      <c r="D1938" s="2" t="s">
        <v>576</v>
      </c>
      <c r="E1938" s="2"/>
      <c r="F1938" s="2" t="s">
        <v>747</v>
      </c>
      <c r="G1938" s="2">
        <v>1</v>
      </c>
      <c r="H1938" s="10">
        <f>IF(_xlfn.XLOOKUP(D1938,Principales!$B:$B,Principales!$D:$D,,,1)&lt;B1938,_xlfn.XLOOKUP(D1938,Principales!$B:$B,Principales!$C:$C,,,-1),_xlfn.XLOOKUP(D1938,Principales!$B:$B,Principales!$C:$C,,,1))</f>
        <v>5000</v>
      </c>
      <c r="I1938" s="14">
        <f t="shared" si="160"/>
        <v>0</v>
      </c>
      <c r="J1938" s="14">
        <f t="shared" si="161"/>
        <v>5000</v>
      </c>
    </row>
    <row r="1939" spans="1:10" hidden="1" x14ac:dyDescent="0.3">
      <c r="A1939" s="5">
        <f t="shared" si="162"/>
        <v>1266</v>
      </c>
      <c r="B1939" s="3">
        <v>45260</v>
      </c>
      <c r="C1939" s="2" t="s">
        <v>779</v>
      </c>
      <c r="D1939" s="2" t="s">
        <v>576</v>
      </c>
      <c r="E1939" s="2"/>
      <c r="F1939" s="2" t="s">
        <v>747</v>
      </c>
      <c r="G1939" s="2">
        <v>1</v>
      </c>
      <c r="H1939" s="10">
        <f>IF(_xlfn.XLOOKUP(D1939,Principales!$B:$B,Principales!$D:$D,,,1)&lt;B1939,_xlfn.XLOOKUP(D1939,Principales!$B:$B,Principales!$C:$C,,,-1),_xlfn.XLOOKUP(D1939,Principales!$B:$B,Principales!$C:$C,,,1))</f>
        <v>5000</v>
      </c>
      <c r="I1939" s="14">
        <f t="shared" si="160"/>
        <v>0</v>
      </c>
      <c r="J1939" s="14">
        <f t="shared" si="161"/>
        <v>5000</v>
      </c>
    </row>
    <row r="1940" spans="1:10" hidden="1" x14ac:dyDescent="0.3">
      <c r="A1940" s="5">
        <f t="shared" si="162"/>
        <v>1267</v>
      </c>
      <c r="B1940" s="3">
        <v>45260</v>
      </c>
      <c r="C1940" s="2" t="s">
        <v>775</v>
      </c>
      <c r="D1940" s="2" t="s">
        <v>153</v>
      </c>
      <c r="E1940" s="2" t="s">
        <v>22</v>
      </c>
      <c r="F1940" s="2" t="s">
        <v>4</v>
      </c>
      <c r="G1940" s="2">
        <v>1</v>
      </c>
      <c r="H1940" s="10">
        <f>IF(_xlfn.XLOOKUP(D1940,Principales!$B:$B,Principales!$D:$D,,,1)&lt;B1940,_xlfn.XLOOKUP(D1940,Principales!$B:$B,Principales!$C:$C,,,-1),_xlfn.XLOOKUP(D1940,Principales!$B:$B,Principales!$C:$C,,,1))</f>
        <v>5500</v>
      </c>
      <c r="I1940" s="14">
        <f t="shared" si="160"/>
        <v>0</v>
      </c>
      <c r="J1940" s="14">
        <f t="shared" si="161"/>
        <v>5500</v>
      </c>
    </row>
    <row r="1941" spans="1:10" hidden="1" x14ac:dyDescent="0.3">
      <c r="A1941" s="5">
        <f t="shared" si="162"/>
        <v>1268</v>
      </c>
      <c r="B1941" s="3">
        <v>45261</v>
      </c>
      <c r="C1941" s="2" t="s">
        <v>84</v>
      </c>
      <c r="D1941" s="2" t="s">
        <v>137</v>
      </c>
      <c r="E1941" s="2" t="s">
        <v>337</v>
      </c>
      <c r="F1941" s="2" t="s">
        <v>434</v>
      </c>
      <c r="G1941" s="2">
        <v>1</v>
      </c>
      <c r="H1941" s="10">
        <f>IF(_xlfn.XLOOKUP(D1941,Principales!$B:$B,Principales!$D:$D,,,1)&lt;B1941,_xlfn.XLOOKUP(D1941,Principales!$B:$B,Principales!$C:$C,,,-1),_xlfn.XLOOKUP(D1941,Principales!$B:$B,Principales!$C:$C,,,1))</f>
        <v>5000</v>
      </c>
      <c r="I1941" s="14">
        <f t="shared" si="160"/>
        <v>0</v>
      </c>
      <c r="J1941" s="14">
        <f t="shared" si="161"/>
        <v>5000</v>
      </c>
    </row>
    <row r="1942" spans="1:10" hidden="1" x14ac:dyDescent="0.3">
      <c r="A1942" s="5">
        <f t="shared" si="162"/>
        <v>1269</v>
      </c>
      <c r="B1942" s="3">
        <v>45261</v>
      </c>
      <c r="C1942" s="2" t="s">
        <v>145</v>
      </c>
      <c r="D1942" s="2" t="s">
        <v>58</v>
      </c>
      <c r="E1942" s="2"/>
      <c r="F1942" s="2" t="s">
        <v>4</v>
      </c>
      <c r="G1942" s="2">
        <v>1</v>
      </c>
      <c r="H1942" s="10">
        <f>IF(_xlfn.XLOOKUP(D1942,Principales!$B:$B,Principales!$D:$D,,,1)&lt;B1942,_xlfn.XLOOKUP(D1942,Principales!$B:$B,Principales!$C:$C,,,-1),_xlfn.XLOOKUP(D1942,Principales!$B:$B,Principales!$C:$C,,,1))</f>
        <v>5500</v>
      </c>
      <c r="I1942" s="14">
        <f t="shared" si="160"/>
        <v>0</v>
      </c>
      <c r="J1942" s="14">
        <f t="shared" si="161"/>
        <v>5500</v>
      </c>
    </row>
    <row r="1943" spans="1:10" hidden="1" x14ac:dyDescent="0.3">
      <c r="A1943" s="5">
        <f t="shared" si="162"/>
        <v>1269</v>
      </c>
      <c r="B1943" s="3">
        <v>45261</v>
      </c>
      <c r="C1943" s="2" t="s">
        <v>145</v>
      </c>
      <c r="D1943" s="2" t="s">
        <v>137</v>
      </c>
      <c r="E1943" s="2" t="s">
        <v>337</v>
      </c>
      <c r="F1943" s="2" t="s">
        <v>12</v>
      </c>
      <c r="G1943" s="2">
        <v>1</v>
      </c>
      <c r="H1943" s="10">
        <f>IF(_xlfn.XLOOKUP(D1943,Principales!$B:$B,Principales!$D:$D,,,1)&lt;B1943,_xlfn.XLOOKUP(D1943,Principales!$B:$B,Principales!$C:$C,,,-1),_xlfn.XLOOKUP(D1943,Principales!$B:$B,Principales!$C:$C,,,1))</f>
        <v>5000</v>
      </c>
      <c r="I1943" s="14">
        <f t="shared" si="160"/>
        <v>0</v>
      </c>
      <c r="J1943" s="14">
        <f t="shared" si="161"/>
        <v>5000</v>
      </c>
    </row>
    <row r="1944" spans="1:10" hidden="1" x14ac:dyDescent="0.3">
      <c r="A1944" s="5">
        <f t="shared" si="162"/>
        <v>1270</v>
      </c>
      <c r="B1944" s="3">
        <v>45261</v>
      </c>
      <c r="C1944" s="2" t="s">
        <v>29</v>
      </c>
      <c r="D1944" s="2" t="s">
        <v>88</v>
      </c>
      <c r="E1944" s="2" t="s">
        <v>580</v>
      </c>
      <c r="F1944" s="2" t="s">
        <v>12</v>
      </c>
      <c r="G1944" s="2">
        <v>1</v>
      </c>
      <c r="H1944" s="10">
        <f>IF(_xlfn.XLOOKUP(D1944,Principales!$B:$B,Principales!$D:$D,,,1)&lt;B1944,_xlfn.XLOOKUP(D1944,Principales!$B:$B,Principales!$C:$C,,,-1),_xlfn.XLOOKUP(D1944,Principales!$B:$B,Principales!$C:$C,,,1))</f>
        <v>5500</v>
      </c>
      <c r="I1944" s="14">
        <f t="shared" si="160"/>
        <v>0</v>
      </c>
      <c r="J1944" s="14">
        <f t="shared" si="161"/>
        <v>5500</v>
      </c>
    </row>
    <row r="1945" spans="1:10" hidden="1" x14ac:dyDescent="0.3">
      <c r="A1945" s="5">
        <f t="shared" si="162"/>
        <v>1271</v>
      </c>
      <c r="B1945" s="3">
        <v>45261</v>
      </c>
      <c r="C1945" s="2" t="s">
        <v>781</v>
      </c>
      <c r="D1945" s="2" t="s">
        <v>58</v>
      </c>
      <c r="E1945" s="2"/>
      <c r="F1945" s="2" t="s">
        <v>4</v>
      </c>
      <c r="G1945" s="2">
        <v>1</v>
      </c>
      <c r="H1945" s="10">
        <f>IF(_xlfn.XLOOKUP(D1945,Principales!$B:$B,Principales!$D:$D,,,1)&lt;B1945,_xlfn.XLOOKUP(D1945,Principales!$B:$B,Principales!$C:$C,,,-1),_xlfn.XLOOKUP(D1945,Principales!$B:$B,Principales!$C:$C,,,1))</f>
        <v>5500</v>
      </c>
      <c r="I1945" s="14">
        <f t="shared" si="160"/>
        <v>0</v>
      </c>
      <c r="J1945" s="14">
        <f t="shared" si="161"/>
        <v>5500</v>
      </c>
    </row>
    <row r="1946" spans="1:10" hidden="1" x14ac:dyDescent="0.3">
      <c r="A1946" s="5">
        <f t="shared" si="162"/>
        <v>1271</v>
      </c>
      <c r="B1946" s="3">
        <v>45261</v>
      </c>
      <c r="C1946" s="2" t="s">
        <v>781</v>
      </c>
      <c r="D1946" s="2" t="s">
        <v>88</v>
      </c>
      <c r="E1946" s="2" t="s">
        <v>580</v>
      </c>
      <c r="F1946" s="2" t="s">
        <v>4</v>
      </c>
      <c r="G1946" s="2">
        <v>1</v>
      </c>
      <c r="H1946" s="10">
        <f>IF(_xlfn.XLOOKUP(D1946,Principales!$B:$B,Principales!$D:$D,,,1)&lt;B1946,_xlfn.XLOOKUP(D1946,Principales!$B:$B,Principales!$C:$C,,,-1),_xlfn.XLOOKUP(D1946,Principales!$B:$B,Principales!$C:$C,,,1))</f>
        <v>5500</v>
      </c>
      <c r="I1946" s="14">
        <f t="shared" si="160"/>
        <v>0</v>
      </c>
      <c r="J1946" s="14">
        <f t="shared" si="161"/>
        <v>5500</v>
      </c>
    </row>
    <row r="1947" spans="1:10" hidden="1" x14ac:dyDescent="0.3">
      <c r="A1947" s="5">
        <f t="shared" si="162"/>
        <v>1272</v>
      </c>
      <c r="B1947" s="3">
        <v>45261</v>
      </c>
      <c r="C1947" s="2" t="s">
        <v>507</v>
      </c>
      <c r="D1947" s="2" t="s">
        <v>88</v>
      </c>
      <c r="E1947" s="2" t="s">
        <v>580</v>
      </c>
      <c r="F1947" s="2" t="s">
        <v>434</v>
      </c>
      <c r="G1947" s="2">
        <v>2</v>
      </c>
      <c r="H1947" s="10">
        <f>IF(_xlfn.XLOOKUP(D1947,Principales!$B:$B,Principales!$D:$D,,,1)&lt;B1947,_xlfn.XLOOKUP(D1947,Principales!$B:$B,Principales!$C:$C,,,-1),_xlfn.XLOOKUP(D1947,Principales!$B:$B,Principales!$C:$C,,,1))</f>
        <v>5500</v>
      </c>
      <c r="I1947" s="14">
        <f t="shared" si="160"/>
        <v>0</v>
      </c>
      <c r="J1947" s="14">
        <f t="shared" si="161"/>
        <v>11000</v>
      </c>
    </row>
    <row r="1948" spans="1:10" hidden="1" x14ac:dyDescent="0.3">
      <c r="A1948" s="5">
        <f t="shared" si="162"/>
        <v>1272</v>
      </c>
      <c r="B1948" s="3">
        <v>45261</v>
      </c>
      <c r="C1948" s="2" t="s">
        <v>507</v>
      </c>
      <c r="D1948" s="2" t="s">
        <v>88</v>
      </c>
      <c r="E1948" s="2" t="s">
        <v>332</v>
      </c>
      <c r="F1948" s="2" t="s">
        <v>434</v>
      </c>
      <c r="G1948" s="2">
        <v>1</v>
      </c>
      <c r="H1948" s="10">
        <f>IF(_xlfn.XLOOKUP(D1948,Principales!$B:$B,Principales!$D:$D,,,1)&lt;B1948,_xlfn.XLOOKUP(D1948,Principales!$B:$B,Principales!$C:$C,,,-1),_xlfn.XLOOKUP(D1948,Principales!$B:$B,Principales!$C:$C,,,1))</f>
        <v>5500</v>
      </c>
      <c r="I1948" s="14">
        <f t="shared" si="160"/>
        <v>0</v>
      </c>
      <c r="J1948" s="14">
        <f t="shared" si="161"/>
        <v>5500</v>
      </c>
    </row>
    <row r="1949" spans="1:10" hidden="1" x14ac:dyDescent="0.3">
      <c r="A1949" s="5">
        <f t="shared" si="162"/>
        <v>1272</v>
      </c>
      <c r="B1949" s="3">
        <v>45261</v>
      </c>
      <c r="C1949" s="2" t="s">
        <v>507</v>
      </c>
      <c r="D1949" s="2" t="s">
        <v>137</v>
      </c>
      <c r="E1949" s="2" t="s">
        <v>337</v>
      </c>
      <c r="F1949" s="2" t="s">
        <v>4</v>
      </c>
      <c r="G1949" s="2">
        <v>1</v>
      </c>
      <c r="H1949" s="10">
        <f>IF(_xlfn.XLOOKUP(D1949,Principales!$B:$B,Principales!$D:$D,,,1)&lt;B1949,_xlfn.XLOOKUP(D1949,Principales!$B:$B,Principales!$C:$C,,,-1),_xlfn.XLOOKUP(D1949,Principales!$B:$B,Principales!$C:$C,,,1))</f>
        <v>5000</v>
      </c>
      <c r="I1949" s="14">
        <f t="shared" si="160"/>
        <v>0</v>
      </c>
      <c r="J1949" s="14">
        <f t="shared" si="161"/>
        <v>5000</v>
      </c>
    </row>
    <row r="1950" spans="1:10" hidden="1" x14ac:dyDescent="0.3">
      <c r="A1950" s="5">
        <f t="shared" si="162"/>
        <v>1273</v>
      </c>
      <c r="B1950" s="3">
        <v>45262</v>
      </c>
      <c r="C1950" s="2" t="s">
        <v>84</v>
      </c>
      <c r="D1950" s="2" t="s">
        <v>155</v>
      </c>
      <c r="E1950" s="2" t="s">
        <v>63</v>
      </c>
      <c r="F1950" s="2" t="s">
        <v>434</v>
      </c>
      <c r="G1950" s="2">
        <v>1</v>
      </c>
      <c r="H1950" s="10">
        <f>IF(_xlfn.XLOOKUP(D1950,Principales!$B:$B,Principales!$D:$D,,,1)&lt;B1950,_xlfn.XLOOKUP(D1950,Principales!$B:$B,Principales!$C:$C,,,-1),_xlfn.XLOOKUP(D1950,Principales!$B:$B,Principales!$C:$C,,,1))</f>
        <v>5000</v>
      </c>
      <c r="I1950" s="14">
        <f t="shared" si="160"/>
        <v>0</v>
      </c>
      <c r="J1950" s="14">
        <f t="shared" si="161"/>
        <v>5000</v>
      </c>
    </row>
    <row r="1951" spans="1:10" hidden="1" x14ac:dyDescent="0.3">
      <c r="A1951" s="5">
        <f t="shared" si="162"/>
        <v>1274</v>
      </c>
      <c r="B1951" s="3">
        <v>45262</v>
      </c>
      <c r="C1951" s="2" t="s">
        <v>8</v>
      </c>
      <c r="D1951" s="2" t="s">
        <v>155</v>
      </c>
      <c r="E1951" s="2" t="s">
        <v>63</v>
      </c>
      <c r="F1951" s="2" t="s">
        <v>434</v>
      </c>
      <c r="G1951" s="2">
        <v>1</v>
      </c>
      <c r="H1951" s="10">
        <f>IF(_xlfn.XLOOKUP(D1951,Principales!$B:$B,Principales!$D:$D,,,1)&lt;B1951,_xlfn.XLOOKUP(D1951,Principales!$B:$B,Principales!$C:$C,,,-1),_xlfn.XLOOKUP(D1951,Principales!$B:$B,Principales!$C:$C,,,1))</f>
        <v>5000</v>
      </c>
      <c r="I1951" s="14">
        <f t="shared" si="160"/>
        <v>0</v>
      </c>
      <c r="J1951" s="14">
        <f t="shared" si="161"/>
        <v>5000</v>
      </c>
    </row>
    <row r="1952" spans="1:10" hidden="1" x14ac:dyDescent="0.3">
      <c r="A1952" s="5">
        <f t="shared" si="162"/>
        <v>1275</v>
      </c>
      <c r="B1952" s="3">
        <v>45262</v>
      </c>
      <c r="C1952" s="2" t="s">
        <v>738</v>
      </c>
      <c r="D1952" s="2" t="s">
        <v>155</v>
      </c>
      <c r="E1952" s="2" t="s">
        <v>63</v>
      </c>
      <c r="F1952" s="2" t="s">
        <v>4</v>
      </c>
      <c r="G1952" s="2">
        <v>1</v>
      </c>
      <c r="H1952" s="10">
        <f>IF(_xlfn.XLOOKUP(D1952,Principales!$B:$B,Principales!$D:$D,,,1)&lt;B1952,_xlfn.XLOOKUP(D1952,Principales!$B:$B,Principales!$C:$C,,,-1),_xlfn.XLOOKUP(D1952,Principales!$B:$B,Principales!$C:$C,,,1))</f>
        <v>5000</v>
      </c>
      <c r="I1952" s="14">
        <f t="shared" si="160"/>
        <v>0</v>
      </c>
      <c r="J1952" s="14">
        <f t="shared" si="161"/>
        <v>5000</v>
      </c>
    </row>
    <row r="1953" spans="1:10" hidden="1" x14ac:dyDescent="0.3">
      <c r="A1953" s="5">
        <f t="shared" si="162"/>
        <v>1276</v>
      </c>
      <c r="B1953" s="3">
        <v>45262</v>
      </c>
      <c r="C1953" s="2" t="s">
        <v>507</v>
      </c>
      <c r="D1953" s="2" t="s">
        <v>155</v>
      </c>
      <c r="E1953" s="2" t="s">
        <v>63</v>
      </c>
      <c r="F1953" s="2" t="s">
        <v>434</v>
      </c>
      <c r="G1953" s="2">
        <v>2</v>
      </c>
      <c r="H1953" s="10">
        <f>IF(_xlfn.XLOOKUP(D1953,Principales!$B:$B,Principales!$D:$D,,,1)&lt;B1953,_xlfn.XLOOKUP(D1953,Principales!$B:$B,Principales!$C:$C,,,-1),_xlfn.XLOOKUP(D1953,Principales!$B:$B,Principales!$C:$C,,,1))</f>
        <v>5000</v>
      </c>
      <c r="I1953" s="14">
        <f t="shared" si="160"/>
        <v>0</v>
      </c>
      <c r="J1953" s="14">
        <f t="shared" si="161"/>
        <v>10000</v>
      </c>
    </row>
    <row r="1954" spans="1:10" hidden="1" x14ac:dyDescent="0.3">
      <c r="A1954" s="5">
        <f t="shared" si="162"/>
        <v>1276</v>
      </c>
      <c r="B1954" s="3">
        <v>45262</v>
      </c>
      <c r="C1954" s="2" t="s">
        <v>507</v>
      </c>
      <c r="D1954" s="2" t="s">
        <v>155</v>
      </c>
      <c r="E1954" s="2"/>
      <c r="F1954" s="2" t="s">
        <v>4</v>
      </c>
      <c r="G1954" s="2">
        <v>1</v>
      </c>
      <c r="H1954" s="10">
        <f>IF(_xlfn.XLOOKUP(D1954,Principales!$B:$B,Principales!$D:$D,,,1)&lt;B1954,_xlfn.XLOOKUP(D1954,Principales!$B:$B,Principales!$C:$C,,,-1),_xlfn.XLOOKUP(D1954,Principales!$B:$B,Principales!$C:$C,,,1))</f>
        <v>5000</v>
      </c>
      <c r="I1954" s="14">
        <f t="shared" si="160"/>
        <v>0</v>
      </c>
      <c r="J1954" s="14">
        <f t="shared" si="161"/>
        <v>5000</v>
      </c>
    </row>
    <row r="1955" spans="1:10" hidden="1" x14ac:dyDescent="0.3">
      <c r="A1955" s="5">
        <f t="shared" si="162"/>
        <v>1277</v>
      </c>
      <c r="B1955" s="3">
        <v>45262</v>
      </c>
      <c r="C1955" s="2" t="s">
        <v>752</v>
      </c>
      <c r="D1955" s="2" t="s">
        <v>155</v>
      </c>
      <c r="E1955" s="2" t="s">
        <v>63</v>
      </c>
      <c r="F1955" s="2" t="s">
        <v>4</v>
      </c>
      <c r="G1955" s="2">
        <v>1</v>
      </c>
      <c r="H1955" s="10">
        <f>IF(_xlfn.XLOOKUP(D1955,Principales!$B:$B,Principales!$D:$D,,,1)&lt;B1955,_xlfn.XLOOKUP(D1955,Principales!$B:$B,Principales!$C:$C,,,-1),_xlfn.XLOOKUP(D1955,Principales!$B:$B,Principales!$C:$C,,,1))</f>
        <v>5000</v>
      </c>
      <c r="I1955" s="14">
        <f t="shared" si="160"/>
        <v>0</v>
      </c>
      <c r="J1955" s="14">
        <f t="shared" si="161"/>
        <v>5000</v>
      </c>
    </row>
    <row r="1956" spans="1:10" hidden="1" x14ac:dyDescent="0.3">
      <c r="A1956" s="5">
        <f t="shared" si="162"/>
        <v>1277</v>
      </c>
      <c r="B1956" s="3">
        <v>45262</v>
      </c>
      <c r="C1956" s="2" t="s">
        <v>752</v>
      </c>
      <c r="D1956" s="2" t="s">
        <v>155</v>
      </c>
      <c r="E1956" s="2" t="s">
        <v>63</v>
      </c>
      <c r="F1956" s="2" t="s">
        <v>434</v>
      </c>
      <c r="G1956" s="2">
        <v>1</v>
      </c>
      <c r="H1956" s="10">
        <f>IF(_xlfn.XLOOKUP(D1956,Principales!$B:$B,Principales!$D:$D,,,1)&lt;B1956,_xlfn.XLOOKUP(D1956,Principales!$B:$B,Principales!$C:$C,,,-1),_xlfn.XLOOKUP(D1956,Principales!$B:$B,Principales!$C:$C,,,1))</f>
        <v>5000</v>
      </c>
      <c r="I1956" s="14">
        <f t="shared" si="160"/>
        <v>0</v>
      </c>
      <c r="J1956" s="14">
        <f t="shared" si="161"/>
        <v>5000</v>
      </c>
    </row>
    <row r="1957" spans="1:10" hidden="1" x14ac:dyDescent="0.3">
      <c r="A1957" s="5">
        <f t="shared" si="162"/>
        <v>1278</v>
      </c>
      <c r="B1957" s="3">
        <v>45263</v>
      </c>
      <c r="C1957" s="2" t="s">
        <v>84</v>
      </c>
      <c r="D1957" s="2" t="s">
        <v>155</v>
      </c>
      <c r="E1957" s="2" t="s">
        <v>337</v>
      </c>
      <c r="F1957" s="2" t="s">
        <v>434</v>
      </c>
      <c r="G1957" s="2">
        <v>1</v>
      </c>
      <c r="H1957" s="10">
        <f>IF(_xlfn.XLOOKUP(D1957,Principales!$B:$B,Principales!$D:$D,,,1)&lt;B1957,_xlfn.XLOOKUP(D1957,Principales!$B:$B,Principales!$C:$C,,,-1),_xlfn.XLOOKUP(D1957,Principales!$B:$B,Principales!$C:$C,,,1))</f>
        <v>5000</v>
      </c>
      <c r="I1957" s="14">
        <f t="shared" si="160"/>
        <v>0</v>
      </c>
      <c r="J1957" s="14">
        <f t="shared" si="161"/>
        <v>5000</v>
      </c>
    </row>
    <row r="1958" spans="1:10" hidden="1" x14ac:dyDescent="0.3">
      <c r="A1958" s="5">
        <f t="shared" si="162"/>
        <v>1279</v>
      </c>
      <c r="B1958" s="3">
        <v>45263</v>
      </c>
      <c r="C1958" s="2" t="s">
        <v>34</v>
      </c>
      <c r="D1958" s="2" t="s">
        <v>155</v>
      </c>
      <c r="E1958" s="2" t="s">
        <v>63</v>
      </c>
      <c r="F1958" s="2" t="s">
        <v>12</v>
      </c>
      <c r="G1958" s="2">
        <v>2</v>
      </c>
      <c r="H1958" s="10">
        <f>IF(_xlfn.XLOOKUP(D1958,Principales!$B:$B,Principales!$D:$D,,,1)&lt;B1958,_xlfn.XLOOKUP(D1958,Principales!$B:$B,Principales!$C:$C,,,-1),_xlfn.XLOOKUP(D1958,Principales!$B:$B,Principales!$C:$C,,,1))</f>
        <v>5000</v>
      </c>
      <c r="I1958" s="14">
        <f t="shared" si="160"/>
        <v>0</v>
      </c>
      <c r="J1958" s="14">
        <f t="shared" si="161"/>
        <v>10000</v>
      </c>
    </row>
    <row r="1959" spans="1:10" hidden="1" x14ac:dyDescent="0.3">
      <c r="A1959" s="5">
        <f t="shared" si="162"/>
        <v>1279</v>
      </c>
      <c r="B1959" s="3">
        <v>45263</v>
      </c>
      <c r="C1959" s="2" t="s">
        <v>34</v>
      </c>
      <c r="D1959" s="2" t="s">
        <v>155</v>
      </c>
      <c r="E1959" s="2" t="s">
        <v>63</v>
      </c>
      <c r="F1959" s="2" t="s">
        <v>434</v>
      </c>
      <c r="G1959" s="2">
        <v>1</v>
      </c>
      <c r="H1959" s="10">
        <f>IF(_xlfn.XLOOKUP(D1959,Principales!$B:$B,Principales!$D:$D,,,1)&lt;B1959,_xlfn.XLOOKUP(D1959,Principales!$B:$B,Principales!$C:$C,,,-1),_xlfn.XLOOKUP(D1959,Principales!$B:$B,Principales!$C:$C,,,1))</f>
        <v>5000</v>
      </c>
      <c r="I1959" s="14">
        <f t="shared" si="160"/>
        <v>0</v>
      </c>
      <c r="J1959" s="14">
        <f t="shared" si="161"/>
        <v>5000</v>
      </c>
    </row>
    <row r="1960" spans="1:10" hidden="1" x14ac:dyDescent="0.3">
      <c r="A1960" s="5">
        <f t="shared" si="162"/>
        <v>1280</v>
      </c>
      <c r="B1960" s="3">
        <v>45263</v>
      </c>
      <c r="C1960" s="2" t="s">
        <v>500</v>
      </c>
      <c r="D1960" s="2" t="s">
        <v>36</v>
      </c>
      <c r="E1960" s="2"/>
      <c r="F1960" s="2" t="s">
        <v>434</v>
      </c>
      <c r="G1960" s="2">
        <v>1</v>
      </c>
      <c r="H1960" s="10">
        <f>IF(_xlfn.XLOOKUP(D1960,Principales!$B:$B,Principales!$D:$D,,,1)&lt;B1960,_xlfn.XLOOKUP(D1960,Principales!$B:$B,Principales!$C:$C,,,-1),_xlfn.XLOOKUP(D1960,Principales!$B:$B,Principales!$C:$C,,,1))</f>
        <v>5500</v>
      </c>
      <c r="I1960" s="14">
        <f t="shared" si="160"/>
        <v>0</v>
      </c>
      <c r="J1960" s="14">
        <f t="shared" si="161"/>
        <v>5500</v>
      </c>
    </row>
    <row r="1961" spans="1:10" hidden="1" x14ac:dyDescent="0.3">
      <c r="A1961" s="5">
        <f t="shared" si="162"/>
        <v>1281</v>
      </c>
      <c r="B1961" s="3">
        <v>45263</v>
      </c>
      <c r="C1961" s="2" t="s">
        <v>782</v>
      </c>
      <c r="D1961" s="2" t="s">
        <v>340</v>
      </c>
      <c r="E1961" s="2" t="s">
        <v>337</v>
      </c>
      <c r="F1961" s="2" t="s">
        <v>4</v>
      </c>
      <c r="G1961" s="2">
        <v>1</v>
      </c>
      <c r="H1961" s="10">
        <f>IF(_xlfn.XLOOKUP(D1961,Principales!$B:$B,Principales!$D:$D,,,1)&lt;B1961,_xlfn.XLOOKUP(D1961,Principales!$B:$B,Principales!$C:$C,,,-1),_xlfn.XLOOKUP(D1961,Principales!$B:$B,Principales!$C:$C,,,1))</f>
        <v>5000</v>
      </c>
      <c r="I1961" s="14">
        <f t="shared" si="160"/>
        <v>0</v>
      </c>
      <c r="J1961" s="14">
        <f t="shared" si="161"/>
        <v>5000</v>
      </c>
    </row>
    <row r="1962" spans="1:10" hidden="1" x14ac:dyDescent="0.3">
      <c r="A1962" s="5">
        <f t="shared" si="162"/>
        <v>1281</v>
      </c>
      <c r="B1962" s="3">
        <v>45263</v>
      </c>
      <c r="C1962" s="2" t="s">
        <v>782</v>
      </c>
      <c r="D1962" s="2" t="s">
        <v>37</v>
      </c>
      <c r="E1962" s="2"/>
      <c r="F1962" s="2" t="s">
        <v>4</v>
      </c>
      <c r="G1962" s="2">
        <v>1</v>
      </c>
      <c r="H1962" s="10">
        <f>IF(_xlfn.XLOOKUP(D1962,Principales!$B:$B,Principales!$D:$D,,,1)&lt;B1962,_xlfn.XLOOKUP(D1962,Principales!$B:$B,Principales!$C:$C,,,-1),_xlfn.XLOOKUP(D1962,Principales!$B:$B,Principales!$C:$C,,,1))</f>
        <v>6000</v>
      </c>
      <c r="I1962" s="14">
        <f t="shared" si="160"/>
        <v>0</v>
      </c>
      <c r="J1962" s="14">
        <f t="shared" si="161"/>
        <v>6000</v>
      </c>
    </row>
    <row r="1963" spans="1:10" hidden="1" x14ac:dyDescent="0.3">
      <c r="A1963" s="5">
        <f t="shared" si="162"/>
        <v>1281</v>
      </c>
      <c r="B1963" s="3">
        <v>45263</v>
      </c>
      <c r="C1963" s="2" t="s">
        <v>782</v>
      </c>
      <c r="D1963" s="2" t="s">
        <v>524</v>
      </c>
      <c r="E1963" s="2" t="s">
        <v>528</v>
      </c>
      <c r="F1963" s="2" t="s">
        <v>4</v>
      </c>
      <c r="G1963" s="2">
        <v>1</v>
      </c>
      <c r="H1963" s="10">
        <f>IF(_xlfn.XLOOKUP(D1963,Principales!$B:$B,Principales!$D:$D,,,1)&lt;B1963,_xlfn.XLOOKUP(D1963,Principales!$B:$B,Principales!$C:$C,,,-1),_xlfn.XLOOKUP(D1963,Principales!$B:$B,Principales!$C:$C,,,1))</f>
        <v>7000</v>
      </c>
      <c r="I1963" s="14">
        <f t="shared" si="160"/>
        <v>0</v>
      </c>
      <c r="J1963" s="14">
        <f t="shared" si="161"/>
        <v>7000</v>
      </c>
    </row>
    <row r="1964" spans="1:10" hidden="1" x14ac:dyDescent="0.3">
      <c r="A1964" s="5">
        <f t="shared" si="162"/>
        <v>1282</v>
      </c>
      <c r="B1964" s="3">
        <v>45264</v>
      </c>
      <c r="C1964" s="2" t="s">
        <v>84</v>
      </c>
      <c r="D1964" s="2" t="s">
        <v>143</v>
      </c>
      <c r="E1964" s="2"/>
      <c r="F1964" s="2" t="s">
        <v>434</v>
      </c>
      <c r="G1964" s="2">
        <v>1</v>
      </c>
      <c r="H1964" s="10">
        <f>IF(_xlfn.XLOOKUP(D1964,Principales!$B:$B,Principales!$D:$D,,,1)&lt;B1964,_xlfn.XLOOKUP(D1964,Principales!$B:$B,Principales!$C:$C,,,-1),_xlfn.XLOOKUP(D1964,Principales!$B:$B,Principales!$C:$C,,,1))</f>
        <v>5000</v>
      </c>
      <c r="I1964" s="14">
        <f t="shared" si="160"/>
        <v>0</v>
      </c>
      <c r="J1964" s="14">
        <f t="shared" si="161"/>
        <v>5000</v>
      </c>
    </row>
    <row r="1965" spans="1:10" hidden="1" x14ac:dyDescent="0.3">
      <c r="A1965" s="5">
        <f t="shared" si="162"/>
        <v>1283</v>
      </c>
      <c r="B1965" s="3">
        <v>45264</v>
      </c>
      <c r="C1965" s="2" t="s">
        <v>282</v>
      </c>
      <c r="D1965" s="2" t="s">
        <v>431</v>
      </c>
      <c r="E1965" s="2" t="s">
        <v>337</v>
      </c>
      <c r="F1965" s="2" t="s">
        <v>4</v>
      </c>
      <c r="G1965" s="2">
        <v>1</v>
      </c>
      <c r="H1965" s="10">
        <f>IF(_xlfn.XLOOKUP(D1965,Principales!$B:$B,Principales!$D:$D,,,1)&lt;B1965,_xlfn.XLOOKUP(D1965,Principales!$B:$B,Principales!$C:$C,,,-1),_xlfn.XLOOKUP(D1965,Principales!$B:$B,Principales!$C:$C,,,1))</f>
        <v>5000</v>
      </c>
      <c r="I1965" s="14">
        <f t="shared" si="160"/>
        <v>0</v>
      </c>
      <c r="J1965" s="14">
        <f t="shared" si="161"/>
        <v>5000</v>
      </c>
    </row>
    <row r="1966" spans="1:10" hidden="1" x14ac:dyDescent="0.3">
      <c r="A1966" s="5">
        <f t="shared" si="162"/>
        <v>1284</v>
      </c>
      <c r="B1966" s="3">
        <v>45264</v>
      </c>
      <c r="C1966" s="2" t="s">
        <v>539</v>
      </c>
      <c r="D1966" s="2" t="s">
        <v>142</v>
      </c>
      <c r="E1966" s="2" t="s">
        <v>337</v>
      </c>
      <c r="F1966" s="2" t="s">
        <v>4</v>
      </c>
      <c r="G1966" s="2">
        <v>2</v>
      </c>
      <c r="H1966" s="10">
        <f>IF(_xlfn.XLOOKUP(D1966,Principales!$B:$B,Principales!$D:$D,,,1)&lt;B1966,_xlfn.XLOOKUP(D1966,Principales!$B:$B,Principales!$C:$C,,,-1),_xlfn.XLOOKUP(D1966,Principales!$B:$B,Principales!$C:$C,,,1))</f>
        <v>5000</v>
      </c>
      <c r="I1966" s="14">
        <f t="shared" si="160"/>
        <v>0</v>
      </c>
      <c r="J1966" s="14">
        <f t="shared" si="161"/>
        <v>10000</v>
      </c>
    </row>
    <row r="1967" spans="1:10" hidden="1" x14ac:dyDescent="0.3">
      <c r="A1967" s="5">
        <f t="shared" si="162"/>
        <v>1285</v>
      </c>
      <c r="B1967" s="3">
        <v>45265</v>
      </c>
      <c r="C1967" s="2" t="s">
        <v>282</v>
      </c>
      <c r="D1967" s="2" t="s">
        <v>31</v>
      </c>
      <c r="E1967" s="2" t="s">
        <v>528</v>
      </c>
      <c r="F1967" s="2" t="s">
        <v>434</v>
      </c>
      <c r="G1967" s="2">
        <v>2</v>
      </c>
      <c r="H1967" s="10">
        <f>IF(_xlfn.XLOOKUP(D1967,Principales!$B:$B,Principales!$D:$D,,,1)&lt;B1967,_xlfn.XLOOKUP(D1967,Principales!$B:$B,Principales!$C:$C,,,-1),_xlfn.XLOOKUP(D1967,Principales!$B:$B,Principales!$C:$C,,,1))</f>
        <v>5000</v>
      </c>
      <c r="I1967" s="14">
        <f t="shared" si="160"/>
        <v>0</v>
      </c>
      <c r="J1967" s="14">
        <f t="shared" si="161"/>
        <v>10000</v>
      </c>
    </row>
    <row r="1968" spans="1:10" hidden="1" x14ac:dyDescent="0.3">
      <c r="A1968" s="5">
        <f t="shared" si="162"/>
        <v>1285</v>
      </c>
      <c r="B1968" s="3">
        <v>45265</v>
      </c>
      <c r="C1968" s="2" t="s">
        <v>282</v>
      </c>
      <c r="D1968" s="2" t="s">
        <v>153</v>
      </c>
      <c r="E1968" s="2" t="s">
        <v>543</v>
      </c>
      <c r="F1968" s="2" t="s">
        <v>4</v>
      </c>
      <c r="G1968" s="2">
        <v>1</v>
      </c>
      <c r="H1968" s="10">
        <f>IF(_xlfn.XLOOKUP(D1968,Principales!$B:$B,Principales!$D:$D,,,1)&lt;B1968,_xlfn.XLOOKUP(D1968,Principales!$B:$B,Principales!$C:$C,,,-1),_xlfn.XLOOKUP(D1968,Principales!$B:$B,Principales!$C:$C,,,1))</f>
        <v>5500</v>
      </c>
      <c r="I1968" s="14">
        <f t="shared" si="160"/>
        <v>0</v>
      </c>
      <c r="J1968" s="14">
        <f t="shared" si="161"/>
        <v>5500</v>
      </c>
    </row>
    <row r="1969" spans="1:10" hidden="1" x14ac:dyDescent="0.3">
      <c r="A1969" s="5">
        <f t="shared" si="162"/>
        <v>1286</v>
      </c>
      <c r="B1969" s="3">
        <v>45265</v>
      </c>
      <c r="C1969" s="2" t="s">
        <v>746</v>
      </c>
      <c r="D1969" s="2" t="s">
        <v>67</v>
      </c>
      <c r="E1969" s="2" t="s">
        <v>748</v>
      </c>
      <c r="F1969" s="2" t="s">
        <v>12</v>
      </c>
      <c r="G1969" s="2">
        <v>1</v>
      </c>
      <c r="H1969" s="10">
        <f>IF(_xlfn.XLOOKUP(D1969,Principales!$B:$B,Principales!$D:$D,,,1)&lt;B1969,_xlfn.XLOOKUP(D1969,Principales!$B:$B,Principales!$C:$C,,,-1),_xlfn.XLOOKUP(D1969,Principales!$B:$B,Principales!$C:$C,,,1))</f>
        <v>5000</v>
      </c>
      <c r="I1969" s="14">
        <f t="shared" si="160"/>
        <v>0</v>
      </c>
      <c r="J1969" s="14">
        <f t="shared" si="161"/>
        <v>5000</v>
      </c>
    </row>
    <row r="1970" spans="1:10" hidden="1" x14ac:dyDescent="0.3">
      <c r="A1970" s="5">
        <f t="shared" si="162"/>
        <v>1286</v>
      </c>
      <c r="B1970" s="3">
        <v>45265</v>
      </c>
      <c r="C1970" s="2" t="s">
        <v>746</v>
      </c>
      <c r="D1970" s="2" t="s">
        <v>431</v>
      </c>
      <c r="E1970" s="2" t="s">
        <v>7</v>
      </c>
      <c r="F1970" s="2" t="s">
        <v>4</v>
      </c>
      <c r="G1970" s="2">
        <v>1</v>
      </c>
      <c r="H1970" s="10">
        <f>IF(_xlfn.XLOOKUP(D1970,Principales!$B:$B,Principales!$D:$D,,,1)&lt;B1970,_xlfn.XLOOKUP(D1970,Principales!$B:$B,Principales!$C:$C,,,-1),_xlfn.XLOOKUP(D1970,Principales!$B:$B,Principales!$C:$C,,,1))</f>
        <v>5000</v>
      </c>
      <c r="I1970" s="14">
        <f t="shared" si="160"/>
        <v>0</v>
      </c>
      <c r="J1970" s="14">
        <f t="shared" si="161"/>
        <v>5000</v>
      </c>
    </row>
    <row r="1971" spans="1:10" hidden="1" x14ac:dyDescent="0.3">
      <c r="A1971" s="5">
        <f t="shared" si="162"/>
        <v>1287</v>
      </c>
      <c r="B1971" s="3">
        <v>45265</v>
      </c>
      <c r="C1971" s="2" t="s">
        <v>493</v>
      </c>
      <c r="D1971" s="2" t="s">
        <v>67</v>
      </c>
      <c r="E1971" s="2" t="s">
        <v>748</v>
      </c>
      <c r="F1971" s="2" t="s">
        <v>12</v>
      </c>
      <c r="G1971" s="2">
        <v>1</v>
      </c>
      <c r="H1971" s="10">
        <f>IF(_xlfn.XLOOKUP(D1971,Principales!$B:$B,Principales!$D:$D,,,1)&lt;B1971,_xlfn.XLOOKUP(D1971,Principales!$B:$B,Principales!$C:$C,,,-1),_xlfn.XLOOKUP(D1971,Principales!$B:$B,Principales!$C:$C,,,1))</f>
        <v>5000</v>
      </c>
      <c r="I1971" s="14">
        <f t="shared" si="160"/>
        <v>0</v>
      </c>
      <c r="J1971" s="14">
        <f t="shared" si="161"/>
        <v>5000</v>
      </c>
    </row>
    <row r="1972" spans="1:10" hidden="1" x14ac:dyDescent="0.3">
      <c r="A1972" s="5">
        <f t="shared" si="162"/>
        <v>1287</v>
      </c>
      <c r="B1972" s="3">
        <v>45265</v>
      </c>
      <c r="C1972" s="2" t="s">
        <v>493</v>
      </c>
      <c r="D1972" s="2" t="s">
        <v>67</v>
      </c>
      <c r="E1972" s="2" t="s">
        <v>748</v>
      </c>
      <c r="F1972" s="2" t="s">
        <v>4</v>
      </c>
      <c r="G1972" s="2">
        <v>1</v>
      </c>
      <c r="H1972" s="10">
        <f>IF(_xlfn.XLOOKUP(D1972,Principales!$B:$B,Principales!$D:$D,,,1)&lt;B1972,_xlfn.XLOOKUP(D1972,Principales!$B:$B,Principales!$C:$C,,,-1),_xlfn.XLOOKUP(D1972,Principales!$B:$B,Principales!$C:$C,,,1))</f>
        <v>5000</v>
      </c>
      <c r="I1972" s="14">
        <f t="shared" si="160"/>
        <v>0</v>
      </c>
      <c r="J1972" s="14">
        <f t="shared" si="161"/>
        <v>5000</v>
      </c>
    </row>
    <row r="1973" spans="1:10" hidden="1" x14ac:dyDescent="0.3">
      <c r="A1973" s="5">
        <f t="shared" si="162"/>
        <v>1287</v>
      </c>
      <c r="B1973" s="3">
        <v>45265</v>
      </c>
      <c r="C1973" s="2" t="s">
        <v>493</v>
      </c>
      <c r="D1973" s="2" t="s">
        <v>67</v>
      </c>
      <c r="E1973" s="2" t="s">
        <v>748</v>
      </c>
      <c r="F1973" s="2" t="s">
        <v>434</v>
      </c>
      <c r="G1973" s="2">
        <v>1</v>
      </c>
      <c r="H1973" s="10">
        <f>IF(_xlfn.XLOOKUP(D1973,Principales!$B:$B,Principales!$D:$D,,,1)&lt;B1973,_xlfn.XLOOKUP(D1973,Principales!$B:$B,Principales!$C:$C,,,-1),_xlfn.XLOOKUP(D1973,Principales!$B:$B,Principales!$C:$C,,,1))</f>
        <v>5000</v>
      </c>
      <c r="I1973" s="14">
        <f t="shared" si="160"/>
        <v>0</v>
      </c>
      <c r="J1973" s="14">
        <f t="shared" si="161"/>
        <v>5000</v>
      </c>
    </row>
    <row r="1974" spans="1:10" hidden="1" x14ac:dyDescent="0.3">
      <c r="A1974" s="5">
        <f t="shared" si="162"/>
        <v>1288</v>
      </c>
      <c r="B1974" s="3">
        <v>45265</v>
      </c>
      <c r="C1974" s="2" t="s">
        <v>593</v>
      </c>
      <c r="D1974" s="2" t="s">
        <v>67</v>
      </c>
      <c r="E1974" s="2" t="s">
        <v>748</v>
      </c>
      <c r="F1974" s="2" t="s">
        <v>434</v>
      </c>
      <c r="G1974" s="2">
        <v>2</v>
      </c>
      <c r="H1974" s="10">
        <f>IF(_xlfn.XLOOKUP(D1974,Principales!$B:$B,Principales!$D:$D,,,1)&lt;B1974,_xlfn.XLOOKUP(D1974,Principales!$B:$B,Principales!$C:$C,,,-1),_xlfn.XLOOKUP(D1974,Principales!$B:$B,Principales!$C:$C,,,1))</f>
        <v>5000</v>
      </c>
      <c r="I1974" s="14">
        <f t="shared" si="160"/>
        <v>0</v>
      </c>
      <c r="J1974" s="14">
        <f t="shared" si="161"/>
        <v>10000</v>
      </c>
    </row>
    <row r="1975" spans="1:10" hidden="1" x14ac:dyDescent="0.3">
      <c r="A1975" s="5">
        <f t="shared" si="162"/>
        <v>1288</v>
      </c>
      <c r="B1975" s="3">
        <v>45265</v>
      </c>
      <c r="C1975" s="2" t="s">
        <v>593</v>
      </c>
      <c r="D1975" s="2" t="s">
        <v>431</v>
      </c>
      <c r="E1975" s="2" t="s">
        <v>7</v>
      </c>
      <c r="F1975" s="2" t="s">
        <v>4</v>
      </c>
      <c r="G1975" s="2">
        <v>1</v>
      </c>
      <c r="H1975" s="10">
        <f>IF(_xlfn.XLOOKUP(D1975,Principales!$B:$B,Principales!$D:$D,,,1)&lt;B1975,_xlfn.XLOOKUP(D1975,Principales!$B:$B,Principales!$C:$C,,,-1),_xlfn.XLOOKUP(D1975,Principales!$B:$B,Principales!$C:$C,,,1))</f>
        <v>5000</v>
      </c>
      <c r="I1975" s="14">
        <f t="shared" si="160"/>
        <v>0</v>
      </c>
      <c r="J1975" s="14">
        <f t="shared" si="161"/>
        <v>5000</v>
      </c>
    </row>
    <row r="1976" spans="1:10" hidden="1" x14ac:dyDescent="0.3">
      <c r="A1976" s="5">
        <f t="shared" si="162"/>
        <v>1289</v>
      </c>
      <c r="B1976" s="3">
        <v>45265</v>
      </c>
      <c r="C1976" s="2" t="s">
        <v>760</v>
      </c>
      <c r="D1976" s="2" t="s">
        <v>67</v>
      </c>
      <c r="E1976" s="2"/>
      <c r="F1976" s="2" t="s">
        <v>4</v>
      </c>
      <c r="G1976" s="2">
        <v>1</v>
      </c>
      <c r="H1976" s="10">
        <f>IF(_xlfn.XLOOKUP(D1976,Principales!$B:$B,Principales!$D:$D,,,1)&lt;B1976,_xlfn.XLOOKUP(D1976,Principales!$B:$B,Principales!$C:$C,,,-1),_xlfn.XLOOKUP(D1976,Principales!$B:$B,Principales!$C:$C,,,1))</f>
        <v>5000</v>
      </c>
      <c r="I1976" s="14">
        <f t="shared" si="160"/>
        <v>0</v>
      </c>
      <c r="J1976" s="14">
        <f t="shared" si="161"/>
        <v>5000</v>
      </c>
    </row>
    <row r="1977" spans="1:10" hidden="1" x14ac:dyDescent="0.3">
      <c r="A1977" s="5">
        <f t="shared" si="162"/>
        <v>1290</v>
      </c>
      <c r="B1977" s="3">
        <v>45265</v>
      </c>
      <c r="C1977" s="2" t="s">
        <v>772</v>
      </c>
      <c r="D1977" s="2" t="s">
        <v>340</v>
      </c>
      <c r="E1977" s="2" t="s">
        <v>543</v>
      </c>
      <c r="F1977" s="2" t="s">
        <v>4</v>
      </c>
      <c r="G1977" s="2">
        <v>1</v>
      </c>
      <c r="H1977" s="10">
        <f>IF(_xlfn.XLOOKUP(D1977,Principales!$B:$B,Principales!$D:$D,,,1)&lt;B1977,_xlfn.XLOOKUP(D1977,Principales!$B:$B,Principales!$C:$C,,,-1),_xlfn.XLOOKUP(D1977,Principales!$B:$B,Principales!$C:$C,,,1))</f>
        <v>5000</v>
      </c>
      <c r="I1977" s="14">
        <f t="shared" si="160"/>
        <v>0</v>
      </c>
      <c r="J1977" s="14">
        <f t="shared" si="161"/>
        <v>5000</v>
      </c>
    </row>
    <row r="1978" spans="1:10" hidden="1" x14ac:dyDescent="0.3">
      <c r="A1978" s="5">
        <f t="shared" si="162"/>
        <v>1291</v>
      </c>
      <c r="B1978" s="3">
        <v>45265</v>
      </c>
      <c r="C1978" s="2" t="s">
        <v>144</v>
      </c>
      <c r="D1978" s="2" t="s">
        <v>340</v>
      </c>
      <c r="E1978" s="2" t="s">
        <v>543</v>
      </c>
      <c r="F1978" s="2" t="s">
        <v>4</v>
      </c>
      <c r="G1978" s="2">
        <v>2</v>
      </c>
      <c r="H1978" s="10">
        <f>IF(_xlfn.XLOOKUP(D1978,Principales!$B:$B,Principales!$D:$D,,,1)&lt;B1978,_xlfn.XLOOKUP(D1978,Principales!$B:$B,Principales!$C:$C,,,-1),_xlfn.XLOOKUP(D1978,Principales!$B:$B,Principales!$C:$C,,,1))</f>
        <v>5000</v>
      </c>
      <c r="I1978" s="14">
        <f t="shared" si="160"/>
        <v>0</v>
      </c>
      <c r="J1978" s="14">
        <f t="shared" si="161"/>
        <v>10000</v>
      </c>
    </row>
    <row r="1979" spans="1:10" hidden="1" x14ac:dyDescent="0.3">
      <c r="A1979" s="5">
        <f t="shared" si="162"/>
        <v>1291</v>
      </c>
      <c r="B1979" s="3">
        <v>45265</v>
      </c>
      <c r="C1979" s="2" t="s">
        <v>144</v>
      </c>
      <c r="D1979" s="2" t="s">
        <v>153</v>
      </c>
      <c r="E1979" s="2" t="s">
        <v>543</v>
      </c>
      <c r="F1979" s="2" t="s">
        <v>4</v>
      </c>
      <c r="G1979" s="2">
        <v>1</v>
      </c>
      <c r="H1979" s="10">
        <f>IF(_xlfn.XLOOKUP(D1979,Principales!$B:$B,Principales!$D:$D,,,1)&lt;B1979,_xlfn.XLOOKUP(D1979,Principales!$B:$B,Principales!$C:$C,,,-1),_xlfn.XLOOKUP(D1979,Principales!$B:$B,Principales!$C:$C,,,1))</f>
        <v>5500</v>
      </c>
      <c r="I1979" s="14">
        <f t="shared" si="160"/>
        <v>0</v>
      </c>
      <c r="J1979" s="14">
        <f t="shared" si="161"/>
        <v>5500</v>
      </c>
    </row>
    <row r="1980" spans="1:10" hidden="1" x14ac:dyDescent="0.3">
      <c r="A1980" s="5">
        <f t="shared" si="162"/>
        <v>1292</v>
      </c>
      <c r="B1980" s="3">
        <v>45265</v>
      </c>
      <c r="C1980" s="2" t="s">
        <v>64</v>
      </c>
      <c r="D1980" s="2" t="s">
        <v>153</v>
      </c>
      <c r="E1980" s="2" t="s">
        <v>35</v>
      </c>
      <c r="F1980" s="2" t="s">
        <v>434</v>
      </c>
      <c r="G1980" s="2">
        <v>1</v>
      </c>
      <c r="H1980" s="10">
        <f>IF(_xlfn.XLOOKUP(D1980,Principales!$B:$B,Principales!$D:$D,,,1)&lt;B1980,_xlfn.XLOOKUP(D1980,Principales!$B:$B,Principales!$C:$C,,,-1),_xlfn.XLOOKUP(D1980,Principales!$B:$B,Principales!$C:$C,,,1))</f>
        <v>5500</v>
      </c>
      <c r="I1980" s="14">
        <f t="shared" si="160"/>
        <v>0</v>
      </c>
      <c r="J1980" s="14">
        <f t="shared" si="161"/>
        <v>5500</v>
      </c>
    </row>
    <row r="1981" spans="1:10" hidden="1" x14ac:dyDescent="0.3">
      <c r="A1981" s="5">
        <f t="shared" si="162"/>
        <v>1293</v>
      </c>
      <c r="B1981" s="3">
        <v>45266</v>
      </c>
      <c r="C1981" s="2" t="s">
        <v>84</v>
      </c>
      <c r="D1981" s="2" t="s">
        <v>142</v>
      </c>
      <c r="E1981" s="2" t="s">
        <v>337</v>
      </c>
      <c r="F1981" s="2" t="s">
        <v>434</v>
      </c>
      <c r="G1981" s="2">
        <v>1</v>
      </c>
      <c r="H1981" s="10">
        <f>IF(_xlfn.XLOOKUP(D1981,Principales!$B:$B,Principales!$D:$D,,,1)&lt;B1981,_xlfn.XLOOKUP(D1981,Principales!$B:$B,Principales!$C:$C,,,-1),_xlfn.XLOOKUP(D1981,Principales!$B:$B,Principales!$C:$C,,,1))</f>
        <v>5000</v>
      </c>
      <c r="I1981" s="14">
        <f t="shared" si="160"/>
        <v>0</v>
      </c>
      <c r="J1981" s="14">
        <f t="shared" si="161"/>
        <v>5000</v>
      </c>
    </row>
    <row r="1982" spans="1:10" hidden="1" x14ac:dyDescent="0.3">
      <c r="A1982" s="5">
        <f t="shared" si="162"/>
        <v>1294</v>
      </c>
      <c r="B1982" s="3">
        <v>45266</v>
      </c>
      <c r="C1982" s="2" t="s">
        <v>755</v>
      </c>
      <c r="D1982" s="2" t="s">
        <v>147</v>
      </c>
      <c r="E1982" s="2" t="s">
        <v>528</v>
      </c>
      <c r="F1982" s="2" t="s">
        <v>434</v>
      </c>
      <c r="G1982" s="2">
        <v>1</v>
      </c>
      <c r="H1982" s="10">
        <f>IF(_xlfn.XLOOKUP(D1982,Principales!$B:$B,Principales!$D:$D,,,1)&lt;B1982,_xlfn.XLOOKUP(D1982,Principales!$B:$B,Principales!$C:$C,,,-1),_xlfn.XLOOKUP(D1982,Principales!$B:$B,Principales!$C:$C,,,1))</f>
        <v>5500</v>
      </c>
      <c r="I1982" s="14">
        <f t="shared" si="160"/>
        <v>0</v>
      </c>
      <c r="J1982" s="14">
        <f t="shared" si="161"/>
        <v>5500</v>
      </c>
    </row>
    <row r="1983" spans="1:10" hidden="1" x14ac:dyDescent="0.3">
      <c r="A1983" s="5">
        <f t="shared" si="162"/>
        <v>1294</v>
      </c>
      <c r="B1983" s="3">
        <v>45266</v>
      </c>
      <c r="C1983" s="2" t="s">
        <v>755</v>
      </c>
      <c r="D1983" s="2" t="s">
        <v>88</v>
      </c>
      <c r="E1983" s="2" t="s">
        <v>580</v>
      </c>
      <c r="F1983" s="2" t="s">
        <v>434</v>
      </c>
      <c r="G1983" s="2">
        <v>1</v>
      </c>
      <c r="H1983" s="10">
        <f>IF(_xlfn.XLOOKUP(D1983,Principales!$B:$B,Principales!$D:$D,,,1)&lt;B1983,_xlfn.XLOOKUP(D1983,Principales!$B:$B,Principales!$C:$C,,,-1),_xlfn.XLOOKUP(D1983,Principales!$B:$B,Principales!$C:$C,,,1))</f>
        <v>5500</v>
      </c>
      <c r="I1983" s="14">
        <f t="shared" si="160"/>
        <v>0</v>
      </c>
      <c r="J1983" s="14">
        <f t="shared" si="161"/>
        <v>5500</v>
      </c>
    </row>
    <row r="1984" spans="1:10" hidden="1" x14ac:dyDescent="0.3">
      <c r="A1984" s="5">
        <f t="shared" si="162"/>
        <v>1295</v>
      </c>
      <c r="B1984" s="3">
        <v>45266</v>
      </c>
      <c r="C1984" s="2" t="s">
        <v>772</v>
      </c>
      <c r="D1984" s="2" t="s">
        <v>88</v>
      </c>
      <c r="E1984" s="2" t="s">
        <v>580</v>
      </c>
      <c r="F1984" s="2" t="s">
        <v>434</v>
      </c>
      <c r="G1984" s="2">
        <v>1</v>
      </c>
      <c r="H1984" s="10">
        <f>IF(_xlfn.XLOOKUP(D1984,Principales!$B:$B,Principales!$D:$D,,,1)&lt;B1984,_xlfn.XLOOKUP(D1984,Principales!$B:$B,Principales!$C:$C,,,-1),_xlfn.XLOOKUP(D1984,Principales!$B:$B,Principales!$C:$C,,,1))</f>
        <v>5500</v>
      </c>
      <c r="I1984" s="14">
        <f t="shared" si="160"/>
        <v>0</v>
      </c>
      <c r="J1984" s="14">
        <f t="shared" si="161"/>
        <v>5500</v>
      </c>
    </row>
    <row r="1985" spans="1:10" hidden="1" x14ac:dyDescent="0.3">
      <c r="A1985" s="5">
        <f t="shared" si="162"/>
        <v>1295</v>
      </c>
      <c r="B1985" s="3">
        <v>45266</v>
      </c>
      <c r="C1985" s="2" t="s">
        <v>772</v>
      </c>
      <c r="D1985" s="2" t="s">
        <v>142</v>
      </c>
      <c r="E1985" s="2" t="s">
        <v>528</v>
      </c>
      <c r="F1985" s="2" t="s">
        <v>4</v>
      </c>
      <c r="G1985" s="2">
        <v>1</v>
      </c>
      <c r="H1985" s="10">
        <f>IF(_xlfn.XLOOKUP(D1985,Principales!$B:$B,Principales!$D:$D,,,1)&lt;B1985,_xlfn.XLOOKUP(D1985,Principales!$B:$B,Principales!$C:$C,,,-1),_xlfn.XLOOKUP(D1985,Principales!$B:$B,Principales!$C:$C,,,1))</f>
        <v>5000</v>
      </c>
      <c r="I1985" s="14">
        <f t="shared" ref="I1985:I2043" si="163">IF(AND(F1985="S/E",OR(E1985="Mix ensalada",D1985="Mix ensalada")),0,IF(AND(F1985="S/E",OR(E1985&lt;&gt;"Mix ensalada",D1985&lt;&gt;"Mix ensalada")),1000,0))</f>
        <v>0</v>
      </c>
      <c r="J1985" s="14">
        <f t="shared" ref="J1985:J2043" si="164">G1985*H1985-I1985</f>
        <v>5000</v>
      </c>
    </row>
    <row r="1986" spans="1:10" hidden="1" x14ac:dyDescent="0.3">
      <c r="A1986" s="5">
        <f t="shared" si="162"/>
        <v>1295</v>
      </c>
      <c r="B1986" s="3">
        <v>45266</v>
      </c>
      <c r="C1986" s="2" t="s">
        <v>772</v>
      </c>
      <c r="D1986" s="2" t="s">
        <v>142</v>
      </c>
      <c r="E1986" s="2" t="s">
        <v>528</v>
      </c>
      <c r="F1986" s="2" t="s">
        <v>4</v>
      </c>
      <c r="G1986" s="2">
        <v>1</v>
      </c>
      <c r="H1986" s="10">
        <f>IF(_xlfn.XLOOKUP(D1986,Principales!$B:$B,Principales!$D:$D,,,1)&lt;B1986,_xlfn.XLOOKUP(D1986,Principales!$B:$B,Principales!$C:$C,,,-1),_xlfn.XLOOKUP(D1986,Principales!$B:$B,Principales!$C:$C,,,1))</f>
        <v>5000</v>
      </c>
      <c r="I1986" s="14">
        <f t="shared" si="163"/>
        <v>0</v>
      </c>
      <c r="J1986" s="14">
        <f t="shared" si="164"/>
        <v>5000</v>
      </c>
    </row>
    <row r="1987" spans="1:10" hidden="1" x14ac:dyDescent="0.3">
      <c r="A1987" s="5">
        <f t="shared" si="162"/>
        <v>1296</v>
      </c>
      <c r="B1987" s="3">
        <v>45266</v>
      </c>
      <c r="C1987" s="2" t="s">
        <v>783</v>
      </c>
      <c r="D1987" s="2" t="s">
        <v>88</v>
      </c>
      <c r="E1987" s="2" t="s">
        <v>580</v>
      </c>
      <c r="F1987" s="2" t="s">
        <v>4</v>
      </c>
      <c r="G1987" s="2">
        <v>1</v>
      </c>
      <c r="H1987" s="10">
        <f>IF(_xlfn.XLOOKUP(D1987,Principales!$B:$B,Principales!$D:$D,,,1)&lt;B1987,_xlfn.XLOOKUP(D1987,Principales!$B:$B,Principales!$C:$C,,,-1),_xlfn.XLOOKUP(D1987,Principales!$B:$B,Principales!$C:$C,,,1))</f>
        <v>5500</v>
      </c>
      <c r="I1987" s="14">
        <f t="shared" si="163"/>
        <v>0</v>
      </c>
      <c r="J1987" s="14">
        <f t="shared" si="164"/>
        <v>5500</v>
      </c>
    </row>
    <row r="1988" spans="1:10" hidden="1" x14ac:dyDescent="0.3">
      <c r="A1988" s="5">
        <f t="shared" ref="A1988:A2051" si="165">IF(_xlfn.CONCAT(B1988:C1988)=_xlfn.CONCAT(B1987:C1987),A1987,A1987+1)</f>
        <v>1296</v>
      </c>
      <c r="B1988" s="3">
        <v>45266</v>
      </c>
      <c r="C1988" s="2" t="s">
        <v>783</v>
      </c>
      <c r="D1988" s="2" t="s">
        <v>142</v>
      </c>
      <c r="E1988" s="2" t="s">
        <v>22</v>
      </c>
      <c r="F1988" s="2" t="s">
        <v>4</v>
      </c>
      <c r="G1988" s="2">
        <v>1</v>
      </c>
      <c r="H1988" s="10">
        <f>IF(_xlfn.XLOOKUP(D1988,Principales!$B:$B,Principales!$D:$D,,,1)&lt;B1988,_xlfn.XLOOKUP(D1988,Principales!$B:$B,Principales!$C:$C,,,-1),_xlfn.XLOOKUP(D1988,Principales!$B:$B,Principales!$C:$C,,,1))</f>
        <v>5000</v>
      </c>
      <c r="I1988" s="14">
        <f t="shared" si="163"/>
        <v>0</v>
      </c>
      <c r="J1988" s="14">
        <f t="shared" si="164"/>
        <v>5000</v>
      </c>
    </row>
    <row r="1989" spans="1:10" hidden="1" x14ac:dyDescent="0.3">
      <c r="A1989" s="5">
        <f t="shared" si="165"/>
        <v>1296</v>
      </c>
      <c r="B1989" s="3">
        <v>45266</v>
      </c>
      <c r="C1989" s="2" t="s">
        <v>783</v>
      </c>
      <c r="D1989" s="2" t="s">
        <v>431</v>
      </c>
      <c r="E1989" s="2" t="s">
        <v>22</v>
      </c>
      <c r="F1989" s="2" t="s">
        <v>4</v>
      </c>
      <c r="G1989" s="2">
        <v>1</v>
      </c>
      <c r="H1989" s="10">
        <f>IF(_xlfn.XLOOKUP(D1989,Principales!$B:$B,Principales!$D:$D,,,1)&lt;B1989,_xlfn.XLOOKUP(D1989,Principales!$B:$B,Principales!$C:$C,,,-1),_xlfn.XLOOKUP(D1989,Principales!$B:$B,Principales!$C:$C,,,1))</f>
        <v>5000</v>
      </c>
      <c r="I1989" s="14">
        <f t="shared" si="163"/>
        <v>0</v>
      </c>
      <c r="J1989" s="14">
        <f t="shared" si="164"/>
        <v>5000</v>
      </c>
    </row>
    <row r="1990" spans="1:10" hidden="1" x14ac:dyDescent="0.3">
      <c r="A1990" s="5">
        <f t="shared" si="165"/>
        <v>1297</v>
      </c>
      <c r="B1990" s="3">
        <v>45266</v>
      </c>
      <c r="C1990" s="2" t="s">
        <v>784</v>
      </c>
      <c r="D1990" s="2" t="s">
        <v>431</v>
      </c>
      <c r="E1990" s="2" t="s">
        <v>337</v>
      </c>
      <c r="F1990" s="2" t="s">
        <v>4</v>
      </c>
      <c r="G1990" s="2">
        <v>1</v>
      </c>
      <c r="H1990" s="10">
        <f>IF(_xlfn.XLOOKUP(D1990,Principales!$B:$B,Principales!$D:$D,,,1)&lt;B1990,_xlfn.XLOOKUP(D1990,Principales!$B:$B,Principales!$C:$C,,,-1),_xlfn.XLOOKUP(D1990,Principales!$B:$B,Principales!$C:$C,,,1))</f>
        <v>5000</v>
      </c>
      <c r="I1990" s="14">
        <f t="shared" si="163"/>
        <v>0</v>
      </c>
      <c r="J1990" s="14">
        <f t="shared" si="164"/>
        <v>5000</v>
      </c>
    </row>
    <row r="1991" spans="1:10" hidden="1" x14ac:dyDescent="0.3">
      <c r="A1991" s="5">
        <f t="shared" si="165"/>
        <v>1297</v>
      </c>
      <c r="B1991" s="3">
        <v>45266</v>
      </c>
      <c r="C1991" s="2" t="s">
        <v>784</v>
      </c>
      <c r="D1991" s="2" t="s">
        <v>431</v>
      </c>
      <c r="E1991" s="2" t="s">
        <v>337</v>
      </c>
      <c r="F1991" s="2" t="s">
        <v>434</v>
      </c>
      <c r="G1991" s="2">
        <v>1</v>
      </c>
      <c r="H1991" s="10">
        <f>IF(_xlfn.XLOOKUP(D1991,Principales!$B:$B,Principales!$D:$D,,,1)&lt;B1991,_xlfn.XLOOKUP(D1991,Principales!$B:$B,Principales!$C:$C,,,-1),_xlfn.XLOOKUP(D1991,Principales!$B:$B,Principales!$C:$C,,,1))</f>
        <v>5000</v>
      </c>
      <c r="I1991" s="14">
        <f t="shared" ref="I1991" si="166">IF(AND(F1991="S/E",OR(E1991="Mix ensalada",D1991="Mix ensalada")),0,IF(AND(F1991="S/E",OR(E1991&lt;&gt;"Mix ensalada",D1991&lt;&gt;"Mix ensalada")),1000,0))</f>
        <v>0</v>
      </c>
      <c r="J1991" s="14">
        <f t="shared" ref="J1991" si="167">G1991*H1991-I1991</f>
        <v>5000</v>
      </c>
    </row>
    <row r="1992" spans="1:10" hidden="1" x14ac:dyDescent="0.3">
      <c r="A1992" s="5">
        <f t="shared" si="165"/>
        <v>1298</v>
      </c>
      <c r="B1992" s="3">
        <v>45266</v>
      </c>
      <c r="C1992" s="2" t="s">
        <v>144</v>
      </c>
      <c r="D1992" s="2" t="s">
        <v>88</v>
      </c>
      <c r="E1992" s="2" t="s">
        <v>580</v>
      </c>
      <c r="F1992" s="2" t="s">
        <v>4</v>
      </c>
      <c r="G1992" s="2">
        <v>1</v>
      </c>
      <c r="H1992" s="10">
        <f>IF(_xlfn.XLOOKUP(D1992,Principales!$B:$B,Principales!$D:$D,,,1)&lt;B1992,_xlfn.XLOOKUP(D1992,Principales!$B:$B,Principales!$C:$C,,,-1),_xlfn.XLOOKUP(D1992,Principales!$B:$B,Principales!$C:$C,,,1))</f>
        <v>5500</v>
      </c>
      <c r="I1992" s="14">
        <f t="shared" si="163"/>
        <v>0</v>
      </c>
      <c r="J1992" s="14">
        <f t="shared" si="164"/>
        <v>5500</v>
      </c>
    </row>
    <row r="1993" spans="1:10" hidden="1" x14ac:dyDescent="0.3">
      <c r="A1993" s="5">
        <f t="shared" si="165"/>
        <v>1298</v>
      </c>
      <c r="B1993" s="3">
        <v>45266</v>
      </c>
      <c r="C1993" s="2" t="s">
        <v>144</v>
      </c>
      <c r="D1993" s="2" t="s">
        <v>340</v>
      </c>
      <c r="E1993" s="2" t="s">
        <v>543</v>
      </c>
      <c r="F1993" s="2" t="s">
        <v>4</v>
      </c>
      <c r="G1993" s="2">
        <v>2</v>
      </c>
      <c r="H1993" s="10">
        <f>IF(_xlfn.XLOOKUP(D1993,Principales!$B:$B,Principales!$D:$D,,,1)&lt;B1993,_xlfn.XLOOKUP(D1993,Principales!$B:$B,Principales!$C:$C,,,-1),_xlfn.XLOOKUP(D1993,Principales!$B:$B,Principales!$C:$C,,,1))</f>
        <v>5000</v>
      </c>
      <c r="I1993" s="14">
        <f t="shared" si="163"/>
        <v>0</v>
      </c>
      <c r="J1993" s="14">
        <f t="shared" si="164"/>
        <v>10000</v>
      </c>
    </row>
    <row r="1994" spans="1:10" hidden="1" x14ac:dyDescent="0.3">
      <c r="A1994" s="5">
        <f t="shared" si="165"/>
        <v>1299</v>
      </c>
      <c r="B1994" s="3">
        <v>45267</v>
      </c>
      <c r="C1994" s="2" t="s">
        <v>764</v>
      </c>
      <c r="D1994" s="2" t="s">
        <v>30</v>
      </c>
      <c r="E1994" s="2" t="s">
        <v>513</v>
      </c>
      <c r="F1994" s="2" t="s">
        <v>4</v>
      </c>
      <c r="G1994" s="2">
        <v>2</v>
      </c>
      <c r="H1994" s="10">
        <f>IF(_xlfn.XLOOKUP(D1994,Principales!$B:$B,Principales!$D:$D,,,1)&lt;B1994,_xlfn.XLOOKUP(D1994,Principales!$B:$B,Principales!$C:$C,,,-1),_xlfn.XLOOKUP(D1994,Principales!$B:$B,Principales!$C:$C,,,1))</f>
        <v>5000</v>
      </c>
      <c r="I1994" s="14">
        <f t="shared" si="163"/>
        <v>0</v>
      </c>
      <c r="J1994" s="14">
        <f t="shared" si="164"/>
        <v>10000</v>
      </c>
    </row>
    <row r="1995" spans="1:10" hidden="1" x14ac:dyDescent="0.3">
      <c r="A1995" s="5">
        <f t="shared" si="165"/>
        <v>1300</v>
      </c>
      <c r="B1995" s="3">
        <v>45267</v>
      </c>
      <c r="C1995" s="2" t="s">
        <v>53</v>
      </c>
      <c r="D1995" s="2" t="s">
        <v>153</v>
      </c>
      <c r="E1995" s="2" t="s">
        <v>337</v>
      </c>
      <c r="F1995" s="2" t="s">
        <v>4</v>
      </c>
      <c r="G1995" s="2">
        <v>1</v>
      </c>
      <c r="H1995" s="10">
        <f>IF(_xlfn.XLOOKUP(D1995,Principales!$B:$B,Principales!$D:$D,,,1)&lt;B1995,_xlfn.XLOOKUP(D1995,Principales!$B:$B,Principales!$C:$C,,,-1),_xlfn.XLOOKUP(D1995,Principales!$B:$B,Principales!$C:$C,,,1))</f>
        <v>5500</v>
      </c>
      <c r="I1995" s="14">
        <f t="shared" si="163"/>
        <v>0</v>
      </c>
      <c r="J1995" s="14">
        <f t="shared" si="164"/>
        <v>5500</v>
      </c>
    </row>
    <row r="1996" spans="1:10" hidden="1" x14ac:dyDescent="0.3">
      <c r="A1996" s="5">
        <f t="shared" si="165"/>
        <v>1301</v>
      </c>
      <c r="B1996" s="3">
        <v>45267</v>
      </c>
      <c r="C1996" s="2" t="s">
        <v>772</v>
      </c>
      <c r="D1996" s="2" t="s">
        <v>30</v>
      </c>
      <c r="E1996" s="2" t="s">
        <v>513</v>
      </c>
      <c r="F1996" s="2" t="s">
        <v>434</v>
      </c>
      <c r="G1996" s="2">
        <v>1</v>
      </c>
      <c r="H1996" s="10">
        <f>IF(_xlfn.XLOOKUP(D1996,Principales!$B:$B,Principales!$D:$D,,,1)&lt;B1996,_xlfn.XLOOKUP(D1996,Principales!$B:$B,Principales!$C:$C,,,-1),_xlfn.XLOOKUP(D1996,Principales!$B:$B,Principales!$C:$C,,,1))</f>
        <v>5000</v>
      </c>
      <c r="I1996" s="14">
        <f t="shared" si="163"/>
        <v>0</v>
      </c>
      <c r="J1996" s="14">
        <f t="shared" si="164"/>
        <v>5000</v>
      </c>
    </row>
    <row r="1997" spans="1:10" hidden="1" x14ac:dyDescent="0.3">
      <c r="A1997" s="5">
        <f t="shared" si="165"/>
        <v>1301</v>
      </c>
      <c r="B1997" s="3">
        <v>45267</v>
      </c>
      <c r="C1997" s="2" t="s">
        <v>772</v>
      </c>
      <c r="D1997" s="2" t="s">
        <v>85</v>
      </c>
      <c r="E1997" s="2" t="s">
        <v>337</v>
      </c>
      <c r="F1997" s="2" t="s">
        <v>434</v>
      </c>
      <c r="G1997" s="2">
        <v>1</v>
      </c>
      <c r="H1997" s="10">
        <f>IF(_xlfn.XLOOKUP(D1997,Principales!$B:$B,Principales!$D:$D,,,1)&lt;B1997,_xlfn.XLOOKUP(D1997,Principales!$B:$B,Principales!$C:$C,,,-1),_xlfn.XLOOKUP(D1997,Principales!$B:$B,Principales!$C:$C,,,1))</f>
        <v>6000</v>
      </c>
      <c r="I1997" s="14">
        <f t="shared" si="163"/>
        <v>0</v>
      </c>
      <c r="J1997" s="14">
        <f t="shared" si="164"/>
        <v>6000</v>
      </c>
    </row>
    <row r="1998" spans="1:10" hidden="1" x14ac:dyDescent="0.3">
      <c r="A1998" s="5">
        <f t="shared" si="165"/>
        <v>1302</v>
      </c>
      <c r="B1998" s="3">
        <v>45267</v>
      </c>
      <c r="C1998" s="2" t="s">
        <v>29</v>
      </c>
      <c r="D1998" s="2" t="s">
        <v>88</v>
      </c>
      <c r="E1998" s="2" t="s">
        <v>580</v>
      </c>
      <c r="F1998" s="2" t="s">
        <v>434</v>
      </c>
      <c r="G1998" s="2">
        <v>1</v>
      </c>
      <c r="H1998" s="10">
        <f>IF(_xlfn.XLOOKUP(D1998,Principales!$B:$B,Principales!$D:$D,,,1)&lt;B1998,_xlfn.XLOOKUP(D1998,Principales!$B:$B,Principales!$C:$C,,,-1),_xlfn.XLOOKUP(D1998,Principales!$B:$B,Principales!$C:$C,,,1))</f>
        <v>5500</v>
      </c>
      <c r="I1998" s="14">
        <f t="shared" si="163"/>
        <v>0</v>
      </c>
      <c r="J1998" s="14">
        <f t="shared" si="164"/>
        <v>5500</v>
      </c>
    </row>
    <row r="1999" spans="1:10" hidden="1" x14ac:dyDescent="0.3">
      <c r="A1999" s="5">
        <f t="shared" si="165"/>
        <v>1303</v>
      </c>
      <c r="B1999" s="3">
        <v>45268</v>
      </c>
      <c r="C1999" s="2" t="s">
        <v>84</v>
      </c>
      <c r="D1999" s="2" t="s">
        <v>147</v>
      </c>
      <c r="E1999" s="2" t="s">
        <v>92</v>
      </c>
      <c r="F1999" s="2" t="s">
        <v>434</v>
      </c>
      <c r="G1999" s="2">
        <v>1</v>
      </c>
      <c r="H1999" s="10">
        <f>IF(_xlfn.XLOOKUP(D1999,Principales!$B:$B,Principales!$D:$D,,,1)&lt;B1999,_xlfn.XLOOKUP(D1999,Principales!$B:$B,Principales!$C:$C,,,-1),_xlfn.XLOOKUP(D1999,Principales!$B:$B,Principales!$C:$C,,,1))</f>
        <v>5500</v>
      </c>
      <c r="I1999" s="14">
        <f t="shared" si="163"/>
        <v>0</v>
      </c>
      <c r="J1999" s="14">
        <f t="shared" si="164"/>
        <v>5500</v>
      </c>
    </row>
    <row r="2000" spans="1:10" hidden="1" x14ac:dyDescent="0.3">
      <c r="A2000" s="5">
        <f t="shared" si="165"/>
        <v>1304</v>
      </c>
      <c r="B2000" s="3">
        <v>45268</v>
      </c>
      <c r="C2000" s="2" t="s">
        <v>779</v>
      </c>
      <c r="D2000" s="2" t="s">
        <v>137</v>
      </c>
      <c r="E2000" s="2" t="s">
        <v>337</v>
      </c>
      <c r="F2000" s="2" t="s">
        <v>434</v>
      </c>
      <c r="G2000" s="2">
        <v>1</v>
      </c>
      <c r="H2000" s="10">
        <f>IF(_xlfn.XLOOKUP(D2000,Principales!$B:$B,Principales!$D:$D,,,1)&lt;B2000,_xlfn.XLOOKUP(D2000,Principales!$B:$B,Principales!$C:$C,,,-1),_xlfn.XLOOKUP(D2000,Principales!$B:$B,Principales!$C:$C,,,1))</f>
        <v>5000</v>
      </c>
      <c r="I2000" s="14">
        <f t="shared" si="163"/>
        <v>0</v>
      </c>
      <c r="J2000" s="14">
        <f t="shared" si="164"/>
        <v>5000</v>
      </c>
    </row>
    <row r="2001" spans="1:10" hidden="1" x14ac:dyDescent="0.3">
      <c r="A2001" s="5">
        <f t="shared" si="165"/>
        <v>1305</v>
      </c>
      <c r="B2001" s="3">
        <v>45268</v>
      </c>
      <c r="C2001" s="2" t="s">
        <v>282</v>
      </c>
      <c r="D2001" s="2" t="s">
        <v>31</v>
      </c>
      <c r="E2001" s="2" t="s">
        <v>528</v>
      </c>
      <c r="F2001" s="2" t="s">
        <v>434</v>
      </c>
      <c r="G2001" s="2">
        <v>1</v>
      </c>
      <c r="H2001" s="10">
        <f>IF(_xlfn.XLOOKUP(D2001,Principales!$B:$B,Principales!$D:$D,,,1)&lt;B2001,_xlfn.XLOOKUP(D2001,Principales!$B:$B,Principales!$C:$C,,,-1),_xlfn.XLOOKUP(D2001,Principales!$B:$B,Principales!$C:$C,,,1))</f>
        <v>5000</v>
      </c>
      <c r="I2001" s="14">
        <f t="shared" si="163"/>
        <v>0</v>
      </c>
      <c r="J2001" s="14">
        <f t="shared" si="164"/>
        <v>5000</v>
      </c>
    </row>
    <row r="2002" spans="1:10" hidden="1" x14ac:dyDescent="0.3">
      <c r="A2002" s="5">
        <f t="shared" si="165"/>
        <v>1305</v>
      </c>
      <c r="B2002" s="3">
        <v>45268</v>
      </c>
      <c r="C2002" s="2" t="s">
        <v>282</v>
      </c>
      <c r="D2002" s="2" t="s">
        <v>153</v>
      </c>
      <c r="E2002" s="2" t="s">
        <v>337</v>
      </c>
      <c r="F2002" s="2" t="s">
        <v>4</v>
      </c>
      <c r="G2002" s="2">
        <v>1</v>
      </c>
      <c r="H2002" s="10">
        <f>IF(_xlfn.XLOOKUP(D2002,Principales!$B:$B,Principales!$D:$D,,,1)&lt;B2002,_xlfn.XLOOKUP(D2002,Principales!$B:$B,Principales!$C:$C,,,-1),_xlfn.XLOOKUP(D2002,Principales!$B:$B,Principales!$C:$C,,,1))</f>
        <v>5500</v>
      </c>
      <c r="I2002" s="14">
        <f t="shared" si="163"/>
        <v>0</v>
      </c>
      <c r="J2002" s="14">
        <f t="shared" si="164"/>
        <v>5500</v>
      </c>
    </row>
    <row r="2003" spans="1:10" hidden="1" x14ac:dyDescent="0.3">
      <c r="A2003" s="5">
        <f t="shared" si="165"/>
        <v>1305</v>
      </c>
      <c r="B2003" s="3">
        <v>45268</v>
      </c>
      <c r="C2003" s="2" t="s">
        <v>282</v>
      </c>
      <c r="D2003" s="2" t="s">
        <v>554</v>
      </c>
      <c r="E2003" s="2" t="s">
        <v>337</v>
      </c>
      <c r="F2003" s="2" t="s">
        <v>4</v>
      </c>
      <c r="G2003" s="2">
        <v>1</v>
      </c>
      <c r="H2003" s="10">
        <f>IF(_xlfn.XLOOKUP(D2003,Principales!$B:$B,Principales!$D:$D,,,1)&lt;B2003,_xlfn.XLOOKUP(D2003,Principales!$B:$B,Principales!$C:$C,,,-1),_xlfn.XLOOKUP(D2003,Principales!$B:$B,Principales!$C:$C,,,1))</f>
        <v>5000</v>
      </c>
      <c r="I2003" s="14">
        <f t="shared" si="163"/>
        <v>0</v>
      </c>
      <c r="J2003" s="14">
        <f t="shared" si="164"/>
        <v>5000</v>
      </c>
    </row>
    <row r="2004" spans="1:10" hidden="1" x14ac:dyDescent="0.3">
      <c r="A2004" s="5">
        <f t="shared" si="165"/>
        <v>1306</v>
      </c>
      <c r="B2004" s="3">
        <v>45268</v>
      </c>
      <c r="C2004" s="2" t="s">
        <v>772</v>
      </c>
      <c r="D2004" s="2" t="s">
        <v>554</v>
      </c>
      <c r="E2004" s="2" t="s">
        <v>337</v>
      </c>
      <c r="F2004" s="2" t="s">
        <v>434</v>
      </c>
      <c r="G2004" s="2">
        <v>1</v>
      </c>
      <c r="H2004" s="10">
        <f>IF(_xlfn.XLOOKUP(D2004,Principales!$B:$B,Principales!$D:$D,,,1)&lt;B2004,_xlfn.XLOOKUP(D2004,Principales!$B:$B,Principales!$C:$C,,,-1),_xlfn.XLOOKUP(D2004,Principales!$B:$B,Principales!$C:$C,,,1))</f>
        <v>5000</v>
      </c>
      <c r="I2004" s="14">
        <f t="shared" si="163"/>
        <v>0</v>
      </c>
      <c r="J2004" s="14">
        <f t="shared" si="164"/>
        <v>5000</v>
      </c>
    </row>
    <row r="2005" spans="1:10" hidden="1" x14ac:dyDescent="0.3">
      <c r="A2005" s="5">
        <f t="shared" si="165"/>
        <v>1306</v>
      </c>
      <c r="B2005" s="3">
        <v>45268</v>
      </c>
      <c r="C2005" s="2" t="s">
        <v>772</v>
      </c>
      <c r="D2005" s="2" t="s">
        <v>554</v>
      </c>
      <c r="E2005" s="2" t="s">
        <v>92</v>
      </c>
      <c r="F2005" s="2" t="s">
        <v>434</v>
      </c>
      <c r="G2005" s="2">
        <v>1</v>
      </c>
      <c r="H2005" s="10">
        <f>IF(_xlfn.XLOOKUP(D2005,Principales!$B:$B,Principales!$D:$D,,,1)&lt;B2005,_xlfn.XLOOKUP(D2005,Principales!$B:$B,Principales!$C:$C,,,-1),_xlfn.XLOOKUP(D2005,Principales!$B:$B,Principales!$C:$C,,,1))</f>
        <v>5000</v>
      </c>
      <c r="I2005" s="14">
        <f t="shared" si="163"/>
        <v>0</v>
      </c>
      <c r="J2005" s="14">
        <f t="shared" si="164"/>
        <v>5000</v>
      </c>
    </row>
    <row r="2006" spans="1:10" hidden="1" x14ac:dyDescent="0.3">
      <c r="A2006" s="5">
        <f t="shared" si="165"/>
        <v>1306</v>
      </c>
      <c r="B2006" s="3">
        <v>45268</v>
      </c>
      <c r="C2006" s="2" t="s">
        <v>772</v>
      </c>
      <c r="D2006" s="2" t="s">
        <v>137</v>
      </c>
      <c r="E2006" s="2" t="s">
        <v>337</v>
      </c>
      <c r="F2006" s="2" t="s">
        <v>4</v>
      </c>
      <c r="G2006" s="2">
        <v>1</v>
      </c>
      <c r="H2006" s="10">
        <f>IF(_xlfn.XLOOKUP(D2006,Principales!$B:$B,Principales!$D:$D,,,1)&lt;B2006,_xlfn.XLOOKUP(D2006,Principales!$B:$B,Principales!$C:$C,,,-1),_xlfn.XLOOKUP(D2006,Principales!$B:$B,Principales!$C:$C,,,1))</f>
        <v>5000</v>
      </c>
      <c r="I2006" s="14">
        <f t="shared" si="163"/>
        <v>0</v>
      </c>
      <c r="J2006" s="14">
        <f t="shared" si="164"/>
        <v>5000</v>
      </c>
    </row>
    <row r="2007" spans="1:10" hidden="1" x14ac:dyDescent="0.3">
      <c r="A2007" s="5">
        <f t="shared" si="165"/>
        <v>1307</v>
      </c>
      <c r="B2007" s="3">
        <v>45268</v>
      </c>
      <c r="C2007" s="2" t="s">
        <v>776</v>
      </c>
      <c r="D2007" s="2" t="s">
        <v>554</v>
      </c>
      <c r="E2007" s="2" t="s">
        <v>337</v>
      </c>
      <c r="F2007" s="2" t="s">
        <v>434</v>
      </c>
      <c r="G2007" s="2">
        <v>2</v>
      </c>
      <c r="H2007" s="10">
        <f>IF(_xlfn.XLOOKUP(D2007,Principales!$B:$B,Principales!$D:$D,,,1)&lt;B2007,_xlfn.XLOOKUP(D2007,Principales!$B:$B,Principales!$C:$C,,,-1),_xlfn.XLOOKUP(D2007,Principales!$B:$B,Principales!$C:$C,,,1))</f>
        <v>5000</v>
      </c>
      <c r="I2007" s="14">
        <f t="shared" si="163"/>
        <v>0</v>
      </c>
      <c r="J2007" s="14">
        <f t="shared" si="164"/>
        <v>10000</v>
      </c>
    </row>
    <row r="2008" spans="1:10" hidden="1" x14ac:dyDescent="0.3">
      <c r="A2008" s="5">
        <f t="shared" si="165"/>
        <v>1307</v>
      </c>
      <c r="B2008" s="3">
        <v>45268</v>
      </c>
      <c r="C2008" s="2" t="s">
        <v>776</v>
      </c>
      <c r="D2008" s="2" t="s">
        <v>554</v>
      </c>
      <c r="E2008" s="2" t="s">
        <v>528</v>
      </c>
      <c r="F2008" s="2" t="s">
        <v>4</v>
      </c>
      <c r="G2008" s="2">
        <v>1</v>
      </c>
      <c r="H2008" s="10">
        <f>IF(_xlfn.XLOOKUP(D2008,Principales!$B:$B,Principales!$D:$D,,,1)&lt;B2008,_xlfn.XLOOKUP(D2008,Principales!$B:$B,Principales!$C:$C,,,-1),_xlfn.XLOOKUP(D2008,Principales!$B:$B,Principales!$C:$C,,,1))</f>
        <v>5000</v>
      </c>
      <c r="I2008" s="14">
        <f t="shared" si="163"/>
        <v>0</v>
      </c>
      <c r="J2008" s="14">
        <f t="shared" si="164"/>
        <v>5000</v>
      </c>
    </row>
    <row r="2009" spans="1:10" hidden="1" x14ac:dyDescent="0.3">
      <c r="A2009" s="5">
        <f t="shared" si="165"/>
        <v>1307</v>
      </c>
      <c r="B2009" s="3">
        <v>45268</v>
      </c>
      <c r="C2009" s="2" t="s">
        <v>776</v>
      </c>
      <c r="D2009" s="2" t="s">
        <v>431</v>
      </c>
      <c r="E2009" s="2" t="s">
        <v>92</v>
      </c>
      <c r="F2009" s="2" t="s">
        <v>4</v>
      </c>
      <c r="G2009" s="2">
        <v>1</v>
      </c>
      <c r="H2009" s="10">
        <f>IF(_xlfn.XLOOKUP(D2009,Principales!$B:$B,Principales!$D:$D,,,1)&lt;B2009,_xlfn.XLOOKUP(D2009,Principales!$B:$B,Principales!$C:$C,,,-1),_xlfn.XLOOKUP(D2009,Principales!$B:$B,Principales!$C:$C,,,1))</f>
        <v>5000</v>
      </c>
      <c r="I2009" s="14">
        <f t="shared" si="163"/>
        <v>0</v>
      </c>
      <c r="J2009" s="14">
        <f t="shared" si="164"/>
        <v>5000</v>
      </c>
    </row>
    <row r="2010" spans="1:10" hidden="1" x14ac:dyDescent="0.3">
      <c r="A2010" s="5">
        <f t="shared" si="165"/>
        <v>1308</v>
      </c>
      <c r="B2010" s="3">
        <v>45268</v>
      </c>
      <c r="C2010" s="2" t="s">
        <v>144</v>
      </c>
      <c r="D2010" s="2" t="s">
        <v>340</v>
      </c>
      <c r="E2010" s="2" t="s">
        <v>528</v>
      </c>
      <c r="F2010" s="2" t="s">
        <v>4</v>
      </c>
      <c r="G2010" s="2">
        <v>1</v>
      </c>
      <c r="H2010" s="10">
        <f>IF(_xlfn.XLOOKUP(D2010,Principales!$B:$B,Principales!$D:$D,,,1)&lt;B2010,_xlfn.XLOOKUP(D2010,Principales!$B:$B,Principales!$C:$C,,,-1),_xlfn.XLOOKUP(D2010,Principales!$B:$B,Principales!$C:$C,,,1))</f>
        <v>5000</v>
      </c>
      <c r="I2010" s="14">
        <f t="shared" si="163"/>
        <v>0</v>
      </c>
      <c r="J2010" s="14">
        <f t="shared" si="164"/>
        <v>5000</v>
      </c>
    </row>
    <row r="2011" spans="1:10" hidden="1" x14ac:dyDescent="0.3">
      <c r="A2011" s="5">
        <f t="shared" si="165"/>
        <v>1309</v>
      </c>
      <c r="B2011" s="3">
        <v>45269</v>
      </c>
      <c r="C2011" s="2" t="s">
        <v>493</v>
      </c>
      <c r="D2011" s="2" t="s">
        <v>153</v>
      </c>
      <c r="E2011" s="2" t="s">
        <v>92</v>
      </c>
      <c r="F2011" s="2" t="s">
        <v>4</v>
      </c>
      <c r="G2011" s="2">
        <v>1</v>
      </c>
      <c r="H2011" s="10">
        <f>IF(_xlfn.XLOOKUP(D2011,Principales!$B:$B,Principales!$D:$D,,,1)&lt;B2011,_xlfn.XLOOKUP(D2011,Principales!$B:$B,Principales!$C:$C,,,-1),_xlfn.XLOOKUP(D2011,Principales!$B:$B,Principales!$C:$C,,,1))</f>
        <v>5500</v>
      </c>
      <c r="I2011" s="14">
        <f t="shared" si="163"/>
        <v>0</v>
      </c>
      <c r="J2011" s="14">
        <f t="shared" si="164"/>
        <v>5500</v>
      </c>
    </row>
    <row r="2012" spans="1:10" hidden="1" x14ac:dyDescent="0.3">
      <c r="A2012" s="5">
        <f t="shared" si="165"/>
        <v>1309</v>
      </c>
      <c r="B2012" s="3">
        <v>45269</v>
      </c>
      <c r="C2012" s="2" t="s">
        <v>493</v>
      </c>
      <c r="D2012" s="2" t="s">
        <v>67</v>
      </c>
      <c r="E2012" s="2"/>
      <c r="F2012" s="2" t="s">
        <v>4</v>
      </c>
      <c r="G2012" s="2">
        <v>1</v>
      </c>
      <c r="H2012" s="10">
        <f>IF(_xlfn.XLOOKUP(D2012,Principales!$B:$B,Principales!$D:$D,,,1)&lt;B2012,_xlfn.XLOOKUP(D2012,Principales!$B:$B,Principales!$C:$C,,,-1),_xlfn.XLOOKUP(D2012,Principales!$B:$B,Principales!$C:$C,,,1))</f>
        <v>5000</v>
      </c>
      <c r="I2012" s="14">
        <f t="shared" si="163"/>
        <v>0</v>
      </c>
      <c r="J2012" s="14">
        <f t="shared" si="164"/>
        <v>5000</v>
      </c>
    </row>
    <row r="2013" spans="1:10" hidden="1" x14ac:dyDescent="0.3">
      <c r="A2013" s="5">
        <f t="shared" si="165"/>
        <v>1309</v>
      </c>
      <c r="B2013" s="3">
        <v>45269</v>
      </c>
      <c r="C2013" s="2" t="s">
        <v>493</v>
      </c>
      <c r="D2013" s="2" t="s">
        <v>495</v>
      </c>
      <c r="E2013" s="2" t="s">
        <v>543</v>
      </c>
      <c r="F2013" s="2" t="s">
        <v>434</v>
      </c>
      <c r="G2013" s="2">
        <v>1</v>
      </c>
      <c r="H2013" s="10">
        <f>IF(_xlfn.XLOOKUP(D2013,Principales!$B:$B,Principales!$D:$D,,,1)&lt;B2013,_xlfn.XLOOKUP(D2013,Principales!$B:$B,Principales!$C:$C,,,-1),_xlfn.XLOOKUP(D2013,Principales!$B:$B,Principales!$C:$C,,,1))</f>
        <v>5000</v>
      </c>
      <c r="I2013" s="14">
        <f t="shared" si="163"/>
        <v>0</v>
      </c>
      <c r="J2013" s="14">
        <f t="shared" si="164"/>
        <v>5000</v>
      </c>
    </row>
    <row r="2014" spans="1:10" hidden="1" x14ac:dyDescent="0.3">
      <c r="A2014" s="5">
        <f t="shared" si="165"/>
        <v>1310</v>
      </c>
      <c r="B2014" s="3">
        <v>45269</v>
      </c>
      <c r="C2014" s="2" t="s">
        <v>84</v>
      </c>
      <c r="D2014" s="2" t="s">
        <v>85</v>
      </c>
      <c r="E2014" s="2" t="s">
        <v>543</v>
      </c>
      <c r="F2014" s="2" t="s">
        <v>434</v>
      </c>
      <c r="G2014" s="2">
        <v>1</v>
      </c>
      <c r="H2014" s="10">
        <f>IF(_xlfn.XLOOKUP(D2014,Principales!$B:$B,Principales!$D:$D,,,1)&lt;B2014,_xlfn.XLOOKUP(D2014,Principales!$B:$B,Principales!$C:$C,,,-1),_xlfn.XLOOKUP(D2014,Principales!$B:$B,Principales!$C:$C,,,1))</f>
        <v>6000</v>
      </c>
      <c r="I2014" s="14">
        <f t="shared" si="163"/>
        <v>0</v>
      </c>
      <c r="J2014" s="14">
        <f t="shared" si="164"/>
        <v>6000</v>
      </c>
    </row>
    <row r="2015" spans="1:10" hidden="1" x14ac:dyDescent="0.3">
      <c r="A2015" s="5">
        <f t="shared" si="165"/>
        <v>1311</v>
      </c>
      <c r="B2015" s="3">
        <v>45269</v>
      </c>
      <c r="C2015" s="2" t="s">
        <v>772</v>
      </c>
      <c r="D2015" s="2" t="s">
        <v>431</v>
      </c>
      <c r="E2015" s="2" t="s">
        <v>92</v>
      </c>
      <c r="F2015" s="2" t="s">
        <v>434</v>
      </c>
      <c r="G2015" s="2">
        <v>1</v>
      </c>
      <c r="H2015" s="10">
        <f>IF(_xlfn.XLOOKUP(D2015,Principales!$B:$B,Principales!$D:$D,,,1)&lt;B2015,_xlfn.XLOOKUP(D2015,Principales!$B:$B,Principales!$C:$C,,,-1),_xlfn.XLOOKUP(D2015,Principales!$B:$B,Principales!$C:$C,,,1))</f>
        <v>5000</v>
      </c>
      <c r="I2015" s="14">
        <f t="shared" si="163"/>
        <v>0</v>
      </c>
      <c r="J2015" s="14">
        <f t="shared" si="164"/>
        <v>5000</v>
      </c>
    </row>
    <row r="2016" spans="1:10" hidden="1" x14ac:dyDescent="0.3">
      <c r="A2016" s="5">
        <f t="shared" si="165"/>
        <v>1311</v>
      </c>
      <c r="B2016" s="3">
        <v>45269</v>
      </c>
      <c r="C2016" s="2" t="s">
        <v>772</v>
      </c>
      <c r="D2016" s="2" t="s">
        <v>23</v>
      </c>
      <c r="E2016" s="2" t="s">
        <v>337</v>
      </c>
      <c r="F2016" s="2" t="s">
        <v>434</v>
      </c>
      <c r="G2016" s="2">
        <v>1</v>
      </c>
      <c r="H2016" s="10">
        <f>IF(_xlfn.XLOOKUP(D2016,Principales!$B:$B,Principales!$D:$D,,,1)&lt;B2016,_xlfn.XLOOKUP(D2016,Principales!$B:$B,Principales!$C:$C,,,-1),_xlfn.XLOOKUP(D2016,Principales!$B:$B,Principales!$C:$C,,,1))</f>
        <v>5500</v>
      </c>
      <c r="I2016" s="14">
        <f t="shared" si="163"/>
        <v>0</v>
      </c>
      <c r="J2016" s="14">
        <f t="shared" si="164"/>
        <v>5500</v>
      </c>
    </row>
    <row r="2017" spans="1:10" hidden="1" x14ac:dyDescent="0.3">
      <c r="A2017" s="5">
        <f t="shared" si="165"/>
        <v>1311</v>
      </c>
      <c r="B2017" s="3">
        <v>45269</v>
      </c>
      <c r="C2017" s="2" t="s">
        <v>772</v>
      </c>
      <c r="D2017" s="2" t="s">
        <v>431</v>
      </c>
      <c r="E2017" s="2" t="s">
        <v>22</v>
      </c>
      <c r="F2017" s="2" t="s">
        <v>434</v>
      </c>
      <c r="G2017" s="2">
        <v>1</v>
      </c>
      <c r="H2017" s="10">
        <f>IF(_xlfn.XLOOKUP(D2017,Principales!$B:$B,Principales!$D:$D,,,1)&lt;B2017,_xlfn.XLOOKUP(D2017,Principales!$B:$B,Principales!$C:$C,,,-1),_xlfn.XLOOKUP(D2017,Principales!$B:$B,Principales!$C:$C,,,1))</f>
        <v>5000</v>
      </c>
      <c r="I2017" s="14">
        <f t="shared" si="163"/>
        <v>0</v>
      </c>
      <c r="J2017" s="14">
        <f t="shared" si="164"/>
        <v>5000</v>
      </c>
    </row>
    <row r="2018" spans="1:10" hidden="1" x14ac:dyDescent="0.3">
      <c r="A2018" s="5">
        <f t="shared" si="165"/>
        <v>1312</v>
      </c>
      <c r="B2018" s="3">
        <v>45269</v>
      </c>
      <c r="C2018" s="2" t="s">
        <v>776</v>
      </c>
      <c r="D2018" s="2" t="s">
        <v>67</v>
      </c>
      <c r="E2018" s="2"/>
      <c r="F2018" s="2" t="s">
        <v>12</v>
      </c>
      <c r="G2018" s="2">
        <v>1</v>
      </c>
      <c r="H2018" s="10">
        <f>IF(_xlfn.XLOOKUP(D2018,Principales!$B:$B,Principales!$D:$D,,,1)&lt;B2018,_xlfn.XLOOKUP(D2018,Principales!$B:$B,Principales!$C:$C,,,-1),_xlfn.XLOOKUP(D2018,Principales!$B:$B,Principales!$C:$C,,,1))</f>
        <v>5000</v>
      </c>
      <c r="I2018" s="14">
        <f t="shared" si="163"/>
        <v>0</v>
      </c>
      <c r="J2018" s="14">
        <f t="shared" si="164"/>
        <v>5000</v>
      </c>
    </row>
    <row r="2019" spans="1:10" hidden="1" x14ac:dyDescent="0.3">
      <c r="A2019" s="5">
        <f t="shared" si="165"/>
        <v>1312</v>
      </c>
      <c r="B2019" s="3">
        <v>45269</v>
      </c>
      <c r="C2019" s="2" t="s">
        <v>776</v>
      </c>
      <c r="D2019" s="2" t="s">
        <v>153</v>
      </c>
      <c r="E2019" s="2" t="s">
        <v>337</v>
      </c>
      <c r="F2019" s="2" t="s">
        <v>12</v>
      </c>
      <c r="G2019" s="2">
        <v>2</v>
      </c>
      <c r="H2019" s="10">
        <f>IF(_xlfn.XLOOKUP(D2019,Principales!$B:$B,Principales!$D:$D,,,1)&lt;B2019,_xlfn.XLOOKUP(D2019,Principales!$B:$B,Principales!$C:$C,,,-1),_xlfn.XLOOKUP(D2019,Principales!$B:$B,Principales!$C:$C,,,1))</f>
        <v>5500</v>
      </c>
      <c r="I2019" s="14">
        <f t="shared" si="163"/>
        <v>0</v>
      </c>
      <c r="J2019" s="14">
        <f t="shared" si="164"/>
        <v>11000</v>
      </c>
    </row>
    <row r="2020" spans="1:10" hidden="1" x14ac:dyDescent="0.3">
      <c r="A2020" s="5">
        <f t="shared" si="165"/>
        <v>1312</v>
      </c>
      <c r="B2020" s="3">
        <v>45269</v>
      </c>
      <c r="C2020" s="2" t="s">
        <v>776</v>
      </c>
      <c r="D2020" s="2" t="s">
        <v>153</v>
      </c>
      <c r="E2020" s="2" t="s">
        <v>92</v>
      </c>
      <c r="F2020" s="2" t="s">
        <v>434</v>
      </c>
      <c r="G2020" s="2">
        <v>1</v>
      </c>
      <c r="H2020" s="10">
        <f>IF(_xlfn.XLOOKUP(D2020,Principales!$B:$B,Principales!$D:$D,,,1)&lt;B2020,_xlfn.XLOOKUP(D2020,Principales!$B:$B,Principales!$C:$C,,,-1),_xlfn.XLOOKUP(D2020,Principales!$B:$B,Principales!$C:$C,,,1))</f>
        <v>5500</v>
      </c>
      <c r="I2020" s="14">
        <f t="shared" si="163"/>
        <v>0</v>
      </c>
      <c r="J2020" s="14">
        <f t="shared" si="164"/>
        <v>5500</v>
      </c>
    </row>
    <row r="2021" spans="1:10" hidden="1" x14ac:dyDescent="0.3">
      <c r="A2021" s="5">
        <f t="shared" si="165"/>
        <v>1313</v>
      </c>
      <c r="B2021" s="3">
        <v>45269</v>
      </c>
      <c r="C2021" s="2" t="s">
        <v>282</v>
      </c>
      <c r="D2021" s="2" t="s">
        <v>67</v>
      </c>
      <c r="E2021" s="2"/>
      <c r="F2021" s="2" t="s">
        <v>61</v>
      </c>
      <c r="G2021" s="2">
        <v>2</v>
      </c>
      <c r="H2021" s="10">
        <f>IF(_xlfn.XLOOKUP(D2021,Principales!$B:$B,Principales!$D:$D,,,1)&lt;B2021,_xlfn.XLOOKUP(D2021,Principales!$B:$B,Principales!$C:$C,,,-1),_xlfn.XLOOKUP(D2021,Principales!$B:$B,Principales!$C:$C,,,1))</f>
        <v>5000</v>
      </c>
      <c r="I2021" s="14">
        <f t="shared" si="163"/>
        <v>0</v>
      </c>
      <c r="J2021" s="14">
        <f t="shared" si="164"/>
        <v>10000</v>
      </c>
    </row>
    <row r="2022" spans="1:10" hidden="1" x14ac:dyDescent="0.3">
      <c r="A2022" s="5">
        <f t="shared" si="165"/>
        <v>1313</v>
      </c>
      <c r="B2022" s="3">
        <v>45269</v>
      </c>
      <c r="C2022" s="2" t="s">
        <v>282</v>
      </c>
      <c r="D2022" s="2" t="s">
        <v>31</v>
      </c>
      <c r="E2022" s="2" t="s">
        <v>528</v>
      </c>
      <c r="F2022" s="2" t="s">
        <v>759</v>
      </c>
      <c r="G2022" s="2">
        <v>1</v>
      </c>
      <c r="H2022" s="10">
        <f>IF(_xlfn.XLOOKUP(D2022,Principales!$B:$B,Principales!$D:$D,,,1)&lt;B2022,_xlfn.XLOOKUP(D2022,Principales!$B:$B,Principales!$C:$C,,,-1),_xlfn.XLOOKUP(D2022,Principales!$B:$B,Principales!$C:$C,,,1))</f>
        <v>5000</v>
      </c>
      <c r="I2022" s="14">
        <f t="shared" si="163"/>
        <v>0</v>
      </c>
      <c r="J2022" s="14">
        <f t="shared" si="164"/>
        <v>5000</v>
      </c>
    </row>
    <row r="2023" spans="1:10" hidden="1" x14ac:dyDescent="0.3">
      <c r="A2023" s="5">
        <f t="shared" si="165"/>
        <v>1313</v>
      </c>
      <c r="B2023" s="3">
        <v>45269</v>
      </c>
      <c r="C2023" s="2" t="s">
        <v>282</v>
      </c>
      <c r="D2023" s="2" t="s">
        <v>431</v>
      </c>
      <c r="E2023" s="2" t="s">
        <v>337</v>
      </c>
      <c r="F2023" s="2" t="s">
        <v>4</v>
      </c>
      <c r="G2023" s="2">
        <v>1</v>
      </c>
      <c r="H2023" s="10">
        <f>IF(_xlfn.XLOOKUP(D2023,Principales!$B:$B,Principales!$D:$D,,,1)&lt;B2023,_xlfn.XLOOKUP(D2023,Principales!$B:$B,Principales!$C:$C,,,-1),_xlfn.XLOOKUP(D2023,Principales!$B:$B,Principales!$C:$C,,,1))</f>
        <v>5000</v>
      </c>
      <c r="I2023" s="14">
        <f t="shared" si="163"/>
        <v>0</v>
      </c>
      <c r="J2023" s="14">
        <f t="shared" si="164"/>
        <v>5000</v>
      </c>
    </row>
    <row r="2024" spans="1:10" hidden="1" x14ac:dyDescent="0.3">
      <c r="A2024" s="5">
        <f t="shared" si="165"/>
        <v>1314</v>
      </c>
      <c r="B2024" s="3">
        <v>45270</v>
      </c>
      <c r="C2024" s="2" t="s">
        <v>84</v>
      </c>
      <c r="D2024" s="2" t="s">
        <v>23</v>
      </c>
      <c r="E2024" s="2" t="s">
        <v>337</v>
      </c>
      <c r="F2024" s="2" t="s">
        <v>434</v>
      </c>
      <c r="G2024" s="2">
        <v>1</v>
      </c>
      <c r="H2024" s="10">
        <f>IF(_xlfn.XLOOKUP(D2024,Principales!$B:$B,Principales!$D:$D,,,1)&lt;B2024,_xlfn.XLOOKUP(D2024,Principales!$B:$B,Principales!$C:$C,,,-1),_xlfn.XLOOKUP(D2024,Principales!$B:$B,Principales!$C:$C,,,1))</f>
        <v>5500</v>
      </c>
      <c r="I2024" s="14">
        <f t="shared" si="163"/>
        <v>0</v>
      </c>
      <c r="J2024" s="14">
        <f t="shared" si="164"/>
        <v>5500</v>
      </c>
    </row>
    <row r="2025" spans="1:10" hidden="1" x14ac:dyDescent="0.3">
      <c r="A2025" s="5">
        <f t="shared" si="165"/>
        <v>1315</v>
      </c>
      <c r="B2025" s="3">
        <v>45270</v>
      </c>
      <c r="C2025" s="2" t="s">
        <v>493</v>
      </c>
      <c r="D2025" s="2" t="s">
        <v>60</v>
      </c>
      <c r="E2025" s="2" t="s">
        <v>543</v>
      </c>
      <c r="F2025" s="2" t="s">
        <v>434</v>
      </c>
      <c r="G2025" s="2">
        <v>1</v>
      </c>
      <c r="H2025" s="10">
        <f>IF(_xlfn.XLOOKUP(D2025,Principales!$B:$B,Principales!$D:$D,,,1)&lt;B2025,_xlfn.XLOOKUP(D2025,Principales!$B:$B,Principales!$C:$C,,,-1),_xlfn.XLOOKUP(D2025,Principales!$B:$B,Principales!$C:$C,,,1))</f>
        <v>6000</v>
      </c>
      <c r="I2025" s="14">
        <f t="shared" si="163"/>
        <v>0</v>
      </c>
      <c r="J2025" s="14">
        <f t="shared" si="164"/>
        <v>6000</v>
      </c>
    </row>
    <row r="2026" spans="1:10" hidden="1" x14ac:dyDescent="0.3">
      <c r="A2026" s="5">
        <f t="shared" si="165"/>
        <v>1316</v>
      </c>
      <c r="B2026" s="3">
        <v>45270</v>
      </c>
      <c r="C2026" s="2" t="s">
        <v>520</v>
      </c>
      <c r="D2026" s="2" t="s">
        <v>340</v>
      </c>
      <c r="E2026" s="2" t="s">
        <v>337</v>
      </c>
      <c r="F2026" s="2" t="s">
        <v>4</v>
      </c>
      <c r="G2026" s="2">
        <v>1</v>
      </c>
      <c r="H2026" s="10">
        <f>IF(_xlfn.XLOOKUP(D2026,Principales!$B:$B,Principales!$D:$D,,,1)&lt;B2026,_xlfn.XLOOKUP(D2026,Principales!$B:$B,Principales!$C:$C,,,-1),_xlfn.XLOOKUP(D2026,Principales!$B:$B,Principales!$C:$C,,,1))</f>
        <v>5000</v>
      </c>
      <c r="I2026" s="14">
        <f t="shared" si="163"/>
        <v>0</v>
      </c>
      <c r="J2026" s="14">
        <f t="shared" si="164"/>
        <v>5000</v>
      </c>
    </row>
    <row r="2027" spans="1:10" hidden="1" x14ac:dyDescent="0.3">
      <c r="A2027" s="5">
        <f t="shared" si="165"/>
        <v>1316</v>
      </c>
      <c r="B2027" s="3">
        <v>45270</v>
      </c>
      <c r="C2027" s="2" t="s">
        <v>520</v>
      </c>
      <c r="D2027" s="2" t="s">
        <v>340</v>
      </c>
      <c r="E2027" s="2" t="s">
        <v>337</v>
      </c>
      <c r="F2027" s="2" t="s">
        <v>434</v>
      </c>
      <c r="G2027" s="2">
        <v>1</v>
      </c>
      <c r="H2027" s="10">
        <f>IF(_xlfn.XLOOKUP(D2027,Principales!$B:$B,Principales!$D:$D,,,1)&lt;B2027,_xlfn.XLOOKUP(D2027,Principales!$B:$B,Principales!$C:$C,,,-1),_xlfn.XLOOKUP(D2027,Principales!$B:$B,Principales!$C:$C,,,1))</f>
        <v>5000</v>
      </c>
      <c r="I2027" s="14">
        <f t="shared" si="163"/>
        <v>0</v>
      </c>
      <c r="J2027" s="14">
        <f t="shared" si="164"/>
        <v>5000</v>
      </c>
    </row>
    <row r="2028" spans="1:10" hidden="1" x14ac:dyDescent="0.3">
      <c r="A2028" s="5">
        <f t="shared" si="165"/>
        <v>1317</v>
      </c>
      <c r="B2028" s="3">
        <v>45270</v>
      </c>
      <c r="C2028" s="2" t="s">
        <v>779</v>
      </c>
      <c r="D2028" s="2" t="s">
        <v>60</v>
      </c>
      <c r="E2028" s="2" t="s">
        <v>337</v>
      </c>
      <c r="F2028" s="2" t="s">
        <v>434</v>
      </c>
      <c r="G2028" s="2">
        <v>2</v>
      </c>
      <c r="H2028" s="10">
        <f>IF(_xlfn.XLOOKUP(D2028,Principales!$B:$B,Principales!$D:$D,,,1)&lt;B2028,_xlfn.XLOOKUP(D2028,Principales!$B:$B,Principales!$C:$C,,,-1),_xlfn.XLOOKUP(D2028,Principales!$B:$B,Principales!$C:$C,,,1))</f>
        <v>6000</v>
      </c>
      <c r="I2028" s="14">
        <f t="shared" si="163"/>
        <v>0</v>
      </c>
      <c r="J2028" s="14">
        <f t="shared" si="164"/>
        <v>12000</v>
      </c>
    </row>
    <row r="2029" spans="1:10" hidden="1" x14ac:dyDescent="0.3">
      <c r="A2029" s="5">
        <f t="shared" si="165"/>
        <v>1318</v>
      </c>
      <c r="B2029" s="3">
        <v>45270</v>
      </c>
      <c r="C2029" s="2" t="s">
        <v>758</v>
      </c>
      <c r="D2029" s="2" t="s">
        <v>37</v>
      </c>
      <c r="E2029" s="2"/>
      <c r="F2029" s="2" t="s">
        <v>434</v>
      </c>
      <c r="G2029" s="2">
        <v>3</v>
      </c>
      <c r="H2029" s="10">
        <f>IF(_xlfn.XLOOKUP(D2029,Principales!$B:$B,Principales!$D:$D,,,1)&lt;B2029,_xlfn.XLOOKUP(D2029,Principales!$B:$B,Principales!$C:$C,,,-1),_xlfn.XLOOKUP(D2029,Principales!$B:$B,Principales!$C:$C,,,1))</f>
        <v>6000</v>
      </c>
      <c r="I2029" s="14">
        <f t="shared" si="163"/>
        <v>0</v>
      </c>
      <c r="J2029" s="14">
        <f t="shared" si="164"/>
        <v>18000</v>
      </c>
    </row>
    <row r="2030" spans="1:10" hidden="1" x14ac:dyDescent="0.3">
      <c r="A2030" s="5">
        <f t="shared" si="165"/>
        <v>1319</v>
      </c>
      <c r="B2030" s="3">
        <v>45270</v>
      </c>
      <c r="C2030" s="2" t="s">
        <v>97</v>
      </c>
      <c r="D2030" s="2" t="s">
        <v>431</v>
      </c>
      <c r="E2030" s="2" t="s">
        <v>337</v>
      </c>
      <c r="F2030" s="2" t="s">
        <v>434</v>
      </c>
      <c r="G2030" s="2">
        <v>1</v>
      </c>
      <c r="H2030" s="10">
        <f>IF(_xlfn.XLOOKUP(D2030,Principales!$B:$B,Principales!$D:$D,,,1)&lt;B2030,_xlfn.XLOOKUP(D2030,Principales!$B:$B,Principales!$C:$C,,,-1),_xlfn.XLOOKUP(D2030,Principales!$B:$B,Principales!$C:$C,,,1))</f>
        <v>5000</v>
      </c>
      <c r="I2030" s="14">
        <f t="shared" si="163"/>
        <v>0</v>
      </c>
      <c r="J2030" s="14">
        <f t="shared" si="164"/>
        <v>5000</v>
      </c>
    </row>
    <row r="2031" spans="1:10" hidden="1" x14ac:dyDescent="0.3">
      <c r="A2031" s="5">
        <f t="shared" si="165"/>
        <v>1320</v>
      </c>
      <c r="B2031" s="3">
        <v>45270</v>
      </c>
      <c r="C2031" s="2" t="s">
        <v>145</v>
      </c>
      <c r="D2031" s="2" t="s">
        <v>67</v>
      </c>
      <c r="E2031" s="2"/>
      <c r="F2031" s="2" t="s">
        <v>12</v>
      </c>
      <c r="G2031" s="2">
        <v>1</v>
      </c>
      <c r="H2031" s="10">
        <f>IF(_xlfn.XLOOKUP(D2031,Principales!$B:$B,Principales!$D:$D,,,1)&lt;B2031,_xlfn.XLOOKUP(D2031,Principales!$B:$B,Principales!$C:$C,,,-1),_xlfn.XLOOKUP(D2031,Principales!$B:$B,Principales!$C:$C,,,1))</f>
        <v>5000</v>
      </c>
      <c r="I2031" s="14">
        <f t="shared" si="163"/>
        <v>0</v>
      </c>
      <c r="J2031" s="14">
        <f t="shared" si="164"/>
        <v>5000</v>
      </c>
    </row>
    <row r="2032" spans="1:10" hidden="1" x14ac:dyDescent="0.3">
      <c r="A2032" s="5">
        <f t="shared" si="165"/>
        <v>1321</v>
      </c>
      <c r="B2032" s="3">
        <v>45270</v>
      </c>
      <c r="C2032" s="2" t="s">
        <v>433</v>
      </c>
      <c r="D2032" s="2" t="s">
        <v>37</v>
      </c>
      <c r="E2032" s="2"/>
      <c r="F2032" s="2" t="s">
        <v>4</v>
      </c>
      <c r="G2032" s="2">
        <v>1</v>
      </c>
      <c r="H2032" s="10">
        <f>IF(_xlfn.XLOOKUP(D2032,Principales!$B:$B,Principales!$D:$D,,,1)&lt;B2032,_xlfn.XLOOKUP(D2032,Principales!$B:$B,Principales!$C:$C,,,-1),_xlfn.XLOOKUP(D2032,Principales!$B:$B,Principales!$C:$C,,,1))</f>
        <v>6000</v>
      </c>
      <c r="I2032" s="14">
        <f t="shared" si="163"/>
        <v>0</v>
      </c>
      <c r="J2032" s="14">
        <f t="shared" si="164"/>
        <v>6000</v>
      </c>
    </row>
    <row r="2033" spans="1:10" hidden="1" x14ac:dyDescent="0.3">
      <c r="A2033" s="5">
        <f t="shared" si="165"/>
        <v>1322</v>
      </c>
      <c r="B2033" s="3">
        <v>45271</v>
      </c>
      <c r="C2033" s="2" t="s">
        <v>8</v>
      </c>
      <c r="D2033" s="2" t="s">
        <v>431</v>
      </c>
      <c r="E2033" s="2" t="s">
        <v>7</v>
      </c>
      <c r="F2033" s="2" t="s">
        <v>434</v>
      </c>
      <c r="G2033" s="2">
        <v>1</v>
      </c>
      <c r="H2033" s="10">
        <f>IF(_xlfn.XLOOKUP(D2033,Principales!$B:$B,Principales!$D:$D,,,1)&lt;B2033,_xlfn.XLOOKUP(D2033,Principales!$B:$B,Principales!$C:$C,,,-1),_xlfn.XLOOKUP(D2033,Principales!$B:$B,Principales!$C:$C,,,1))</f>
        <v>5000</v>
      </c>
      <c r="I2033" s="14">
        <f t="shared" si="163"/>
        <v>0</v>
      </c>
      <c r="J2033" s="14">
        <f t="shared" si="164"/>
        <v>5000</v>
      </c>
    </row>
    <row r="2034" spans="1:10" hidden="1" x14ac:dyDescent="0.3">
      <c r="A2034" s="5">
        <f t="shared" si="165"/>
        <v>1323</v>
      </c>
      <c r="B2034" s="3">
        <v>45272</v>
      </c>
      <c r="C2034" s="2" t="s">
        <v>84</v>
      </c>
      <c r="D2034" s="2" t="s">
        <v>527</v>
      </c>
      <c r="E2034" s="2"/>
      <c r="F2034" s="2" t="s">
        <v>12</v>
      </c>
      <c r="G2034" s="2">
        <v>1</v>
      </c>
      <c r="H2034" s="10">
        <f>IF(_xlfn.XLOOKUP(D2034,Principales!$B:$B,Principales!$D:$D,,,1)&lt;B2034,_xlfn.XLOOKUP(D2034,Principales!$B:$B,Principales!$C:$C,,,-1),_xlfn.XLOOKUP(D2034,Principales!$B:$B,Principales!$C:$C,,,1))</f>
        <v>6000</v>
      </c>
      <c r="I2034" s="14">
        <f t="shared" si="163"/>
        <v>0</v>
      </c>
      <c r="J2034" s="14">
        <f t="shared" si="164"/>
        <v>6000</v>
      </c>
    </row>
    <row r="2035" spans="1:10" hidden="1" x14ac:dyDescent="0.3">
      <c r="A2035" s="5">
        <f t="shared" si="165"/>
        <v>1324</v>
      </c>
      <c r="B2035" s="3">
        <v>45272</v>
      </c>
      <c r="C2035" s="2" t="s">
        <v>282</v>
      </c>
      <c r="D2035" s="2" t="s">
        <v>31</v>
      </c>
      <c r="E2035" s="2" t="s">
        <v>528</v>
      </c>
      <c r="F2035" s="2" t="s">
        <v>434</v>
      </c>
      <c r="G2035" s="2">
        <v>1</v>
      </c>
      <c r="H2035" s="10">
        <f>IF(_xlfn.XLOOKUP(D2035,Principales!$B:$B,Principales!$D:$D,,,1)&lt;B2035,_xlfn.XLOOKUP(D2035,Principales!$B:$B,Principales!$C:$C,,,-1),_xlfn.XLOOKUP(D2035,Principales!$B:$B,Principales!$C:$C,,,1))</f>
        <v>5000</v>
      </c>
      <c r="I2035" s="14">
        <f t="shared" si="163"/>
        <v>0</v>
      </c>
      <c r="J2035" s="14">
        <f t="shared" si="164"/>
        <v>5000</v>
      </c>
    </row>
    <row r="2036" spans="1:10" hidden="1" x14ac:dyDescent="0.3">
      <c r="A2036" s="5">
        <f t="shared" si="165"/>
        <v>1324</v>
      </c>
      <c r="B2036" s="3">
        <v>45272</v>
      </c>
      <c r="C2036" s="2" t="s">
        <v>282</v>
      </c>
      <c r="D2036" s="2" t="s">
        <v>431</v>
      </c>
      <c r="E2036" s="2" t="s">
        <v>337</v>
      </c>
      <c r="F2036" s="2" t="s">
        <v>4</v>
      </c>
      <c r="G2036" s="2">
        <v>1</v>
      </c>
      <c r="H2036" s="10">
        <f>IF(_xlfn.XLOOKUP(D2036,Principales!$B:$B,Principales!$D:$D,,,1)&lt;B2036,_xlfn.XLOOKUP(D2036,Principales!$B:$B,Principales!$C:$C,,,-1),_xlfn.XLOOKUP(D2036,Principales!$B:$B,Principales!$C:$C,,,1))</f>
        <v>5000</v>
      </c>
      <c r="I2036" s="14">
        <f t="shared" si="163"/>
        <v>0</v>
      </c>
      <c r="J2036" s="14">
        <f t="shared" si="164"/>
        <v>5000</v>
      </c>
    </row>
    <row r="2037" spans="1:10" hidden="1" x14ac:dyDescent="0.3">
      <c r="A2037" s="5">
        <f t="shared" si="165"/>
        <v>1324</v>
      </c>
      <c r="B2037" s="3">
        <v>45272</v>
      </c>
      <c r="C2037" s="2" t="s">
        <v>282</v>
      </c>
      <c r="D2037" s="2" t="s">
        <v>143</v>
      </c>
      <c r="E2037" s="2"/>
      <c r="F2037" s="2" t="s">
        <v>4</v>
      </c>
      <c r="G2037" s="2">
        <v>1</v>
      </c>
      <c r="H2037" s="10">
        <f>IF(_xlfn.XLOOKUP(D2037,Principales!$B:$B,Principales!$D:$D,,,1)&lt;B2037,_xlfn.XLOOKUP(D2037,Principales!$B:$B,Principales!$C:$C,,,-1),_xlfn.XLOOKUP(D2037,Principales!$B:$B,Principales!$C:$C,,,1))</f>
        <v>5000</v>
      </c>
      <c r="I2037" s="14">
        <f t="shared" si="163"/>
        <v>0</v>
      </c>
      <c r="J2037" s="14">
        <f t="shared" si="164"/>
        <v>5000</v>
      </c>
    </row>
    <row r="2038" spans="1:10" hidden="1" x14ac:dyDescent="0.3">
      <c r="A2038" s="5">
        <f t="shared" si="165"/>
        <v>1325</v>
      </c>
      <c r="B2038" s="3">
        <v>45272</v>
      </c>
      <c r="C2038" s="2" t="s">
        <v>544</v>
      </c>
      <c r="D2038" s="2" t="s">
        <v>153</v>
      </c>
      <c r="E2038" s="2" t="s">
        <v>337</v>
      </c>
      <c r="F2038" s="2" t="s">
        <v>4</v>
      </c>
      <c r="G2038" s="2">
        <v>1</v>
      </c>
      <c r="H2038" s="10">
        <f>IF(_xlfn.XLOOKUP(D2038,Principales!$B:$B,Principales!$D:$D,,,1)&lt;B2038,_xlfn.XLOOKUP(D2038,Principales!$B:$B,Principales!$C:$C,,,-1),_xlfn.XLOOKUP(D2038,Principales!$B:$B,Principales!$C:$C,,,1))</f>
        <v>5500</v>
      </c>
      <c r="I2038" s="14">
        <f t="shared" si="163"/>
        <v>0</v>
      </c>
      <c r="J2038" s="14">
        <f t="shared" si="164"/>
        <v>5500</v>
      </c>
    </row>
    <row r="2039" spans="1:10" hidden="1" x14ac:dyDescent="0.3">
      <c r="A2039" s="5">
        <f t="shared" si="165"/>
        <v>1325</v>
      </c>
      <c r="B2039" s="3">
        <v>45272</v>
      </c>
      <c r="C2039" s="2" t="s">
        <v>544</v>
      </c>
      <c r="D2039" s="2" t="s">
        <v>142</v>
      </c>
      <c r="E2039" s="2" t="s">
        <v>337</v>
      </c>
      <c r="F2039" s="2" t="s">
        <v>4</v>
      </c>
      <c r="G2039" s="2">
        <v>1</v>
      </c>
      <c r="H2039" s="10">
        <f>IF(_xlfn.XLOOKUP(D2039,Principales!$B:$B,Principales!$D:$D,,,1)&lt;B2039,_xlfn.XLOOKUP(D2039,Principales!$B:$B,Principales!$C:$C,,,-1),_xlfn.XLOOKUP(D2039,Principales!$B:$B,Principales!$C:$C,,,1))</f>
        <v>5000</v>
      </c>
      <c r="I2039" s="14">
        <f t="shared" si="163"/>
        <v>0</v>
      </c>
      <c r="J2039" s="14">
        <f t="shared" si="164"/>
        <v>5000</v>
      </c>
    </row>
    <row r="2040" spans="1:10" hidden="1" x14ac:dyDescent="0.3">
      <c r="A2040" s="5">
        <f t="shared" si="165"/>
        <v>1326</v>
      </c>
      <c r="B2040" s="3">
        <v>45272</v>
      </c>
      <c r="C2040" s="2" t="s">
        <v>93</v>
      </c>
      <c r="D2040" s="2" t="s">
        <v>153</v>
      </c>
      <c r="E2040" s="2" t="s">
        <v>337</v>
      </c>
      <c r="F2040" s="2" t="s">
        <v>4</v>
      </c>
      <c r="G2040" s="2">
        <v>1</v>
      </c>
      <c r="H2040" s="10">
        <f>IF(_xlfn.XLOOKUP(D2040,Principales!$B:$B,Principales!$D:$D,,,1)&lt;B2040,_xlfn.XLOOKUP(D2040,Principales!$B:$B,Principales!$C:$C,,,-1),_xlfn.XLOOKUP(D2040,Principales!$B:$B,Principales!$C:$C,,,1))</f>
        <v>5500</v>
      </c>
      <c r="I2040" s="14">
        <f t="shared" si="163"/>
        <v>0</v>
      </c>
      <c r="J2040" s="14">
        <f t="shared" si="164"/>
        <v>5500</v>
      </c>
    </row>
    <row r="2041" spans="1:10" hidden="1" x14ac:dyDescent="0.3">
      <c r="A2041" s="5">
        <f t="shared" si="165"/>
        <v>1326</v>
      </c>
      <c r="B2041" s="3">
        <v>45272</v>
      </c>
      <c r="C2041" s="2" t="s">
        <v>93</v>
      </c>
      <c r="D2041" s="2" t="s">
        <v>431</v>
      </c>
      <c r="E2041" s="2"/>
      <c r="F2041" s="2" t="s">
        <v>4</v>
      </c>
      <c r="G2041" s="2">
        <v>1</v>
      </c>
      <c r="H2041" s="10">
        <f>IF(_xlfn.XLOOKUP(D2041,Principales!$B:$B,Principales!$D:$D,,,1)&lt;B2041,_xlfn.XLOOKUP(D2041,Principales!$B:$B,Principales!$C:$C,,,-1),_xlfn.XLOOKUP(D2041,Principales!$B:$B,Principales!$C:$C,,,1))</f>
        <v>5000</v>
      </c>
      <c r="I2041" s="14">
        <f t="shared" si="163"/>
        <v>0</v>
      </c>
      <c r="J2041" s="14">
        <f t="shared" si="164"/>
        <v>5000</v>
      </c>
    </row>
    <row r="2042" spans="1:10" hidden="1" x14ac:dyDescent="0.3">
      <c r="A2042" s="5">
        <f t="shared" si="165"/>
        <v>1327</v>
      </c>
      <c r="B2042" s="3">
        <v>45272</v>
      </c>
      <c r="C2042" s="2" t="s">
        <v>144</v>
      </c>
      <c r="D2042" s="2" t="s">
        <v>153</v>
      </c>
      <c r="E2042" s="2" t="s">
        <v>543</v>
      </c>
      <c r="F2042" s="2" t="s">
        <v>4</v>
      </c>
      <c r="G2042" s="2">
        <v>3</v>
      </c>
      <c r="H2042" s="10">
        <f>IF(_xlfn.XLOOKUP(D2042,Principales!$B:$B,Principales!$D:$D,,,1)&lt;B2042,_xlfn.XLOOKUP(D2042,Principales!$B:$B,Principales!$C:$C,,,-1),_xlfn.XLOOKUP(D2042,Principales!$B:$B,Principales!$C:$C,,,1))</f>
        <v>5500</v>
      </c>
      <c r="I2042" s="14">
        <f t="shared" si="163"/>
        <v>0</v>
      </c>
      <c r="J2042" s="14">
        <f t="shared" si="164"/>
        <v>16500</v>
      </c>
    </row>
    <row r="2043" spans="1:10" hidden="1" x14ac:dyDescent="0.3">
      <c r="A2043" s="5">
        <f t="shared" si="165"/>
        <v>1327</v>
      </c>
      <c r="B2043" s="3">
        <v>45272</v>
      </c>
      <c r="C2043" s="2" t="s">
        <v>144</v>
      </c>
      <c r="D2043" s="2" t="s">
        <v>340</v>
      </c>
      <c r="E2043" s="2" t="s">
        <v>528</v>
      </c>
      <c r="F2043" s="2" t="s">
        <v>4</v>
      </c>
      <c r="G2043" s="2">
        <v>1</v>
      </c>
      <c r="H2043" s="10">
        <f>IF(_xlfn.XLOOKUP(D2043,Principales!$B:$B,Principales!$D:$D,,,1)&lt;B2043,_xlfn.XLOOKUP(D2043,Principales!$B:$B,Principales!$C:$C,,,-1),_xlfn.XLOOKUP(D2043,Principales!$B:$B,Principales!$C:$C,,,1))</f>
        <v>5000</v>
      </c>
      <c r="I2043" s="14">
        <f t="shared" si="163"/>
        <v>0</v>
      </c>
      <c r="J2043" s="14">
        <f t="shared" si="164"/>
        <v>5000</v>
      </c>
    </row>
    <row r="2044" spans="1:10" hidden="1" x14ac:dyDescent="0.3">
      <c r="A2044" s="5">
        <f t="shared" si="165"/>
        <v>1328</v>
      </c>
      <c r="B2044" s="3">
        <v>45273</v>
      </c>
      <c r="C2044" s="2" t="s">
        <v>84</v>
      </c>
      <c r="D2044" s="2" t="s">
        <v>576</v>
      </c>
      <c r="E2044" s="2"/>
      <c r="F2044" s="2" t="s">
        <v>747</v>
      </c>
      <c r="G2044" s="2">
        <v>1</v>
      </c>
      <c r="H2044" s="10">
        <f>IF(_xlfn.XLOOKUP(D2044,Principales!$B:$B,Principales!$D:$D,,,1)&lt;B2044,_xlfn.XLOOKUP(D2044,Principales!$B:$B,Principales!$C:$C,,,-1),_xlfn.XLOOKUP(D2044,Principales!$B:$B,Principales!$C:$C,,,1))</f>
        <v>5000</v>
      </c>
      <c r="I2044" s="14">
        <f t="shared" ref="I2044:I2106" si="168">IF(AND(F2044="S/E",OR(E2044="Mix ensalada",D2044="Mix ensalada")),0,IF(AND(F2044="S/E",OR(E2044&lt;&gt;"Mix ensalada",D2044&lt;&gt;"Mix ensalada")),1000,0))</f>
        <v>0</v>
      </c>
      <c r="J2044" s="14">
        <f t="shared" ref="J2044:J2106" si="169">G2044*H2044-I2044</f>
        <v>5000</v>
      </c>
    </row>
    <row r="2045" spans="1:10" hidden="1" x14ac:dyDescent="0.3">
      <c r="A2045" s="5">
        <f t="shared" si="165"/>
        <v>1329</v>
      </c>
      <c r="B2045" s="3">
        <v>45273</v>
      </c>
      <c r="C2045" s="2" t="s">
        <v>282</v>
      </c>
      <c r="D2045" s="2" t="s">
        <v>431</v>
      </c>
      <c r="E2045" s="2" t="s">
        <v>543</v>
      </c>
      <c r="F2045" s="2" t="s">
        <v>4</v>
      </c>
      <c r="G2045" s="2">
        <v>1</v>
      </c>
      <c r="H2045" s="10">
        <f>IF(_xlfn.XLOOKUP(D2045,Principales!$B:$B,Principales!$D:$D,,,1)&lt;B2045,_xlfn.XLOOKUP(D2045,Principales!$B:$B,Principales!$C:$C,,,-1),_xlfn.XLOOKUP(D2045,Principales!$B:$B,Principales!$C:$C,,,1))</f>
        <v>5000</v>
      </c>
      <c r="I2045" s="14">
        <f t="shared" si="168"/>
        <v>0</v>
      </c>
      <c r="J2045" s="14">
        <f t="shared" si="169"/>
        <v>5000</v>
      </c>
    </row>
    <row r="2046" spans="1:10" hidden="1" x14ac:dyDescent="0.3">
      <c r="A2046" s="5">
        <f t="shared" si="165"/>
        <v>1329</v>
      </c>
      <c r="B2046" s="3">
        <v>45273</v>
      </c>
      <c r="C2046" s="2" t="s">
        <v>282</v>
      </c>
      <c r="D2046" s="2" t="s">
        <v>88</v>
      </c>
      <c r="E2046" s="2" t="s">
        <v>580</v>
      </c>
      <c r="F2046" s="2" t="s">
        <v>434</v>
      </c>
      <c r="G2046" s="2">
        <v>2</v>
      </c>
      <c r="H2046" s="10">
        <f>IF(_xlfn.XLOOKUP(D2046,Principales!$B:$B,Principales!$D:$D,,,1)&lt;B2046,_xlfn.XLOOKUP(D2046,Principales!$B:$B,Principales!$C:$C,,,-1),_xlfn.XLOOKUP(D2046,Principales!$B:$B,Principales!$C:$C,,,1))</f>
        <v>5500</v>
      </c>
      <c r="I2046" s="14">
        <f t="shared" si="168"/>
        <v>0</v>
      </c>
      <c r="J2046" s="14">
        <f t="shared" si="169"/>
        <v>11000</v>
      </c>
    </row>
    <row r="2047" spans="1:10" hidden="1" x14ac:dyDescent="0.3">
      <c r="A2047" s="5">
        <f t="shared" si="165"/>
        <v>1329</v>
      </c>
      <c r="B2047" s="3">
        <v>45273</v>
      </c>
      <c r="C2047" s="2" t="s">
        <v>282</v>
      </c>
      <c r="D2047" s="2" t="s">
        <v>31</v>
      </c>
      <c r="E2047" s="2" t="s">
        <v>528</v>
      </c>
      <c r="F2047" s="2" t="s">
        <v>4</v>
      </c>
      <c r="G2047" s="2">
        <v>1</v>
      </c>
      <c r="H2047" s="10">
        <f>IF(_xlfn.XLOOKUP(D2047,Principales!$B:$B,Principales!$D:$D,,,1)&lt;B2047,_xlfn.XLOOKUP(D2047,Principales!$B:$B,Principales!$C:$C,,,-1),_xlfn.XLOOKUP(D2047,Principales!$B:$B,Principales!$C:$C,,,1))</f>
        <v>5000</v>
      </c>
      <c r="I2047" s="14">
        <f t="shared" si="168"/>
        <v>0</v>
      </c>
      <c r="J2047" s="14">
        <f t="shared" si="169"/>
        <v>5000</v>
      </c>
    </row>
    <row r="2048" spans="1:10" hidden="1" x14ac:dyDescent="0.3">
      <c r="A2048" s="5">
        <f t="shared" si="165"/>
        <v>1330</v>
      </c>
      <c r="B2048" s="3">
        <v>45273</v>
      </c>
      <c r="C2048" s="2" t="s">
        <v>755</v>
      </c>
      <c r="D2048" s="2" t="s">
        <v>36</v>
      </c>
      <c r="E2048" s="2"/>
      <c r="F2048" s="2" t="s">
        <v>434</v>
      </c>
      <c r="G2048" s="2">
        <v>2</v>
      </c>
      <c r="H2048" s="10">
        <f>IF(_xlfn.XLOOKUP(D2048,Principales!$B:$B,Principales!$D:$D,,,1)&lt;B2048,_xlfn.XLOOKUP(D2048,Principales!$B:$B,Principales!$C:$C,,,-1),_xlfn.XLOOKUP(D2048,Principales!$B:$B,Principales!$C:$C,,,1))</f>
        <v>5500</v>
      </c>
      <c r="I2048" s="14">
        <f t="shared" si="168"/>
        <v>0</v>
      </c>
      <c r="J2048" s="14">
        <f t="shared" si="169"/>
        <v>11000</v>
      </c>
    </row>
    <row r="2049" spans="1:10" hidden="1" x14ac:dyDescent="0.3">
      <c r="A2049" s="5">
        <f t="shared" si="165"/>
        <v>1331</v>
      </c>
      <c r="B2049" s="3">
        <v>45273</v>
      </c>
      <c r="C2049" s="2" t="s">
        <v>767</v>
      </c>
      <c r="D2049" s="2" t="s">
        <v>137</v>
      </c>
      <c r="E2049" s="2" t="s">
        <v>337</v>
      </c>
      <c r="F2049" s="2" t="s">
        <v>434</v>
      </c>
      <c r="G2049" s="2">
        <v>3</v>
      </c>
      <c r="H2049" s="10">
        <f>IF(_xlfn.XLOOKUP(D2049,Principales!$B:$B,Principales!$D:$D,,,1)&lt;B2049,_xlfn.XLOOKUP(D2049,Principales!$B:$B,Principales!$C:$C,,,-1),_xlfn.XLOOKUP(D2049,Principales!$B:$B,Principales!$C:$C,,,1))</f>
        <v>5000</v>
      </c>
      <c r="I2049" s="14">
        <f t="shared" si="168"/>
        <v>0</v>
      </c>
      <c r="J2049" s="14">
        <f t="shared" si="169"/>
        <v>15000</v>
      </c>
    </row>
    <row r="2050" spans="1:10" hidden="1" x14ac:dyDescent="0.3">
      <c r="A2050" s="5">
        <f t="shared" si="165"/>
        <v>1332</v>
      </c>
      <c r="B2050" s="3">
        <v>45273</v>
      </c>
      <c r="C2050" s="2" t="s">
        <v>145</v>
      </c>
      <c r="D2050" s="2" t="s">
        <v>576</v>
      </c>
      <c r="E2050" s="2"/>
      <c r="F2050" s="2" t="s">
        <v>747</v>
      </c>
      <c r="G2050" s="2">
        <v>1</v>
      </c>
      <c r="H2050" s="10">
        <f>IF(_xlfn.XLOOKUP(D2050,Principales!$B:$B,Principales!$D:$D,,,1)&lt;B2050,_xlfn.XLOOKUP(D2050,Principales!$B:$B,Principales!$C:$C,,,-1),_xlfn.XLOOKUP(D2050,Principales!$B:$B,Principales!$C:$C,,,1))</f>
        <v>5000</v>
      </c>
      <c r="I2050" s="14">
        <f t="shared" si="168"/>
        <v>0</v>
      </c>
      <c r="J2050" s="14">
        <f t="shared" si="169"/>
        <v>5000</v>
      </c>
    </row>
    <row r="2051" spans="1:10" hidden="1" x14ac:dyDescent="0.3">
      <c r="A2051" s="5">
        <f t="shared" si="165"/>
        <v>1333</v>
      </c>
      <c r="B2051" s="3">
        <v>45274</v>
      </c>
      <c r="C2051" s="2" t="s">
        <v>84</v>
      </c>
      <c r="D2051" s="2" t="s">
        <v>143</v>
      </c>
      <c r="E2051" s="2"/>
      <c r="F2051" s="2" t="s">
        <v>434</v>
      </c>
      <c r="G2051" s="2">
        <v>1</v>
      </c>
      <c r="H2051" s="10">
        <f>IF(_xlfn.XLOOKUP(D2051,Principales!$B:$B,Principales!$D:$D,,,1)&lt;B2051,_xlfn.XLOOKUP(D2051,Principales!$B:$B,Principales!$C:$C,,,-1),_xlfn.XLOOKUP(D2051,Principales!$B:$B,Principales!$C:$C,,,1))</f>
        <v>5000</v>
      </c>
      <c r="I2051" s="14">
        <f t="shared" si="168"/>
        <v>0</v>
      </c>
      <c r="J2051" s="14">
        <f t="shared" si="169"/>
        <v>5000</v>
      </c>
    </row>
    <row r="2052" spans="1:10" hidden="1" x14ac:dyDescent="0.3">
      <c r="A2052" s="5">
        <f t="shared" ref="A2052:A2115" si="170">IF(_xlfn.CONCAT(B2052:C2052)=_xlfn.CONCAT(B2051:C2051),A2051,A2051+1)</f>
        <v>1334</v>
      </c>
      <c r="B2052" s="3">
        <v>45274</v>
      </c>
      <c r="C2052" s="2" t="s">
        <v>493</v>
      </c>
      <c r="D2052" s="2" t="s">
        <v>88</v>
      </c>
      <c r="E2052" s="2" t="s">
        <v>580</v>
      </c>
      <c r="F2052" s="2" t="s">
        <v>434</v>
      </c>
      <c r="G2052" s="2">
        <v>1</v>
      </c>
      <c r="H2052" s="10">
        <f>IF(_xlfn.XLOOKUP(D2052,Principales!$B:$B,Principales!$D:$D,,,1)&lt;B2052,_xlfn.XLOOKUP(D2052,Principales!$B:$B,Principales!$C:$C,,,-1),_xlfn.XLOOKUP(D2052,Principales!$B:$B,Principales!$C:$C,,,1))</f>
        <v>5500</v>
      </c>
      <c r="I2052" s="14">
        <f t="shared" si="168"/>
        <v>0</v>
      </c>
      <c r="J2052" s="14">
        <f t="shared" si="169"/>
        <v>5500</v>
      </c>
    </row>
    <row r="2053" spans="1:10" hidden="1" x14ac:dyDescent="0.3">
      <c r="A2053" s="5">
        <f t="shared" si="170"/>
        <v>1335</v>
      </c>
      <c r="B2053" s="3">
        <v>45274</v>
      </c>
      <c r="C2053" s="2" t="s">
        <v>792</v>
      </c>
      <c r="D2053" s="2" t="s">
        <v>88</v>
      </c>
      <c r="E2053" s="2" t="s">
        <v>580</v>
      </c>
      <c r="F2053" s="2" t="s">
        <v>4</v>
      </c>
      <c r="G2053" s="2">
        <v>2</v>
      </c>
      <c r="H2053" s="10">
        <f>IF(_xlfn.XLOOKUP(D2053,Principales!$B:$B,Principales!$D:$D,,,1)&lt;B2053,_xlfn.XLOOKUP(D2053,Principales!$B:$B,Principales!$C:$C,,,-1),_xlfn.XLOOKUP(D2053,Principales!$B:$B,Principales!$C:$C,,,1))</f>
        <v>5500</v>
      </c>
      <c r="I2053" s="14">
        <f t="shared" si="168"/>
        <v>0</v>
      </c>
      <c r="J2053" s="14">
        <f t="shared" si="169"/>
        <v>11000</v>
      </c>
    </row>
    <row r="2054" spans="1:10" hidden="1" x14ac:dyDescent="0.3">
      <c r="A2054" s="5">
        <f t="shared" si="170"/>
        <v>1335</v>
      </c>
      <c r="B2054" s="3">
        <v>45274</v>
      </c>
      <c r="C2054" s="2" t="s">
        <v>792</v>
      </c>
      <c r="D2054" s="2" t="s">
        <v>153</v>
      </c>
      <c r="E2054" s="2" t="s">
        <v>337</v>
      </c>
      <c r="F2054" s="2" t="s">
        <v>4</v>
      </c>
      <c r="G2054" s="2">
        <v>1</v>
      </c>
      <c r="H2054" s="10">
        <f>IF(_xlfn.XLOOKUP(D2054,Principales!$B:$B,Principales!$D:$D,,,1)&lt;B2054,_xlfn.XLOOKUP(D2054,Principales!$B:$B,Principales!$C:$C,,,-1),_xlfn.XLOOKUP(D2054,Principales!$B:$B,Principales!$C:$C,,,1))</f>
        <v>5500</v>
      </c>
      <c r="I2054" s="14">
        <f t="shared" si="168"/>
        <v>0</v>
      </c>
      <c r="J2054" s="14">
        <f t="shared" si="169"/>
        <v>5500</v>
      </c>
    </row>
    <row r="2055" spans="1:10" hidden="1" x14ac:dyDescent="0.3">
      <c r="A2055" s="5">
        <f t="shared" si="170"/>
        <v>1335</v>
      </c>
      <c r="B2055" s="3">
        <v>45274</v>
      </c>
      <c r="C2055" s="2" t="s">
        <v>792</v>
      </c>
      <c r="D2055" s="2" t="s">
        <v>35</v>
      </c>
      <c r="E2055" s="2"/>
      <c r="F2055" s="2" t="s">
        <v>4</v>
      </c>
      <c r="G2055" s="2">
        <v>1</v>
      </c>
      <c r="H2055" s="10">
        <f>IF(_xlfn.XLOOKUP(D2055,Principales!$B:$B,Principales!$D:$D,,,1)&lt;B2055,_xlfn.XLOOKUP(D2055,Principales!$B:$B,Principales!$C:$C,,,-1),_xlfn.XLOOKUP(D2055,Principales!$B:$B,Principales!$C:$C,,,1))</f>
        <v>5000</v>
      </c>
      <c r="I2055" s="14">
        <f t="shared" si="168"/>
        <v>0</v>
      </c>
      <c r="J2055" s="14">
        <f t="shared" si="169"/>
        <v>5000</v>
      </c>
    </row>
    <row r="2056" spans="1:10" hidden="1" x14ac:dyDescent="0.3">
      <c r="A2056" s="5">
        <f t="shared" si="170"/>
        <v>1336</v>
      </c>
      <c r="B2056" s="3">
        <v>45274</v>
      </c>
      <c r="C2056" s="2" t="s">
        <v>446</v>
      </c>
      <c r="D2056" s="2" t="s">
        <v>88</v>
      </c>
      <c r="E2056" s="2" t="s">
        <v>580</v>
      </c>
      <c r="F2056" s="2" t="s">
        <v>434</v>
      </c>
      <c r="G2056" s="2">
        <v>1</v>
      </c>
      <c r="H2056" s="10">
        <f>IF(_xlfn.XLOOKUP(D2056,Principales!$B:$B,Principales!$D:$D,,,1)&lt;B2056,_xlfn.XLOOKUP(D2056,Principales!$B:$B,Principales!$C:$C,,,-1),_xlfn.XLOOKUP(D2056,Principales!$B:$B,Principales!$C:$C,,,1))</f>
        <v>5500</v>
      </c>
      <c r="I2056" s="14">
        <f t="shared" si="168"/>
        <v>0</v>
      </c>
      <c r="J2056" s="14">
        <f t="shared" si="169"/>
        <v>5500</v>
      </c>
    </row>
    <row r="2057" spans="1:10" hidden="1" x14ac:dyDescent="0.3">
      <c r="A2057" s="5">
        <f t="shared" si="170"/>
        <v>1336</v>
      </c>
      <c r="B2057" s="3">
        <v>45274</v>
      </c>
      <c r="C2057" s="2" t="s">
        <v>446</v>
      </c>
      <c r="D2057" s="2" t="s">
        <v>35</v>
      </c>
      <c r="E2057" s="2"/>
      <c r="F2057" s="2" t="s">
        <v>434</v>
      </c>
      <c r="G2057" s="2">
        <v>1</v>
      </c>
      <c r="H2057" s="10">
        <f>IF(_xlfn.XLOOKUP(D2057,Principales!$B:$B,Principales!$D:$D,,,1)&lt;B2057,_xlfn.XLOOKUP(D2057,Principales!$B:$B,Principales!$C:$C,,,-1),_xlfn.XLOOKUP(D2057,Principales!$B:$B,Principales!$C:$C,,,1))</f>
        <v>5000</v>
      </c>
      <c r="I2057" s="14">
        <f t="shared" si="168"/>
        <v>0</v>
      </c>
      <c r="J2057" s="14">
        <f t="shared" si="169"/>
        <v>5000</v>
      </c>
    </row>
    <row r="2058" spans="1:10" hidden="1" x14ac:dyDescent="0.3">
      <c r="A2058" s="5">
        <f t="shared" si="170"/>
        <v>1337</v>
      </c>
      <c r="B2058" s="3">
        <v>45274</v>
      </c>
      <c r="C2058" s="2" t="s">
        <v>781</v>
      </c>
      <c r="D2058" s="2" t="s">
        <v>35</v>
      </c>
      <c r="E2058" s="2"/>
      <c r="F2058" s="2" t="s">
        <v>4</v>
      </c>
      <c r="G2058" s="2">
        <v>1</v>
      </c>
      <c r="H2058" s="10">
        <f>IF(_xlfn.XLOOKUP(D2058,Principales!$B:$B,Principales!$D:$D,,,1)&lt;B2058,_xlfn.XLOOKUP(D2058,Principales!$B:$B,Principales!$C:$C,,,-1),_xlfn.XLOOKUP(D2058,Principales!$B:$B,Principales!$C:$C,,,1))</f>
        <v>5000</v>
      </c>
      <c r="I2058" s="14">
        <f t="shared" si="168"/>
        <v>0</v>
      </c>
      <c r="J2058" s="14">
        <f t="shared" si="169"/>
        <v>5000</v>
      </c>
    </row>
    <row r="2059" spans="1:10" hidden="1" x14ac:dyDescent="0.3">
      <c r="A2059" s="5">
        <f t="shared" si="170"/>
        <v>1338</v>
      </c>
      <c r="B2059" s="3">
        <v>45275</v>
      </c>
      <c r="C2059" s="2" t="s">
        <v>84</v>
      </c>
      <c r="D2059" s="2" t="s">
        <v>137</v>
      </c>
      <c r="E2059" s="2" t="s">
        <v>337</v>
      </c>
      <c r="F2059" s="2" t="s">
        <v>434</v>
      </c>
      <c r="G2059" s="2">
        <v>1</v>
      </c>
      <c r="H2059" s="10">
        <f>IF(_xlfn.XLOOKUP(D2059,Principales!$B:$B,Principales!$D:$D,,,1)&lt;B2059,_xlfn.XLOOKUP(D2059,Principales!$B:$B,Principales!$C:$C,,,-1),_xlfn.XLOOKUP(D2059,Principales!$B:$B,Principales!$C:$C,,,1))</f>
        <v>5000</v>
      </c>
      <c r="I2059" s="14">
        <f t="shared" si="168"/>
        <v>0</v>
      </c>
      <c r="J2059" s="14">
        <f t="shared" si="169"/>
        <v>5000</v>
      </c>
    </row>
    <row r="2060" spans="1:10" hidden="1" x14ac:dyDescent="0.3">
      <c r="A2060" s="5">
        <f t="shared" si="170"/>
        <v>1339</v>
      </c>
      <c r="B2060" s="3">
        <v>45275</v>
      </c>
      <c r="C2060" s="2"/>
      <c r="D2060" s="2" t="s">
        <v>153</v>
      </c>
      <c r="E2060" s="2" t="s">
        <v>22</v>
      </c>
      <c r="F2060" s="2" t="s">
        <v>4</v>
      </c>
      <c r="G2060" s="2">
        <v>2</v>
      </c>
      <c r="H2060" s="10">
        <f>IF(_xlfn.XLOOKUP(D2060,Principales!$B:$B,Principales!$D:$D,,,1)&lt;B2060,_xlfn.XLOOKUP(D2060,Principales!$B:$B,Principales!$C:$C,,,-1),_xlfn.XLOOKUP(D2060,Principales!$B:$B,Principales!$C:$C,,,1))</f>
        <v>5500</v>
      </c>
      <c r="I2060" s="14">
        <f t="shared" si="168"/>
        <v>0</v>
      </c>
      <c r="J2060" s="14">
        <f t="shared" si="169"/>
        <v>11000</v>
      </c>
    </row>
    <row r="2061" spans="1:10" hidden="1" x14ac:dyDescent="0.3">
      <c r="A2061" s="5">
        <f t="shared" si="170"/>
        <v>1340</v>
      </c>
      <c r="B2061" s="3">
        <v>45275</v>
      </c>
      <c r="C2061" s="2" t="s">
        <v>493</v>
      </c>
      <c r="D2061" s="2" t="s">
        <v>137</v>
      </c>
      <c r="E2061" s="2" t="s">
        <v>337</v>
      </c>
      <c r="F2061" s="2" t="s">
        <v>434</v>
      </c>
      <c r="G2061" s="2">
        <v>2</v>
      </c>
      <c r="H2061" s="10">
        <f>IF(_xlfn.XLOOKUP(D2061,Principales!$B:$B,Principales!$D:$D,,,1)&lt;B2061,_xlfn.XLOOKUP(D2061,Principales!$B:$B,Principales!$C:$C,,,-1),_xlfn.XLOOKUP(D2061,Principales!$B:$B,Principales!$C:$C,,,1))</f>
        <v>5000</v>
      </c>
      <c r="I2061" s="14">
        <f t="shared" si="168"/>
        <v>0</v>
      </c>
      <c r="J2061" s="14">
        <f t="shared" si="169"/>
        <v>10000</v>
      </c>
    </row>
    <row r="2062" spans="1:10" hidden="1" x14ac:dyDescent="0.3">
      <c r="A2062" s="5">
        <f t="shared" si="170"/>
        <v>1340</v>
      </c>
      <c r="B2062" s="3">
        <v>45275</v>
      </c>
      <c r="C2062" s="2" t="s">
        <v>493</v>
      </c>
      <c r="D2062" s="2" t="s">
        <v>137</v>
      </c>
      <c r="E2062" s="2" t="s">
        <v>543</v>
      </c>
      <c r="F2062" s="2" t="s">
        <v>434</v>
      </c>
      <c r="G2062" s="2">
        <v>1</v>
      </c>
      <c r="H2062" s="10">
        <f>IF(_xlfn.XLOOKUP(D2062,Principales!$B:$B,Principales!$D:$D,,,1)&lt;B2062,_xlfn.XLOOKUP(D2062,Principales!$B:$B,Principales!$C:$C,,,-1),_xlfn.XLOOKUP(D2062,Principales!$B:$B,Principales!$C:$C,,,1))</f>
        <v>5000</v>
      </c>
      <c r="I2062" s="14">
        <f t="shared" si="168"/>
        <v>0</v>
      </c>
      <c r="J2062" s="14">
        <f t="shared" si="169"/>
        <v>5000</v>
      </c>
    </row>
    <row r="2063" spans="1:10" hidden="1" x14ac:dyDescent="0.3">
      <c r="A2063" s="5">
        <f t="shared" si="170"/>
        <v>1341</v>
      </c>
      <c r="B2063" s="3">
        <v>45275</v>
      </c>
      <c r="C2063" s="2" t="s">
        <v>446</v>
      </c>
      <c r="D2063" s="2" t="s">
        <v>153</v>
      </c>
      <c r="E2063" s="2" t="s">
        <v>332</v>
      </c>
      <c r="F2063" s="2" t="s">
        <v>434</v>
      </c>
      <c r="G2063" s="2">
        <v>1</v>
      </c>
      <c r="H2063" s="10">
        <f>IF(_xlfn.XLOOKUP(D2063,Principales!$B:$B,Principales!$D:$D,,,1)&lt;B2063,_xlfn.XLOOKUP(D2063,Principales!$B:$B,Principales!$C:$C,,,-1),_xlfn.XLOOKUP(D2063,Principales!$B:$B,Principales!$C:$C,,,1))</f>
        <v>5500</v>
      </c>
      <c r="I2063" s="14">
        <f t="shared" si="168"/>
        <v>0</v>
      </c>
      <c r="J2063" s="14">
        <f t="shared" si="169"/>
        <v>5500</v>
      </c>
    </row>
    <row r="2064" spans="1:10" hidden="1" x14ac:dyDescent="0.3">
      <c r="A2064" s="5">
        <f t="shared" si="170"/>
        <v>1341</v>
      </c>
      <c r="B2064" s="3">
        <v>45275</v>
      </c>
      <c r="C2064" s="2" t="s">
        <v>446</v>
      </c>
      <c r="D2064" s="2" t="s">
        <v>137</v>
      </c>
      <c r="E2064" s="2" t="s">
        <v>337</v>
      </c>
      <c r="F2064" s="2" t="s">
        <v>4</v>
      </c>
      <c r="G2064" s="2">
        <v>1</v>
      </c>
      <c r="H2064" s="10">
        <f>IF(_xlfn.XLOOKUP(D2064,Principales!$B:$B,Principales!$D:$D,,,1)&lt;B2064,_xlfn.XLOOKUP(D2064,Principales!$B:$B,Principales!$C:$C,,,-1),_xlfn.XLOOKUP(D2064,Principales!$B:$B,Principales!$C:$C,,,1))</f>
        <v>5000</v>
      </c>
      <c r="I2064" s="14">
        <f t="shared" si="168"/>
        <v>0</v>
      </c>
      <c r="J2064" s="14">
        <f t="shared" si="169"/>
        <v>5000</v>
      </c>
    </row>
    <row r="2065" spans="1:10" hidden="1" x14ac:dyDescent="0.3">
      <c r="A2065" s="5">
        <f t="shared" si="170"/>
        <v>1342</v>
      </c>
      <c r="B2065" s="3">
        <v>45275</v>
      </c>
      <c r="C2065" s="2" t="s">
        <v>144</v>
      </c>
      <c r="D2065" s="2" t="s">
        <v>340</v>
      </c>
      <c r="E2065" s="2" t="s">
        <v>543</v>
      </c>
      <c r="F2065" s="2" t="s">
        <v>4</v>
      </c>
      <c r="G2065" s="2">
        <v>2</v>
      </c>
      <c r="H2065" s="10">
        <f>IF(_xlfn.XLOOKUP(D2065,Principales!$B:$B,Principales!$D:$D,,,1)&lt;B2065,_xlfn.XLOOKUP(D2065,Principales!$B:$B,Principales!$C:$C,,,-1),_xlfn.XLOOKUP(D2065,Principales!$B:$B,Principales!$C:$C,,,1))</f>
        <v>5000</v>
      </c>
      <c r="I2065" s="14">
        <f t="shared" si="168"/>
        <v>0</v>
      </c>
      <c r="J2065" s="14">
        <f t="shared" si="169"/>
        <v>10000</v>
      </c>
    </row>
    <row r="2066" spans="1:10" hidden="1" x14ac:dyDescent="0.3">
      <c r="A2066" s="5">
        <f t="shared" si="170"/>
        <v>1342</v>
      </c>
      <c r="B2066" s="3">
        <v>45275</v>
      </c>
      <c r="C2066" s="2" t="s">
        <v>144</v>
      </c>
      <c r="D2066" s="2" t="s">
        <v>153</v>
      </c>
      <c r="E2066" s="2" t="s">
        <v>543</v>
      </c>
      <c r="F2066" s="2" t="s">
        <v>4</v>
      </c>
      <c r="G2066" s="2">
        <v>3</v>
      </c>
      <c r="H2066" s="10">
        <f>IF(_xlfn.XLOOKUP(D2066,Principales!$B:$B,Principales!$D:$D,,,1)&lt;B2066,_xlfn.XLOOKUP(D2066,Principales!$B:$B,Principales!$C:$C,,,-1),_xlfn.XLOOKUP(D2066,Principales!$B:$B,Principales!$C:$C,,,1))</f>
        <v>5500</v>
      </c>
      <c r="I2066" s="14">
        <f t="shared" si="168"/>
        <v>0</v>
      </c>
      <c r="J2066" s="14">
        <f t="shared" si="169"/>
        <v>16500</v>
      </c>
    </row>
    <row r="2067" spans="1:10" hidden="1" x14ac:dyDescent="0.3">
      <c r="A2067" s="5">
        <f t="shared" si="170"/>
        <v>1343</v>
      </c>
      <c r="B2067" s="3">
        <v>45276</v>
      </c>
      <c r="C2067" s="2" t="s">
        <v>84</v>
      </c>
      <c r="D2067" s="2" t="s">
        <v>32</v>
      </c>
      <c r="E2067" s="2" t="s">
        <v>543</v>
      </c>
      <c r="F2067" s="2" t="s">
        <v>434</v>
      </c>
      <c r="G2067" s="2">
        <v>1</v>
      </c>
      <c r="H2067" s="10">
        <f>IF(_xlfn.XLOOKUP(D2067,Principales!$B:$B,Principales!$D:$D,,,1)&lt;B2067,_xlfn.XLOOKUP(D2067,Principales!$B:$B,Principales!$C:$C,,,-1),_xlfn.XLOOKUP(D2067,Principales!$B:$B,Principales!$C:$C,,,1))</f>
        <v>6000</v>
      </c>
      <c r="I2067" s="14">
        <f t="shared" si="168"/>
        <v>0</v>
      </c>
      <c r="J2067" s="14">
        <f t="shared" si="169"/>
        <v>6000</v>
      </c>
    </row>
    <row r="2068" spans="1:10" hidden="1" x14ac:dyDescent="0.3">
      <c r="A2068" s="5">
        <f t="shared" si="170"/>
        <v>1344</v>
      </c>
      <c r="B2068" s="3">
        <v>45276</v>
      </c>
      <c r="C2068" s="2" t="s">
        <v>8</v>
      </c>
      <c r="D2068" s="2" t="s">
        <v>36</v>
      </c>
      <c r="E2068" s="2"/>
      <c r="F2068" s="2" t="s">
        <v>434</v>
      </c>
      <c r="G2068" s="2">
        <v>1</v>
      </c>
      <c r="H2068" s="10">
        <f>IF(_xlfn.XLOOKUP(D2068,Principales!$B:$B,Principales!$D:$D,,,1)&lt;B2068,_xlfn.XLOOKUP(D2068,Principales!$B:$B,Principales!$C:$C,,,-1),_xlfn.XLOOKUP(D2068,Principales!$B:$B,Principales!$C:$C,,,1))</f>
        <v>5500</v>
      </c>
      <c r="I2068" s="14">
        <f t="shared" si="168"/>
        <v>0</v>
      </c>
      <c r="J2068" s="14">
        <f t="shared" si="169"/>
        <v>5500</v>
      </c>
    </row>
    <row r="2069" spans="1:10" hidden="1" x14ac:dyDescent="0.3">
      <c r="A2069" s="5">
        <f t="shared" si="170"/>
        <v>1345</v>
      </c>
      <c r="B2069" s="3">
        <v>45276</v>
      </c>
      <c r="C2069" s="2" t="s">
        <v>34</v>
      </c>
      <c r="D2069" s="2" t="s">
        <v>36</v>
      </c>
      <c r="E2069" s="2"/>
      <c r="F2069" s="2" t="s">
        <v>4</v>
      </c>
      <c r="G2069" s="2">
        <v>2</v>
      </c>
      <c r="H2069" s="10">
        <f>IF(_xlfn.XLOOKUP(D2069,Principales!$B:$B,Principales!$D:$D,,,1)&lt;B2069,_xlfn.XLOOKUP(D2069,Principales!$B:$B,Principales!$C:$C,,,-1),_xlfn.XLOOKUP(D2069,Principales!$B:$B,Principales!$C:$C,,,1))</f>
        <v>5500</v>
      </c>
      <c r="I2069" s="14">
        <f t="shared" si="168"/>
        <v>0</v>
      </c>
      <c r="J2069" s="14">
        <f t="shared" si="169"/>
        <v>11000</v>
      </c>
    </row>
    <row r="2070" spans="1:10" hidden="1" x14ac:dyDescent="0.3">
      <c r="A2070" s="5">
        <f t="shared" si="170"/>
        <v>1345</v>
      </c>
      <c r="B2070" s="3">
        <v>45276</v>
      </c>
      <c r="C2070" s="2" t="s">
        <v>34</v>
      </c>
      <c r="D2070" s="2" t="s">
        <v>36</v>
      </c>
      <c r="E2070" s="2"/>
      <c r="F2070" s="2" t="s">
        <v>434</v>
      </c>
      <c r="G2070" s="2">
        <v>1</v>
      </c>
      <c r="H2070" s="10">
        <f>IF(_xlfn.XLOOKUP(D2070,Principales!$B:$B,Principales!$D:$D,,,1)&lt;B2070,_xlfn.XLOOKUP(D2070,Principales!$B:$B,Principales!$C:$C,,,-1),_xlfn.XLOOKUP(D2070,Principales!$B:$B,Principales!$C:$C,,,1))</f>
        <v>5500</v>
      </c>
      <c r="I2070" s="14">
        <f t="shared" si="168"/>
        <v>0</v>
      </c>
      <c r="J2070" s="14">
        <f t="shared" si="169"/>
        <v>5500</v>
      </c>
    </row>
    <row r="2071" spans="1:10" hidden="1" x14ac:dyDescent="0.3">
      <c r="A2071" s="5">
        <f t="shared" si="170"/>
        <v>1346</v>
      </c>
      <c r="B2071" s="3">
        <v>45277</v>
      </c>
      <c r="C2071" s="2" t="s">
        <v>84</v>
      </c>
      <c r="D2071" s="2" t="s">
        <v>340</v>
      </c>
      <c r="E2071" s="2" t="s">
        <v>7</v>
      </c>
      <c r="F2071" s="2" t="s">
        <v>434</v>
      </c>
      <c r="G2071" s="2">
        <v>1</v>
      </c>
      <c r="H2071" s="10">
        <f>IF(_xlfn.XLOOKUP(D2071,Principales!$B:$B,Principales!$D:$D,,,1)&lt;B2071,_xlfn.XLOOKUP(D2071,Principales!$B:$B,Principales!$C:$C,,,-1),_xlfn.XLOOKUP(D2071,Principales!$B:$B,Principales!$C:$C,,,1))</f>
        <v>5000</v>
      </c>
      <c r="I2071" s="14">
        <f t="shared" si="168"/>
        <v>0</v>
      </c>
      <c r="J2071" s="14">
        <f t="shared" si="169"/>
        <v>5000</v>
      </c>
    </row>
    <row r="2072" spans="1:10" hidden="1" x14ac:dyDescent="0.3">
      <c r="A2072" s="5">
        <f t="shared" si="170"/>
        <v>1347</v>
      </c>
      <c r="B2072" s="3">
        <v>45277</v>
      </c>
      <c r="C2072" s="2" t="s">
        <v>34</v>
      </c>
      <c r="D2072" s="2" t="s">
        <v>554</v>
      </c>
      <c r="E2072" s="2" t="s">
        <v>528</v>
      </c>
      <c r="F2072" s="2" t="s">
        <v>434</v>
      </c>
      <c r="G2072" s="2">
        <v>1</v>
      </c>
      <c r="H2072" s="10">
        <f>IF(_xlfn.XLOOKUP(D2072,Principales!$B:$B,Principales!$D:$D,,,1)&lt;B2072,_xlfn.XLOOKUP(D2072,Principales!$B:$B,Principales!$C:$C,,,-1),_xlfn.XLOOKUP(D2072,Principales!$B:$B,Principales!$C:$C,,,1))</f>
        <v>5000</v>
      </c>
      <c r="I2072" s="14">
        <f t="shared" si="168"/>
        <v>0</v>
      </c>
      <c r="J2072" s="14">
        <f t="shared" si="169"/>
        <v>5000</v>
      </c>
    </row>
    <row r="2073" spans="1:10" hidden="1" x14ac:dyDescent="0.3">
      <c r="A2073" s="5">
        <f t="shared" si="170"/>
        <v>1347</v>
      </c>
      <c r="B2073" s="3">
        <v>45277</v>
      </c>
      <c r="C2073" s="2" t="s">
        <v>34</v>
      </c>
      <c r="D2073" s="2" t="s">
        <v>554</v>
      </c>
      <c r="E2073" s="2" t="s">
        <v>22</v>
      </c>
      <c r="F2073" s="2" t="s">
        <v>4</v>
      </c>
      <c r="G2073" s="2">
        <v>1</v>
      </c>
      <c r="H2073" s="10">
        <f>IF(_xlfn.XLOOKUP(D2073,Principales!$B:$B,Principales!$D:$D,,,1)&lt;B2073,_xlfn.XLOOKUP(D2073,Principales!$B:$B,Principales!$C:$C,,,-1),_xlfn.XLOOKUP(D2073,Principales!$B:$B,Principales!$C:$C,,,1))</f>
        <v>5000</v>
      </c>
      <c r="I2073" s="14">
        <f t="shared" si="168"/>
        <v>0</v>
      </c>
      <c r="J2073" s="14">
        <f t="shared" si="169"/>
        <v>5000</v>
      </c>
    </row>
    <row r="2074" spans="1:10" hidden="1" x14ac:dyDescent="0.3">
      <c r="A2074" s="5">
        <f t="shared" si="170"/>
        <v>1348</v>
      </c>
      <c r="B2074" s="3">
        <v>45277</v>
      </c>
      <c r="C2074" s="2" t="s">
        <v>493</v>
      </c>
      <c r="D2074" s="2" t="s">
        <v>340</v>
      </c>
      <c r="E2074" s="2" t="s">
        <v>543</v>
      </c>
      <c r="F2074" s="2" t="s">
        <v>434</v>
      </c>
      <c r="G2074" s="2">
        <v>1</v>
      </c>
      <c r="H2074" s="10">
        <f>IF(_xlfn.XLOOKUP(D2074,Principales!$B:$B,Principales!$D:$D,,,1)&lt;B2074,_xlfn.XLOOKUP(D2074,Principales!$B:$B,Principales!$C:$C,,,-1),_xlfn.XLOOKUP(D2074,Principales!$B:$B,Principales!$C:$C,,,1))</f>
        <v>5000</v>
      </c>
      <c r="I2074" s="14">
        <f t="shared" si="168"/>
        <v>0</v>
      </c>
      <c r="J2074" s="14">
        <f t="shared" si="169"/>
        <v>5000</v>
      </c>
    </row>
    <row r="2075" spans="1:10" hidden="1" x14ac:dyDescent="0.3">
      <c r="A2075" s="5">
        <f t="shared" si="170"/>
        <v>1348</v>
      </c>
      <c r="B2075" s="3">
        <v>45277</v>
      </c>
      <c r="C2075" s="2" t="s">
        <v>493</v>
      </c>
      <c r="D2075" s="2" t="s">
        <v>94</v>
      </c>
      <c r="E2075" s="2"/>
      <c r="F2075" s="2" t="s">
        <v>434</v>
      </c>
      <c r="G2075" s="2">
        <v>1</v>
      </c>
      <c r="H2075" s="10">
        <f>IF(_xlfn.XLOOKUP(D2075,Principales!$B:$B,Principales!$D:$D,,,1)&lt;B2075,_xlfn.XLOOKUP(D2075,Principales!$B:$B,Principales!$C:$C,,,-1),_xlfn.XLOOKUP(D2075,Principales!$B:$B,Principales!$C:$C,,,1))</f>
        <v>5500</v>
      </c>
      <c r="I2075" s="14">
        <f t="shared" si="168"/>
        <v>0</v>
      </c>
      <c r="J2075" s="14">
        <f t="shared" si="169"/>
        <v>5500</v>
      </c>
    </row>
    <row r="2076" spans="1:10" hidden="1" x14ac:dyDescent="0.3">
      <c r="A2076" s="5">
        <f t="shared" si="170"/>
        <v>1348</v>
      </c>
      <c r="B2076" s="3">
        <v>45277</v>
      </c>
      <c r="C2076" s="2" t="s">
        <v>493</v>
      </c>
      <c r="D2076" s="2" t="s">
        <v>554</v>
      </c>
      <c r="E2076" s="2" t="s">
        <v>337</v>
      </c>
      <c r="F2076" s="2" t="s">
        <v>434</v>
      </c>
      <c r="G2076" s="2">
        <v>1</v>
      </c>
      <c r="H2076" s="10">
        <f>IF(_xlfn.XLOOKUP(D2076,Principales!$B:$B,Principales!$D:$D,,,1)&lt;B2076,_xlfn.XLOOKUP(D2076,Principales!$B:$B,Principales!$C:$C,,,-1),_xlfn.XLOOKUP(D2076,Principales!$B:$B,Principales!$C:$C,,,1))</f>
        <v>5000</v>
      </c>
      <c r="I2076" s="14">
        <f t="shared" si="168"/>
        <v>0</v>
      </c>
      <c r="J2076" s="14">
        <f t="shared" si="169"/>
        <v>5000</v>
      </c>
    </row>
    <row r="2077" spans="1:10" hidden="1" x14ac:dyDescent="0.3">
      <c r="A2077" s="5">
        <f t="shared" si="170"/>
        <v>1349</v>
      </c>
      <c r="B2077" s="3">
        <v>45277</v>
      </c>
      <c r="C2077" s="2" t="s">
        <v>338</v>
      </c>
      <c r="D2077" s="2" t="s">
        <v>37</v>
      </c>
      <c r="E2077" s="2"/>
      <c r="F2077" s="2" t="s">
        <v>12</v>
      </c>
      <c r="G2077" s="2">
        <v>1</v>
      </c>
      <c r="H2077" s="10">
        <f>IF(_xlfn.XLOOKUP(D2077,Principales!$B:$B,Principales!$D:$D,,,1)&lt;B2077,_xlfn.XLOOKUP(D2077,Principales!$B:$B,Principales!$C:$C,,,-1),_xlfn.XLOOKUP(D2077,Principales!$B:$B,Principales!$C:$C,,,1))</f>
        <v>6000</v>
      </c>
      <c r="I2077" s="14">
        <f t="shared" si="168"/>
        <v>0</v>
      </c>
      <c r="J2077" s="14">
        <f t="shared" si="169"/>
        <v>6000</v>
      </c>
    </row>
    <row r="2078" spans="1:10" hidden="1" x14ac:dyDescent="0.3">
      <c r="A2078" s="5">
        <f t="shared" si="170"/>
        <v>1350</v>
      </c>
      <c r="B2078" s="3">
        <v>45277</v>
      </c>
      <c r="C2078" s="2" t="s">
        <v>479</v>
      </c>
      <c r="D2078" s="2" t="s">
        <v>431</v>
      </c>
      <c r="E2078" s="2" t="s">
        <v>332</v>
      </c>
      <c r="F2078" s="2" t="s">
        <v>434</v>
      </c>
      <c r="G2078" s="2">
        <v>2</v>
      </c>
      <c r="H2078" s="10">
        <f>IF(_xlfn.XLOOKUP(D2078,Principales!$B:$B,Principales!$D:$D,,,1)&lt;B2078,_xlfn.XLOOKUP(D2078,Principales!$B:$B,Principales!$C:$C,,,-1),_xlfn.XLOOKUP(D2078,Principales!$B:$B,Principales!$C:$C,,,1))</f>
        <v>5000</v>
      </c>
      <c r="I2078" s="14">
        <f t="shared" si="168"/>
        <v>0</v>
      </c>
      <c r="J2078" s="14">
        <f t="shared" si="169"/>
        <v>10000</v>
      </c>
    </row>
    <row r="2079" spans="1:10" hidden="1" x14ac:dyDescent="0.3">
      <c r="A2079" s="5">
        <f t="shared" si="170"/>
        <v>1351</v>
      </c>
      <c r="B2079" s="3">
        <v>45277</v>
      </c>
      <c r="C2079" s="2" t="s">
        <v>798</v>
      </c>
      <c r="D2079" s="2" t="s">
        <v>37</v>
      </c>
      <c r="E2079" s="2"/>
      <c r="F2079" s="2" t="s">
        <v>4</v>
      </c>
      <c r="G2079" s="2">
        <v>2</v>
      </c>
      <c r="H2079" s="10">
        <f>IF(_xlfn.XLOOKUP(D2079,Principales!$B:$B,Principales!$D:$D,,,1)&lt;B2079,_xlfn.XLOOKUP(D2079,Principales!$B:$B,Principales!$C:$C,,,-1),_xlfn.XLOOKUP(D2079,Principales!$B:$B,Principales!$C:$C,,,1))</f>
        <v>6000</v>
      </c>
      <c r="I2079" s="14">
        <f t="shared" si="168"/>
        <v>0</v>
      </c>
      <c r="J2079" s="14">
        <f t="shared" si="169"/>
        <v>12000</v>
      </c>
    </row>
    <row r="2080" spans="1:10" hidden="1" x14ac:dyDescent="0.3">
      <c r="A2080" s="5">
        <f t="shared" si="170"/>
        <v>1351</v>
      </c>
      <c r="B2080" s="3">
        <v>45277</v>
      </c>
      <c r="C2080" s="2" t="s">
        <v>798</v>
      </c>
      <c r="D2080" s="2" t="s">
        <v>554</v>
      </c>
      <c r="E2080" s="2" t="s">
        <v>543</v>
      </c>
      <c r="F2080" s="2" t="s">
        <v>4</v>
      </c>
      <c r="G2080" s="2">
        <v>1</v>
      </c>
      <c r="H2080" s="10">
        <f>IF(_xlfn.XLOOKUP(D2080,Principales!$B:$B,Principales!$D:$D,,,1)&lt;B2080,_xlfn.XLOOKUP(D2080,Principales!$B:$B,Principales!$C:$C,,,-1),_xlfn.XLOOKUP(D2080,Principales!$B:$B,Principales!$C:$C,,,1))</f>
        <v>5000</v>
      </c>
      <c r="I2080" s="14">
        <f t="shared" si="168"/>
        <v>0</v>
      </c>
      <c r="J2080" s="14">
        <f t="shared" si="169"/>
        <v>5000</v>
      </c>
    </row>
    <row r="2081" spans="1:10" hidden="1" x14ac:dyDescent="0.3">
      <c r="A2081" s="5">
        <f t="shared" si="170"/>
        <v>1351</v>
      </c>
      <c r="B2081" s="3">
        <v>45277</v>
      </c>
      <c r="C2081" s="2" t="s">
        <v>798</v>
      </c>
      <c r="D2081" s="2" t="s">
        <v>340</v>
      </c>
      <c r="E2081" s="2" t="s">
        <v>528</v>
      </c>
      <c r="F2081" s="2" t="s">
        <v>4</v>
      </c>
      <c r="G2081" s="2">
        <v>1</v>
      </c>
      <c r="H2081" s="10">
        <f>IF(_xlfn.XLOOKUP(D2081,Principales!$B:$B,Principales!$D:$D,,,1)&lt;B2081,_xlfn.XLOOKUP(D2081,Principales!$B:$B,Principales!$C:$C,,,-1),_xlfn.XLOOKUP(D2081,Principales!$B:$B,Principales!$C:$C,,,1))</f>
        <v>5000</v>
      </c>
      <c r="I2081" s="14">
        <f t="shared" si="168"/>
        <v>0</v>
      </c>
      <c r="J2081" s="14">
        <f t="shared" si="169"/>
        <v>5000</v>
      </c>
    </row>
    <row r="2082" spans="1:10" hidden="1" x14ac:dyDescent="0.3">
      <c r="A2082" s="5">
        <f t="shared" si="170"/>
        <v>1352</v>
      </c>
      <c r="B2082" s="3">
        <v>45277</v>
      </c>
      <c r="C2082" s="2" t="s">
        <v>519</v>
      </c>
      <c r="D2082" s="2" t="s">
        <v>37</v>
      </c>
      <c r="E2082" s="2"/>
      <c r="F2082" s="2" t="s">
        <v>434</v>
      </c>
      <c r="G2082" s="2">
        <v>1</v>
      </c>
      <c r="H2082" s="10">
        <f>IF(_xlfn.XLOOKUP(D2082,Principales!$B:$B,Principales!$D:$D,,,1)&lt;B2082,_xlfn.XLOOKUP(D2082,Principales!$B:$B,Principales!$C:$C,,,-1),_xlfn.XLOOKUP(D2082,Principales!$B:$B,Principales!$C:$C,,,1))</f>
        <v>6000</v>
      </c>
      <c r="I2082" s="14">
        <f t="shared" si="168"/>
        <v>0</v>
      </c>
      <c r="J2082" s="14">
        <f t="shared" si="169"/>
        <v>6000</v>
      </c>
    </row>
    <row r="2083" spans="1:10" hidden="1" x14ac:dyDescent="0.3">
      <c r="A2083" s="5">
        <f t="shared" si="170"/>
        <v>1353</v>
      </c>
      <c r="B2083" s="3">
        <v>45278</v>
      </c>
      <c r="C2083" s="2" t="s">
        <v>84</v>
      </c>
      <c r="D2083" s="2" t="s">
        <v>598</v>
      </c>
      <c r="E2083" s="2" t="s">
        <v>794</v>
      </c>
      <c r="F2083" s="2" t="s">
        <v>434</v>
      </c>
      <c r="G2083" s="2">
        <v>1</v>
      </c>
      <c r="H2083" s="10">
        <f>IF(_xlfn.XLOOKUP(D2083,Principales!$B:$B,Principales!$D:$D,,,1)&lt;B2083,_xlfn.XLOOKUP(D2083,Principales!$B:$B,Principales!$C:$C,,,-1),_xlfn.XLOOKUP(D2083,Principales!$B:$B,Principales!$C:$C,,,1))</f>
        <v>5000</v>
      </c>
      <c r="I2083" s="14">
        <f t="shared" si="168"/>
        <v>0</v>
      </c>
      <c r="J2083" s="14">
        <f t="shared" si="169"/>
        <v>5000</v>
      </c>
    </row>
    <row r="2084" spans="1:10" hidden="1" x14ac:dyDescent="0.3">
      <c r="A2084" s="5">
        <f t="shared" si="170"/>
        <v>1354</v>
      </c>
      <c r="B2084" s="3">
        <v>45278</v>
      </c>
      <c r="C2084" s="2" t="s">
        <v>755</v>
      </c>
      <c r="D2084" s="2" t="s">
        <v>153</v>
      </c>
      <c r="E2084" s="2" t="s">
        <v>337</v>
      </c>
      <c r="F2084" s="2" t="s">
        <v>434</v>
      </c>
      <c r="G2084" s="2">
        <v>1</v>
      </c>
      <c r="H2084" s="10">
        <f>IF(_xlfn.XLOOKUP(D2084,Principales!$B:$B,Principales!$D:$D,,,1)&lt;B2084,_xlfn.XLOOKUP(D2084,Principales!$B:$B,Principales!$C:$C,,,-1),_xlfn.XLOOKUP(D2084,Principales!$B:$B,Principales!$C:$C,,,1))</f>
        <v>5500</v>
      </c>
      <c r="I2084" s="14">
        <f t="shared" si="168"/>
        <v>0</v>
      </c>
      <c r="J2084" s="14">
        <f t="shared" si="169"/>
        <v>5500</v>
      </c>
    </row>
    <row r="2085" spans="1:10" hidden="1" x14ac:dyDescent="0.3">
      <c r="A2085" s="5">
        <f t="shared" si="170"/>
        <v>1354</v>
      </c>
      <c r="B2085" s="3">
        <v>45278</v>
      </c>
      <c r="C2085" s="2" t="s">
        <v>755</v>
      </c>
      <c r="D2085" s="2" t="s">
        <v>431</v>
      </c>
      <c r="E2085" s="2" t="s">
        <v>795</v>
      </c>
      <c r="F2085" s="2" t="s">
        <v>434</v>
      </c>
      <c r="G2085" s="2">
        <v>1</v>
      </c>
      <c r="H2085" s="10">
        <f>IF(_xlfn.XLOOKUP(D2085,Principales!$B:$B,Principales!$D:$D,,,1)&lt;B2085,_xlfn.XLOOKUP(D2085,Principales!$B:$B,Principales!$C:$C,,,-1),_xlfn.XLOOKUP(D2085,Principales!$B:$B,Principales!$C:$C,,,1))</f>
        <v>5000</v>
      </c>
      <c r="I2085" s="14">
        <f t="shared" si="168"/>
        <v>0</v>
      </c>
      <c r="J2085" s="14">
        <f t="shared" si="169"/>
        <v>5000</v>
      </c>
    </row>
    <row r="2086" spans="1:10" hidden="1" x14ac:dyDescent="0.3">
      <c r="A2086" s="5">
        <f t="shared" si="170"/>
        <v>1355</v>
      </c>
      <c r="B2086" s="3">
        <v>45278</v>
      </c>
      <c r="C2086" s="2" t="s">
        <v>282</v>
      </c>
      <c r="D2086" s="2" t="s">
        <v>31</v>
      </c>
      <c r="E2086" s="2" t="s">
        <v>528</v>
      </c>
      <c r="F2086" s="2" t="s">
        <v>434</v>
      </c>
      <c r="G2086" s="2">
        <v>1</v>
      </c>
      <c r="H2086" s="10">
        <f>IF(_xlfn.XLOOKUP(D2086,Principales!$B:$B,Principales!$D:$D,,,1)&lt;B2086,_xlfn.XLOOKUP(D2086,Principales!$B:$B,Principales!$C:$C,,,-1),_xlfn.XLOOKUP(D2086,Principales!$B:$B,Principales!$C:$C,,,1))</f>
        <v>5000</v>
      </c>
      <c r="I2086" s="14">
        <f t="shared" si="168"/>
        <v>0</v>
      </c>
      <c r="J2086" s="14">
        <f t="shared" si="169"/>
        <v>5000</v>
      </c>
    </row>
    <row r="2087" spans="1:10" hidden="1" x14ac:dyDescent="0.3">
      <c r="A2087" s="5">
        <f t="shared" si="170"/>
        <v>1355</v>
      </c>
      <c r="B2087" s="3">
        <v>45278</v>
      </c>
      <c r="C2087" s="2" t="s">
        <v>282</v>
      </c>
      <c r="D2087" s="2" t="s">
        <v>31</v>
      </c>
      <c r="E2087" s="2" t="s">
        <v>543</v>
      </c>
      <c r="F2087" s="2" t="s">
        <v>434</v>
      </c>
      <c r="G2087" s="2">
        <v>1</v>
      </c>
      <c r="H2087" s="10">
        <f>IF(_xlfn.XLOOKUP(D2087,Principales!$B:$B,Principales!$D:$D,,,1)&lt;B2087,_xlfn.XLOOKUP(D2087,Principales!$B:$B,Principales!$C:$C,,,-1),_xlfn.XLOOKUP(D2087,Principales!$B:$B,Principales!$C:$C,,,1))</f>
        <v>5000</v>
      </c>
      <c r="I2087" s="14">
        <f t="shared" si="168"/>
        <v>0</v>
      </c>
      <c r="J2087" s="14">
        <f t="shared" si="169"/>
        <v>5000</v>
      </c>
    </row>
    <row r="2088" spans="1:10" hidden="1" x14ac:dyDescent="0.3">
      <c r="A2088" s="5">
        <f t="shared" si="170"/>
        <v>1355</v>
      </c>
      <c r="B2088" s="3">
        <v>45278</v>
      </c>
      <c r="C2088" s="2" t="s">
        <v>282</v>
      </c>
      <c r="D2088" s="2" t="s">
        <v>431</v>
      </c>
      <c r="E2088" s="2" t="s">
        <v>543</v>
      </c>
      <c r="F2088" s="2" t="s">
        <v>4</v>
      </c>
      <c r="G2088" s="2">
        <v>1</v>
      </c>
      <c r="H2088" s="10">
        <f>IF(_xlfn.XLOOKUP(D2088,Principales!$B:$B,Principales!$D:$D,,,1)&lt;B2088,_xlfn.XLOOKUP(D2088,Principales!$B:$B,Principales!$C:$C,,,-1),_xlfn.XLOOKUP(D2088,Principales!$B:$B,Principales!$C:$C,,,1))</f>
        <v>5000</v>
      </c>
      <c r="I2088" s="14">
        <f t="shared" si="168"/>
        <v>0</v>
      </c>
      <c r="J2088" s="14">
        <f t="shared" si="169"/>
        <v>5000</v>
      </c>
    </row>
    <row r="2089" spans="1:10" hidden="1" x14ac:dyDescent="0.3">
      <c r="A2089" s="5">
        <f t="shared" si="170"/>
        <v>1355</v>
      </c>
      <c r="B2089" s="3">
        <v>45278</v>
      </c>
      <c r="C2089" s="2" t="s">
        <v>282</v>
      </c>
      <c r="D2089" s="2" t="s">
        <v>142</v>
      </c>
      <c r="E2089" s="2" t="s">
        <v>337</v>
      </c>
      <c r="F2089" s="2" t="s">
        <v>4</v>
      </c>
      <c r="G2089" s="2">
        <v>1</v>
      </c>
      <c r="H2089" s="10">
        <f>IF(_xlfn.XLOOKUP(D2089,Principales!$B:$B,Principales!$D:$D,,,1)&lt;B2089,_xlfn.XLOOKUP(D2089,Principales!$B:$B,Principales!$C:$C,,,-1),_xlfn.XLOOKUP(D2089,Principales!$B:$B,Principales!$C:$C,,,1))</f>
        <v>5000</v>
      </c>
      <c r="I2089" s="14">
        <f t="shared" si="168"/>
        <v>0</v>
      </c>
      <c r="J2089" s="14">
        <f t="shared" si="169"/>
        <v>5000</v>
      </c>
    </row>
    <row r="2090" spans="1:10" hidden="1" x14ac:dyDescent="0.3">
      <c r="A2090" s="5">
        <f t="shared" si="170"/>
        <v>1356</v>
      </c>
      <c r="B2090" s="3">
        <v>45279</v>
      </c>
      <c r="C2090" s="2" t="s">
        <v>18</v>
      </c>
      <c r="D2090" s="2" t="s">
        <v>554</v>
      </c>
      <c r="E2090" s="2" t="s">
        <v>337</v>
      </c>
      <c r="F2090" s="2" t="s">
        <v>434</v>
      </c>
      <c r="G2090" s="2">
        <v>2</v>
      </c>
      <c r="H2090" s="10">
        <f>IF(_xlfn.XLOOKUP(D2090,Principales!$B:$B,Principales!$D:$D,,,1)&lt;B2090,_xlfn.XLOOKUP(D2090,Principales!$B:$B,Principales!$C:$C,,,-1),_xlfn.XLOOKUP(D2090,Principales!$B:$B,Principales!$C:$C,,,1))</f>
        <v>5000</v>
      </c>
      <c r="I2090" s="14">
        <f t="shared" si="168"/>
        <v>0</v>
      </c>
      <c r="J2090" s="14">
        <f t="shared" si="169"/>
        <v>10000</v>
      </c>
    </row>
    <row r="2091" spans="1:10" hidden="1" x14ac:dyDescent="0.3">
      <c r="A2091" s="5">
        <f t="shared" si="170"/>
        <v>1356</v>
      </c>
      <c r="B2091" s="3">
        <v>45279</v>
      </c>
      <c r="C2091" s="2" t="s">
        <v>18</v>
      </c>
      <c r="D2091" s="2" t="s">
        <v>554</v>
      </c>
      <c r="E2091" s="2" t="s">
        <v>337</v>
      </c>
      <c r="F2091" s="2" t="s">
        <v>12</v>
      </c>
      <c r="G2091" s="2">
        <v>1</v>
      </c>
      <c r="H2091" s="10">
        <f>IF(_xlfn.XLOOKUP(D2091,Principales!$B:$B,Principales!$D:$D,,,1)&lt;B2091,_xlfn.XLOOKUP(D2091,Principales!$B:$B,Principales!$C:$C,,,-1),_xlfn.XLOOKUP(D2091,Principales!$B:$B,Principales!$C:$C,,,1))</f>
        <v>5000</v>
      </c>
      <c r="I2091" s="14">
        <f t="shared" si="168"/>
        <v>0</v>
      </c>
      <c r="J2091" s="14">
        <f t="shared" si="169"/>
        <v>5000</v>
      </c>
    </row>
    <row r="2092" spans="1:10" hidden="1" x14ac:dyDescent="0.3">
      <c r="A2092" s="5">
        <f t="shared" si="170"/>
        <v>1357</v>
      </c>
      <c r="B2092" s="3">
        <v>45279</v>
      </c>
      <c r="C2092" s="2" t="s">
        <v>796</v>
      </c>
      <c r="D2092" s="2" t="s">
        <v>88</v>
      </c>
      <c r="E2092" s="2" t="s">
        <v>580</v>
      </c>
      <c r="F2092" s="2" t="s">
        <v>4</v>
      </c>
      <c r="G2092" s="2">
        <v>1</v>
      </c>
      <c r="H2092" s="10">
        <f>IF(_xlfn.XLOOKUP(D2092,Principales!$B:$B,Principales!$D:$D,,,1)&lt;B2092,_xlfn.XLOOKUP(D2092,Principales!$B:$B,Principales!$C:$C,,,-1),_xlfn.XLOOKUP(D2092,Principales!$B:$B,Principales!$C:$C,,,1))</f>
        <v>5500</v>
      </c>
      <c r="I2092" s="14">
        <f t="shared" si="168"/>
        <v>0</v>
      </c>
      <c r="J2092" s="14">
        <f t="shared" si="169"/>
        <v>5500</v>
      </c>
    </row>
    <row r="2093" spans="1:10" hidden="1" x14ac:dyDescent="0.3">
      <c r="A2093" s="5">
        <f t="shared" si="170"/>
        <v>1358</v>
      </c>
      <c r="B2093" s="3">
        <v>45280</v>
      </c>
      <c r="C2093" s="2" t="s">
        <v>84</v>
      </c>
      <c r="D2093" s="2" t="s">
        <v>143</v>
      </c>
      <c r="E2093" s="2"/>
      <c r="F2093" s="2" t="s">
        <v>434</v>
      </c>
      <c r="G2093" s="2">
        <v>1</v>
      </c>
      <c r="H2093" s="10">
        <f>IF(_xlfn.XLOOKUP(D2093,Principales!$B:$B,Principales!$D:$D,,,1)&lt;B2093,_xlfn.XLOOKUP(D2093,Principales!$B:$B,Principales!$C:$C,,,-1),_xlfn.XLOOKUP(D2093,Principales!$B:$B,Principales!$C:$C,,,1))</f>
        <v>5000</v>
      </c>
      <c r="I2093" s="14">
        <f t="shared" si="168"/>
        <v>0</v>
      </c>
      <c r="J2093" s="14">
        <f t="shared" si="169"/>
        <v>5000</v>
      </c>
    </row>
    <row r="2094" spans="1:10" hidden="1" x14ac:dyDescent="0.3">
      <c r="A2094" s="5">
        <f t="shared" si="170"/>
        <v>1359</v>
      </c>
      <c r="B2094" s="3">
        <v>45280</v>
      </c>
      <c r="C2094" s="2" t="s">
        <v>797</v>
      </c>
      <c r="D2094" s="2" t="s">
        <v>57</v>
      </c>
      <c r="E2094" s="2"/>
      <c r="F2094" s="2" t="s">
        <v>434</v>
      </c>
      <c r="G2094" s="2">
        <v>1</v>
      </c>
      <c r="H2094" s="10">
        <f>IF(_xlfn.XLOOKUP(D2094,Principales!$B:$B,Principales!$D:$D,,,1)&lt;B2094,_xlfn.XLOOKUP(D2094,Principales!$B:$B,Principales!$C:$C,,,-1),_xlfn.XLOOKUP(D2094,Principales!$B:$B,Principales!$C:$C,,,1))</f>
        <v>5000</v>
      </c>
      <c r="I2094" s="14">
        <f t="shared" si="168"/>
        <v>0</v>
      </c>
      <c r="J2094" s="14">
        <f t="shared" si="169"/>
        <v>5000</v>
      </c>
    </row>
    <row r="2095" spans="1:10" hidden="1" x14ac:dyDescent="0.3">
      <c r="A2095" s="5">
        <f t="shared" si="170"/>
        <v>1360</v>
      </c>
      <c r="B2095" s="3">
        <v>45280</v>
      </c>
      <c r="C2095" s="2" t="s">
        <v>860</v>
      </c>
      <c r="D2095" s="2" t="s">
        <v>57</v>
      </c>
      <c r="E2095" s="2"/>
      <c r="F2095" s="2" t="s">
        <v>434</v>
      </c>
      <c r="G2095" s="2">
        <v>1</v>
      </c>
      <c r="H2095" s="10">
        <f>IF(_xlfn.XLOOKUP(D2095,Principales!$B:$B,Principales!$D:$D,,,1)&lt;B2095,_xlfn.XLOOKUP(D2095,Principales!$B:$B,Principales!$C:$C,,,-1),_xlfn.XLOOKUP(D2095,Principales!$B:$B,Principales!$C:$C,,,1))</f>
        <v>5000</v>
      </c>
      <c r="I2095" s="14">
        <f t="shared" si="168"/>
        <v>0</v>
      </c>
      <c r="J2095" s="14">
        <f t="shared" si="169"/>
        <v>5000</v>
      </c>
    </row>
    <row r="2096" spans="1:10" hidden="1" x14ac:dyDescent="0.3">
      <c r="A2096" s="5">
        <f t="shared" si="170"/>
        <v>1361</v>
      </c>
      <c r="B2096" s="3">
        <v>45280</v>
      </c>
      <c r="C2096" s="2" t="s">
        <v>792</v>
      </c>
      <c r="D2096" s="2" t="s">
        <v>153</v>
      </c>
      <c r="E2096" s="2" t="s">
        <v>528</v>
      </c>
      <c r="F2096" s="2" t="s">
        <v>4</v>
      </c>
      <c r="G2096" s="2">
        <v>2</v>
      </c>
      <c r="H2096" s="10">
        <f>IF(_xlfn.XLOOKUP(D2096,Principales!$B:$B,Principales!$D:$D,,,1)&lt;B2096,_xlfn.XLOOKUP(D2096,Principales!$B:$B,Principales!$C:$C,,,-1),_xlfn.XLOOKUP(D2096,Principales!$B:$B,Principales!$C:$C,,,1))</f>
        <v>5500</v>
      </c>
      <c r="I2096" s="14">
        <f t="shared" si="168"/>
        <v>0</v>
      </c>
      <c r="J2096" s="14">
        <f t="shared" si="169"/>
        <v>11000</v>
      </c>
    </row>
    <row r="2097" spans="1:10" hidden="1" x14ac:dyDescent="0.3">
      <c r="A2097" s="5">
        <f t="shared" si="170"/>
        <v>1362</v>
      </c>
      <c r="B2097" s="3">
        <v>45280</v>
      </c>
      <c r="C2097" s="2" t="s">
        <v>34</v>
      </c>
      <c r="D2097" s="2" t="s">
        <v>142</v>
      </c>
      <c r="E2097" s="2" t="s">
        <v>337</v>
      </c>
      <c r="F2097" s="2" t="s">
        <v>4</v>
      </c>
      <c r="G2097" s="2">
        <v>2</v>
      </c>
      <c r="H2097" s="10">
        <f>IF(_xlfn.XLOOKUP(D2097,Principales!$B:$B,Principales!$D:$D,,,1)&lt;B2097,_xlfn.XLOOKUP(D2097,Principales!$B:$B,Principales!$C:$C,,,-1),_xlfn.XLOOKUP(D2097,Principales!$B:$B,Principales!$C:$C,,,1))</f>
        <v>5000</v>
      </c>
      <c r="I2097" s="14">
        <f t="shared" si="168"/>
        <v>0</v>
      </c>
      <c r="J2097" s="14">
        <f t="shared" si="169"/>
        <v>10000</v>
      </c>
    </row>
    <row r="2098" spans="1:10" hidden="1" x14ac:dyDescent="0.3">
      <c r="A2098" s="5">
        <f t="shared" si="170"/>
        <v>1362</v>
      </c>
      <c r="B2098" s="3">
        <v>45280</v>
      </c>
      <c r="C2098" s="2" t="s">
        <v>34</v>
      </c>
      <c r="D2098" s="2" t="s">
        <v>142</v>
      </c>
      <c r="E2098" s="2" t="s">
        <v>337</v>
      </c>
      <c r="F2098" s="2" t="s">
        <v>434</v>
      </c>
      <c r="G2098" s="2">
        <v>1</v>
      </c>
      <c r="H2098" s="10">
        <f>IF(_xlfn.XLOOKUP(D2098,Principales!$B:$B,Principales!$D:$D,,,1)&lt;B2098,_xlfn.XLOOKUP(D2098,Principales!$B:$B,Principales!$C:$C,,,-1),_xlfn.XLOOKUP(D2098,Principales!$B:$B,Principales!$C:$C,,,1))</f>
        <v>5000</v>
      </c>
      <c r="I2098" s="14">
        <f t="shared" ref="I2098" si="171">IF(AND(F2098="S/E",OR(E2098="Mix ensalada",D2098="Mix ensalada")),0,IF(AND(F2098="S/E",OR(E2098&lt;&gt;"Mix ensalada",D2098&lt;&gt;"Mix ensalada")),1000,0))</f>
        <v>0</v>
      </c>
      <c r="J2098" s="14">
        <f t="shared" ref="J2098" si="172">G2098*H2098-I2098</f>
        <v>5000</v>
      </c>
    </row>
    <row r="2099" spans="1:10" hidden="1" x14ac:dyDescent="0.3">
      <c r="A2099" s="5">
        <f t="shared" si="170"/>
        <v>1363</v>
      </c>
      <c r="B2099" s="3">
        <v>45280</v>
      </c>
      <c r="C2099" s="2" t="s">
        <v>144</v>
      </c>
      <c r="D2099" s="2" t="s">
        <v>153</v>
      </c>
      <c r="E2099" s="2" t="s">
        <v>543</v>
      </c>
      <c r="F2099" s="2" t="s">
        <v>4</v>
      </c>
      <c r="G2099" s="2">
        <v>2</v>
      </c>
      <c r="H2099" s="10">
        <f>IF(_xlfn.XLOOKUP(D2099,Principales!$B:$B,Principales!$D:$D,,,1)&lt;B2099,_xlfn.XLOOKUP(D2099,Principales!$B:$B,Principales!$C:$C,,,-1),_xlfn.XLOOKUP(D2099,Principales!$B:$B,Principales!$C:$C,,,1))</f>
        <v>5500</v>
      </c>
      <c r="I2099" s="14">
        <f t="shared" si="168"/>
        <v>0</v>
      </c>
      <c r="J2099" s="14">
        <f t="shared" si="169"/>
        <v>11000</v>
      </c>
    </row>
    <row r="2100" spans="1:10" hidden="1" x14ac:dyDescent="0.3">
      <c r="A2100" s="5">
        <f t="shared" si="170"/>
        <v>1363</v>
      </c>
      <c r="B2100" s="3">
        <v>45280</v>
      </c>
      <c r="C2100" s="2" t="s">
        <v>144</v>
      </c>
      <c r="D2100" s="2" t="s">
        <v>340</v>
      </c>
      <c r="E2100" s="2" t="s">
        <v>337</v>
      </c>
      <c r="F2100" s="2" t="s">
        <v>4</v>
      </c>
      <c r="G2100" s="2">
        <v>1</v>
      </c>
      <c r="H2100" s="10">
        <f>IF(_xlfn.XLOOKUP(D2100,Principales!$B:$B,Principales!$D:$D,,,1)&lt;B2100,_xlfn.XLOOKUP(D2100,Principales!$B:$B,Principales!$C:$C,,,-1),_xlfn.XLOOKUP(D2100,Principales!$B:$B,Principales!$C:$C,,,1))</f>
        <v>5000</v>
      </c>
      <c r="I2100" s="14">
        <f t="shared" si="168"/>
        <v>0</v>
      </c>
      <c r="J2100" s="14">
        <f t="shared" si="169"/>
        <v>5000</v>
      </c>
    </row>
    <row r="2101" spans="1:10" hidden="1" x14ac:dyDescent="0.3">
      <c r="A2101" s="5">
        <f t="shared" si="170"/>
        <v>1364</v>
      </c>
      <c r="B2101" s="3">
        <v>45281</v>
      </c>
      <c r="C2101" s="2" t="s">
        <v>526</v>
      </c>
      <c r="D2101" s="2" t="s">
        <v>89</v>
      </c>
      <c r="E2101" s="2" t="s">
        <v>528</v>
      </c>
      <c r="F2101" s="2" t="s">
        <v>4</v>
      </c>
      <c r="G2101" s="2">
        <v>2</v>
      </c>
      <c r="H2101" s="10">
        <f>IF(_xlfn.XLOOKUP(D2101,Principales!$B:$B,Principales!$D:$D,,,1)&lt;B2101,_xlfn.XLOOKUP(D2101,Principales!$B:$B,Principales!$C:$C,,,-1),_xlfn.XLOOKUP(D2101,Principales!$B:$B,Principales!$C:$C,,,1))</f>
        <v>5000</v>
      </c>
      <c r="I2101" s="14">
        <f t="shared" si="168"/>
        <v>0</v>
      </c>
      <c r="J2101" s="14">
        <f t="shared" si="169"/>
        <v>10000</v>
      </c>
    </row>
    <row r="2102" spans="1:10" hidden="1" x14ac:dyDescent="0.3">
      <c r="A2102" s="5">
        <f t="shared" si="170"/>
        <v>1364</v>
      </c>
      <c r="B2102" s="3">
        <v>45281</v>
      </c>
      <c r="C2102" s="2" t="s">
        <v>526</v>
      </c>
      <c r="D2102" s="2" t="s">
        <v>431</v>
      </c>
      <c r="E2102" s="2" t="s">
        <v>528</v>
      </c>
      <c r="F2102" s="2" t="s">
        <v>4</v>
      </c>
      <c r="G2102" s="2">
        <v>1</v>
      </c>
      <c r="H2102" s="10">
        <f>IF(_xlfn.XLOOKUP(D2102,Principales!$B:$B,Principales!$D:$D,,,1)&lt;B2102,_xlfn.XLOOKUP(D2102,Principales!$B:$B,Principales!$C:$C,,,-1),_xlfn.XLOOKUP(D2102,Principales!$B:$B,Principales!$C:$C,,,1))</f>
        <v>5000</v>
      </c>
      <c r="I2102" s="14">
        <f t="shared" si="168"/>
        <v>0</v>
      </c>
      <c r="J2102" s="14">
        <f t="shared" si="169"/>
        <v>5000</v>
      </c>
    </row>
    <row r="2103" spans="1:10" hidden="1" x14ac:dyDescent="0.3">
      <c r="A2103" s="5">
        <f t="shared" si="170"/>
        <v>1365</v>
      </c>
      <c r="B2103" s="3">
        <v>45281</v>
      </c>
      <c r="C2103" s="2" t="s">
        <v>84</v>
      </c>
      <c r="D2103" s="2" t="s">
        <v>516</v>
      </c>
      <c r="E2103" s="2"/>
      <c r="F2103" s="2" t="s">
        <v>12</v>
      </c>
      <c r="G2103" s="2">
        <v>1</v>
      </c>
      <c r="H2103" s="10">
        <f>IF(_xlfn.XLOOKUP(D2103,Principales!$B:$B,Principales!$D:$D,,,1)&lt;B2103,_xlfn.XLOOKUP(D2103,Principales!$B:$B,Principales!$C:$C,,,-1),_xlfn.XLOOKUP(D2103,Principales!$B:$B,Principales!$C:$C,,,1))</f>
        <v>6000</v>
      </c>
      <c r="I2103" s="14">
        <f t="shared" si="168"/>
        <v>0</v>
      </c>
      <c r="J2103" s="14">
        <f t="shared" si="169"/>
        <v>6000</v>
      </c>
    </row>
    <row r="2104" spans="1:10" hidden="1" x14ac:dyDescent="0.3">
      <c r="A2104" s="5">
        <f t="shared" si="170"/>
        <v>1366</v>
      </c>
      <c r="B2104" s="3">
        <v>45281</v>
      </c>
      <c r="C2104" s="2" t="s">
        <v>775</v>
      </c>
      <c r="D2104" s="2" t="s">
        <v>516</v>
      </c>
      <c r="E2104" s="2"/>
      <c r="F2104" s="2" t="s">
        <v>4</v>
      </c>
      <c r="G2104" s="2">
        <v>1</v>
      </c>
      <c r="H2104" s="10">
        <f>IF(_xlfn.XLOOKUP(D2104,Principales!$B:$B,Principales!$D:$D,,,1)&lt;B2104,_xlfn.XLOOKUP(D2104,Principales!$B:$B,Principales!$C:$C,,,-1),_xlfn.XLOOKUP(D2104,Principales!$B:$B,Principales!$C:$C,,,1))</f>
        <v>6000</v>
      </c>
      <c r="I2104" s="14">
        <f t="shared" si="168"/>
        <v>0</v>
      </c>
      <c r="J2104" s="14">
        <f t="shared" si="169"/>
        <v>6000</v>
      </c>
    </row>
    <row r="2105" spans="1:10" hidden="1" x14ac:dyDescent="0.3">
      <c r="A2105" s="5">
        <f t="shared" si="170"/>
        <v>1367</v>
      </c>
      <c r="B2105" s="3">
        <v>45282</v>
      </c>
      <c r="C2105" s="2" t="s">
        <v>282</v>
      </c>
      <c r="D2105" s="2" t="s">
        <v>31</v>
      </c>
      <c r="E2105" s="2" t="s">
        <v>528</v>
      </c>
      <c r="F2105" s="2" t="s">
        <v>434</v>
      </c>
      <c r="G2105" s="2">
        <v>1</v>
      </c>
      <c r="H2105" s="10">
        <f>IF(_xlfn.XLOOKUP(D2105,Principales!$B:$B,Principales!$D:$D,,,1)&lt;B2105,_xlfn.XLOOKUP(D2105,Principales!$B:$B,Principales!$C:$C,,,-1),_xlfn.XLOOKUP(D2105,Principales!$B:$B,Principales!$C:$C,,,1))</f>
        <v>5000</v>
      </c>
      <c r="I2105" s="14">
        <f t="shared" si="168"/>
        <v>0</v>
      </c>
      <c r="J2105" s="14">
        <f t="shared" si="169"/>
        <v>5000</v>
      </c>
    </row>
    <row r="2106" spans="1:10" hidden="1" x14ac:dyDescent="0.3">
      <c r="A2106" s="5">
        <f t="shared" si="170"/>
        <v>1367</v>
      </c>
      <c r="B2106" s="3">
        <v>45282</v>
      </c>
      <c r="C2106" s="2" t="s">
        <v>282</v>
      </c>
      <c r="D2106" s="2" t="s">
        <v>142</v>
      </c>
      <c r="E2106" s="2" t="s">
        <v>528</v>
      </c>
      <c r="F2106" s="2" t="s">
        <v>4</v>
      </c>
      <c r="G2106" s="2">
        <v>1</v>
      </c>
      <c r="H2106" s="10">
        <f>IF(_xlfn.XLOOKUP(D2106,Principales!$B:$B,Principales!$D:$D,,,1)&lt;B2106,_xlfn.XLOOKUP(D2106,Principales!$B:$B,Principales!$C:$C,,,-1),_xlfn.XLOOKUP(D2106,Principales!$B:$B,Principales!$C:$C,,,1))</f>
        <v>5000</v>
      </c>
      <c r="I2106" s="14">
        <f t="shared" si="168"/>
        <v>0</v>
      </c>
      <c r="J2106" s="14">
        <f t="shared" si="169"/>
        <v>5000</v>
      </c>
    </row>
    <row r="2107" spans="1:10" hidden="1" x14ac:dyDescent="0.3">
      <c r="A2107" s="5">
        <f t="shared" si="170"/>
        <v>1368</v>
      </c>
      <c r="B2107" s="3">
        <v>45282</v>
      </c>
      <c r="C2107" s="2" t="s">
        <v>13</v>
      </c>
      <c r="D2107" s="2" t="s">
        <v>431</v>
      </c>
      <c r="E2107" s="2" t="s">
        <v>332</v>
      </c>
      <c r="F2107" s="2" t="s">
        <v>434</v>
      </c>
      <c r="G2107" s="2">
        <v>2</v>
      </c>
      <c r="H2107" s="10">
        <f>IF(_xlfn.XLOOKUP(D2107,Principales!$B:$B,Principales!$D:$D,,,1)&lt;B2107,_xlfn.XLOOKUP(D2107,Principales!$B:$B,Principales!$C:$C,,,-1),_xlfn.XLOOKUP(D2107,Principales!$B:$B,Principales!$C:$C,,,1))</f>
        <v>5000</v>
      </c>
      <c r="I2107" s="14">
        <f t="shared" ref="I2107:I2170" si="173">IF(AND(F2107="S/E",OR(E2107="Mix ensalada",D2107="Mix ensalada")),0,IF(AND(F2107="S/E",OR(E2107&lt;&gt;"Mix ensalada",D2107&lt;&gt;"Mix ensalada")),1000,0))</f>
        <v>0</v>
      </c>
      <c r="J2107" s="14">
        <f t="shared" ref="J2107:J2170" si="174">G2107*H2107-I2107</f>
        <v>10000</v>
      </c>
    </row>
    <row r="2108" spans="1:10" hidden="1" x14ac:dyDescent="0.3">
      <c r="A2108" s="5">
        <f t="shared" si="170"/>
        <v>1368</v>
      </c>
      <c r="B2108" s="3">
        <v>45282</v>
      </c>
      <c r="C2108" s="2" t="s">
        <v>13</v>
      </c>
      <c r="D2108" s="2" t="s">
        <v>431</v>
      </c>
      <c r="E2108" s="2" t="s">
        <v>543</v>
      </c>
      <c r="F2108" s="2" t="s">
        <v>434</v>
      </c>
      <c r="G2108" s="2">
        <v>1</v>
      </c>
      <c r="H2108" s="10">
        <f>IF(_xlfn.XLOOKUP(D2108,Principales!$B:$B,Principales!$D:$D,,,1)&lt;B2108,_xlfn.XLOOKUP(D2108,Principales!$B:$B,Principales!$C:$C,,,-1),_xlfn.XLOOKUP(D2108,Principales!$B:$B,Principales!$C:$C,,,1))</f>
        <v>5000</v>
      </c>
      <c r="I2108" s="14">
        <f t="shared" si="173"/>
        <v>0</v>
      </c>
      <c r="J2108" s="14">
        <f t="shared" si="174"/>
        <v>5000</v>
      </c>
    </row>
    <row r="2109" spans="1:10" hidden="1" x14ac:dyDescent="0.3">
      <c r="A2109" s="5">
        <f t="shared" si="170"/>
        <v>1369</v>
      </c>
      <c r="B2109" s="3">
        <v>45282</v>
      </c>
      <c r="C2109" s="2" t="s">
        <v>519</v>
      </c>
      <c r="D2109" s="2" t="s">
        <v>88</v>
      </c>
      <c r="E2109" s="2" t="s">
        <v>580</v>
      </c>
      <c r="F2109" s="2" t="s">
        <v>434</v>
      </c>
      <c r="G2109" s="2">
        <v>1</v>
      </c>
      <c r="H2109" s="10">
        <f>IF(_xlfn.XLOOKUP(D2109,Principales!$B:$B,Principales!$D:$D,,,1)&lt;B2109,_xlfn.XLOOKUP(D2109,Principales!$B:$B,Principales!$C:$C,,,-1),_xlfn.XLOOKUP(D2109,Principales!$B:$B,Principales!$C:$C,,,1))</f>
        <v>5500</v>
      </c>
      <c r="I2109" s="14">
        <f t="shared" si="173"/>
        <v>0</v>
      </c>
      <c r="J2109" s="14">
        <f t="shared" si="174"/>
        <v>5500</v>
      </c>
    </row>
    <row r="2110" spans="1:10" hidden="1" x14ac:dyDescent="0.3">
      <c r="A2110" s="5">
        <f t="shared" si="170"/>
        <v>1370</v>
      </c>
      <c r="B2110" s="3">
        <v>45283</v>
      </c>
      <c r="C2110" s="2" t="s">
        <v>84</v>
      </c>
      <c r="D2110" s="2" t="s">
        <v>155</v>
      </c>
      <c r="E2110" s="2" t="s">
        <v>337</v>
      </c>
      <c r="F2110" s="2" t="s">
        <v>434</v>
      </c>
      <c r="G2110" s="2">
        <v>1</v>
      </c>
      <c r="H2110" s="10">
        <f>IF(_xlfn.XLOOKUP(D2110,Principales!$B:$B,Principales!$D:$D,,,1)&lt;B2110,_xlfn.XLOOKUP(D2110,Principales!$B:$B,Principales!$C:$C,,,-1),_xlfn.XLOOKUP(D2110,Principales!$B:$B,Principales!$C:$C,,,1))</f>
        <v>5000</v>
      </c>
      <c r="I2110" s="14">
        <f t="shared" si="173"/>
        <v>0</v>
      </c>
      <c r="J2110" s="14">
        <f t="shared" si="174"/>
        <v>5000</v>
      </c>
    </row>
    <row r="2111" spans="1:10" hidden="1" x14ac:dyDescent="0.3">
      <c r="A2111" s="5">
        <f t="shared" si="170"/>
        <v>1371</v>
      </c>
      <c r="B2111" s="3">
        <v>45283</v>
      </c>
      <c r="C2111" s="2" t="s">
        <v>755</v>
      </c>
      <c r="D2111" s="2" t="s">
        <v>155</v>
      </c>
      <c r="E2111" s="2" t="s">
        <v>63</v>
      </c>
      <c r="F2111" s="2" t="s">
        <v>434</v>
      </c>
      <c r="G2111" s="2">
        <v>2</v>
      </c>
      <c r="H2111" s="10">
        <f>IF(_xlfn.XLOOKUP(D2111,Principales!$B:$B,Principales!$D:$D,,,1)&lt;B2111,_xlfn.XLOOKUP(D2111,Principales!$B:$B,Principales!$C:$C,,,-1),_xlfn.XLOOKUP(D2111,Principales!$B:$B,Principales!$C:$C,,,1))</f>
        <v>5000</v>
      </c>
      <c r="I2111" s="14">
        <f t="shared" si="173"/>
        <v>0</v>
      </c>
      <c r="J2111" s="14">
        <f t="shared" si="174"/>
        <v>10000</v>
      </c>
    </row>
    <row r="2112" spans="1:10" hidden="1" x14ac:dyDescent="0.3">
      <c r="A2112" s="5">
        <f t="shared" si="170"/>
        <v>1372</v>
      </c>
      <c r="B2112" s="3">
        <v>45283</v>
      </c>
      <c r="C2112" s="2" t="s">
        <v>570</v>
      </c>
      <c r="D2112" s="2" t="s">
        <v>780</v>
      </c>
      <c r="E2112" s="2"/>
      <c r="F2112" s="2" t="s">
        <v>434</v>
      </c>
      <c r="G2112" s="2">
        <v>1</v>
      </c>
      <c r="H2112" s="10">
        <f>IF(_xlfn.XLOOKUP(D2112,Principales!$B:$B,Principales!$D:$D,,,1)&lt;B2112,_xlfn.XLOOKUP(D2112,Principales!$B:$B,Principales!$C:$C,,,-1),_xlfn.XLOOKUP(D2112,Principales!$B:$B,Principales!$C:$C,,,1))</f>
        <v>7500</v>
      </c>
      <c r="I2112" s="14">
        <f t="shared" si="173"/>
        <v>0</v>
      </c>
      <c r="J2112" s="14">
        <f t="shared" si="174"/>
        <v>7500</v>
      </c>
    </row>
    <row r="2113" spans="1:10" hidden="1" x14ac:dyDescent="0.3">
      <c r="A2113" s="5">
        <f t="shared" si="170"/>
        <v>1373</v>
      </c>
      <c r="B2113" s="3">
        <v>45283</v>
      </c>
      <c r="C2113" s="2" t="s">
        <v>338</v>
      </c>
      <c r="D2113" s="2" t="s">
        <v>155</v>
      </c>
      <c r="E2113" s="2" t="s">
        <v>63</v>
      </c>
      <c r="F2113" s="2" t="s">
        <v>4</v>
      </c>
      <c r="G2113" s="2">
        <v>1</v>
      </c>
      <c r="H2113" s="10">
        <f>IF(_xlfn.XLOOKUP(D2113,Principales!$B:$B,Principales!$D:$D,,,1)&lt;B2113,_xlfn.XLOOKUP(D2113,Principales!$B:$B,Principales!$C:$C,,,-1),_xlfn.XLOOKUP(D2113,Principales!$B:$B,Principales!$C:$C,,,1))</f>
        <v>5000</v>
      </c>
      <c r="I2113" s="14">
        <f t="shared" si="173"/>
        <v>0</v>
      </c>
      <c r="J2113" s="14">
        <f t="shared" si="174"/>
        <v>5000</v>
      </c>
    </row>
    <row r="2114" spans="1:10" hidden="1" x14ac:dyDescent="0.3">
      <c r="A2114" s="5">
        <f t="shared" si="170"/>
        <v>1374</v>
      </c>
      <c r="B2114" s="3">
        <v>45283</v>
      </c>
      <c r="C2114" s="2" t="s">
        <v>738</v>
      </c>
      <c r="D2114" s="2" t="s">
        <v>155</v>
      </c>
      <c r="E2114" s="2" t="s">
        <v>63</v>
      </c>
      <c r="F2114" s="2" t="s">
        <v>4</v>
      </c>
      <c r="G2114" s="2">
        <v>3</v>
      </c>
      <c r="H2114" s="10">
        <f>IF(_xlfn.XLOOKUP(D2114,Principales!$B:$B,Principales!$D:$D,,,1)&lt;B2114,_xlfn.XLOOKUP(D2114,Principales!$B:$B,Principales!$C:$C,,,-1),_xlfn.XLOOKUP(D2114,Principales!$B:$B,Principales!$C:$C,,,1))</f>
        <v>5000</v>
      </c>
      <c r="I2114" s="14">
        <f t="shared" si="173"/>
        <v>0</v>
      </c>
      <c r="J2114" s="14">
        <f t="shared" si="174"/>
        <v>15000</v>
      </c>
    </row>
    <row r="2115" spans="1:10" hidden="1" x14ac:dyDescent="0.3">
      <c r="A2115" s="5">
        <f t="shared" si="170"/>
        <v>1375</v>
      </c>
      <c r="B2115" s="3">
        <v>45283</v>
      </c>
      <c r="C2115" s="2" t="s">
        <v>34</v>
      </c>
      <c r="D2115" s="2" t="s">
        <v>155</v>
      </c>
      <c r="E2115" s="2" t="s">
        <v>63</v>
      </c>
      <c r="F2115" s="2" t="s">
        <v>4</v>
      </c>
      <c r="G2115" s="2">
        <v>1</v>
      </c>
      <c r="H2115" s="10">
        <f>IF(_xlfn.XLOOKUP(D2115,Principales!$B:$B,Principales!$D:$D,,,1)&lt;B2115,_xlfn.XLOOKUP(D2115,Principales!$B:$B,Principales!$C:$C,,,-1),_xlfn.XLOOKUP(D2115,Principales!$B:$B,Principales!$C:$C,,,1))</f>
        <v>5000</v>
      </c>
      <c r="I2115" s="14">
        <f t="shared" si="173"/>
        <v>0</v>
      </c>
      <c r="J2115" s="14">
        <f t="shared" si="174"/>
        <v>5000</v>
      </c>
    </row>
    <row r="2116" spans="1:10" hidden="1" x14ac:dyDescent="0.3">
      <c r="A2116" s="5">
        <f t="shared" ref="A2116:A2179" si="175">IF(_xlfn.CONCAT(B2116:C2116)=_xlfn.CONCAT(B2115:C2115),A2115,A2115+1)</f>
        <v>1375</v>
      </c>
      <c r="B2116" s="3">
        <v>45283</v>
      </c>
      <c r="C2116" s="2" t="s">
        <v>34</v>
      </c>
      <c r="D2116" s="2" t="s">
        <v>155</v>
      </c>
      <c r="E2116" s="2" t="s">
        <v>63</v>
      </c>
      <c r="F2116" s="2" t="s">
        <v>434</v>
      </c>
      <c r="G2116" s="2">
        <v>1</v>
      </c>
      <c r="H2116" s="10">
        <f>IF(_xlfn.XLOOKUP(D2116,Principales!$B:$B,Principales!$D:$D,,,1)&lt;B2116,_xlfn.XLOOKUP(D2116,Principales!$B:$B,Principales!$C:$C,,,-1),_xlfn.XLOOKUP(D2116,Principales!$B:$B,Principales!$C:$C,,,1))</f>
        <v>5000</v>
      </c>
      <c r="I2116" s="14">
        <f t="shared" si="173"/>
        <v>0</v>
      </c>
      <c r="J2116" s="14">
        <f t="shared" si="174"/>
        <v>5000</v>
      </c>
    </row>
    <row r="2117" spans="1:10" hidden="1" x14ac:dyDescent="0.3">
      <c r="A2117" s="5">
        <f t="shared" si="175"/>
        <v>1375</v>
      </c>
      <c r="B2117" s="3">
        <v>45283</v>
      </c>
      <c r="C2117" s="2" t="s">
        <v>34</v>
      </c>
      <c r="D2117" s="2" t="s">
        <v>35</v>
      </c>
      <c r="E2117" s="2"/>
      <c r="F2117" s="2" t="s">
        <v>4</v>
      </c>
      <c r="G2117" s="2">
        <v>1</v>
      </c>
      <c r="H2117" s="10">
        <f>IF(_xlfn.XLOOKUP(D2117,Principales!$B:$B,Principales!$D:$D,,,1)&lt;B2117,_xlfn.XLOOKUP(D2117,Principales!$B:$B,Principales!$C:$C,,,-1),_xlfn.XLOOKUP(D2117,Principales!$B:$B,Principales!$C:$C,,,1))</f>
        <v>5000</v>
      </c>
      <c r="I2117" s="14">
        <f t="shared" si="173"/>
        <v>0</v>
      </c>
      <c r="J2117" s="14">
        <f t="shared" si="174"/>
        <v>5000</v>
      </c>
    </row>
    <row r="2118" spans="1:10" hidden="1" x14ac:dyDescent="0.3">
      <c r="A2118" s="5">
        <f t="shared" si="175"/>
        <v>1376</v>
      </c>
      <c r="B2118" s="3">
        <v>45283</v>
      </c>
      <c r="C2118" s="2" t="s">
        <v>8</v>
      </c>
      <c r="D2118" s="2" t="s">
        <v>88</v>
      </c>
      <c r="E2118" s="2" t="s">
        <v>580</v>
      </c>
      <c r="F2118" s="2" t="s">
        <v>434</v>
      </c>
      <c r="G2118" s="2">
        <v>1</v>
      </c>
      <c r="H2118" s="10">
        <f>IF(_xlfn.XLOOKUP(D2118,Principales!$B:$B,Principales!$D:$D,,,1)&lt;B2118,_xlfn.XLOOKUP(D2118,Principales!$B:$B,Principales!$C:$C,,,-1),_xlfn.XLOOKUP(D2118,Principales!$B:$B,Principales!$C:$C,,,1))</f>
        <v>5500</v>
      </c>
      <c r="I2118" s="14">
        <f t="shared" si="173"/>
        <v>0</v>
      </c>
      <c r="J2118" s="14">
        <f t="shared" si="174"/>
        <v>5500</v>
      </c>
    </row>
    <row r="2119" spans="1:10" hidden="1" x14ac:dyDescent="0.3">
      <c r="A2119" s="5">
        <f t="shared" si="175"/>
        <v>1377</v>
      </c>
      <c r="B2119" s="3">
        <v>45283</v>
      </c>
      <c r="C2119" s="2" t="s">
        <v>93</v>
      </c>
      <c r="D2119" s="2" t="s">
        <v>431</v>
      </c>
      <c r="E2119" s="2" t="s">
        <v>543</v>
      </c>
      <c r="F2119" s="2" t="s">
        <v>4</v>
      </c>
      <c r="G2119" s="2">
        <v>2</v>
      </c>
      <c r="H2119" s="10">
        <f>IF(_xlfn.XLOOKUP(D2119,Principales!$B:$B,Principales!$D:$D,,,1)&lt;B2119,_xlfn.XLOOKUP(D2119,Principales!$B:$B,Principales!$C:$C,,,-1),_xlfn.XLOOKUP(D2119,Principales!$B:$B,Principales!$C:$C,,,1))</f>
        <v>5000</v>
      </c>
      <c r="I2119" s="14">
        <f t="shared" si="173"/>
        <v>0</v>
      </c>
      <c r="J2119" s="14">
        <f t="shared" si="174"/>
        <v>10000</v>
      </c>
    </row>
    <row r="2120" spans="1:10" hidden="1" x14ac:dyDescent="0.3">
      <c r="A2120" s="5">
        <f t="shared" si="175"/>
        <v>1378</v>
      </c>
      <c r="B2120" s="3">
        <v>45283</v>
      </c>
      <c r="C2120" s="2" t="s">
        <v>798</v>
      </c>
      <c r="D2120" s="2" t="s">
        <v>155</v>
      </c>
      <c r="E2120" s="2" t="s">
        <v>92</v>
      </c>
      <c r="F2120" s="2" t="s">
        <v>434</v>
      </c>
      <c r="G2120" s="2">
        <v>1</v>
      </c>
      <c r="H2120" s="10">
        <f>IF(_xlfn.XLOOKUP(D2120,Principales!$B:$B,Principales!$D:$D,,,1)&lt;B2120,_xlfn.XLOOKUP(D2120,Principales!$B:$B,Principales!$C:$C,,,-1),_xlfn.XLOOKUP(D2120,Principales!$B:$B,Principales!$C:$C,,,1))</f>
        <v>5000</v>
      </c>
      <c r="I2120" s="14">
        <f t="shared" si="173"/>
        <v>0</v>
      </c>
      <c r="J2120" s="14">
        <f t="shared" si="174"/>
        <v>5000</v>
      </c>
    </row>
    <row r="2121" spans="1:10" hidden="1" x14ac:dyDescent="0.3">
      <c r="A2121" s="5">
        <f t="shared" si="175"/>
        <v>1378</v>
      </c>
      <c r="B2121" s="3">
        <v>45283</v>
      </c>
      <c r="C2121" s="2" t="s">
        <v>798</v>
      </c>
      <c r="D2121" s="2" t="s">
        <v>35</v>
      </c>
      <c r="E2121" s="2"/>
      <c r="F2121" s="2" t="s">
        <v>4</v>
      </c>
      <c r="G2121" s="2">
        <v>1</v>
      </c>
      <c r="H2121" s="10">
        <f>IF(_xlfn.XLOOKUP(D2121,Principales!$B:$B,Principales!$D:$D,,,1)&lt;B2121,_xlfn.XLOOKUP(D2121,Principales!$B:$B,Principales!$C:$C,,,-1),_xlfn.XLOOKUP(D2121,Principales!$B:$B,Principales!$C:$C,,,1))</f>
        <v>5000</v>
      </c>
      <c r="I2121" s="14">
        <f t="shared" si="173"/>
        <v>0</v>
      </c>
      <c r="J2121" s="14">
        <f t="shared" si="174"/>
        <v>5000</v>
      </c>
    </row>
    <row r="2122" spans="1:10" hidden="1" x14ac:dyDescent="0.3">
      <c r="A2122" s="5">
        <f t="shared" si="175"/>
        <v>1379</v>
      </c>
      <c r="B2122" s="3">
        <v>45283</v>
      </c>
      <c r="C2122" s="2" t="s">
        <v>799</v>
      </c>
      <c r="D2122" s="2" t="s">
        <v>155</v>
      </c>
      <c r="E2122" s="2" t="s">
        <v>63</v>
      </c>
      <c r="F2122" s="2" t="s">
        <v>434</v>
      </c>
      <c r="G2122" s="2">
        <v>1</v>
      </c>
      <c r="H2122" s="10">
        <f>IF(_xlfn.XLOOKUP(D2122,Principales!$B:$B,Principales!$D:$D,,,1)&lt;B2122,_xlfn.XLOOKUP(D2122,Principales!$B:$B,Principales!$C:$C,,,-1),_xlfn.XLOOKUP(D2122,Principales!$B:$B,Principales!$C:$C,,,1))</f>
        <v>5000</v>
      </c>
      <c r="I2122" s="14">
        <f t="shared" si="173"/>
        <v>0</v>
      </c>
      <c r="J2122" s="14">
        <f t="shared" si="174"/>
        <v>5000</v>
      </c>
    </row>
    <row r="2123" spans="1:10" hidden="1" x14ac:dyDescent="0.3">
      <c r="A2123" s="5">
        <f t="shared" si="175"/>
        <v>1379</v>
      </c>
      <c r="B2123" s="3">
        <v>45283</v>
      </c>
      <c r="C2123" s="2" t="s">
        <v>799</v>
      </c>
      <c r="D2123" s="2" t="s">
        <v>36</v>
      </c>
      <c r="E2123" s="2"/>
      <c r="F2123" s="2" t="s">
        <v>434</v>
      </c>
      <c r="G2123" s="2">
        <v>1</v>
      </c>
      <c r="H2123" s="10">
        <f>IF(_xlfn.XLOOKUP(D2123,Principales!$B:$B,Principales!$D:$D,,,1)&lt;B2123,_xlfn.XLOOKUP(D2123,Principales!$B:$B,Principales!$C:$C,,,-1),_xlfn.XLOOKUP(D2123,Principales!$B:$B,Principales!$C:$C,,,1))</f>
        <v>5500</v>
      </c>
      <c r="I2123" s="14">
        <f t="shared" si="173"/>
        <v>0</v>
      </c>
      <c r="J2123" s="14">
        <f t="shared" si="174"/>
        <v>5500</v>
      </c>
    </row>
    <row r="2124" spans="1:10" hidden="1" x14ac:dyDescent="0.3">
      <c r="A2124" s="5">
        <f t="shared" si="175"/>
        <v>1379</v>
      </c>
      <c r="B2124" s="3">
        <v>45283</v>
      </c>
      <c r="C2124" s="2" t="s">
        <v>799</v>
      </c>
      <c r="D2124" s="2" t="s">
        <v>431</v>
      </c>
      <c r="E2124" s="2" t="s">
        <v>63</v>
      </c>
      <c r="F2124" s="2" t="s">
        <v>434</v>
      </c>
      <c r="G2124" s="2">
        <v>1</v>
      </c>
      <c r="H2124" s="10">
        <f>IF(_xlfn.XLOOKUP(D2124,Principales!$B:$B,Principales!$D:$D,,,1)&lt;B2124,_xlfn.XLOOKUP(D2124,Principales!$B:$B,Principales!$C:$C,,,-1),_xlfn.XLOOKUP(D2124,Principales!$B:$B,Principales!$C:$C,,,1))</f>
        <v>5000</v>
      </c>
      <c r="I2124" s="14">
        <f t="shared" si="173"/>
        <v>0</v>
      </c>
      <c r="J2124" s="14">
        <f t="shared" si="174"/>
        <v>5000</v>
      </c>
    </row>
    <row r="2125" spans="1:10" hidden="1" x14ac:dyDescent="0.3">
      <c r="A2125" s="5">
        <f t="shared" si="175"/>
        <v>1380</v>
      </c>
      <c r="B2125" s="3">
        <v>45283</v>
      </c>
      <c r="C2125" s="2" t="s">
        <v>861</v>
      </c>
      <c r="D2125" s="2" t="s">
        <v>36</v>
      </c>
      <c r="E2125" s="2"/>
      <c r="F2125" s="2" t="s">
        <v>4</v>
      </c>
      <c r="G2125" s="2">
        <v>1</v>
      </c>
      <c r="H2125" s="10">
        <f>IF(_xlfn.XLOOKUP(D2125,Principales!$B:$B,Principales!$D:$D,,,1)&lt;B2125,_xlfn.XLOOKUP(D2125,Principales!$B:$B,Principales!$C:$C,,,-1),_xlfn.XLOOKUP(D2125,Principales!$B:$B,Principales!$C:$C,,,1))</f>
        <v>5500</v>
      </c>
      <c r="I2125" s="14">
        <f t="shared" si="173"/>
        <v>0</v>
      </c>
      <c r="J2125" s="14">
        <f t="shared" si="174"/>
        <v>5500</v>
      </c>
    </row>
    <row r="2126" spans="1:10" hidden="1" x14ac:dyDescent="0.3">
      <c r="A2126" s="5">
        <f t="shared" si="175"/>
        <v>1381</v>
      </c>
      <c r="B2126" s="3">
        <v>45284</v>
      </c>
      <c r="C2126" s="2" t="s">
        <v>84</v>
      </c>
      <c r="D2126" s="2" t="s">
        <v>340</v>
      </c>
      <c r="E2126" s="2" t="s">
        <v>543</v>
      </c>
      <c r="F2126" s="2" t="s">
        <v>434</v>
      </c>
      <c r="G2126" s="2">
        <v>1</v>
      </c>
      <c r="H2126" s="10">
        <f>IF(_xlfn.XLOOKUP(D2126,Principales!$B:$B,Principales!$D:$D,,,1)&lt;B2126,_xlfn.XLOOKUP(D2126,Principales!$B:$B,Principales!$C:$C,,,-1),_xlfn.XLOOKUP(D2126,Principales!$B:$B,Principales!$C:$C,,,1))</f>
        <v>5000</v>
      </c>
      <c r="I2126" s="14">
        <f t="shared" si="173"/>
        <v>0</v>
      </c>
      <c r="J2126" s="14">
        <f t="shared" si="174"/>
        <v>5000</v>
      </c>
    </row>
    <row r="2127" spans="1:10" hidden="1" x14ac:dyDescent="0.3">
      <c r="A2127" s="5">
        <f t="shared" si="175"/>
        <v>1382</v>
      </c>
      <c r="B2127" s="3">
        <v>45284</v>
      </c>
      <c r="C2127" s="2" t="s">
        <v>800</v>
      </c>
      <c r="D2127" s="2" t="s">
        <v>153</v>
      </c>
      <c r="E2127" s="2" t="s">
        <v>528</v>
      </c>
      <c r="F2127" s="2" t="s">
        <v>434</v>
      </c>
      <c r="G2127" s="2">
        <v>2</v>
      </c>
      <c r="H2127" s="10">
        <f>IF(_xlfn.XLOOKUP(D2127,Principales!$B:$B,Principales!$D:$D,,,1)&lt;B2127,_xlfn.XLOOKUP(D2127,Principales!$B:$B,Principales!$C:$C,,,-1),_xlfn.XLOOKUP(D2127,Principales!$B:$B,Principales!$C:$C,,,1))</f>
        <v>5500</v>
      </c>
      <c r="I2127" s="14">
        <f t="shared" si="173"/>
        <v>0</v>
      </c>
      <c r="J2127" s="14">
        <f t="shared" si="174"/>
        <v>11000</v>
      </c>
    </row>
    <row r="2128" spans="1:10" hidden="1" x14ac:dyDescent="0.3">
      <c r="A2128" s="5">
        <f t="shared" si="175"/>
        <v>1383</v>
      </c>
      <c r="B2128" s="3">
        <v>45284</v>
      </c>
      <c r="C2128" s="2" t="s">
        <v>772</v>
      </c>
      <c r="D2128" s="2" t="s">
        <v>431</v>
      </c>
      <c r="E2128" s="2" t="s">
        <v>337</v>
      </c>
      <c r="F2128" s="2" t="s">
        <v>434</v>
      </c>
      <c r="G2128" s="2">
        <v>1</v>
      </c>
      <c r="H2128" s="10">
        <f>IF(_xlfn.XLOOKUP(D2128,Principales!$B:$B,Principales!$D:$D,,,1)&lt;B2128,_xlfn.XLOOKUP(D2128,Principales!$B:$B,Principales!$C:$C,,,-1),_xlfn.XLOOKUP(D2128,Principales!$B:$B,Principales!$C:$C,,,1))</f>
        <v>5000</v>
      </c>
      <c r="I2128" s="14">
        <f t="shared" si="173"/>
        <v>0</v>
      </c>
      <c r="J2128" s="14">
        <f t="shared" si="174"/>
        <v>5000</v>
      </c>
    </row>
    <row r="2129" spans="1:10" hidden="1" x14ac:dyDescent="0.3">
      <c r="A2129" s="5">
        <f t="shared" si="175"/>
        <v>1383</v>
      </c>
      <c r="B2129" s="3">
        <v>45284</v>
      </c>
      <c r="C2129" s="2" t="s">
        <v>772</v>
      </c>
      <c r="D2129" s="2" t="s">
        <v>60</v>
      </c>
      <c r="E2129" s="2" t="s">
        <v>528</v>
      </c>
      <c r="F2129" s="2" t="s">
        <v>434</v>
      </c>
      <c r="G2129" s="2">
        <v>1</v>
      </c>
      <c r="H2129" s="10">
        <f>IF(_xlfn.XLOOKUP(D2129,Principales!$B:$B,Principales!$D:$D,,,1)&lt;B2129,_xlfn.XLOOKUP(D2129,Principales!$B:$B,Principales!$C:$C,,,-1),_xlfn.XLOOKUP(D2129,Principales!$B:$B,Principales!$C:$C,,,1))</f>
        <v>6000</v>
      </c>
      <c r="I2129" s="14">
        <f t="shared" si="173"/>
        <v>0</v>
      </c>
      <c r="J2129" s="14">
        <f t="shared" si="174"/>
        <v>6000</v>
      </c>
    </row>
    <row r="2130" spans="1:10" hidden="1" x14ac:dyDescent="0.3">
      <c r="A2130" s="5">
        <f t="shared" si="175"/>
        <v>1384</v>
      </c>
      <c r="B2130" s="3">
        <v>45284</v>
      </c>
      <c r="C2130" s="2" t="s">
        <v>539</v>
      </c>
      <c r="D2130" s="2" t="s">
        <v>340</v>
      </c>
      <c r="E2130" s="2" t="s">
        <v>528</v>
      </c>
      <c r="F2130" s="2" t="s">
        <v>4</v>
      </c>
      <c r="G2130" s="2">
        <v>1</v>
      </c>
      <c r="H2130" s="10">
        <f>IF(_xlfn.XLOOKUP(D2130,Principales!$B:$B,Principales!$D:$D,,,1)&lt;B2130,_xlfn.XLOOKUP(D2130,Principales!$B:$B,Principales!$C:$C,,,-1),_xlfn.XLOOKUP(D2130,Principales!$B:$B,Principales!$C:$C,,,1))</f>
        <v>5000</v>
      </c>
      <c r="I2130" s="14">
        <f t="shared" si="173"/>
        <v>0</v>
      </c>
      <c r="J2130" s="14">
        <f t="shared" si="174"/>
        <v>5000</v>
      </c>
    </row>
    <row r="2131" spans="1:10" hidden="1" x14ac:dyDescent="0.3">
      <c r="A2131" s="5">
        <f t="shared" si="175"/>
        <v>1384</v>
      </c>
      <c r="B2131" s="3">
        <v>45284</v>
      </c>
      <c r="C2131" s="2" t="s">
        <v>539</v>
      </c>
      <c r="D2131" s="2" t="s">
        <v>60</v>
      </c>
      <c r="E2131" s="2" t="s">
        <v>337</v>
      </c>
      <c r="F2131" s="2" t="s">
        <v>4</v>
      </c>
      <c r="G2131" s="2">
        <v>1</v>
      </c>
      <c r="H2131" s="10">
        <f>IF(_xlfn.XLOOKUP(D2131,Principales!$B:$B,Principales!$D:$D,,,1)&lt;B2131,_xlfn.XLOOKUP(D2131,Principales!$B:$B,Principales!$C:$C,,,-1),_xlfn.XLOOKUP(D2131,Principales!$B:$B,Principales!$C:$C,,,1))</f>
        <v>6000</v>
      </c>
      <c r="I2131" s="14">
        <f t="shared" si="173"/>
        <v>0</v>
      </c>
      <c r="J2131" s="14">
        <f t="shared" si="174"/>
        <v>6000</v>
      </c>
    </row>
    <row r="2132" spans="1:10" hidden="1" x14ac:dyDescent="0.3">
      <c r="A2132" s="5">
        <f t="shared" si="175"/>
        <v>1384</v>
      </c>
      <c r="B2132" s="3">
        <v>45284</v>
      </c>
      <c r="C2132" s="2" t="s">
        <v>539</v>
      </c>
      <c r="D2132" s="2" t="s">
        <v>60</v>
      </c>
      <c r="E2132" s="2" t="s">
        <v>528</v>
      </c>
      <c r="F2132" s="2" t="s">
        <v>4</v>
      </c>
      <c r="G2132" s="2">
        <v>1</v>
      </c>
      <c r="H2132" s="10">
        <f>IF(_xlfn.XLOOKUP(D2132,Principales!$B:$B,Principales!$D:$D,,,1)&lt;B2132,_xlfn.XLOOKUP(D2132,Principales!$B:$B,Principales!$C:$C,,,-1),_xlfn.XLOOKUP(D2132,Principales!$B:$B,Principales!$C:$C,,,1))</f>
        <v>6000</v>
      </c>
      <c r="I2132" s="14">
        <f t="shared" si="173"/>
        <v>0</v>
      </c>
      <c r="J2132" s="14">
        <f t="shared" si="174"/>
        <v>6000</v>
      </c>
    </row>
    <row r="2133" spans="1:10" hidden="1" x14ac:dyDescent="0.3">
      <c r="A2133" s="5">
        <f t="shared" si="175"/>
        <v>1385</v>
      </c>
      <c r="B2133" s="3">
        <v>45284</v>
      </c>
      <c r="C2133" s="2" t="s">
        <v>792</v>
      </c>
      <c r="D2133" s="2" t="s">
        <v>37</v>
      </c>
      <c r="E2133" s="2"/>
      <c r="F2133" s="2" t="s">
        <v>12</v>
      </c>
      <c r="G2133" s="2">
        <v>3</v>
      </c>
      <c r="H2133" s="10">
        <f>IF(_xlfn.XLOOKUP(D2133,Principales!$B:$B,Principales!$D:$D,,,1)&lt;B2133,_xlfn.XLOOKUP(D2133,Principales!$B:$B,Principales!$C:$C,,,-1),_xlfn.XLOOKUP(D2133,Principales!$B:$B,Principales!$C:$C,,,1))</f>
        <v>6000</v>
      </c>
      <c r="I2133" s="14">
        <f t="shared" si="173"/>
        <v>0</v>
      </c>
      <c r="J2133" s="14">
        <f t="shared" si="174"/>
        <v>18000</v>
      </c>
    </row>
    <row r="2134" spans="1:10" hidden="1" x14ac:dyDescent="0.3">
      <c r="A2134" s="5">
        <f t="shared" si="175"/>
        <v>1385</v>
      </c>
      <c r="B2134" s="3">
        <v>45284</v>
      </c>
      <c r="C2134" s="2" t="s">
        <v>792</v>
      </c>
      <c r="D2134" s="2" t="s">
        <v>16</v>
      </c>
      <c r="E2134" s="2"/>
      <c r="F2134" s="2" t="s">
        <v>12</v>
      </c>
      <c r="G2134" s="2">
        <v>1</v>
      </c>
      <c r="H2134" s="10">
        <f>IF(_xlfn.XLOOKUP(D2134,Principales!$B:$B,Principales!$D:$D,,,1)&lt;B2134,_xlfn.XLOOKUP(D2134,Principales!$B:$B,Principales!$C:$C,,,-1),_xlfn.XLOOKUP(D2134,Principales!$B:$B,Principales!$C:$C,,,1))</f>
        <v>5500</v>
      </c>
      <c r="I2134" s="14">
        <f t="shared" si="173"/>
        <v>0</v>
      </c>
      <c r="J2134" s="14">
        <f t="shared" si="174"/>
        <v>5500</v>
      </c>
    </row>
    <row r="2135" spans="1:10" hidden="1" x14ac:dyDescent="0.3">
      <c r="A2135" s="5">
        <f t="shared" si="175"/>
        <v>1386</v>
      </c>
      <c r="B2135" s="3">
        <v>45284</v>
      </c>
      <c r="C2135" s="2" t="s">
        <v>144</v>
      </c>
      <c r="D2135" s="2" t="s">
        <v>340</v>
      </c>
      <c r="E2135" s="2" t="s">
        <v>337</v>
      </c>
      <c r="F2135" s="2" t="s">
        <v>4</v>
      </c>
      <c r="G2135" s="2">
        <v>1</v>
      </c>
      <c r="H2135" s="10">
        <f>IF(_xlfn.XLOOKUP(D2135,Principales!$B:$B,Principales!$D:$D,,,1)&lt;B2135,_xlfn.XLOOKUP(D2135,Principales!$B:$B,Principales!$C:$C,,,-1),_xlfn.XLOOKUP(D2135,Principales!$B:$B,Principales!$C:$C,,,1))</f>
        <v>5000</v>
      </c>
      <c r="I2135" s="14">
        <f t="shared" si="173"/>
        <v>0</v>
      </c>
      <c r="J2135" s="14">
        <f t="shared" si="174"/>
        <v>5000</v>
      </c>
    </row>
    <row r="2136" spans="1:10" hidden="1" x14ac:dyDescent="0.3">
      <c r="A2136" s="5">
        <f t="shared" si="175"/>
        <v>1386</v>
      </c>
      <c r="B2136" s="3">
        <v>45284</v>
      </c>
      <c r="C2136" s="2" t="s">
        <v>144</v>
      </c>
      <c r="D2136" s="2" t="s">
        <v>153</v>
      </c>
      <c r="E2136" s="2" t="s">
        <v>528</v>
      </c>
      <c r="F2136" s="2" t="s">
        <v>4</v>
      </c>
      <c r="G2136" s="2">
        <v>1</v>
      </c>
      <c r="H2136" s="10">
        <f>IF(_xlfn.XLOOKUP(D2136,Principales!$B:$B,Principales!$D:$D,,,1)&lt;B2136,_xlfn.XLOOKUP(D2136,Principales!$B:$B,Principales!$C:$C,,,-1),_xlfn.XLOOKUP(D2136,Principales!$B:$B,Principales!$C:$C,,,1))</f>
        <v>5500</v>
      </c>
      <c r="I2136" s="14">
        <f t="shared" si="173"/>
        <v>0</v>
      </c>
      <c r="J2136" s="14">
        <f t="shared" si="174"/>
        <v>5500</v>
      </c>
    </row>
    <row r="2137" spans="1:10" hidden="1" x14ac:dyDescent="0.3">
      <c r="A2137" s="5">
        <f t="shared" si="175"/>
        <v>1386</v>
      </c>
      <c r="B2137" s="3">
        <v>45284</v>
      </c>
      <c r="C2137" s="2" t="s">
        <v>144</v>
      </c>
      <c r="D2137" s="2" t="s">
        <v>153</v>
      </c>
      <c r="E2137" s="2" t="s">
        <v>543</v>
      </c>
      <c r="F2137" s="2" t="s">
        <v>4</v>
      </c>
      <c r="G2137" s="2">
        <v>1</v>
      </c>
      <c r="H2137" s="10">
        <f>IF(_xlfn.XLOOKUP(D2137,Principales!$B:$B,Principales!$D:$D,,,1)&lt;B2137,_xlfn.XLOOKUP(D2137,Principales!$B:$B,Principales!$C:$C,,,-1),_xlfn.XLOOKUP(D2137,Principales!$B:$B,Principales!$C:$C,,,1))</f>
        <v>5500</v>
      </c>
      <c r="I2137" s="14">
        <f t="shared" si="173"/>
        <v>0</v>
      </c>
      <c r="J2137" s="14">
        <f t="shared" si="174"/>
        <v>5500</v>
      </c>
    </row>
    <row r="2138" spans="1:10" hidden="1" x14ac:dyDescent="0.3">
      <c r="A2138" s="5">
        <f t="shared" si="175"/>
        <v>1387</v>
      </c>
      <c r="B2138" s="3">
        <v>45285</v>
      </c>
      <c r="C2138" s="2" t="s">
        <v>84</v>
      </c>
      <c r="D2138" s="2" t="s">
        <v>32</v>
      </c>
      <c r="E2138" s="2" t="s">
        <v>92</v>
      </c>
      <c r="F2138" s="2" t="s">
        <v>434</v>
      </c>
      <c r="G2138" s="2">
        <v>1</v>
      </c>
      <c r="H2138" s="10">
        <f>IF(_xlfn.XLOOKUP(D2138,Principales!$B:$B,Principales!$D:$D,,,1)&lt;B2138,_xlfn.XLOOKUP(D2138,Principales!$B:$B,Principales!$C:$C,,,-1),_xlfn.XLOOKUP(D2138,Principales!$B:$B,Principales!$C:$C,,,1))</f>
        <v>6000</v>
      </c>
      <c r="I2138" s="14">
        <f t="shared" si="173"/>
        <v>0</v>
      </c>
      <c r="J2138" s="14">
        <f t="shared" si="174"/>
        <v>6000</v>
      </c>
    </row>
    <row r="2139" spans="1:10" hidden="1" x14ac:dyDescent="0.3">
      <c r="A2139" s="5">
        <f t="shared" si="175"/>
        <v>1388</v>
      </c>
      <c r="B2139" s="3">
        <v>45286</v>
      </c>
      <c r="C2139" s="2" t="s">
        <v>84</v>
      </c>
      <c r="D2139" s="2" t="s">
        <v>527</v>
      </c>
      <c r="E2139" s="2"/>
      <c r="F2139" s="2" t="s">
        <v>12</v>
      </c>
      <c r="G2139" s="2">
        <v>1</v>
      </c>
      <c r="H2139" s="10">
        <f>IF(_xlfn.XLOOKUP(D2139,Principales!$B:$B,Principales!$D:$D,,,1)&lt;B2139,_xlfn.XLOOKUP(D2139,Principales!$B:$B,Principales!$C:$C,,,-1),_xlfn.XLOOKUP(D2139,Principales!$B:$B,Principales!$C:$C,,,1))</f>
        <v>6000</v>
      </c>
      <c r="I2139" s="14">
        <f t="shared" si="173"/>
        <v>0</v>
      </c>
      <c r="J2139" s="14">
        <f t="shared" si="174"/>
        <v>6000</v>
      </c>
    </row>
    <row r="2140" spans="1:10" hidden="1" x14ac:dyDescent="0.3">
      <c r="A2140" s="5">
        <f t="shared" si="175"/>
        <v>1389</v>
      </c>
      <c r="B2140" s="3">
        <v>45286</v>
      </c>
      <c r="C2140" s="2" t="s">
        <v>544</v>
      </c>
      <c r="D2140" s="2" t="s">
        <v>527</v>
      </c>
      <c r="E2140" s="2"/>
      <c r="F2140" s="2" t="s">
        <v>12</v>
      </c>
      <c r="G2140" s="2">
        <v>3</v>
      </c>
      <c r="H2140" s="10">
        <f>IF(_xlfn.XLOOKUP(D2140,Principales!$B:$B,Principales!$D:$D,,,1)&lt;B2140,_xlfn.XLOOKUP(D2140,Principales!$B:$B,Principales!$C:$C,,,-1),_xlfn.XLOOKUP(D2140,Principales!$B:$B,Principales!$C:$C,,,1))</f>
        <v>6000</v>
      </c>
      <c r="I2140" s="14">
        <f t="shared" si="173"/>
        <v>0</v>
      </c>
      <c r="J2140" s="14">
        <f t="shared" si="174"/>
        <v>18000</v>
      </c>
    </row>
    <row r="2141" spans="1:10" hidden="1" x14ac:dyDescent="0.3">
      <c r="A2141" s="5">
        <f t="shared" si="175"/>
        <v>1390</v>
      </c>
      <c r="B2141" s="3">
        <v>45286</v>
      </c>
      <c r="C2141" s="2" t="s">
        <v>765</v>
      </c>
      <c r="D2141" s="2" t="s">
        <v>142</v>
      </c>
      <c r="E2141" s="2" t="s">
        <v>337</v>
      </c>
      <c r="F2141" s="2" t="s">
        <v>4</v>
      </c>
      <c r="G2141" s="2">
        <v>2</v>
      </c>
      <c r="H2141" s="10">
        <f>IF(_xlfn.XLOOKUP(D2141,Principales!$B:$B,Principales!$D:$D,,,1)&lt;B2141,_xlfn.XLOOKUP(D2141,Principales!$B:$B,Principales!$C:$C,,,-1),_xlfn.XLOOKUP(D2141,Principales!$B:$B,Principales!$C:$C,,,1))</f>
        <v>5000</v>
      </c>
      <c r="I2141" s="14">
        <f t="shared" si="173"/>
        <v>0</v>
      </c>
      <c r="J2141" s="14">
        <f t="shared" si="174"/>
        <v>10000</v>
      </c>
    </row>
    <row r="2142" spans="1:10" hidden="1" x14ac:dyDescent="0.3">
      <c r="A2142" s="5">
        <f t="shared" si="175"/>
        <v>1391</v>
      </c>
      <c r="B2142" s="3">
        <v>45286</v>
      </c>
      <c r="C2142" s="2" t="s">
        <v>483</v>
      </c>
      <c r="D2142" s="2" t="s">
        <v>153</v>
      </c>
      <c r="E2142" s="2" t="s">
        <v>337</v>
      </c>
      <c r="F2142" s="2" t="s">
        <v>4</v>
      </c>
      <c r="G2142" s="2">
        <v>1</v>
      </c>
      <c r="H2142" s="10">
        <f>IF(_xlfn.XLOOKUP(D2142,Principales!$B:$B,Principales!$D:$D,,,1)&lt;B2142,_xlfn.XLOOKUP(D2142,Principales!$B:$B,Principales!$C:$C,,,-1),_xlfn.XLOOKUP(D2142,Principales!$B:$B,Principales!$C:$C,,,1))</f>
        <v>5500</v>
      </c>
      <c r="I2142" s="14">
        <f t="shared" si="173"/>
        <v>0</v>
      </c>
      <c r="J2142" s="14">
        <f t="shared" si="174"/>
        <v>5500</v>
      </c>
    </row>
    <row r="2143" spans="1:10" hidden="1" x14ac:dyDescent="0.3">
      <c r="A2143" s="5">
        <f t="shared" si="175"/>
        <v>1391</v>
      </c>
      <c r="B2143" s="3">
        <v>45286</v>
      </c>
      <c r="C2143" s="2" t="s">
        <v>483</v>
      </c>
      <c r="D2143" s="2" t="s">
        <v>35</v>
      </c>
      <c r="E2143" s="2"/>
      <c r="F2143" s="2" t="s">
        <v>4</v>
      </c>
      <c r="G2143" s="2">
        <v>1</v>
      </c>
      <c r="H2143" s="10">
        <f>IF(_xlfn.XLOOKUP(D2143,Principales!$B:$B,Principales!$D:$D,,,1)&lt;B2143,_xlfn.XLOOKUP(D2143,Principales!$B:$B,Principales!$C:$C,,,-1),_xlfn.XLOOKUP(D2143,Principales!$B:$B,Principales!$C:$C,,,1))</f>
        <v>5000</v>
      </c>
      <c r="I2143" s="14">
        <f t="shared" si="173"/>
        <v>0</v>
      </c>
      <c r="J2143" s="14">
        <f t="shared" si="174"/>
        <v>5000</v>
      </c>
    </row>
    <row r="2144" spans="1:10" hidden="1" x14ac:dyDescent="0.3">
      <c r="A2144" s="5">
        <f t="shared" si="175"/>
        <v>1392</v>
      </c>
      <c r="B2144" s="3">
        <v>45286</v>
      </c>
      <c r="C2144" s="2" t="s">
        <v>144</v>
      </c>
      <c r="D2144" s="2" t="s">
        <v>153</v>
      </c>
      <c r="E2144" s="2" t="s">
        <v>543</v>
      </c>
      <c r="F2144" s="2" t="s">
        <v>4</v>
      </c>
      <c r="G2144" s="2">
        <v>2</v>
      </c>
      <c r="H2144" s="10">
        <f>IF(_xlfn.XLOOKUP(D2144,Principales!$B:$B,Principales!$D:$D,,,1)&lt;B2144,_xlfn.XLOOKUP(D2144,Principales!$B:$B,Principales!$C:$C,,,-1),_xlfn.XLOOKUP(D2144,Principales!$B:$B,Principales!$C:$C,,,1))</f>
        <v>5500</v>
      </c>
      <c r="I2144" s="14">
        <f t="shared" si="173"/>
        <v>0</v>
      </c>
      <c r="J2144" s="14">
        <f t="shared" si="174"/>
        <v>11000</v>
      </c>
    </row>
    <row r="2145" spans="1:10" hidden="1" x14ac:dyDescent="0.3">
      <c r="A2145" s="5">
        <f t="shared" si="175"/>
        <v>1392</v>
      </c>
      <c r="B2145" s="3">
        <v>45286</v>
      </c>
      <c r="C2145" s="2" t="s">
        <v>144</v>
      </c>
      <c r="D2145" s="2" t="s">
        <v>340</v>
      </c>
      <c r="E2145" s="2" t="s">
        <v>528</v>
      </c>
      <c r="F2145" s="2" t="s">
        <v>4</v>
      </c>
      <c r="G2145" s="2">
        <v>2</v>
      </c>
      <c r="H2145" s="10">
        <f>IF(_xlfn.XLOOKUP(D2145,Principales!$B:$B,Principales!$D:$D,,,1)&lt;B2145,_xlfn.XLOOKUP(D2145,Principales!$B:$B,Principales!$C:$C,,,-1),_xlfn.XLOOKUP(D2145,Principales!$B:$B,Principales!$C:$C,,,1))</f>
        <v>5000</v>
      </c>
      <c r="I2145" s="14">
        <f t="shared" si="173"/>
        <v>0</v>
      </c>
      <c r="J2145" s="14">
        <f t="shared" si="174"/>
        <v>10000</v>
      </c>
    </row>
    <row r="2146" spans="1:10" hidden="1" x14ac:dyDescent="0.3">
      <c r="A2146" s="5">
        <f t="shared" si="175"/>
        <v>1393</v>
      </c>
      <c r="B2146" s="3">
        <v>45287</v>
      </c>
      <c r="C2146" s="2" t="s">
        <v>84</v>
      </c>
      <c r="D2146" s="2" t="s">
        <v>576</v>
      </c>
      <c r="E2146" s="2"/>
      <c r="F2146" s="2" t="s">
        <v>747</v>
      </c>
      <c r="G2146" s="2">
        <v>1</v>
      </c>
      <c r="H2146" s="10">
        <f>IF(_xlfn.XLOOKUP(D2146,Principales!$B:$B,Principales!$D:$D,,,1)&lt;B2146,_xlfn.XLOOKUP(D2146,Principales!$B:$B,Principales!$C:$C,,,-1),_xlfn.XLOOKUP(D2146,Principales!$B:$B,Principales!$C:$C,,,1))</f>
        <v>5500</v>
      </c>
      <c r="I2146" s="14">
        <f t="shared" si="173"/>
        <v>0</v>
      </c>
      <c r="J2146" s="14">
        <f t="shared" si="174"/>
        <v>5500</v>
      </c>
    </row>
    <row r="2147" spans="1:10" hidden="1" x14ac:dyDescent="0.3">
      <c r="A2147" s="5">
        <f t="shared" si="175"/>
        <v>1394</v>
      </c>
      <c r="B2147" s="3">
        <v>45287</v>
      </c>
      <c r="C2147" s="2" t="s">
        <v>864</v>
      </c>
      <c r="D2147" s="2" t="s">
        <v>576</v>
      </c>
      <c r="E2147" s="2"/>
      <c r="F2147" s="2" t="s">
        <v>747</v>
      </c>
      <c r="G2147" s="2">
        <v>2</v>
      </c>
      <c r="H2147" s="10">
        <f>IF(_xlfn.XLOOKUP(D2147,Principales!$B:$B,Principales!$D:$D,,,1)&lt;B2147,_xlfn.XLOOKUP(D2147,Principales!$B:$B,Principales!$C:$C,,,-1),_xlfn.XLOOKUP(D2147,Principales!$B:$B,Principales!$C:$C,,,1))</f>
        <v>5500</v>
      </c>
      <c r="I2147" s="14">
        <f t="shared" si="173"/>
        <v>0</v>
      </c>
      <c r="J2147" s="14">
        <f t="shared" si="174"/>
        <v>11000</v>
      </c>
    </row>
    <row r="2148" spans="1:10" hidden="1" x14ac:dyDescent="0.3">
      <c r="A2148" s="5">
        <f t="shared" si="175"/>
        <v>1395</v>
      </c>
      <c r="B2148" s="3">
        <v>45287</v>
      </c>
      <c r="C2148" s="2" t="s">
        <v>282</v>
      </c>
      <c r="D2148" s="2" t="s">
        <v>31</v>
      </c>
      <c r="E2148" s="2" t="s">
        <v>528</v>
      </c>
      <c r="F2148" s="2" t="s">
        <v>434</v>
      </c>
      <c r="G2148" s="2">
        <v>1</v>
      </c>
      <c r="H2148" s="10">
        <f>IF(_xlfn.XLOOKUP(D2148,Principales!$B:$B,Principales!$D:$D,,,1)&lt;B2148,_xlfn.XLOOKUP(D2148,Principales!$B:$B,Principales!$C:$C,,,-1),_xlfn.XLOOKUP(D2148,Principales!$B:$B,Principales!$C:$C,,,1))</f>
        <v>5000</v>
      </c>
      <c r="I2148" s="14">
        <f t="shared" si="173"/>
        <v>0</v>
      </c>
      <c r="J2148" s="14">
        <f t="shared" si="174"/>
        <v>5000</v>
      </c>
    </row>
    <row r="2149" spans="1:10" hidden="1" x14ac:dyDescent="0.3">
      <c r="A2149" s="5">
        <f t="shared" si="175"/>
        <v>1395</v>
      </c>
      <c r="B2149" s="3">
        <v>45287</v>
      </c>
      <c r="C2149" s="2" t="s">
        <v>282</v>
      </c>
      <c r="D2149" s="2" t="s">
        <v>143</v>
      </c>
      <c r="E2149" s="2"/>
      <c r="F2149" s="2" t="s">
        <v>4</v>
      </c>
      <c r="G2149" s="2">
        <v>2</v>
      </c>
      <c r="H2149" s="10">
        <f>IF(_xlfn.XLOOKUP(D2149,Principales!$B:$B,Principales!$D:$D,,,1)&lt;B2149,_xlfn.XLOOKUP(D2149,Principales!$B:$B,Principales!$C:$C,,,-1),_xlfn.XLOOKUP(D2149,Principales!$B:$B,Principales!$C:$C,,,1))</f>
        <v>5000</v>
      </c>
      <c r="I2149" s="14">
        <f t="shared" si="173"/>
        <v>0</v>
      </c>
      <c r="J2149" s="14">
        <f t="shared" si="174"/>
        <v>10000</v>
      </c>
    </row>
    <row r="2150" spans="1:10" hidden="1" x14ac:dyDescent="0.3">
      <c r="A2150" s="5">
        <f t="shared" si="175"/>
        <v>1395</v>
      </c>
      <c r="B2150" s="3">
        <v>45287</v>
      </c>
      <c r="C2150" s="2" t="s">
        <v>282</v>
      </c>
      <c r="D2150" s="2" t="s">
        <v>431</v>
      </c>
      <c r="E2150" s="2" t="s">
        <v>543</v>
      </c>
      <c r="F2150" s="2" t="s">
        <v>434</v>
      </c>
      <c r="G2150" s="2">
        <v>1</v>
      </c>
      <c r="H2150" s="10">
        <f>IF(_xlfn.XLOOKUP(D2150,Principales!$B:$B,Principales!$D:$D,,,1)&lt;B2150,_xlfn.XLOOKUP(D2150,Principales!$B:$B,Principales!$C:$C,,,-1),_xlfn.XLOOKUP(D2150,Principales!$B:$B,Principales!$C:$C,,,1))</f>
        <v>5000</v>
      </c>
      <c r="I2150" s="14">
        <f t="shared" si="173"/>
        <v>0</v>
      </c>
      <c r="J2150" s="14">
        <f t="shared" si="174"/>
        <v>5000</v>
      </c>
    </row>
    <row r="2151" spans="1:10" hidden="1" x14ac:dyDescent="0.3">
      <c r="A2151" s="5">
        <f t="shared" si="175"/>
        <v>1395</v>
      </c>
      <c r="B2151" s="3">
        <v>45287</v>
      </c>
      <c r="C2151" s="2" t="s">
        <v>282</v>
      </c>
      <c r="D2151" s="2" t="s">
        <v>88</v>
      </c>
      <c r="E2151" s="2" t="s">
        <v>580</v>
      </c>
      <c r="F2151" s="2" t="s">
        <v>4</v>
      </c>
      <c r="G2151" s="2">
        <v>1</v>
      </c>
      <c r="H2151" s="10">
        <f>IF(_xlfn.XLOOKUP(D2151,Principales!$B:$B,Principales!$D:$D,,,1)&lt;B2151,_xlfn.XLOOKUP(D2151,Principales!$B:$B,Principales!$C:$C,,,-1),_xlfn.XLOOKUP(D2151,Principales!$B:$B,Principales!$C:$C,,,1))</f>
        <v>5500</v>
      </c>
      <c r="I2151" s="14">
        <f t="shared" si="173"/>
        <v>0</v>
      </c>
      <c r="J2151" s="14">
        <f t="shared" si="174"/>
        <v>5500</v>
      </c>
    </row>
    <row r="2152" spans="1:10" hidden="1" x14ac:dyDescent="0.3">
      <c r="A2152" s="5">
        <f t="shared" si="175"/>
        <v>1396</v>
      </c>
      <c r="B2152" s="3">
        <v>45287</v>
      </c>
      <c r="C2152" s="2" t="s">
        <v>93</v>
      </c>
      <c r="D2152" s="2" t="s">
        <v>143</v>
      </c>
      <c r="E2152" s="2"/>
      <c r="F2152" s="2" t="s">
        <v>4</v>
      </c>
      <c r="G2152" s="2">
        <v>1</v>
      </c>
      <c r="H2152" s="10">
        <f>IF(_xlfn.XLOOKUP(D2152,Principales!$B:$B,Principales!$D:$D,,,1)&lt;B2152,_xlfn.XLOOKUP(D2152,Principales!$B:$B,Principales!$C:$C,,,-1),_xlfn.XLOOKUP(D2152,Principales!$B:$B,Principales!$C:$C,,,1))</f>
        <v>5000</v>
      </c>
      <c r="I2152" s="14">
        <f t="shared" si="173"/>
        <v>0</v>
      </c>
      <c r="J2152" s="14">
        <f t="shared" si="174"/>
        <v>5000</v>
      </c>
    </row>
    <row r="2153" spans="1:10" hidden="1" x14ac:dyDescent="0.3">
      <c r="A2153" s="5">
        <f t="shared" si="175"/>
        <v>1396</v>
      </c>
      <c r="B2153" s="3">
        <v>45287</v>
      </c>
      <c r="C2153" s="2" t="s">
        <v>93</v>
      </c>
      <c r="D2153" s="2" t="s">
        <v>88</v>
      </c>
      <c r="E2153" s="2" t="s">
        <v>580</v>
      </c>
      <c r="F2153" s="2" t="s">
        <v>4</v>
      </c>
      <c r="G2153" s="2">
        <v>1</v>
      </c>
      <c r="H2153" s="10">
        <f>IF(_xlfn.XLOOKUP(D2153,Principales!$B:$B,Principales!$D:$D,,,1)&lt;B2153,_xlfn.XLOOKUP(D2153,Principales!$B:$B,Principales!$C:$C,,,-1),_xlfn.XLOOKUP(D2153,Principales!$B:$B,Principales!$C:$C,,,1))</f>
        <v>5500</v>
      </c>
      <c r="I2153" s="14">
        <f t="shared" si="173"/>
        <v>0</v>
      </c>
      <c r="J2153" s="14">
        <f t="shared" si="174"/>
        <v>5500</v>
      </c>
    </row>
    <row r="2154" spans="1:10" hidden="1" x14ac:dyDescent="0.3">
      <c r="A2154" s="5">
        <f t="shared" si="175"/>
        <v>1396</v>
      </c>
      <c r="B2154" s="3">
        <v>45287</v>
      </c>
      <c r="C2154" s="2" t="s">
        <v>93</v>
      </c>
      <c r="D2154" s="2" t="s">
        <v>431</v>
      </c>
      <c r="E2154" s="2" t="s">
        <v>528</v>
      </c>
      <c r="F2154" s="2" t="s">
        <v>4</v>
      </c>
      <c r="G2154" s="2">
        <v>1</v>
      </c>
      <c r="H2154" s="10">
        <f>IF(_xlfn.XLOOKUP(D2154,Principales!$B:$B,Principales!$D:$D,,,1)&lt;B2154,_xlfn.XLOOKUP(D2154,Principales!$B:$B,Principales!$C:$C,,,-1),_xlfn.XLOOKUP(D2154,Principales!$B:$B,Principales!$C:$C,,,1))</f>
        <v>5000</v>
      </c>
      <c r="I2154" s="14">
        <f t="shared" si="173"/>
        <v>0</v>
      </c>
      <c r="J2154" s="14">
        <f t="shared" si="174"/>
        <v>5000</v>
      </c>
    </row>
    <row r="2155" spans="1:10" hidden="1" x14ac:dyDescent="0.3">
      <c r="A2155" s="5">
        <f t="shared" si="175"/>
        <v>1396</v>
      </c>
      <c r="B2155" s="3">
        <v>45287</v>
      </c>
      <c r="C2155" s="2" t="s">
        <v>93</v>
      </c>
      <c r="D2155" s="2" t="s">
        <v>576</v>
      </c>
      <c r="E2155" s="2"/>
      <c r="F2155" s="2" t="s">
        <v>747</v>
      </c>
      <c r="G2155" s="2">
        <v>2</v>
      </c>
      <c r="H2155" s="10">
        <f>IF(_xlfn.XLOOKUP(D2155,Principales!$B:$B,Principales!$D:$D,,,1)&lt;B2155,_xlfn.XLOOKUP(D2155,Principales!$B:$B,Principales!$C:$C,,,-1),_xlfn.XLOOKUP(D2155,Principales!$B:$B,Principales!$C:$C,,,1))</f>
        <v>5500</v>
      </c>
      <c r="I2155" s="14">
        <f t="shared" si="173"/>
        <v>0</v>
      </c>
      <c r="J2155" s="14">
        <f t="shared" si="174"/>
        <v>11000</v>
      </c>
    </row>
    <row r="2156" spans="1:10" hidden="1" x14ac:dyDescent="0.3">
      <c r="A2156" s="5">
        <f t="shared" si="175"/>
        <v>1397</v>
      </c>
      <c r="B2156" s="3">
        <v>45287</v>
      </c>
      <c r="C2156" s="2" t="s">
        <v>52</v>
      </c>
      <c r="D2156" s="2" t="s">
        <v>576</v>
      </c>
      <c r="E2156" s="2"/>
      <c r="F2156" s="2" t="s">
        <v>747</v>
      </c>
      <c r="G2156" s="2">
        <v>1</v>
      </c>
      <c r="H2156" s="10">
        <f>IF(_xlfn.XLOOKUP(D2156,Principales!$B:$B,Principales!$D:$D,,,1)&lt;B2156,_xlfn.XLOOKUP(D2156,Principales!$B:$B,Principales!$C:$C,,,-1),_xlfn.XLOOKUP(D2156,Principales!$B:$B,Principales!$C:$C,,,1))</f>
        <v>5500</v>
      </c>
      <c r="I2156" s="14">
        <f t="shared" si="173"/>
        <v>0</v>
      </c>
      <c r="J2156" s="14">
        <f t="shared" si="174"/>
        <v>5500</v>
      </c>
    </row>
    <row r="2157" spans="1:10" hidden="1" x14ac:dyDescent="0.3">
      <c r="A2157" s="5">
        <f t="shared" si="175"/>
        <v>1398</v>
      </c>
      <c r="B2157" s="3">
        <v>45288</v>
      </c>
      <c r="C2157" s="2" t="s">
        <v>801</v>
      </c>
      <c r="D2157" s="2" t="s">
        <v>88</v>
      </c>
      <c r="E2157" s="2" t="s">
        <v>337</v>
      </c>
      <c r="F2157" s="2" t="s">
        <v>434</v>
      </c>
      <c r="G2157" s="2">
        <v>2</v>
      </c>
      <c r="H2157" s="10">
        <f>IF(_xlfn.XLOOKUP(D2157,Principales!$B:$B,Principales!$D:$D,,,1)&lt;B2157,_xlfn.XLOOKUP(D2157,Principales!$B:$B,Principales!$C:$C,,,-1),_xlfn.XLOOKUP(D2157,Principales!$B:$B,Principales!$C:$C,,,1))</f>
        <v>5500</v>
      </c>
      <c r="I2157" s="14">
        <f t="shared" si="173"/>
        <v>0</v>
      </c>
      <c r="J2157" s="14">
        <f t="shared" si="174"/>
        <v>11000</v>
      </c>
    </row>
    <row r="2158" spans="1:10" hidden="1" x14ac:dyDescent="0.3">
      <c r="A2158" s="5">
        <f t="shared" si="175"/>
        <v>1398</v>
      </c>
      <c r="B2158" s="3">
        <v>45288</v>
      </c>
      <c r="C2158" s="2" t="s">
        <v>801</v>
      </c>
      <c r="D2158" s="2" t="s">
        <v>88</v>
      </c>
      <c r="E2158" s="2" t="s">
        <v>35</v>
      </c>
      <c r="F2158" s="2" t="s">
        <v>4</v>
      </c>
      <c r="G2158" s="2">
        <v>1</v>
      </c>
      <c r="H2158" s="10">
        <f>IF(_xlfn.XLOOKUP(D2158,Principales!$B:$B,Principales!$D:$D,,,1)&lt;B2158,_xlfn.XLOOKUP(D2158,Principales!$B:$B,Principales!$C:$C,,,-1),_xlfn.XLOOKUP(D2158,Principales!$B:$B,Principales!$C:$C,,,1))</f>
        <v>5500</v>
      </c>
      <c r="I2158" s="14">
        <f t="shared" si="173"/>
        <v>0</v>
      </c>
      <c r="J2158" s="14">
        <f t="shared" si="174"/>
        <v>5500</v>
      </c>
    </row>
    <row r="2159" spans="1:10" hidden="1" x14ac:dyDescent="0.3">
      <c r="A2159" s="5">
        <f t="shared" si="175"/>
        <v>1399</v>
      </c>
      <c r="B2159" s="3">
        <v>45288</v>
      </c>
      <c r="C2159" s="2" t="s">
        <v>144</v>
      </c>
      <c r="D2159" s="2" t="s">
        <v>153</v>
      </c>
      <c r="E2159" s="2" t="s">
        <v>528</v>
      </c>
      <c r="F2159" s="2" t="s">
        <v>4</v>
      </c>
      <c r="G2159" s="2">
        <v>1</v>
      </c>
      <c r="H2159" s="10">
        <f>IF(_xlfn.XLOOKUP(D2159,Principales!$B:$B,Principales!$D:$D,,,1)&lt;B2159,_xlfn.XLOOKUP(D2159,Principales!$B:$B,Principales!$C:$C,,,-1),_xlfn.XLOOKUP(D2159,Principales!$B:$B,Principales!$C:$C,,,1))</f>
        <v>5500</v>
      </c>
      <c r="I2159" s="14">
        <f t="shared" si="173"/>
        <v>0</v>
      </c>
      <c r="J2159" s="14">
        <f t="shared" si="174"/>
        <v>5500</v>
      </c>
    </row>
    <row r="2160" spans="1:10" hidden="1" x14ac:dyDescent="0.3">
      <c r="A2160" s="5">
        <f t="shared" si="175"/>
        <v>1400</v>
      </c>
      <c r="B2160" s="3">
        <v>45288</v>
      </c>
      <c r="C2160" s="2" t="s">
        <v>97</v>
      </c>
      <c r="D2160" s="2" t="s">
        <v>431</v>
      </c>
      <c r="E2160" s="2" t="s">
        <v>337</v>
      </c>
      <c r="F2160" s="2" t="s">
        <v>434</v>
      </c>
      <c r="G2160" s="2">
        <v>1</v>
      </c>
      <c r="H2160" s="10">
        <f>IF(_xlfn.XLOOKUP(D2160,Principales!$B:$B,Principales!$D:$D,,,1)&lt;B2160,_xlfn.XLOOKUP(D2160,Principales!$B:$B,Principales!$C:$C,,,-1),_xlfn.XLOOKUP(D2160,Principales!$B:$B,Principales!$C:$C,,,1))</f>
        <v>5000</v>
      </c>
      <c r="I2160" s="14">
        <f t="shared" si="173"/>
        <v>0</v>
      </c>
      <c r="J2160" s="14">
        <f t="shared" si="174"/>
        <v>5000</v>
      </c>
    </row>
    <row r="2161" spans="1:10" hidden="1" x14ac:dyDescent="0.3">
      <c r="A2161" s="5">
        <f t="shared" si="175"/>
        <v>1401</v>
      </c>
      <c r="B2161" s="3">
        <v>45289</v>
      </c>
      <c r="C2161" s="2" t="s">
        <v>84</v>
      </c>
      <c r="D2161" s="2" t="s">
        <v>143</v>
      </c>
      <c r="E2161" s="2"/>
      <c r="F2161" s="2" t="s">
        <v>434</v>
      </c>
      <c r="G2161" s="2">
        <v>1</v>
      </c>
      <c r="H2161" s="10">
        <f>IF(_xlfn.XLOOKUP(D2161,Principales!$B:$B,Principales!$D:$D,,,1)&lt;B2161,_xlfn.XLOOKUP(D2161,Principales!$B:$B,Principales!$C:$C,,,-1),_xlfn.XLOOKUP(D2161,Principales!$B:$B,Principales!$C:$C,,,1))</f>
        <v>5000</v>
      </c>
      <c r="I2161" s="14">
        <f t="shared" si="173"/>
        <v>0</v>
      </c>
      <c r="J2161" s="14">
        <f t="shared" si="174"/>
        <v>5000</v>
      </c>
    </row>
    <row r="2162" spans="1:10" hidden="1" x14ac:dyDescent="0.3">
      <c r="A2162" s="5">
        <f t="shared" si="175"/>
        <v>1402</v>
      </c>
      <c r="B2162" s="3">
        <v>45289</v>
      </c>
      <c r="C2162" s="2" t="s">
        <v>34</v>
      </c>
      <c r="D2162" s="2" t="s">
        <v>36</v>
      </c>
      <c r="E2162" s="2"/>
      <c r="F2162" s="2" t="s">
        <v>434</v>
      </c>
      <c r="G2162" s="2">
        <v>1</v>
      </c>
      <c r="H2162" s="10">
        <f>IF(_xlfn.XLOOKUP(D2162,Principales!$B:$B,Principales!$D:$D,,,1)&lt;B2162,_xlfn.XLOOKUP(D2162,Principales!$B:$B,Principales!$C:$C,,,-1),_xlfn.XLOOKUP(D2162,Principales!$B:$B,Principales!$C:$C,,,1))</f>
        <v>5500</v>
      </c>
      <c r="I2162" s="14">
        <f t="shared" si="173"/>
        <v>0</v>
      </c>
      <c r="J2162" s="14">
        <f t="shared" si="174"/>
        <v>5500</v>
      </c>
    </row>
    <row r="2163" spans="1:10" hidden="1" x14ac:dyDescent="0.3">
      <c r="A2163" s="5">
        <f t="shared" si="175"/>
        <v>1402</v>
      </c>
      <c r="B2163" s="3">
        <v>45289</v>
      </c>
      <c r="C2163" s="2" t="s">
        <v>34</v>
      </c>
      <c r="D2163" s="2" t="s">
        <v>36</v>
      </c>
      <c r="E2163" s="2"/>
      <c r="F2163" s="2" t="s">
        <v>12</v>
      </c>
      <c r="G2163" s="2">
        <v>1</v>
      </c>
      <c r="H2163" s="10">
        <f>IF(_xlfn.XLOOKUP(D2163,Principales!$B:$B,Principales!$D:$D,,,1)&lt;B2163,_xlfn.XLOOKUP(D2163,Principales!$B:$B,Principales!$C:$C,,,-1),_xlfn.XLOOKUP(D2163,Principales!$B:$B,Principales!$C:$C,,,1))</f>
        <v>5500</v>
      </c>
      <c r="I2163" s="14">
        <f t="shared" si="173"/>
        <v>0</v>
      </c>
      <c r="J2163" s="14">
        <f t="shared" si="174"/>
        <v>5500</v>
      </c>
    </row>
    <row r="2164" spans="1:10" hidden="1" x14ac:dyDescent="0.3">
      <c r="A2164" s="5">
        <f t="shared" si="175"/>
        <v>1402</v>
      </c>
      <c r="B2164" s="3">
        <v>45289</v>
      </c>
      <c r="C2164" s="2" t="s">
        <v>34</v>
      </c>
      <c r="D2164" s="2" t="s">
        <v>5</v>
      </c>
      <c r="E2164" s="2" t="s">
        <v>543</v>
      </c>
      <c r="F2164" s="2" t="s">
        <v>4</v>
      </c>
      <c r="G2164" s="2">
        <v>1</v>
      </c>
      <c r="H2164" s="10">
        <f>IF(_xlfn.XLOOKUP(D2164,Principales!$B:$B,Principales!$D:$D,,,1)&lt;B2164,_xlfn.XLOOKUP(D2164,Principales!$B:$B,Principales!$C:$C,,,-1),_xlfn.XLOOKUP(D2164,Principales!$B:$B,Principales!$C:$C,,,1))</f>
        <v>5000</v>
      </c>
      <c r="I2164" s="14">
        <f t="shared" si="173"/>
        <v>0</v>
      </c>
      <c r="J2164" s="14">
        <f t="shared" si="174"/>
        <v>5000</v>
      </c>
    </row>
    <row r="2165" spans="1:10" hidden="1" x14ac:dyDescent="0.3">
      <c r="A2165" s="5">
        <f t="shared" si="175"/>
        <v>1403</v>
      </c>
      <c r="B2165" s="3">
        <v>45289</v>
      </c>
      <c r="C2165" s="2" t="s">
        <v>13</v>
      </c>
      <c r="D2165" s="2" t="s">
        <v>431</v>
      </c>
      <c r="E2165" s="2" t="s">
        <v>332</v>
      </c>
      <c r="F2165" s="2" t="s">
        <v>434</v>
      </c>
      <c r="G2165" s="2">
        <v>2</v>
      </c>
      <c r="H2165" s="10">
        <f>IF(_xlfn.XLOOKUP(D2165,Principales!$B:$B,Principales!$D:$D,,,1)&lt;B2165,_xlfn.XLOOKUP(D2165,Principales!$B:$B,Principales!$C:$C,,,-1),_xlfn.XLOOKUP(D2165,Principales!$B:$B,Principales!$C:$C,,,1))</f>
        <v>5000</v>
      </c>
      <c r="I2165" s="14">
        <f t="shared" si="173"/>
        <v>0</v>
      </c>
      <c r="J2165" s="14">
        <f t="shared" si="174"/>
        <v>10000</v>
      </c>
    </row>
    <row r="2166" spans="1:10" hidden="1" x14ac:dyDescent="0.3">
      <c r="A2166" s="5">
        <f t="shared" si="175"/>
        <v>1404</v>
      </c>
      <c r="B2166" s="3">
        <v>45289</v>
      </c>
      <c r="C2166" s="2" t="s">
        <v>801</v>
      </c>
      <c r="D2166" s="2" t="s">
        <v>137</v>
      </c>
      <c r="E2166" s="2" t="s">
        <v>528</v>
      </c>
      <c r="F2166" s="2" t="s">
        <v>4</v>
      </c>
      <c r="G2166" s="2">
        <v>1</v>
      </c>
      <c r="H2166" s="10">
        <f>IF(_xlfn.XLOOKUP(D2166,Principales!$B:$B,Principales!$D:$D,,,1)&lt;B2166,_xlfn.XLOOKUP(D2166,Principales!$B:$B,Principales!$C:$C,,,-1),_xlfn.XLOOKUP(D2166,Principales!$B:$B,Principales!$C:$C,,,1))</f>
        <v>5000</v>
      </c>
      <c r="I2166" s="14">
        <f t="shared" si="173"/>
        <v>0</v>
      </c>
      <c r="J2166" s="14">
        <f t="shared" si="174"/>
        <v>5000</v>
      </c>
    </row>
    <row r="2167" spans="1:10" hidden="1" x14ac:dyDescent="0.3">
      <c r="A2167" s="5">
        <f t="shared" si="175"/>
        <v>1405</v>
      </c>
      <c r="B2167" s="3">
        <v>45289</v>
      </c>
      <c r="C2167" s="2" t="s">
        <v>48</v>
      </c>
      <c r="D2167" s="2" t="s">
        <v>137</v>
      </c>
      <c r="E2167" s="2" t="s">
        <v>337</v>
      </c>
      <c r="F2167" s="2" t="s">
        <v>4</v>
      </c>
      <c r="G2167" s="2">
        <v>2</v>
      </c>
      <c r="H2167" s="10">
        <f>IF(_xlfn.XLOOKUP(D2167,Principales!$B:$B,Principales!$D:$D,,,1)&lt;B2167,_xlfn.XLOOKUP(D2167,Principales!$B:$B,Principales!$C:$C,,,-1),_xlfn.XLOOKUP(D2167,Principales!$B:$B,Principales!$C:$C,,,1))</f>
        <v>5000</v>
      </c>
      <c r="I2167" s="14">
        <f t="shared" si="173"/>
        <v>0</v>
      </c>
      <c r="J2167" s="14">
        <f t="shared" si="174"/>
        <v>10000</v>
      </c>
    </row>
    <row r="2168" spans="1:10" hidden="1" x14ac:dyDescent="0.3">
      <c r="A2168" s="5">
        <f t="shared" si="175"/>
        <v>1405</v>
      </c>
      <c r="B2168" s="3">
        <v>45289</v>
      </c>
      <c r="C2168" s="2" t="s">
        <v>48</v>
      </c>
      <c r="D2168" s="2" t="s">
        <v>341</v>
      </c>
      <c r="E2168" s="2" t="s">
        <v>337</v>
      </c>
      <c r="F2168" s="2" t="s">
        <v>4</v>
      </c>
      <c r="G2168" s="2">
        <v>1</v>
      </c>
      <c r="H2168" s="10">
        <f>IF(_xlfn.XLOOKUP(D2168,Principales!$B:$B,Principales!$D:$D,,,1)&lt;B2168,_xlfn.XLOOKUP(D2168,Principales!$B:$B,Principales!$C:$C,,,-1),_xlfn.XLOOKUP(D2168,Principales!$B:$B,Principales!$C:$C,,,1))</f>
        <v>5000</v>
      </c>
      <c r="I2168" s="14">
        <f t="shared" si="173"/>
        <v>0</v>
      </c>
      <c r="J2168" s="14">
        <f t="shared" si="174"/>
        <v>5000</v>
      </c>
    </row>
    <row r="2169" spans="1:10" hidden="1" x14ac:dyDescent="0.3">
      <c r="A2169" s="5">
        <f t="shared" si="175"/>
        <v>1406</v>
      </c>
      <c r="B2169" s="3">
        <v>45289</v>
      </c>
      <c r="C2169" s="2" t="s">
        <v>520</v>
      </c>
      <c r="D2169" s="2" t="s">
        <v>137</v>
      </c>
      <c r="E2169" s="2" t="s">
        <v>528</v>
      </c>
      <c r="F2169" s="2" t="s">
        <v>4</v>
      </c>
      <c r="G2169" s="2">
        <v>1</v>
      </c>
      <c r="H2169" s="10">
        <f>IF(_xlfn.XLOOKUP(D2169,Principales!$B:$B,Principales!$D:$D,,,1)&lt;B2169,_xlfn.XLOOKUP(D2169,Principales!$B:$B,Principales!$C:$C,,,-1),_xlfn.XLOOKUP(D2169,Principales!$B:$B,Principales!$C:$C,,,1))</f>
        <v>5000</v>
      </c>
      <c r="I2169" s="14">
        <f t="shared" si="173"/>
        <v>0</v>
      </c>
      <c r="J2169" s="14">
        <f t="shared" si="174"/>
        <v>5000</v>
      </c>
    </row>
    <row r="2170" spans="1:10" hidden="1" x14ac:dyDescent="0.3">
      <c r="A2170" s="5">
        <f t="shared" si="175"/>
        <v>1406</v>
      </c>
      <c r="B2170" s="3">
        <v>45289</v>
      </c>
      <c r="C2170" s="2" t="s">
        <v>520</v>
      </c>
      <c r="D2170" s="2" t="s">
        <v>5</v>
      </c>
      <c r="E2170" s="2" t="s">
        <v>543</v>
      </c>
      <c r="F2170" s="2" t="s">
        <v>4</v>
      </c>
      <c r="G2170" s="2">
        <v>1</v>
      </c>
      <c r="H2170" s="10">
        <f>IF(_xlfn.XLOOKUP(D2170,Principales!$B:$B,Principales!$D:$D,,,1)&lt;B2170,_xlfn.XLOOKUP(D2170,Principales!$B:$B,Principales!$C:$C,,,-1),_xlfn.XLOOKUP(D2170,Principales!$B:$B,Principales!$C:$C,,,1))</f>
        <v>5000</v>
      </c>
      <c r="I2170" s="14">
        <f t="shared" si="173"/>
        <v>0</v>
      </c>
      <c r="J2170" s="14">
        <f t="shared" si="174"/>
        <v>5000</v>
      </c>
    </row>
    <row r="2171" spans="1:10" hidden="1" x14ac:dyDescent="0.3">
      <c r="A2171" s="5">
        <f t="shared" si="175"/>
        <v>1406</v>
      </c>
      <c r="B2171" s="3">
        <v>45289</v>
      </c>
      <c r="C2171" s="2" t="s">
        <v>520</v>
      </c>
      <c r="D2171" s="2" t="s">
        <v>495</v>
      </c>
      <c r="E2171" s="2" t="s">
        <v>22</v>
      </c>
      <c r="F2171" s="2" t="s">
        <v>434</v>
      </c>
      <c r="G2171" s="2">
        <v>1</v>
      </c>
      <c r="H2171" s="10">
        <f>IF(_xlfn.XLOOKUP(D2171,Principales!$B:$B,Principales!$D:$D,,,1)&lt;B2171,_xlfn.XLOOKUP(D2171,Principales!$B:$B,Principales!$C:$C,,,-1),_xlfn.XLOOKUP(D2171,Principales!$B:$B,Principales!$C:$C,,,1))</f>
        <v>5000</v>
      </c>
      <c r="I2171" s="14">
        <f t="shared" ref="I2171:I2234" si="176">IF(AND(F2171="S/E",OR(E2171="Mix ensalada",D2171="Mix ensalada")),0,IF(AND(F2171="S/E",OR(E2171&lt;&gt;"Mix ensalada",D2171&lt;&gt;"Mix ensalada")),1000,0))</f>
        <v>0</v>
      </c>
      <c r="J2171" s="14">
        <f t="shared" ref="J2171:J2234" si="177">G2171*H2171-I2171</f>
        <v>5000</v>
      </c>
    </row>
    <row r="2172" spans="1:10" hidden="1" x14ac:dyDescent="0.3">
      <c r="A2172" s="5">
        <f t="shared" si="175"/>
        <v>1407</v>
      </c>
      <c r="B2172" s="3">
        <v>45290</v>
      </c>
      <c r="C2172" s="2" t="s">
        <v>145</v>
      </c>
      <c r="D2172" s="2" t="s">
        <v>67</v>
      </c>
      <c r="E2172" s="2"/>
      <c r="F2172" s="2" t="s">
        <v>12</v>
      </c>
      <c r="G2172" s="2">
        <v>1</v>
      </c>
      <c r="H2172" s="10">
        <f>IF(_xlfn.XLOOKUP(D2172,Principales!$B:$B,Principales!$D:$D,,,1)&lt;B2172,_xlfn.XLOOKUP(D2172,Principales!$B:$B,Principales!$C:$C,,,-1),_xlfn.XLOOKUP(D2172,Principales!$B:$B,Principales!$C:$C,,,1))</f>
        <v>5000</v>
      </c>
      <c r="I2172" s="14">
        <f t="shared" si="176"/>
        <v>0</v>
      </c>
      <c r="J2172" s="14">
        <f t="shared" si="177"/>
        <v>5000</v>
      </c>
    </row>
    <row r="2173" spans="1:10" hidden="1" x14ac:dyDescent="0.3">
      <c r="A2173" s="5">
        <f t="shared" si="175"/>
        <v>1408</v>
      </c>
      <c r="B2173" s="3">
        <v>45290</v>
      </c>
      <c r="C2173" s="2" t="s">
        <v>84</v>
      </c>
      <c r="D2173" s="2" t="s">
        <v>137</v>
      </c>
      <c r="E2173" s="2" t="s">
        <v>337</v>
      </c>
      <c r="F2173" s="2" t="s">
        <v>434</v>
      </c>
      <c r="G2173" s="2">
        <v>1</v>
      </c>
      <c r="H2173" s="10">
        <f>IF(_xlfn.XLOOKUP(D2173,Principales!$B:$B,Principales!$D:$D,,,1)&lt;B2173,_xlfn.XLOOKUP(D2173,Principales!$B:$B,Principales!$C:$C,,,-1),_xlfn.XLOOKUP(D2173,Principales!$B:$B,Principales!$C:$C,,,1))</f>
        <v>5000</v>
      </c>
      <c r="I2173" s="14">
        <f t="shared" si="176"/>
        <v>0</v>
      </c>
      <c r="J2173" s="14">
        <f t="shared" si="177"/>
        <v>5000</v>
      </c>
    </row>
    <row r="2174" spans="1:10" hidden="1" x14ac:dyDescent="0.3">
      <c r="A2174" s="5">
        <f t="shared" si="175"/>
        <v>1409</v>
      </c>
      <c r="B2174" s="3">
        <v>45290</v>
      </c>
      <c r="C2174" s="2" t="s">
        <v>864</v>
      </c>
      <c r="D2174" s="2" t="s">
        <v>67</v>
      </c>
      <c r="E2174" s="2"/>
      <c r="F2174" s="2" t="s">
        <v>4</v>
      </c>
      <c r="G2174" s="2">
        <v>2</v>
      </c>
      <c r="H2174" s="10">
        <f>IF(_xlfn.XLOOKUP(D2174,Principales!$B:$B,Principales!$D:$D,,,1)&lt;B2174,_xlfn.XLOOKUP(D2174,Principales!$B:$B,Principales!$C:$C,,,-1),_xlfn.XLOOKUP(D2174,Principales!$B:$B,Principales!$C:$C,,,1))</f>
        <v>5000</v>
      </c>
      <c r="I2174" s="14">
        <f t="shared" si="176"/>
        <v>0</v>
      </c>
      <c r="J2174" s="14">
        <f t="shared" si="177"/>
        <v>10000</v>
      </c>
    </row>
    <row r="2175" spans="1:10" hidden="1" x14ac:dyDescent="0.3">
      <c r="A2175" s="5">
        <f t="shared" si="175"/>
        <v>1410</v>
      </c>
      <c r="B2175" s="3">
        <v>45290</v>
      </c>
      <c r="C2175" s="2" t="s">
        <v>282</v>
      </c>
      <c r="D2175" s="2" t="s">
        <v>67</v>
      </c>
      <c r="E2175" s="2"/>
      <c r="F2175" s="2" t="s">
        <v>61</v>
      </c>
      <c r="G2175" s="2">
        <v>3</v>
      </c>
      <c r="H2175" s="10">
        <f>IF(_xlfn.XLOOKUP(D2175,Principales!$B:$B,Principales!$D:$D,,,1)&lt;B2175,_xlfn.XLOOKUP(D2175,Principales!$B:$B,Principales!$C:$C,,,-1),_xlfn.XLOOKUP(D2175,Principales!$B:$B,Principales!$C:$C,,,1))</f>
        <v>5000</v>
      </c>
      <c r="I2175" s="14">
        <f t="shared" si="176"/>
        <v>0</v>
      </c>
      <c r="J2175" s="14">
        <f t="shared" si="177"/>
        <v>15000</v>
      </c>
    </row>
    <row r="2176" spans="1:10" hidden="1" x14ac:dyDescent="0.3">
      <c r="A2176" s="5">
        <f t="shared" si="175"/>
        <v>1410</v>
      </c>
      <c r="B2176" s="3">
        <v>45290</v>
      </c>
      <c r="C2176" s="2" t="s">
        <v>282</v>
      </c>
      <c r="D2176" s="2" t="s">
        <v>431</v>
      </c>
      <c r="E2176" s="2" t="s">
        <v>543</v>
      </c>
      <c r="F2176" s="2" t="s">
        <v>4</v>
      </c>
      <c r="G2176" s="2">
        <v>1</v>
      </c>
      <c r="H2176" s="10">
        <f>IF(_xlfn.XLOOKUP(D2176,Principales!$B:$B,Principales!$D:$D,,,1)&lt;B2176,_xlfn.XLOOKUP(D2176,Principales!$B:$B,Principales!$C:$C,,,-1),_xlfn.XLOOKUP(D2176,Principales!$B:$B,Principales!$C:$C,,,1))</f>
        <v>5000</v>
      </c>
      <c r="I2176" s="14">
        <f t="shared" si="176"/>
        <v>0</v>
      </c>
      <c r="J2176" s="14">
        <f t="shared" si="177"/>
        <v>5000</v>
      </c>
    </row>
    <row r="2177" spans="1:10" hidden="1" x14ac:dyDescent="0.3">
      <c r="A2177" s="5">
        <f t="shared" si="175"/>
        <v>1411</v>
      </c>
      <c r="B2177" s="3">
        <v>45290</v>
      </c>
      <c r="C2177" s="2" t="s">
        <v>519</v>
      </c>
      <c r="D2177" s="2" t="s">
        <v>67</v>
      </c>
      <c r="E2177" s="2"/>
      <c r="F2177" s="2" t="s">
        <v>12</v>
      </c>
      <c r="G2177" s="2">
        <v>1</v>
      </c>
      <c r="H2177" s="10">
        <f>IF(_xlfn.XLOOKUP(D2177,Principales!$B:$B,Principales!$D:$D,,,1)&lt;B2177,_xlfn.XLOOKUP(D2177,Principales!$B:$B,Principales!$C:$C,,,-1),_xlfn.XLOOKUP(D2177,Principales!$B:$B,Principales!$C:$C,,,1))</f>
        <v>5000</v>
      </c>
      <c r="I2177" s="14">
        <f t="shared" si="176"/>
        <v>0</v>
      </c>
      <c r="J2177" s="14">
        <f t="shared" si="177"/>
        <v>5000</v>
      </c>
    </row>
    <row r="2178" spans="1:10" hidden="1" x14ac:dyDescent="0.3">
      <c r="A2178" s="5">
        <f t="shared" si="175"/>
        <v>1412</v>
      </c>
      <c r="B2178" s="3">
        <v>45290</v>
      </c>
      <c r="C2178" s="2" t="s">
        <v>802</v>
      </c>
      <c r="D2178" s="2" t="s">
        <v>67</v>
      </c>
      <c r="E2178" s="2"/>
      <c r="F2178" s="2" t="s">
        <v>12</v>
      </c>
      <c r="G2178" s="2">
        <v>2</v>
      </c>
      <c r="H2178" s="10">
        <f>IF(_xlfn.XLOOKUP(D2178,Principales!$B:$B,Principales!$D:$D,,,1)&lt;B2178,_xlfn.XLOOKUP(D2178,Principales!$B:$B,Principales!$C:$C,,,-1),_xlfn.XLOOKUP(D2178,Principales!$B:$B,Principales!$C:$C,,,1))</f>
        <v>5000</v>
      </c>
      <c r="I2178" s="14">
        <f t="shared" si="176"/>
        <v>0</v>
      </c>
      <c r="J2178" s="14">
        <f t="shared" si="177"/>
        <v>10000</v>
      </c>
    </row>
    <row r="2179" spans="1:10" hidden="1" x14ac:dyDescent="0.3">
      <c r="A2179" s="5">
        <f t="shared" si="175"/>
        <v>1412</v>
      </c>
      <c r="B2179" s="3">
        <v>45290</v>
      </c>
      <c r="C2179" s="2" t="s">
        <v>802</v>
      </c>
      <c r="D2179" s="2" t="s">
        <v>67</v>
      </c>
      <c r="E2179" s="2"/>
      <c r="F2179" s="2" t="s">
        <v>4</v>
      </c>
      <c r="G2179" s="2">
        <v>1</v>
      </c>
      <c r="H2179" s="10">
        <f>IF(_xlfn.XLOOKUP(D2179,Principales!$B:$B,Principales!$D:$D,,,1)&lt;B2179,_xlfn.XLOOKUP(D2179,Principales!$B:$B,Principales!$C:$C,,,-1),_xlfn.XLOOKUP(D2179,Principales!$B:$B,Principales!$C:$C,,,1))</f>
        <v>5000</v>
      </c>
      <c r="I2179" s="14">
        <f t="shared" si="176"/>
        <v>0</v>
      </c>
      <c r="J2179" s="14">
        <f t="shared" si="177"/>
        <v>5000</v>
      </c>
    </row>
    <row r="2180" spans="1:10" hidden="1" x14ac:dyDescent="0.3">
      <c r="A2180" s="5">
        <f t="shared" ref="A2180:A2243" si="178">IF(_xlfn.CONCAT(B2180:C2180)=_xlfn.CONCAT(B2179:C2179),A2179,A2179+1)</f>
        <v>1413</v>
      </c>
      <c r="B2180" s="3">
        <v>45290</v>
      </c>
      <c r="C2180" s="2" t="s">
        <v>801</v>
      </c>
      <c r="D2180" s="2" t="s">
        <v>67</v>
      </c>
      <c r="E2180" s="2"/>
      <c r="F2180" s="2" t="s">
        <v>12</v>
      </c>
      <c r="G2180" s="2">
        <v>2</v>
      </c>
      <c r="H2180" s="10">
        <f>IF(_xlfn.XLOOKUP(D2180,Principales!$B:$B,Principales!$D:$D,,,1)&lt;B2180,_xlfn.XLOOKUP(D2180,Principales!$B:$B,Principales!$C:$C,,,-1),_xlfn.XLOOKUP(D2180,Principales!$B:$B,Principales!$C:$C,,,1))</f>
        <v>5000</v>
      </c>
      <c r="I2180" s="14">
        <f t="shared" si="176"/>
        <v>0</v>
      </c>
      <c r="J2180" s="14">
        <f t="shared" si="177"/>
        <v>10000</v>
      </c>
    </row>
    <row r="2181" spans="1:10" hidden="1" x14ac:dyDescent="0.3">
      <c r="A2181" s="5">
        <f t="shared" si="178"/>
        <v>1414</v>
      </c>
      <c r="B2181" s="3">
        <v>45290</v>
      </c>
      <c r="C2181" s="2" t="s">
        <v>573</v>
      </c>
      <c r="D2181" s="2" t="s">
        <v>67</v>
      </c>
      <c r="E2181" s="2"/>
      <c r="F2181" s="2" t="s">
        <v>4</v>
      </c>
      <c r="G2181" s="2">
        <v>2</v>
      </c>
      <c r="H2181" s="10">
        <f>IF(_xlfn.XLOOKUP(D2181,Principales!$B:$B,Principales!$D:$D,,,1)&lt;B2181,_xlfn.XLOOKUP(D2181,Principales!$B:$B,Principales!$C:$C,,,-1),_xlfn.XLOOKUP(D2181,Principales!$B:$B,Principales!$C:$C,,,1))</f>
        <v>5000</v>
      </c>
      <c r="I2181" s="14">
        <f t="shared" si="176"/>
        <v>0</v>
      </c>
      <c r="J2181" s="14">
        <f t="shared" si="177"/>
        <v>10000</v>
      </c>
    </row>
    <row r="2182" spans="1:10" hidden="1" x14ac:dyDescent="0.3">
      <c r="A2182" s="5">
        <f t="shared" si="178"/>
        <v>1414</v>
      </c>
      <c r="B2182" s="3">
        <v>45290</v>
      </c>
      <c r="C2182" s="2" t="s">
        <v>573</v>
      </c>
      <c r="D2182" s="2" t="s">
        <v>153</v>
      </c>
      <c r="E2182" s="2" t="s">
        <v>337</v>
      </c>
      <c r="F2182" s="2" t="s">
        <v>4</v>
      </c>
      <c r="G2182" s="2">
        <v>2</v>
      </c>
      <c r="H2182" s="10">
        <f>IF(_xlfn.XLOOKUP(D2182,Principales!$B:$B,Principales!$D:$D,,,1)&lt;B2182,_xlfn.XLOOKUP(D2182,Principales!$B:$B,Principales!$C:$C,,,-1),_xlfn.XLOOKUP(D2182,Principales!$B:$B,Principales!$C:$C,,,1))</f>
        <v>5500</v>
      </c>
      <c r="I2182" s="14">
        <f t="shared" si="176"/>
        <v>0</v>
      </c>
      <c r="J2182" s="14">
        <f t="shared" si="177"/>
        <v>11000</v>
      </c>
    </row>
    <row r="2183" spans="1:10" hidden="1" x14ac:dyDescent="0.3">
      <c r="A2183" s="5">
        <f t="shared" si="178"/>
        <v>1415</v>
      </c>
      <c r="B2183" s="3">
        <v>45290</v>
      </c>
      <c r="C2183" s="2" t="s">
        <v>34</v>
      </c>
      <c r="D2183" s="2" t="s">
        <v>67</v>
      </c>
      <c r="E2183" s="2"/>
      <c r="F2183" s="2" t="s">
        <v>434</v>
      </c>
      <c r="G2183" s="2">
        <v>1</v>
      </c>
      <c r="H2183" s="10">
        <f>IF(_xlfn.XLOOKUP(D2183,Principales!$B:$B,Principales!$D:$D,,,1)&lt;B2183,_xlfn.XLOOKUP(D2183,Principales!$B:$B,Principales!$C:$C,,,-1),_xlfn.XLOOKUP(D2183,Principales!$B:$B,Principales!$C:$C,,,1))</f>
        <v>5000</v>
      </c>
      <c r="I2183" s="14">
        <f t="shared" si="176"/>
        <v>0</v>
      </c>
      <c r="J2183" s="14">
        <f t="shared" si="177"/>
        <v>5000</v>
      </c>
    </row>
    <row r="2184" spans="1:10" hidden="1" x14ac:dyDescent="0.3">
      <c r="A2184" s="5">
        <f t="shared" si="178"/>
        <v>1415</v>
      </c>
      <c r="B2184" s="3">
        <v>45290</v>
      </c>
      <c r="C2184" s="2" t="s">
        <v>34</v>
      </c>
      <c r="D2184" s="2" t="s">
        <v>153</v>
      </c>
      <c r="E2184" s="2" t="s">
        <v>528</v>
      </c>
      <c r="F2184" s="2" t="s">
        <v>4</v>
      </c>
      <c r="G2184" s="2">
        <v>1</v>
      </c>
      <c r="H2184" s="10">
        <f>IF(_xlfn.XLOOKUP(D2184,Principales!$B:$B,Principales!$D:$D,,,1)&lt;B2184,_xlfn.XLOOKUP(D2184,Principales!$B:$B,Principales!$C:$C,,,-1),_xlfn.XLOOKUP(D2184,Principales!$B:$B,Principales!$C:$C,,,1))</f>
        <v>5500</v>
      </c>
      <c r="I2184" s="14">
        <f t="shared" si="176"/>
        <v>0</v>
      </c>
      <c r="J2184" s="14">
        <f t="shared" si="177"/>
        <v>5500</v>
      </c>
    </row>
    <row r="2185" spans="1:10" hidden="1" x14ac:dyDescent="0.3">
      <c r="A2185" s="5">
        <f t="shared" si="178"/>
        <v>1415</v>
      </c>
      <c r="B2185" s="3">
        <v>45290</v>
      </c>
      <c r="C2185" s="2" t="s">
        <v>34</v>
      </c>
      <c r="D2185" s="2" t="s">
        <v>89</v>
      </c>
      <c r="E2185" s="2" t="s">
        <v>528</v>
      </c>
      <c r="F2185" s="2" t="s">
        <v>12</v>
      </c>
      <c r="G2185" s="2">
        <v>1</v>
      </c>
      <c r="H2185" s="10">
        <f>IF(_xlfn.XLOOKUP(D2185,Principales!$B:$B,Principales!$D:$D,,,1)&lt;B2185,_xlfn.XLOOKUP(D2185,Principales!$B:$B,Principales!$C:$C,,,-1),_xlfn.XLOOKUP(D2185,Principales!$B:$B,Principales!$C:$C,,,1))</f>
        <v>5000</v>
      </c>
      <c r="I2185" s="14">
        <f t="shared" si="176"/>
        <v>0</v>
      </c>
      <c r="J2185" s="14">
        <f t="shared" si="177"/>
        <v>5000</v>
      </c>
    </row>
    <row r="2186" spans="1:10" hidden="1" x14ac:dyDescent="0.3">
      <c r="A2186" s="5">
        <f t="shared" si="178"/>
        <v>1416</v>
      </c>
      <c r="B2186" s="3">
        <v>45290</v>
      </c>
      <c r="C2186" s="2" t="s">
        <v>803</v>
      </c>
      <c r="D2186" s="2" t="s">
        <v>431</v>
      </c>
      <c r="E2186" s="2" t="s">
        <v>543</v>
      </c>
      <c r="F2186" s="2" t="s">
        <v>4</v>
      </c>
      <c r="G2186" s="2">
        <v>1</v>
      </c>
      <c r="H2186" s="10">
        <f>IF(_xlfn.XLOOKUP(D2186,Principales!$B:$B,Principales!$D:$D,,,1)&lt;B2186,_xlfn.XLOOKUP(D2186,Principales!$B:$B,Principales!$C:$C,,,-1),_xlfn.XLOOKUP(D2186,Principales!$B:$B,Principales!$C:$C,,,1))</f>
        <v>5000</v>
      </c>
      <c r="I2186" s="14">
        <f t="shared" si="176"/>
        <v>0</v>
      </c>
      <c r="J2186" s="14">
        <f t="shared" si="177"/>
        <v>5000</v>
      </c>
    </row>
    <row r="2187" spans="1:10" hidden="1" x14ac:dyDescent="0.3">
      <c r="A2187" s="5">
        <f t="shared" si="178"/>
        <v>1416</v>
      </c>
      <c r="B2187" s="3">
        <v>45290</v>
      </c>
      <c r="C2187" s="2" t="s">
        <v>803</v>
      </c>
      <c r="D2187" s="2" t="s">
        <v>153</v>
      </c>
      <c r="E2187" s="2" t="s">
        <v>337</v>
      </c>
      <c r="F2187" s="2" t="s">
        <v>4</v>
      </c>
      <c r="G2187" s="2">
        <v>1</v>
      </c>
      <c r="H2187" s="10">
        <f>IF(_xlfn.XLOOKUP(D2187,Principales!$B:$B,Principales!$D:$D,,,1)&lt;B2187,_xlfn.XLOOKUP(D2187,Principales!$B:$B,Principales!$C:$C,,,-1),_xlfn.XLOOKUP(D2187,Principales!$B:$B,Principales!$C:$C,,,1))</f>
        <v>5500</v>
      </c>
      <c r="I2187" s="14">
        <f t="shared" si="176"/>
        <v>0</v>
      </c>
      <c r="J2187" s="14">
        <f t="shared" si="177"/>
        <v>5500</v>
      </c>
    </row>
    <row r="2188" spans="1:10" hidden="1" x14ac:dyDescent="0.3">
      <c r="A2188" s="5">
        <f t="shared" si="178"/>
        <v>1417</v>
      </c>
      <c r="B2188" s="3">
        <v>45291</v>
      </c>
      <c r="C2188" s="2" t="s">
        <v>84</v>
      </c>
      <c r="D2188" s="2" t="s">
        <v>431</v>
      </c>
      <c r="E2188" s="2" t="s">
        <v>543</v>
      </c>
      <c r="F2188" s="2" t="s">
        <v>434</v>
      </c>
      <c r="G2188" s="2">
        <v>1</v>
      </c>
      <c r="H2188" s="10">
        <f>IF(_xlfn.XLOOKUP(D2188,Principales!$B:$B,Principales!$D:$D,,,1)&lt;B2188,_xlfn.XLOOKUP(D2188,Principales!$B:$B,Principales!$C:$C,,,-1),_xlfn.XLOOKUP(D2188,Principales!$B:$B,Principales!$C:$C,,,1))</f>
        <v>5000</v>
      </c>
      <c r="I2188" s="14">
        <f t="shared" si="176"/>
        <v>0</v>
      </c>
      <c r="J2188" s="14">
        <f t="shared" si="177"/>
        <v>5000</v>
      </c>
    </row>
    <row r="2189" spans="1:10" hidden="1" x14ac:dyDescent="0.3">
      <c r="A2189" s="5">
        <f t="shared" si="178"/>
        <v>1418</v>
      </c>
      <c r="B2189" s="3">
        <v>45291</v>
      </c>
      <c r="C2189" s="2" t="s">
        <v>801</v>
      </c>
      <c r="D2189" s="2" t="s">
        <v>37</v>
      </c>
      <c r="E2189" s="2"/>
      <c r="F2189" s="2" t="s">
        <v>434</v>
      </c>
      <c r="G2189" s="2">
        <v>2</v>
      </c>
      <c r="H2189" s="10">
        <f>IF(_xlfn.XLOOKUP(D2189,Principales!$B:$B,Principales!$D:$D,,,1)&lt;B2189,_xlfn.XLOOKUP(D2189,Principales!$B:$B,Principales!$C:$C,,,-1),_xlfn.XLOOKUP(D2189,Principales!$B:$B,Principales!$C:$C,,,1))</f>
        <v>6000</v>
      </c>
      <c r="I2189" s="14">
        <f t="shared" si="176"/>
        <v>0</v>
      </c>
      <c r="J2189" s="14">
        <f t="shared" si="177"/>
        <v>12000</v>
      </c>
    </row>
    <row r="2190" spans="1:10" hidden="1" x14ac:dyDescent="0.3">
      <c r="A2190" s="5">
        <f t="shared" si="178"/>
        <v>1419</v>
      </c>
      <c r="B2190" s="3">
        <v>45291</v>
      </c>
      <c r="C2190" s="2" t="s">
        <v>804</v>
      </c>
      <c r="D2190" s="2" t="s">
        <v>153</v>
      </c>
      <c r="E2190" s="2" t="s">
        <v>35</v>
      </c>
      <c r="F2190" s="2" t="s">
        <v>4</v>
      </c>
      <c r="G2190" s="2">
        <v>2</v>
      </c>
      <c r="H2190" s="10">
        <f>IF(_xlfn.XLOOKUP(D2190,Principales!$B:$B,Principales!$D:$D,,,1)&lt;B2190,_xlfn.XLOOKUP(D2190,Principales!$B:$B,Principales!$C:$C,,,-1),_xlfn.XLOOKUP(D2190,Principales!$B:$B,Principales!$C:$C,,,1))</f>
        <v>5500</v>
      </c>
      <c r="I2190" s="14">
        <f t="shared" si="176"/>
        <v>0</v>
      </c>
      <c r="J2190" s="14">
        <f t="shared" si="177"/>
        <v>11000</v>
      </c>
    </row>
    <row r="2191" spans="1:10" hidden="1" x14ac:dyDescent="0.3">
      <c r="A2191" s="5">
        <f t="shared" si="178"/>
        <v>1419</v>
      </c>
      <c r="B2191" s="3">
        <v>45291</v>
      </c>
      <c r="C2191" s="2" t="s">
        <v>804</v>
      </c>
      <c r="D2191" s="2" t="s">
        <v>37</v>
      </c>
      <c r="E2191" s="2"/>
      <c r="F2191" s="2" t="s">
        <v>12</v>
      </c>
      <c r="G2191" s="2">
        <v>1</v>
      </c>
      <c r="H2191" s="10">
        <f>IF(_xlfn.XLOOKUP(D2191,Principales!$B:$B,Principales!$D:$D,,,1)&lt;B2191,_xlfn.XLOOKUP(D2191,Principales!$B:$B,Principales!$C:$C,,,-1),_xlfn.XLOOKUP(D2191,Principales!$B:$B,Principales!$C:$C,,,1))</f>
        <v>6000</v>
      </c>
      <c r="I2191" s="14">
        <f t="shared" si="176"/>
        <v>0</v>
      </c>
      <c r="J2191" s="14">
        <f t="shared" si="177"/>
        <v>6000</v>
      </c>
    </row>
    <row r="2192" spans="1:10" hidden="1" x14ac:dyDescent="0.3">
      <c r="A2192" s="5">
        <f t="shared" si="178"/>
        <v>1420</v>
      </c>
      <c r="B2192" s="3">
        <v>45291</v>
      </c>
      <c r="C2192" s="2" t="s">
        <v>55</v>
      </c>
      <c r="D2192" s="2" t="s">
        <v>340</v>
      </c>
      <c r="E2192" s="2" t="s">
        <v>7</v>
      </c>
      <c r="F2192" s="2" t="s">
        <v>4</v>
      </c>
      <c r="G2192" s="2">
        <v>1</v>
      </c>
      <c r="H2192" s="10">
        <f>IF(_xlfn.XLOOKUP(D2192,Principales!$B:$B,Principales!$D:$D,,,1)&lt;B2192,_xlfn.XLOOKUP(D2192,Principales!$B:$B,Principales!$C:$C,,,-1),_xlfn.XLOOKUP(D2192,Principales!$B:$B,Principales!$C:$C,,,1))</f>
        <v>5000</v>
      </c>
      <c r="I2192" s="14">
        <f t="shared" si="176"/>
        <v>0</v>
      </c>
      <c r="J2192" s="14">
        <f t="shared" si="177"/>
        <v>5000</v>
      </c>
    </row>
    <row r="2193" spans="1:10" hidden="1" x14ac:dyDescent="0.3">
      <c r="A2193" s="5">
        <f t="shared" si="178"/>
        <v>1420</v>
      </c>
      <c r="B2193" s="3">
        <v>45291</v>
      </c>
      <c r="C2193" s="2" t="s">
        <v>55</v>
      </c>
      <c r="D2193" s="2" t="s">
        <v>340</v>
      </c>
      <c r="E2193" s="2" t="s">
        <v>773</v>
      </c>
      <c r="F2193" s="2" t="s">
        <v>434</v>
      </c>
      <c r="G2193" s="2">
        <v>2</v>
      </c>
      <c r="H2193" s="10">
        <f>IF(_xlfn.XLOOKUP(D2193,Principales!$B:$B,Principales!$D:$D,,,1)&lt;B2193,_xlfn.XLOOKUP(D2193,Principales!$B:$B,Principales!$C:$C,,,-1),_xlfn.XLOOKUP(D2193,Principales!$B:$B,Principales!$C:$C,,,1))</f>
        <v>5000</v>
      </c>
      <c r="I2193" s="14">
        <f t="shared" si="176"/>
        <v>0</v>
      </c>
      <c r="J2193" s="14">
        <f t="shared" si="177"/>
        <v>10000</v>
      </c>
    </row>
    <row r="2194" spans="1:10" hidden="1" x14ac:dyDescent="0.3">
      <c r="A2194" s="5">
        <f t="shared" si="178"/>
        <v>1421</v>
      </c>
      <c r="B2194" s="3">
        <v>45292</v>
      </c>
      <c r="C2194" s="2" t="s">
        <v>84</v>
      </c>
      <c r="D2194" s="2" t="s">
        <v>32</v>
      </c>
      <c r="E2194" s="2" t="s">
        <v>543</v>
      </c>
      <c r="F2194" s="2" t="s">
        <v>434</v>
      </c>
      <c r="G2194" s="2">
        <v>1</v>
      </c>
      <c r="H2194" s="10">
        <f>IF(_xlfn.XLOOKUP(D2194,Principales!$B:$B,Principales!$D:$D,,,1)&lt;B2194,_xlfn.XLOOKUP(D2194,Principales!$B:$B,Principales!$C:$C,,,-1),_xlfn.XLOOKUP(D2194,Principales!$B:$B,Principales!$C:$C,,,1))</f>
        <v>6000</v>
      </c>
      <c r="I2194" s="14">
        <f t="shared" si="176"/>
        <v>0</v>
      </c>
      <c r="J2194" s="14">
        <f t="shared" si="177"/>
        <v>6000</v>
      </c>
    </row>
    <row r="2195" spans="1:10" hidden="1" x14ac:dyDescent="0.3">
      <c r="A2195" s="5">
        <f t="shared" si="178"/>
        <v>1422</v>
      </c>
      <c r="B2195" s="3">
        <v>45293</v>
      </c>
      <c r="C2195" s="2" t="s">
        <v>84</v>
      </c>
      <c r="D2195" s="2" t="s">
        <v>527</v>
      </c>
      <c r="E2195" s="2"/>
      <c r="F2195" s="2" t="s">
        <v>12</v>
      </c>
      <c r="G2195" s="2">
        <v>1</v>
      </c>
      <c r="H2195" s="10">
        <f>IF(_xlfn.XLOOKUP(D2195,Principales!$B:$B,Principales!$D:$D,,,1)&lt;B2195,_xlfn.XLOOKUP(D2195,Principales!$B:$B,Principales!$C:$C,,,-1),_xlfn.XLOOKUP(D2195,Principales!$B:$B,Principales!$C:$C,,,1))</f>
        <v>6000</v>
      </c>
      <c r="I2195" s="14">
        <f t="shared" si="176"/>
        <v>0</v>
      </c>
      <c r="J2195" s="14">
        <f t="shared" si="177"/>
        <v>6000</v>
      </c>
    </row>
    <row r="2196" spans="1:10" hidden="1" x14ac:dyDescent="0.3">
      <c r="A2196" s="5">
        <f t="shared" si="178"/>
        <v>1423</v>
      </c>
      <c r="B2196" s="3">
        <v>45293</v>
      </c>
      <c r="C2196" s="2" t="s">
        <v>801</v>
      </c>
      <c r="D2196" s="2" t="s">
        <v>37</v>
      </c>
      <c r="E2196" s="2"/>
      <c r="F2196" s="2" t="s">
        <v>434</v>
      </c>
      <c r="G2196" s="2">
        <v>1</v>
      </c>
      <c r="H2196" s="10">
        <f>IF(_xlfn.XLOOKUP(D2196,Principales!$B:$B,Principales!$D:$D,,,1)&lt;B2196,_xlfn.XLOOKUP(D2196,Principales!$B:$B,Principales!$C:$C,,,-1),_xlfn.XLOOKUP(D2196,Principales!$B:$B,Principales!$C:$C,,,1))</f>
        <v>6000</v>
      </c>
      <c r="I2196" s="14">
        <f t="shared" si="176"/>
        <v>0</v>
      </c>
      <c r="J2196" s="14">
        <f t="shared" si="177"/>
        <v>6000</v>
      </c>
    </row>
    <row r="2197" spans="1:10" hidden="1" x14ac:dyDescent="0.3">
      <c r="A2197" s="5">
        <f t="shared" si="178"/>
        <v>1423</v>
      </c>
      <c r="B2197" s="3">
        <v>45293</v>
      </c>
      <c r="C2197" s="2" t="s">
        <v>801</v>
      </c>
      <c r="D2197" s="2" t="s">
        <v>153</v>
      </c>
      <c r="E2197" s="2" t="s">
        <v>528</v>
      </c>
      <c r="F2197" s="2" t="s">
        <v>4</v>
      </c>
      <c r="G2197" s="2">
        <v>2</v>
      </c>
      <c r="H2197" s="10">
        <f>IF(_xlfn.XLOOKUP(D2197,Principales!$B:$B,Principales!$D:$D,,,1)&lt;B2197,_xlfn.XLOOKUP(D2197,Principales!$B:$B,Principales!$C:$C,,,-1),_xlfn.XLOOKUP(D2197,Principales!$B:$B,Principales!$C:$C,,,1))</f>
        <v>5500</v>
      </c>
      <c r="I2197" s="14">
        <f t="shared" si="176"/>
        <v>0</v>
      </c>
      <c r="J2197" s="14">
        <f t="shared" si="177"/>
        <v>11000</v>
      </c>
    </row>
    <row r="2198" spans="1:10" hidden="1" x14ac:dyDescent="0.3">
      <c r="A2198" s="5">
        <f t="shared" si="178"/>
        <v>1423</v>
      </c>
      <c r="B2198" s="3">
        <v>45293</v>
      </c>
      <c r="C2198" s="2" t="s">
        <v>801</v>
      </c>
      <c r="D2198" s="2" t="s">
        <v>527</v>
      </c>
      <c r="E2198" s="2"/>
      <c r="F2198" s="2" t="s">
        <v>4</v>
      </c>
      <c r="G2198" s="2">
        <v>1</v>
      </c>
      <c r="H2198" s="10">
        <f>IF(_xlfn.XLOOKUP(D2198,Principales!$B:$B,Principales!$D:$D,,,1)&lt;B2198,_xlfn.XLOOKUP(D2198,Principales!$B:$B,Principales!$C:$C,,,-1),_xlfn.XLOOKUP(D2198,Principales!$B:$B,Principales!$C:$C,,,1))</f>
        <v>6000</v>
      </c>
      <c r="I2198" s="14">
        <f t="shared" si="176"/>
        <v>0</v>
      </c>
      <c r="J2198" s="14">
        <f t="shared" si="177"/>
        <v>6000</v>
      </c>
    </row>
    <row r="2199" spans="1:10" hidden="1" x14ac:dyDescent="0.3">
      <c r="A2199" s="5">
        <f t="shared" si="178"/>
        <v>1424</v>
      </c>
      <c r="B2199" s="3">
        <v>45293</v>
      </c>
      <c r="C2199" s="2" t="s">
        <v>145</v>
      </c>
      <c r="D2199" s="2" t="s">
        <v>37</v>
      </c>
      <c r="E2199" s="2"/>
      <c r="F2199" s="2" t="s">
        <v>12</v>
      </c>
      <c r="G2199" s="2">
        <v>2</v>
      </c>
      <c r="H2199" s="10">
        <f>IF(_xlfn.XLOOKUP(D2199,Principales!$B:$B,Principales!$D:$D,,,1)&lt;B2199,_xlfn.XLOOKUP(D2199,Principales!$B:$B,Principales!$C:$C,,,-1),_xlfn.XLOOKUP(D2199,Principales!$B:$B,Principales!$C:$C,,,1))</f>
        <v>6000</v>
      </c>
      <c r="I2199" s="14">
        <f t="shared" si="176"/>
        <v>0</v>
      </c>
      <c r="J2199" s="14">
        <f t="shared" si="177"/>
        <v>12000</v>
      </c>
    </row>
    <row r="2200" spans="1:10" hidden="1" x14ac:dyDescent="0.3">
      <c r="A2200" s="5">
        <f t="shared" si="178"/>
        <v>1425</v>
      </c>
      <c r="B2200" s="3">
        <v>45293</v>
      </c>
      <c r="C2200" s="2" t="s">
        <v>570</v>
      </c>
      <c r="D2200" s="2" t="s">
        <v>37</v>
      </c>
      <c r="E2200" s="2"/>
      <c r="F2200" s="2" t="s">
        <v>12</v>
      </c>
      <c r="G2200" s="2">
        <v>1</v>
      </c>
      <c r="H2200" s="10">
        <f>IF(_xlfn.XLOOKUP(D2200,Principales!$B:$B,Principales!$D:$D,,,1)&lt;B2200,_xlfn.XLOOKUP(D2200,Principales!$B:$B,Principales!$C:$C,,,-1),_xlfn.XLOOKUP(D2200,Principales!$B:$B,Principales!$C:$C,,,1))</f>
        <v>6000</v>
      </c>
      <c r="I2200" s="14">
        <f t="shared" si="176"/>
        <v>0</v>
      </c>
      <c r="J2200" s="14">
        <f t="shared" si="177"/>
        <v>6000</v>
      </c>
    </row>
    <row r="2201" spans="1:10" hidden="1" x14ac:dyDescent="0.3">
      <c r="A2201" s="5">
        <f t="shared" si="178"/>
        <v>1425</v>
      </c>
      <c r="B2201" s="3">
        <v>45293</v>
      </c>
      <c r="C2201" s="2" t="s">
        <v>570</v>
      </c>
      <c r="D2201" s="2" t="s">
        <v>37</v>
      </c>
      <c r="E2201" s="2"/>
      <c r="F2201" s="2" t="s">
        <v>4</v>
      </c>
      <c r="G2201" s="2">
        <v>1</v>
      </c>
      <c r="H2201" s="10">
        <f>IF(_xlfn.XLOOKUP(D2201,Principales!$B:$B,Principales!$D:$D,,,1)&lt;B2201,_xlfn.XLOOKUP(D2201,Principales!$B:$B,Principales!$C:$C,,,-1),_xlfn.XLOOKUP(D2201,Principales!$B:$B,Principales!$C:$C,,,1))</f>
        <v>6000</v>
      </c>
      <c r="I2201" s="14">
        <f t="shared" si="176"/>
        <v>0</v>
      </c>
      <c r="J2201" s="14">
        <f t="shared" si="177"/>
        <v>6000</v>
      </c>
    </row>
    <row r="2202" spans="1:10" hidden="1" x14ac:dyDescent="0.3">
      <c r="A2202" s="5">
        <f t="shared" si="178"/>
        <v>1426</v>
      </c>
      <c r="B2202" s="3">
        <v>45293</v>
      </c>
      <c r="C2202" s="2" t="s">
        <v>282</v>
      </c>
      <c r="D2202" s="2" t="s">
        <v>31</v>
      </c>
      <c r="E2202" s="2" t="s">
        <v>543</v>
      </c>
      <c r="F2202" s="2" t="s">
        <v>4</v>
      </c>
      <c r="G2202" s="2">
        <v>1</v>
      </c>
      <c r="H2202" s="10">
        <f>IF(_xlfn.XLOOKUP(D2202,Principales!$B:$B,Principales!$D:$D,,,1)&lt;B2202,_xlfn.XLOOKUP(D2202,Principales!$B:$B,Principales!$C:$C,,,-1),_xlfn.XLOOKUP(D2202,Principales!$B:$B,Principales!$C:$C,,,1))</f>
        <v>5000</v>
      </c>
      <c r="I2202" s="14">
        <f t="shared" si="176"/>
        <v>0</v>
      </c>
      <c r="J2202" s="14">
        <f t="shared" si="177"/>
        <v>5000</v>
      </c>
    </row>
    <row r="2203" spans="1:10" hidden="1" x14ac:dyDescent="0.3">
      <c r="A2203" s="5">
        <f t="shared" si="178"/>
        <v>1426</v>
      </c>
      <c r="B2203" s="3">
        <v>45293</v>
      </c>
      <c r="C2203" s="2" t="s">
        <v>282</v>
      </c>
      <c r="D2203" s="2" t="s">
        <v>153</v>
      </c>
      <c r="E2203" s="2" t="s">
        <v>543</v>
      </c>
      <c r="F2203" s="2" t="s">
        <v>12</v>
      </c>
      <c r="G2203" s="2">
        <v>1</v>
      </c>
      <c r="H2203" s="10">
        <f>IF(_xlfn.XLOOKUP(D2203,Principales!$B:$B,Principales!$D:$D,,,1)&lt;B2203,_xlfn.XLOOKUP(D2203,Principales!$B:$B,Principales!$C:$C,,,-1),_xlfn.XLOOKUP(D2203,Principales!$B:$B,Principales!$C:$C,,,1))</f>
        <v>5500</v>
      </c>
      <c r="I2203" s="14">
        <f t="shared" si="176"/>
        <v>0</v>
      </c>
      <c r="J2203" s="14">
        <f t="shared" si="177"/>
        <v>5500</v>
      </c>
    </row>
    <row r="2204" spans="1:10" hidden="1" x14ac:dyDescent="0.3">
      <c r="A2204" s="5">
        <f t="shared" si="178"/>
        <v>1427</v>
      </c>
      <c r="B2204" s="3">
        <v>45294</v>
      </c>
      <c r="C2204" s="2" t="s">
        <v>84</v>
      </c>
      <c r="D2204" s="2" t="s">
        <v>143</v>
      </c>
      <c r="E2204" s="2"/>
      <c r="F2204" s="2" t="s">
        <v>434</v>
      </c>
      <c r="G2204" s="2">
        <v>1</v>
      </c>
      <c r="H2204" s="10">
        <f>IF(_xlfn.XLOOKUP(D2204,Principales!$B:$B,Principales!$D:$D,,,1)&lt;B2204,_xlfn.XLOOKUP(D2204,Principales!$B:$B,Principales!$C:$C,,,-1),_xlfn.XLOOKUP(D2204,Principales!$B:$B,Principales!$C:$C,,,1))</f>
        <v>5000</v>
      </c>
      <c r="I2204" s="14">
        <f t="shared" si="176"/>
        <v>0</v>
      </c>
      <c r="J2204" s="14">
        <f t="shared" si="177"/>
        <v>5000</v>
      </c>
    </row>
    <row r="2205" spans="1:10" hidden="1" x14ac:dyDescent="0.3">
      <c r="A2205" s="5">
        <f t="shared" si="178"/>
        <v>1428</v>
      </c>
      <c r="B2205" s="3">
        <v>45294</v>
      </c>
      <c r="C2205" s="2" t="s">
        <v>282</v>
      </c>
      <c r="D2205" s="2" t="s">
        <v>31</v>
      </c>
      <c r="E2205" s="2" t="s">
        <v>543</v>
      </c>
      <c r="F2205" s="2" t="s">
        <v>4</v>
      </c>
      <c r="G2205" s="2">
        <v>2</v>
      </c>
      <c r="H2205" s="10">
        <f>IF(_xlfn.XLOOKUP(D2205,Principales!$B:$B,Principales!$D:$D,,,1)&lt;B2205,_xlfn.XLOOKUP(D2205,Principales!$B:$B,Principales!$C:$C,,,-1),_xlfn.XLOOKUP(D2205,Principales!$B:$B,Principales!$C:$C,,,1))</f>
        <v>5000</v>
      </c>
      <c r="I2205" s="14">
        <f t="shared" si="176"/>
        <v>0</v>
      </c>
      <c r="J2205" s="14">
        <f t="shared" si="177"/>
        <v>10000</v>
      </c>
    </row>
    <row r="2206" spans="1:10" hidden="1" x14ac:dyDescent="0.3">
      <c r="A2206" s="5">
        <f t="shared" si="178"/>
        <v>1428</v>
      </c>
      <c r="B2206" s="3">
        <v>45294</v>
      </c>
      <c r="C2206" s="2" t="s">
        <v>282</v>
      </c>
      <c r="D2206" s="2" t="s">
        <v>431</v>
      </c>
      <c r="E2206" s="2" t="s">
        <v>543</v>
      </c>
      <c r="F2206" s="2" t="s">
        <v>4</v>
      </c>
      <c r="G2206" s="2">
        <v>1</v>
      </c>
      <c r="H2206" s="10">
        <f>IF(_xlfn.XLOOKUP(D2206,Principales!$B:$B,Principales!$D:$D,,,1)&lt;B2206,_xlfn.XLOOKUP(D2206,Principales!$B:$B,Principales!$C:$C,,,-1),_xlfn.XLOOKUP(D2206,Principales!$B:$B,Principales!$C:$C,,,1))</f>
        <v>5000</v>
      </c>
      <c r="I2206" s="14">
        <f t="shared" si="176"/>
        <v>0</v>
      </c>
      <c r="J2206" s="14">
        <f t="shared" si="177"/>
        <v>5000</v>
      </c>
    </row>
    <row r="2207" spans="1:10" hidden="1" x14ac:dyDescent="0.3">
      <c r="A2207" s="5">
        <f t="shared" si="178"/>
        <v>1429</v>
      </c>
      <c r="B2207" s="3">
        <v>45294</v>
      </c>
      <c r="C2207" s="2" t="s">
        <v>507</v>
      </c>
      <c r="D2207" s="2" t="s">
        <v>88</v>
      </c>
      <c r="E2207" s="2" t="s">
        <v>580</v>
      </c>
      <c r="F2207" s="2" t="s">
        <v>4</v>
      </c>
      <c r="G2207" s="2">
        <v>1</v>
      </c>
      <c r="H2207" s="10">
        <f>IF(_xlfn.XLOOKUP(D2207,Principales!$B:$B,Principales!$D:$D,,,1)&lt;B2207,_xlfn.XLOOKUP(D2207,Principales!$B:$B,Principales!$C:$C,,,-1),_xlfn.XLOOKUP(D2207,Principales!$B:$B,Principales!$C:$C,,,1))</f>
        <v>5500</v>
      </c>
      <c r="I2207" s="14">
        <f t="shared" si="176"/>
        <v>0</v>
      </c>
      <c r="J2207" s="14">
        <f t="shared" si="177"/>
        <v>5500</v>
      </c>
    </row>
    <row r="2208" spans="1:10" hidden="1" x14ac:dyDescent="0.3">
      <c r="A2208" s="5">
        <f t="shared" si="178"/>
        <v>1429</v>
      </c>
      <c r="B2208" s="3">
        <v>45294</v>
      </c>
      <c r="C2208" s="2" t="s">
        <v>507</v>
      </c>
      <c r="D2208" s="2" t="s">
        <v>88</v>
      </c>
      <c r="E2208" s="2" t="s">
        <v>332</v>
      </c>
      <c r="F2208" s="2" t="s">
        <v>434</v>
      </c>
      <c r="G2208" s="2">
        <v>1</v>
      </c>
      <c r="H2208" s="10">
        <f>IF(_xlfn.XLOOKUP(D2208,Principales!$B:$B,Principales!$D:$D,,,1)&lt;B2208,_xlfn.XLOOKUP(D2208,Principales!$B:$B,Principales!$C:$C,,,-1),_xlfn.XLOOKUP(D2208,Principales!$B:$B,Principales!$C:$C,,,1))</f>
        <v>5500</v>
      </c>
      <c r="I2208" s="14">
        <f t="shared" si="176"/>
        <v>0</v>
      </c>
      <c r="J2208" s="14">
        <f t="shared" si="177"/>
        <v>5500</v>
      </c>
    </row>
    <row r="2209" spans="1:10" hidden="1" x14ac:dyDescent="0.3">
      <c r="A2209" s="5">
        <f t="shared" si="178"/>
        <v>1430</v>
      </c>
      <c r="B2209" s="3">
        <v>45294</v>
      </c>
      <c r="C2209" s="2" t="s">
        <v>751</v>
      </c>
      <c r="D2209" s="2" t="s">
        <v>431</v>
      </c>
      <c r="E2209" s="2" t="s">
        <v>543</v>
      </c>
      <c r="F2209" s="2" t="s">
        <v>4</v>
      </c>
      <c r="G2209" s="2">
        <v>1</v>
      </c>
      <c r="H2209" s="10">
        <f>IF(_xlfn.XLOOKUP(D2209,Principales!$B:$B,Principales!$D:$D,,,1)&lt;B2209,_xlfn.XLOOKUP(D2209,Principales!$B:$B,Principales!$C:$C,,,-1),_xlfn.XLOOKUP(D2209,Principales!$B:$B,Principales!$C:$C,,,1))</f>
        <v>5000</v>
      </c>
      <c r="I2209" s="14">
        <f t="shared" si="176"/>
        <v>0</v>
      </c>
      <c r="J2209" s="14">
        <f t="shared" si="177"/>
        <v>5000</v>
      </c>
    </row>
    <row r="2210" spans="1:10" hidden="1" x14ac:dyDescent="0.3">
      <c r="A2210" s="5">
        <f t="shared" si="178"/>
        <v>1430</v>
      </c>
      <c r="B2210" s="3">
        <v>45294</v>
      </c>
      <c r="C2210" s="2" t="s">
        <v>751</v>
      </c>
      <c r="D2210" s="2" t="s">
        <v>88</v>
      </c>
      <c r="E2210" s="2" t="s">
        <v>580</v>
      </c>
      <c r="F2210" s="2" t="s">
        <v>434</v>
      </c>
      <c r="G2210" s="2">
        <v>1</v>
      </c>
      <c r="H2210" s="10">
        <f>IF(_xlfn.XLOOKUP(D2210,Principales!$B:$B,Principales!$D:$D,,,1)&lt;B2210,_xlfn.XLOOKUP(D2210,Principales!$B:$B,Principales!$C:$C,,,-1),_xlfn.XLOOKUP(D2210,Principales!$B:$B,Principales!$C:$C,,,1))</f>
        <v>5500</v>
      </c>
      <c r="I2210" s="14">
        <f t="shared" si="176"/>
        <v>0</v>
      </c>
      <c r="J2210" s="14">
        <f t="shared" si="177"/>
        <v>5500</v>
      </c>
    </row>
    <row r="2211" spans="1:10" hidden="1" x14ac:dyDescent="0.3">
      <c r="A2211" s="5">
        <f t="shared" si="178"/>
        <v>1431</v>
      </c>
      <c r="B2211" s="3">
        <v>45294</v>
      </c>
      <c r="C2211" s="2" t="s">
        <v>144</v>
      </c>
      <c r="D2211" s="2" t="s">
        <v>153</v>
      </c>
      <c r="E2211" s="2" t="s">
        <v>543</v>
      </c>
      <c r="F2211" s="2" t="s">
        <v>4</v>
      </c>
      <c r="G2211" s="2">
        <v>4</v>
      </c>
      <c r="H2211" s="10">
        <f>IF(_xlfn.XLOOKUP(D2211,Principales!$B:$B,Principales!$D:$D,,,1)&lt;B2211,_xlfn.XLOOKUP(D2211,Principales!$B:$B,Principales!$C:$C,,,-1),_xlfn.XLOOKUP(D2211,Principales!$B:$B,Principales!$C:$C,,,1))</f>
        <v>5500</v>
      </c>
      <c r="I2211" s="14">
        <f t="shared" si="176"/>
        <v>0</v>
      </c>
      <c r="J2211" s="14">
        <f t="shared" si="177"/>
        <v>22000</v>
      </c>
    </row>
    <row r="2212" spans="1:10" hidden="1" x14ac:dyDescent="0.3">
      <c r="A2212" s="5">
        <f t="shared" si="178"/>
        <v>1431</v>
      </c>
      <c r="B2212" s="3">
        <v>45294</v>
      </c>
      <c r="C2212" s="2" t="s">
        <v>144</v>
      </c>
      <c r="D2212" s="2" t="s">
        <v>340</v>
      </c>
      <c r="E2212" s="2" t="s">
        <v>337</v>
      </c>
      <c r="F2212" s="2" t="s">
        <v>4</v>
      </c>
      <c r="G2212" s="2">
        <v>1</v>
      </c>
      <c r="H2212" s="10">
        <f>IF(_xlfn.XLOOKUP(D2212,Principales!$B:$B,Principales!$D:$D,,,1)&lt;B2212,_xlfn.XLOOKUP(D2212,Principales!$B:$B,Principales!$C:$C,,,-1),_xlfn.XLOOKUP(D2212,Principales!$B:$B,Principales!$C:$C,,,1))</f>
        <v>5000</v>
      </c>
      <c r="I2212" s="14">
        <f t="shared" si="176"/>
        <v>0</v>
      </c>
      <c r="J2212" s="14">
        <f t="shared" si="177"/>
        <v>5000</v>
      </c>
    </row>
    <row r="2213" spans="1:10" hidden="1" x14ac:dyDescent="0.3">
      <c r="A2213" s="5">
        <f t="shared" si="178"/>
        <v>1432</v>
      </c>
      <c r="B2213" s="3">
        <v>45294</v>
      </c>
      <c r="C2213" s="2" t="s">
        <v>805</v>
      </c>
      <c r="D2213" s="2" t="s">
        <v>88</v>
      </c>
      <c r="E2213" s="2" t="s">
        <v>580</v>
      </c>
      <c r="F2213" s="2" t="s">
        <v>4</v>
      </c>
      <c r="G2213" s="2">
        <v>1</v>
      </c>
      <c r="H2213" s="10">
        <f>IF(_xlfn.XLOOKUP(D2213,Principales!$B:$B,Principales!$D:$D,,,1)&lt;B2213,_xlfn.XLOOKUP(D2213,Principales!$B:$B,Principales!$C:$C,,,-1),_xlfn.XLOOKUP(D2213,Principales!$B:$B,Principales!$C:$C,,,1))</f>
        <v>5500</v>
      </c>
      <c r="I2213" s="14">
        <f t="shared" si="176"/>
        <v>0</v>
      </c>
      <c r="J2213" s="14">
        <f t="shared" si="177"/>
        <v>5500</v>
      </c>
    </row>
    <row r="2214" spans="1:10" hidden="1" x14ac:dyDescent="0.3">
      <c r="A2214" s="5">
        <f t="shared" si="178"/>
        <v>1433</v>
      </c>
      <c r="B2214" s="3">
        <v>45295</v>
      </c>
      <c r="C2214" s="2" t="s">
        <v>84</v>
      </c>
      <c r="D2214" s="2" t="s">
        <v>88</v>
      </c>
      <c r="E2214" s="2" t="s">
        <v>745</v>
      </c>
      <c r="F2214" s="2" t="s">
        <v>434</v>
      </c>
      <c r="G2214" s="2">
        <v>1</v>
      </c>
      <c r="H2214" s="10">
        <f>IF(_xlfn.XLOOKUP(D2214,Principales!$B:$B,Principales!$D:$D,,,1)&lt;B2214,_xlfn.XLOOKUP(D2214,Principales!$B:$B,Principales!$C:$C,,,-1),_xlfn.XLOOKUP(D2214,Principales!$B:$B,Principales!$C:$C,,,1))</f>
        <v>5500</v>
      </c>
      <c r="I2214" s="14">
        <f t="shared" si="176"/>
        <v>0</v>
      </c>
      <c r="J2214" s="14">
        <f t="shared" si="177"/>
        <v>5500</v>
      </c>
    </row>
    <row r="2215" spans="1:10" hidden="1" x14ac:dyDescent="0.3">
      <c r="A2215" s="5">
        <f t="shared" si="178"/>
        <v>1434</v>
      </c>
      <c r="B2215" s="3">
        <v>45295</v>
      </c>
      <c r="C2215" s="2" t="s">
        <v>801</v>
      </c>
      <c r="D2215" s="2" t="s">
        <v>85</v>
      </c>
      <c r="E2215" s="2" t="s">
        <v>528</v>
      </c>
      <c r="F2215" s="2" t="s">
        <v>434</v>
      </c>
      <c r="G2215" s="2">
        <v>2</v>
      </c>
      <c r="H2215" s="10">
        <f>IF(_xlfn.XLOOKUP(D2215,Principales!$B:$B,Principales!$D:$D,,,1)&lt;B2215,_xlfn.XLOOKUP(D2215,Principales!$B:$B,Principales!$C:$C,,,-1),_xlfn.XLOOKUP(D2215,Principales!$B:$B,Principales!$C:$C,,,1))</f>
        <v>6000</v>
      </c>
      <c r="I2215" s="14">
        <f t="shared" si="176"/>
        <v>0</v>
      </c>
      <c r="J2215" s="14">
        <f t="shared" si="177"/>
        <v>12000</v>
      </c>
    </row>
    <row r="2216" spans="1:10" hidden="1" x14ac:dyDescent="0.3">
      <c r="A2216" s="5">
        <f t="shared" si="178"/>
        <v>1435</v>
      </c>
      <c r="B2216" s="3">
        <v>45295</v>
      </c>
      <c r="C2216" s="2" t="s">
        <v>751</v>
      </c>
      <c r="D2216" s="2" t="s">
        <v>431</v>
      </c>
      <c r="E2216" s="2" t="s">
        <v>22</v>
      </c>
      <c r="F2216" s="2" t="s">
        <v>4</v>
      </c>
      <c r="G2216" s="2">
        <v>1</v>
      </c>
      <c r="H2216" s="10">
        <f>IF(_xlfn.XLOOKUP(D2216,Principales!$B:$B,Principales!$D:$D,,,1)&lt;B2216,_xlfn.XLOOKUP(D2216,Principales!$B:$B,Principales!$C:$C,,,-1),_xlfn.XLOOKUP(D2216,Principales!$B:$B,Principales!$C:$C,,,1))</f>
        <v>5000</v>
      </c>
      <c r="I2216" s="14">
        <f t="shared" si="176"/>
        <v>0</v>
      </c>
      <c r="J2216" s="14">
        <f t="shared" si="177"/>
        <v>5000</v>
      </c>
    </row>
    <row r="2217" spans="1:10" hidden="1" x14ac:dyDescent="0.3">
      <c r="A2217" s="5">
        <f t="shared" si="178"/>
        <v>1436</v>
      </c>
      <c r="B2217" s="3">
        <v>45296</v>
      </c>
      <c r="C2217" s="2" t="s">
        <v>84</v>
      </c>
      <c r="D2217" s="2" t="s">
        <v>137</v>
      </c>
      <c r="E2217" s="2" t="s">
        <v>337</v>
      </c>
      <c r="F2217" s="2" t="s">
        <v>434</v>
      </c>
      <c r="G2217" s="2">
        <v>1</v>
      </c>
      <c r="H2217" s="10">
        <f>IF(_xlfn.XLOOKUP(D2217,Principales!$B:$B,Principales!$D:$D,,,1)&lt;B2217,_xlfn.XLOOKUP(D2217,Principales!$B:$B,Principales!$C:$C,,,-1),_xlfn.XLOOKUP(D2217,Principales!$B:$B,Principales!$C:$C,,,1))</f>
        <v>5000</v>
      </c>
      <c r="I2217" s="14">
        <f t="shared" si="176"/>
        <v>0</v>
      </c>
      <c r="J2217" s="14">
        <f t="shared" si="177"/>
        <v>5000</v>
      </c>
    </row>
    <row r="2218" spans="1:10" hidden="1" x14ac:dyDescent="0.3">
      <c r="A2218" s="5">
        <f t="shared" si="178"/>
        <v>1437</v>
      </c>
      <c r="B2218" s="3">
        <v>45296</v>
      </c>
      <c r="C2218" s="2" t="s">
        <v>801</v>
      </c>
      <c r="D2218" s="2" t="s">
        <v>137</v>
      </c>
      <c r="E2218" s="2" t="s">
        <v>528</v>
      </c>
      <c r="F2218" s="2" t="s">
        <v>434</v>
      </c>
      <c r="G2218" s="2">
        <v>2</v>
      </c>
      <c r="H2218" s="10">
        <f>IF(_xlfn.XLOOKUP(D2218,Principales!$B:$B,Principales!$D:$D,,,1)&lt;B2218,_xlfn.XLOOKUP(D2218,Principales!$B:$B,Principales!$C:$C,,,-1),_xlfn.XLOOKUP(D2218,Principales!$B:$B,Principales!$C:$C,,,1))</f>
        <v>5000</v>
      </c>
      <c r="I2218" s="14">
        <f t="shared" si="176"/>
        <v>0</v>
      </c>
      <c r="J2218" s="14">
        <f t="shared" si="177"/>
        <v>10000</v>
      </c>
    </row>
    <row r="2219" spans="1:10" hidden="1" x14ac:dyDescent="0.3">
      <c r="A2219" s="5">
        <f t="shared" si="178"/>
        <v>1437</v>
      </c>
      <c r="B2219" s="3">
        <v>45296</v>
      </c>
      <c r="C2219" s="2" t="s">
        <v>801</v>
      </c>
      <c r="D2219" s="2" t="s">
        <v>37</v>
      </c>
      <c r="E2219" s="2"/>
      <c r="F2219" s="2" t="s">
        <v>434</v>
      </c>
      <c r="G2219" s="2">
        <v>2</v>
      </c>
      <c r="H2219" s="10">
        <f>IF(_xlfn.XLOOKUP(D2219,Principales!$B:$B,Principales!$D:$D,,,1)&lt;B2219,_xlfn.XLOOKUP(D2219,Principales!$B:$B,Principales!$C:$C,,,-1),_xlfn.XLOOKUP(D2219,Principales!$B:$B,Principales!$C:$C,,,1))</f>
        <v>6000</v>
      </c>
      <c r="I2219" s="14">
        <f t="shared" si="176"/>
        <v>0</v>
      </c>
      <c r="J2219" s="14">
        <f t="shared" si="177"/>
        <v>12000</v>
      </c>
    </row>
    <row r="2220" spans="1:10" hidden="1" x14ac:dyDescent="0.3">
      <c r="A2220" s="5">
        <f t="shared" si="178"/>
        <v>1438</v>
      </c>
      <c r="B2220" s="3">
        <v>45296</v>
      </c>
      <c r="C2220" s="2" t="s">
        <v>49</v>
      </c>
      <c r="D2220" s="2" t="s">
        <v>431</v>
      </c>
      <c r="E2220" s="2" t="s">
        <v>528</v>
      </c>
      <c r="F2220" s="2" t="s">
        <v>434</v>
      </c>
      <c r="G2220" s="2">
        <v>1</v>
      </c>
      <c r="H2220" s="10">
        <f>IF(_xlfn.XLOOKUP(D2220,Principales!$B:$B,Principales!$D:$D,,,1)&lt;B2220,_xlfn.XLOOKUP(D2220,Principales!$B:$B,Principales!$C:$C,,,-1),_xlfn.XLOOKUP(D2220,Principales!$B:$B,Principales!$C:$C,,,1))</f>
        <v>5000</v>
      </c>
      <c r="I2220" s="14">
        <f t="shared" si="176"/>
        <v>0</v>
      </c>
      <c r="J2220" s="14">
        <f t="shared" si="177"/>
        <v>5000</v>
      </c>
    </row>
    <row r="2221" spans="1:10" hidden="1" x14ac:dyDescent="0.3">
      <c r="A2221" s="5">
        <f t="shared" si="178"/>
        <v>1438</v>
      </c>
      <c r="B2221" s="3">
        <v>45296</v>
      </c>
      <c r="C2221" s="2" t="s">
        <v>49</v>
      </c>
      <c r="D2221" s="2" t="s">
        <v>431</v>
      </c>
      <c r="E2221" s="2" t="s">
        <v>337</v>
      </c>
      <c r="F2221" s="2" t="s">
        <v>434</v>
      </c>
      <c r="G2221" s="2">
        <v>1</v>
      </c>
      <c r="H2221" s="10">
        <f>IF(_xlfn.XLOOKUP(D2221,Principales!$B:$B,Principales!$D:$D,,,1)&lt;B2221,_xlfn.XLOOKUP(D2221,Principales!$B:$B,Principales!$C:$C,,,-1),_xlfn.XLOOKUP(D2221,Principales!$B:$B,Principales!$C:$C,,,1))</f>
        <v>5000</v>
      </c>
      <c r="I2221" s="14">
        <f t="shared" si="176"/>
        <v>0</v>
      </c>
      <c r="J2221" s="14">
        <f t="shared" si="177"/>
        <v>5000</v>
      </c>
    </row>
    <row r="2222" spans="1:10" hidden="1" x14ac:dyDescent="0.3">
      <c r="A2222" s="5">
        <f t="shared" si="178"/>
        <v>1438</v>
      </c>
      <c r="B2222" s="3">
        <v>45296</v>
      </c>
      <c r="C2222" s="2" t="s">
        <v>49</v>
      </c>
      <c r="D2222" s="2" t="s">
        <v>153</v>
      </c>
      <c r="E2222" s="2" t="s">
        <v>528</v>
      </c>
      <c r="F2222" s="2" t="s">
        <v>434</v>
      </c>
      <c r="G2222" s="2">
        <v>1</v>
      </c>
      <c r="H2222" s="10">
        <f>IF(_xlfn.XLOOKUP(D2222,Principales!$B:$B,Principales!$D:$D,,,1)&lt;B2222,_xlfn.XLOOKUP(D2222,Principales!$B:$B,Principales!$C:$C,,,-1),_xlfn.XLOOKUP(D2222,Principales!$B:$B,Principales!$C:$C,,,1))</f>
        <v>5500</v>
      </c>
      <c r="I2222" s="14">
        <f t="shared" si="176"/>
        <v>0</v>
      </c>
      <c r="J2222" s="14">
        <f t="shared" si="177"/>
        <v>5500</v>
      </c>
    </row>
    <row r="2223" spans="1:10" hidden="1" x14ac:dyDescent="0.3">
      <c r="A2223" s="5">
        <f t="shared" si="178"/>
        <v>1438</v>
      </c>
      <c r="B2223" s="3">
        <v>45296</v>
      </c>
      <c r="C2223" s="2" t="s">
        <v>49</v>
      </c>
      <c r="D2223" s="2" t="s">
        <v>37</v>
      </c>
      <c r="E2223" s="2"/>
      <c r="F2223" s="2" t="s">
        <v>4</v>
      </c>
      <c r="G2223" s="2">
        <v>2</v>
      </c>
      <c r="H2223" s="10">
        <f>IF(_xlfn.XLOOKUP(D2223,Principales!$B:$B,Principales!$D:$D,,,1)&lt;B2223,_xlfn.XLOOKUP(D2223,Principales!$B:$B,Principales!$C:$C,,,-1),_xlfn.XLOOKUP(D2223,Principales!$B:$B,Principales!$C:$C,,,1))</f>
        <v>6000</v>
      </c>
      <c r="I2223" s="14">
        <f t="shared" si="176"/>
        <v>0</v>
      </c>
      <c r="J2223" s="14">
        <f t="shared" si="177"/>
        <v>12000</v>
      </c>
    </row>
    <row r="2224" spans="1:10" hidden="1" x14ac:dyDescent="0.3">
      <c r="A2224" s="5">
        <f t="shared" si="178"/>
        <v>1438</v>
      </c>
      <c r="B2224" s="3">
        <v>45296</v>
      </c>
      <c r="C2224" s="2" t="s">
        <v>49</v>
      </c>
      <c r="D2224" s="2" t="s">
        <v>37</v>
      </c>
      <c r="E2224" s="2"/>
      <c r="F2224" s="2" t="s">
        <v>434</v>
      </c>
      <c r="G2224" s="2">
        <v>1</v>
      </c>
      <c r="H2224" s="10">
        <f>IF(_xlfn.XLOOKUP(D2224,Principales!$B:$B,Principales!$D:$D,,,1)&lt;B2224,_xlfn.XLOOKUP(D2224,Principales!$B:$B,Principales!$C:$C,,,-1),_xlfn.XLOOKUP(D2224,Principales!$B:$B,Principales!$C:$C,,,1))</f>
        <v>6000</v>
      </c>
      <c r="I2224" s="14">
        <f t="shared" si="176"/>
        <v>0</v>
      </c>
      <c r="J2224" s="14">
        <f t="shared" si="177"/>
        <v>6000</v>
      </c>
    </row>
    <row r="2225" spans="1:10" hidden="1" x14ac:dyDescent="0.3">
      <c r="A2225" s="5">
        <f t="shared" si="178"/>
        <v>1439</v>
      </c>
      <c r="B2225" s="3">
        <v>45296</v>
      </c>
      <c r="C2225" s="2" t="s">
        <v>544</v>
      </c>
      <c r="D2225" s="2" t="s">
        <v>137</v>
      </c>
      <c r="E2225" s="2" t="s">
        <v>528</v>
      </c>
      <c r="F2225" s="2" t="s">
        <v>12</v>
      </c>
      <c r="G2225" s="2">
        <v>1</v>
      </c>
      <c r="H2225" s="10">
        <f>IF(_xlfn.XLOOKUP(D2225,Principales!$B:$B,Principales!$D:$D,,,1)&lt;B2225,_xlfn.XLOOKUP(D2225,Principales!$B:$B,Principales!$C:$C,,,-1),_xlfn.XLOOKUP(D2225,Principales!$B:$B,Principales!$C:$C,,,1))</f>
        <v>5000</v>
      </c>
      <c r="I2225" s="14">
        <f t="shared" si="176"/>
        <v>0</v>
      </c>
      <c r="J2225" s="14">
        <f t="shared" si="177"/>
        <v>5000</v>
      </c>
    </row>
    <row r="2226" spans="1:10" hidden="1" x14ac:dyDescent="0.3">
      <c r="A2226" s="5">
        <f t="shared" si="178"/>
        <v>1439</v>
      </c>
      <c r="B2226" s="3">
        <v>45296</v>
      </c>
      <c r="C2226" s="2" t="s">
        <v>544</v>
      </c>
      <c r="D2226" s="2" t="s">
        <v>153</v>
      </c>
      <c r="E2226" s="2" t="s">
        <v>22</v>
      </c>
      <c r="F2226" s="2" t="s">
        <v>12</v>
      </c>
      <c r="G2226" s="2">
        <v>2</v>
      </c>
      <c r="H2226" s="10">
        <f>IF(_xlfn.XLOOKUP(D2226,Principales!$B:$B,Principales!$D:$D,,,1)&lt;B2226,_xlfn.XLOOKUP(D2226,Principales!$B:$B,Principales!$C:$C,,,-1),_xlfn.XLOOKUP(D2226,Principales!$B:$B,Principales!$C:$C,,,1))</f>
        <v>5500</v>
      </c>
      <c r="I2226" s="14">
        <f t="shared" si="176"/>
        <v>0</v>
      </c>
      <c r="J2226" s="14">
        <f t="shared" si="177"/>
        <v>11000</v>
      </c>
    </row>
    <row r="2227" spans="1:10" hidden="1" x14ac:dyDescent="0.3">
      <c r="A2227" s="5">
        <f t="shared" si="178"/>
        <v>1440</v>
      </c>
      <c r="B2227" s="3">
        <v>45296</v>
      </c>
      <c r="C2227" s="2" t="s">
        <v>507</v>
      </c>
      <c r="D2227" s="2" t="s">
        <v>137</v>
      </c>
      <c r="E2227" s="2" t="s">
        <v>337</v>
      </c>
      <c r="F2227" s="2" t="s">
        <v>434</v>
      </c>
      <c r="G2227" s="2">
        <v>1</v>
      </c>
      <c r="H2227" s="10">
        <f>IF(_xlfn.XLOOKUP(D2227,Principales!$B:$B,Principales!$D:$D,,,1)&lt;B2227,_xlfn.XLOOKUP(D2227,Principales!$B:$B,Principales!$C:$C,,,-1),_xlfn.XLOOKUP(D2227,Principales!$B:$B,Principales!$C:$C,,,1))</f>
        <v>5000</v>
      </c>
      <c r="I2227" s="14">
        <f t="shared" si="176"/>
        <v>0</v>
      </c>
      <c r="J2227" s="14">
        <f t="shared" si="177"/>
        <v>5000</v>
      </c>
    </row>
    <row r="2228" spans="1:10" hidden="1" x14ac:dyDescent="0.3">
      <c r="A2228" s="5">
        <f t="shared" si="178"/>
        <v>1440</v>
      </c>
      <c r="B2228" s="3">
        <v>45296</v>
      </c>
      <c r="C2228" s="2" t="s">
        <v>507</v>
      </c>
      <c r="D2228" s="2" t="s">
        <v>36</v>
      </c>
      <c r="E2228" s="2"/>
      <c r="F2228" s="2" t="s">
        <v>4</v>
      </c>
      <c r="G2228" s="2">
        <v>1</v>
      </c>
      <c r="H2228" s="10">
        <f>IF(_xlfn.XLOOKUP(D2228,Principales!$B:$B,Principales!$D:$D,,,1)&lt;B2228,_xlfn.XLOOKUP(D2228,Principales!$B:$B,Principales!$C:$C,,,-1),_xlfn.XLOOKUP(D2228,Principales!$B:$B,Principales!$C:$C,,,1))</f>
        <v>5500</v>
      </c>
      <c r="I2228" s="14">
        <f t="shared" si="176"/>
        <v>0</v>
      </c>
      <c r="J2228" s="14">
        <f t="shared" si="177"/>
        <v>5500</v>
      </c>
    </row>
    <row r="2229" spans="1:10" hidden="1" x14ac:dyDescent="0.3">
      <c r="A2229" s="5">
        <f t="shared" si="178"/>
        <v>1440</v>
      </c>
      <c r="B2229" s="3">
        <v>45296</v>
      </c>
      <c r="C2229" s="2" t="s">
        <v>507</v>
      </c>
      <c r="D2229" s="2" t="s">
        <v>37</v>
      </c>
      <c r="E2229" s="2"/>
      <c r="F2229" s="2" t="s">
        <v>434</v>
      </c>
      <c r="G2229" s="2">
        <v>4</v>
      </c>
      <c r="H2229" s="10">
        <f>IF(_xlfn.XLOOKUP(D2229,Principales!$B:$B,Principales!$D:$D,,,1)&lt;B2229,_xlfn.XLOOKUP(D2229,Principales!$B:$B,Principales!$C:$C,,,-1),_xlfn.XLOOKUP(D2229,Principales!$B:$B,Principales!$C:$C,,,1))</f>
        <v>6000</v>
      </c>
      <c r="I2229" s="14">
        <f t="shared" si="176"/>
        <v>0</v>
      </c>
      <c r="J2229" s="14">
        <f t="shared" si="177"/>
        <v>24000</v>
      </c>
    </row>
    <row r="2230" spans="1:10" hidden="1" x14ac:dyDescent="0.3">
      <c r="A2230" s="5">
        <f t="shared" si="178"/>
        <v>1441</v>
      </c>
      <c r="B2230" s="3">
        <v>45296</v>
      </c>
      <c r="C2230" s="2" t="s">
        <v>806</v>
      </c>
      <c r="D2230" s="2" t="s">
        <v>37</v>
      </c>
      <c r="E2230" s="2"/>
      <c r="F2230" s="2" t="s">
        <v>4</v>
      </c>
      <c r="G2230" s="2">
        <v>1</v>
      </c>
      <c r="H2230" s="10">
        <f>IF(_xlfn.XLOOKUP(D2230,Principales!$B:$B,Principales!$D:$D,,,1)&lt;B2230,_xlfn.XLOOKUP(D2230,Principales!$B:$B,Principales!$C:$C,,,-1),_xlfn.XLOOKUP(D2230,Principales!$B:$B,Principales!$C:$C,,,1))</f>
        <v>6000</v>
      </c>
      <c r="I2230" s="14">
        <f t="shared" si="176"/>
        <v>0</v>
      </c>
      <c r="J2230" s="14">
        <f t="shared" si="177"/>
        <v>6000</v>
      </c>
    </row>
    <row r="2231" spans="1:10" hidden="1" x14ac:dyDescent="0.3">
      <c r="A2231" s="5">
        <f t="shared" si="178"/>
        <v>1441</v>
      </c>
      <c r="B2231" s="3">
        <v>45296</v>
      </c>
      <c r="C2231" s="2" t="s">
        <v>806</v>
      </c>
      <c r="D2231" s="2" t="s">
        <v>807</v>
      </c>
      <c r="E2231" s="2"/>
      <c r="F2231" s="2" t="s">
        <v>4</v>
      </c>
      <c r="G2231" s="2">
        <v>1</v>
      </c>
      <c r="H2231" s="10">
        <f>IF(_xlfn.XLOOKUP(D2231,Principales!$B:$B,Principales!$D:$D,,,1)&lt;B2231,_xlfn.XLOOKUP(D2231,Principales!$B:$B,Principales!$C:$C,,,-1),_xlfn.XLOOKUP(D2231,Principales!$B:$B,Principales!$C:$C,,,1))</f>
        <v>5500</v>
      </c>
      <c r="I2231" s="14">
        <f t="shared" si="176"/>
        <v>0</v>
      </c>
      <c r="J2231" s="14">
        <f t="shared" si="177"/>
        <v>5500</v>
      </c>
    </row>
    <row r="2232" spans="1:10" hidden="1" x14ac:dyDescent="0.3">
      <c r="A2232" s="5">
        <f t="shared" si="178"/>
        <v>1441</v>
      </c>
      <c r="B2232" s="3">
        <v>45296</v>
      </c>
      <c r="C2232" s="2" t="s">
        <v>806</v>
      </c>
      <c r="D2232" s="2" t="s">
        <v>431</v>
      </c>
      <c r="E2232" s="2" t="s">
        <v>337</v>
      </c>
      <c r="F2232" s="2" t="s">
        <v>4</v>
      </c>
      <c r="G2232" s="2">
        <v>1</v>
      </c>
      <c r="H2232" s="10">
        <f>IF(_xlfn.XLOOKUP(D2232,Principales!$B:$B,Principales!$D:$D,,,1)&lt;B2232,_xlfn.XLOOKUP(D2232,Principales!$B:$B,Principales!$C:$C,,,-1),_xlfn.XLOOKUP(D2232,Principales!$B:$B,Principales!$C:$C,,,1))</f>
        <v>5000</v>
      </c>
      <c r="I2232" s="14">
        <f t="shared" si="176"/>
        <v>0</v>
      </c>
      <c r="J2232" s="14">
        <f t="shared" si="177"/>
        <v>5000</v>
      </c>
    </row>
    <row r="2233" spans="1:10" hidden="1" x14ac:dyDescent="0.3">
      <c r="A2233" s="5">
        <f t="shared" si="178"/>
        <v>1442</v>
      </c>
      <c r="B2233" s="3">
        <v>45297</v>
      </c>
      <c r="C2233" s="2" t="s">
        <v>84</v>
      </c>
      <c r="D2233" s="2" t="s">
        <v>155</v>
      </c>
      <c r="E2233" s="2" t="s">
        <v>92</v>
      </c>
      <c r="F2233" s="2" t="s">
        <v>434</v>
      </c>
      <c r="G2233" s="2">
        <v>1</v>
      </c>
      <c r="H2233" s="10">
        <f>IF(_xlfn.XLOOKUP(D2233,Principales!$B:$B,Principales!$D:$D,,,1)&lt;B2233,_xlfn.XLOOKUP(D2233,Principales!$B:$B,Principales!$C:$C,,,-1),_xlfn.XLOOKUP(D2233,Principales!$B:$B,Principales!$C:$C,,,1))</f>
        <v>5000</v>
      </c>
      <c r="I2233" s="14">
        <f t="shared" si="176"/>
        <v>0</v>
      </c>
      <c r="J2233" s="14">
        <f t="shared" si="177"/>
        <v>5000</v>
      </c>
    </row>
    <row r="2234" spans="1:10" hidden="1" x14ac:dyDescent="0.3">
      <c r="A2234" s="5">
        <f t="shared" si="178"/>
        <v>1443</v>
      </c>
      <c r="B2234" s="3">
        <v>45297</v>
      </c>
      <c r="C2234" s="2" t="s">
        <v>8</v>
      </c>
      <c r="D2234" s="2" t="s">
        <v>37</v>
      </c>
      <c r="E2234" s="2"/>
      <c r="F2234" s="2" t="s">
        <v>434</v>
      </c>
      <c r="G2234" s="2">
        <v>2</v>
      </c>
      <c r="H2234" s="10">
        <f>IF(_xlfn.XLOOKUP(D2234,Principales!$B:$B,Principales!$D:$D,,,1)&lt;B2234,_xlfn.XLOOKUP(D2234,Principales!$B:$B,Principales!$C:$C,,,-1),_xlfn.XLOOKUP(D2234,Principales!$B:$B,Principales!$C:$C,,,1))</f>
        <v>6000</v>
      </c>
      <c r="I2234" s="14">
        <f t="shared" si="176"/>
        <v>0</v>
      </c>
      <c r="J2234" s="14">
        <f t="shared" si="177"/>
        <v>12000</v>
      </c>
    </row>
    <row r="2235" spans="1:10" hidden="1" x14ac:dyDescent="0.3">
      <c r="A2235" s="5">
        <f t="shared" si="178"/>
        <v>1443</v>
      </c>
      <c r="B2235" s="3">
        <v>45297</v>
      </c>
      <c r="C2235" s="2" t="s">
        <v>8</v>
      </c>
      <c r="D2235" s="2" t="s">
        <v>153</v>
      </c>
      <c r="E2235" s="2" t="s">
        <v>528</v>
      </c>
      <c r="F2235" s="2" t="s">
        <v>434</v>
      </c>
      <c r="G2235" s="2">
        <v>1</v>
      </c>
      <c r="H2235" s="10">
        <f>IF(_xlfn.XLOOKUP(D2235,Principales!$B:$B,Principales!$D:$D,,,1)&lt;B2235,_xlfn.XLOOKUP(D2235,Principales!$B:$B,Principales!$C:$C,,,-1),_xlfn.XLOOKUP(D2235,Principales!$B:$B,Principales!$C:$C,,,1))</f>
        <v>5500</v>
      </c>
      <c r="I2235" s="14">
        <f t="shared" ref="I2235:I2298" si="179">IF(AND(F2235="S/E",OR(E2235="Mix ensalada",D2235="Mix ensalada")),0,IF(AND(F2235="S/E",OR(E2235&lt;&gt;"Mix ensalada",D2235&lt;&gt;"Mix ensalada")),1000,0))</f>
        <v>0</v>
      </c>
      <c r="J2235" s="14">
        <f t="shared" ref="J2235:J2298" si="180">G2235*H2235-I2235</f>
        <v>5500</v>
      </c>
    </row>
    <row r="2236" spans="1:10" hidden="1" x14ac:dyDescent="0.3">
      <c r="A2236" s="5">
        <f t="shared" si="178"/>
        <v>1444</v>
      </c>
      <c r="B2236" s="3">
        <v>45297</v>
      </c>
      <c r="C2236" s="2" t="s">
        <v>507</v>
      </c>
      <c r="D2236" s="2" t="s">
        <v>155</v>
      </c>
      <c r="E2236" s="2" t="s">
        <v>63</v>
      </c>
      <c r="F2236" s="2" t="s">
        <v>434</v>
      </c>
      <c r="G2236" s="2">
        <v>2</v>
      </c>
      <c r="H2236" s="10">
        <f>IF(_xlfn.XLOOKUP(D2236,Principales!$B:$B,Principales!$D:$D,,,1)&lt;B2236,_xlfn.XLOOKUP(D2236,Principales!$B:$B,Principales!$C:$C,,,-1),_xlfn.XLOOKUP(D2236,Principales!$B:$B,Principales!$C:$C,,,1))</f>
        <v>5000</v>
      </c>
      <c r="I2236" s="14">
        <f t="shared" si="179"/>
        <v>0</v>
      </c>
      <c r="J2236" s="14">
        <f t="shared" si="180"/>
        <v>10000</v>
      </c>
    </row>
    <row r="2237" spans="1:10" hidden="1" x14ac:dyDescent="0.3">
      <c r="A2237" s="5">
        <f t="shared" si="178"/>
        <v>1444</v>
      </c>
      <c r="B2237" s="3">
        <v>45297</v>
      </c>
      <c r="C2237" s="2" t="s">
        <v>507</v>
      </c>
      <c r="D2237" s="2" t="s">
        <v>155</v>
      </c>
      <c r="E2237" s="2" t="s">
        <v>332</v>
      </c>
      <c r="F2237" s="2" t="s">
        <v>434</v>
      </c>
      <c r="G2237" s="2">
        <v>1</v>
      </c>
      <c r="H2237" s="10">
        <f>IF(_xlfn.XLOOKUP(D2237,Principales!$B:$B,Principales!$D:$D,,,1)&lt;B2237,_xlfn.XLOOKUP(D2237,Principales!$B:$B,Principales!$C:$C,,,-1),_xlfn.XLOOKUP(D2237,Principales!$B:$B,Principales!$C:$C,,,1))</f>
        <v>5000</v>
      </c>
      <c r="I2237" s="14">
        <f t="shared" si="179"/>
        <v>0</v>
      </c>
      <c r="J2237" s="14">
        <f t="shared" si="180"/>
        <v>5000</v>
      </c>
    </row>
    <row r="2238" spans="1:10" hidden="1" x14ac:dyDescent="0.3">
      <c r="A2238" s="5">
        <f t="shared" si="178"/>
        <v>1445</v>
      </c>
      <c r="B2238" s="3">
        <v>45297</v>
      </c>
      <c r="C2238" s="2" t="s">
        <v>755</v>
      </c>
      <c r="D2238" s="2" t="s">
        <v>155</v>
      </c>
      <c r="E2238" s="2" t="s">
        <v>63</v>
      </c>
      <c r="F2238" s="2" t="s">
        <v>434</v>
      </c>
      <c r="G2238" s="2">
        <v>2</v>
      </c>
      <c r="H2238" s="10">
        <f>IF(_xlfn.XLOOKUP(D2238,Principales!$B:$B,Principales!$D:$D,,,1)&lt;B2238,_xlfn.XLOOKUP(D2238,Principales!$B:$B,Principales!$C:$C,,,-1),_xlfn.XLOOKUP(D2238,Principales!$B:$B,Principales!$C:$C,,,1))</f>
        <v>5000</v>
      </c>
      <c r="I2238" s="14">
        <f t="shared" si="179"/>
        <v>0</v>
      </c>
      <c r="J2238" s="14">
        <f t="shared" si="180"/>
        <v>10000</v>
      </c>
    </row>
    <row r="2239" spans="1:10" hidden="1" x14ac:dyDescent="0.3">
      <c r="A2239" s="5">
        <f t="shared" si="178"/>
        <v>1446</v>
      </c>
      <c r="B2239" s="3">
        <v>45297</v>
      </c>
      <c r="C2239" s="2" t="s">
        <v>97</v>
      </c>
      <c r="D2239" s="2" t="s">
        <v>155</v>
      </c>
      <c r="E2239" s="2" t="s">
        <v>63</v>
      </c>
      <c r="F2239" s="2" t="s">
        <v>434</v>
      </c>
      <c r="G2239" s="2">
        <v>1</v>
      </c>
      <c r="H2239" s="10">
        <f>IF(_xlfn.XLOOKUP(D2239,Principales!$B:$B,Principales!$D:$D,,,1)&lt;B2239,_xlfn.XLOOKUP(D2239,Principales!$B:$B,Principales!$C:$C,,,-1),_xlfn.XLOOKUP(D2239,Principales!$B:$B,Principales!$C:$C,,,1))</f>
        <v>5000</v>
      </c>
      <c r="I2239" s="14">
        <f t="shared" si="179"/>
        <v>0</v>
      </c>
      <c r="J2239" s="14">
        <f t="shared" si="180"/>
        <v>5000</v>
      </c>
    </row>
    <row r="2240" spans="1:10" hidden="1" x14ac:dyDescent="0.3">
      <c r="A2240" s="5">
        <f t="shared" si="178"/>
        <v>1447</v>
      </c>
      <c r="B2240" s="3">
        <v>45297</v>
      </c>
      <c r="C2240" s="2" t="s">
        <v>801</v>
      </c>
      <c r="D2240" s="2" t="s">
        <v>155</v>
      </c>
      <c r="E2240" s="2" t="s">
        <v>63</v>
      </c>
      <c r="F2240" s="2" t="s">
        <v>434</v>
      </c>
      <c r="G2240" s="2">
        <v>4</v>
      </c>
      <c r="H2240" s="10">
        <f>IF(_xlfn.XLOOKUP(D2240,Principales!$B:$B,Principales!$D:$D,,,1)&lt;B2240,_xlfn.XLOOKUP(D2240,Principales!$B:$B,Principales!$C:$C,,,-1),_xlfn.XLOOKUP(D2240,Principales!$B:$B,Principales!$C:$C,,,1))</f>
        <v>5000</v>
      </c>
      <c r="I2240" s="14">
        <f t="shared" si="179"/>
        <v>0</v>
      </c>
      <c r="J2240" s="14">
        <f t="shared" si="180"/>
        <v>20000</v>
      </c>
    </row>
    <row r="2241" spans="1:10" hidden="1" x14ac:dyDescent="0.3">
      <c r="A2241" s="5">
        <f t="shared" si="178"/>
        <v>1448</v>
      </c>
      <c r="B2241" s="3">
        <v>45297</v>
      </c>
      <c r="C2241" s="2" t="s">
        <v>804</v>
      </c>
      <c r="D2241" s="2" t="s">
        <v>37</v>
      </c>
      <c r="E2241" s="2"/>
      <c r="F2241" s="2" t="s">
        <v>12</v>
      </c>
      <c r="G2241" s="2">
        <v>2</v>
      </c>
      <c r="H2241" s="10">
        <f>IF(_xlfn.XLOOKUP(D2241,Principales!$B:$B,Principales!$D:$D,,,1)&lt;B2241,_xlfn.XLOOKUP(D2241,Principales!$B:$B,Principales!$C:$C,,,-1),_xlfn.XLOOKUP(D2241,Principales!$B:$B,Principales!$C:$C,,,1))</f>
        <v>6000</v>
      </c>
      <c r="I2241" s="14">
        <f t="shared" si="179"/>
        <v>0</v>
      </c>
      <c r="J2241" s="14">
        <f t="shared" si="180"/>
        <v>12000</v>
      </c>
    </row>
    <row r="2242" spans="1:10" hidden="1" x14ac:dyDescent="0.3">
      <c r="A2242" s="5">
        <f t="shared" si="178"/>
        <v>1449</v>
      </c>
      <c r="B2242" s="3">
        <v>45297</v>
      </c>
      <c r="C2242" s="2" t="s">
        <v>583</v>
      </c>
      <c r="D2242" s="2" t="s">
        <v>155</v>
      </c>
      <c r="E2242" s="2" t="s">
        <v>63</v>
      </c>
      <c r="F2242" s="2" t="s">
        <v>434</v>
      </c>
      <c r="G2242" s="2">
        <v>1</v>
      </c>
      <c r="H2242" s="10">
        <f>IF(_xlfn.XLOOKUP(D2242,Principales!$B:$B,Principales!$D:$D,,,1)&lt;B2242,_xlfn.XLOOKUP(D2242,Principales!$B:$B,Principales!$C:$C,,,-1),_xlfn.XLOOKUP(D2242,Principales!$B:$B,Principales!$C:$C,,,1))</f>
        <v>5000</v>
      </c>
      <c r="I2242" s="14">
        <f t="shared" si="179"/>
        <v>0</v>
      </c>
      <c r="J2242" s="14">
        <f t="shared" si="180"/>
        <v>5000</v>
      </c>
    </row>
    <row r="2243" spans="1:10" hidden="1" x14ac:dyDescent="0.3">
      <c r="A2243" s="5">
        <f t="shared" si="178"/>
        <v>1449</v>
      </c>
      <c r="B2243" s="3">
        <v>45297</v>
      </c>
      <c r="C2243" s="2" t="s">
        <v>583</v>
      </c>
      <c r="D2243" s="2" t="s">
        <v>431</v>
      </c>
      <c r="E2243" s="2" t="s">
        <v>543</v>
      </c>
      <c r="F2243" s="2" t="s">
        <v>4</v>
      </c>
      <c r="G2243" s="2">
        <v>1</v>
      </c>
      <c r="H2243" s="10">
        <f>IF(_xlfn.XLOOKUP(D2243,Principales!$B:$B,Principales!$D:$D,,,1)&lt;B2243,_xlfn.XLOOKUP(D2243,Principales!$B:$B,Principales!$C:$C,,,-1),_xlfn.XLOOKUP(D2243,Principales!$B:$B,Principales!$C:$C,,,1))</f>
        <v>5000</v>
      </c>
      <c r="I2243" s="14">
        <f t="shared" si="179"/>
        <v>0</v>
      </c>
      <c r="J2243" s="14">
        <f t="shared" si="180"/>
        <v>5000</v>
      </c>
    </row>
    <row r="2244" spans="1:10" hidden="1" x14ac:dyDescent="0.3">
      <c r="A2244" s="5">
        <f t="shared" ref="A2244:A2307" si="181">IF(_xlfn.CONCAT(B2244:C2244)=_xlfn.CONCAT(B2243:C2243),A2243,A2243+1)</f>
        <v>1450</v>
      </c>
      <c r="B2244" s="3">
        <v>45297</v>
      </c>
      <c r="C2244" s="2" t="s">
        <v>72</v>
      </c>
      <c r="D2244" s="2" t="s">
        <v>37</v>
      </c>
      <c r="E2244" s="2"/>
      <c r="F2244" s="2" t="s">
        <v>434</v>
      </c>
      <c r="G2244" s="2">
        <v>1</v>
      </c>
      <c r="H2244" s="10">
        <f>IF(_xlfn.XLOOKUP(D2244,Principales!$B:$B,Principales!$D:$D,,,1)&lt;B2244,_xlfn.XLOOKUP(D2244,Principales!$B:$B,Principales!$C:$C,,,-1),_xlfn.XLOOKUP(D2244,Principales!$B:$B,Principales!$C:$C,,,1))</f>
        <v>6000</v>
      </c>
      <c r="I2244" s="14">
        <f t="shared" si="179"/>
        <v>0</v>
      </c>
      <c r="J2244" s="14">
        <f t="shared" si="180"/>
        <v>6000</v>
      </c>
    </row>
    <row r="2245" spans="1:10" hidden="1" x14ac:dyDescent="0.3">
      <c r="A2245" s="5">
        <f t="shared" si="181"/>
        <v>1451</v>
      </c>
      <c r="B2245" s="3">
        <v>45297</v>
      </c>
      <c r="C2245" s="2" t="s">
        <v>776</v>
      </c>
      <c r="D2245" s="2" t="s">
        <v>37</v>
      </c>
      <c r="E2245" s="2"/>
      <c r="F2245" s="2" t="s">
        <v>12</v>
      </c>
      <c r="G2245" s="2">
        <v>2</v>
      </c>
      <c r="H2245" s="10">
        <f>IF(_xlfn.XLOOKUP(D2245,Principales!$B:$B,Principales!$D:$D,,,1)&lt;B2245,_xlfn.XLOOKUP(D2245,Principales!$B:$B,Principales!$C:$C,,,-1),_xlfn.XLOOKUP(D2245,Principales!$B:$B,Principales!$C:$C,,,1))</f>
        <v>6000</v>
      </c>
      <c r="I2245" s="14">
        <f t="shared" si="179"/>
        <v>0</v>
      </c>
      <c r="J2245" s="14">
        <f t="shared" si="180"/>
        <v>12000</v>
      </c>
    </row>
    <row r="2246" spans="1:10" hidden="1" x14ac:dyDescent="0.3">
      <c r="A2246" s="5">
        <f t="shared" si="181"/>
        <v>1451</v>
      </c>
      <c r="B2246" s="3">
        <v>45297</v>
      </c>
      <c r="C2246" s="2" t="s">
        <v>776</v>
      </c>
      <c r="D2246" s="2" t="s">
        <v>431</v>
      </c>
      <c r="E2246" s="2" t="s">
        <v>337</v>
      </c>
      <c r="F2246" s="2" t="s">
        <v>12</v>
      </c>
      <c r="G2246" s="2">
        <v>1</v>
      </c>
      <c r="H2246" s="10">
        <f>IF(_xlfn.XLOOKUP(D2246,Principales!$B:$B,Principales!$D:$D,,,1)&lt;B2246,_xlfn.XLOOKUP(D2246,Principales!$B:$B,Principales!$C:$C,,,-1),_xlfn.XLOOKUP(D2246,Principales!$B:$B,Principales!$C:$C,,,1))</f>
        <v>5000</v>
      </c>
      <c r="I2246" s="14">
        <f t="shared" si="179"/>
        <v>0</v>
      </c>
      <c r="J2246" s="14">
        <f t="shared" si="180"/>
        <v>5000</v>
      </c>
    </row>
    <row r="2247" spans="1:10" hidden="1" x14ac:dyDescent="0.3">
      <c r="A2247" s="5">
        <f t="shared" si="181"/>
        <v>1451</v>
      </c>
      <c r="B2247" s="3">
        <v>45297</v>
      </c>
      <c r="C2247" s="2" t="s">
        <v>776</v>
      </c>
      <c r="D2247" s="2" t="s">
        <v>155</v>
      </c>
      <c r="E2247" s="2" t="s">
        <v>63</v>
      </c>
      <c r="F2247" s="2" t="s">
        <v>12</v>
      </c>
      <c r="G2247" s="2">
        <v>1</v>
      </c>
      <c r="H2247" s="10">
        <f>IF(_xlfn.XLOOKUP(D2247,Principales!$B:$B,Principales!$D:$D,,,1)&lt;B2247,_xlfn.XLOOKUP(D2247,Principales!$B:$B,Principales!$C:$C,,,-1),_xlfn.XLOOKUP(D2247,Principales!$B:$B,Principales!$C:$C,,,1))</f>
        <v>5000</v>
      </c>
      <c r="I2247" s="14">
        <f t="shared" si="179"/>
        <v>0</v>
      </c>
      <c r="J2247" s="14">
        <f t="shared" si="180"/>
        <v>5000</v>
      </c>
    </row>
    <row r="2248" spans="1:10" hidden="1" x14ac:dyDescent="0.3">
      <c r="A2248" s="5">
        <f t="shared" si="181"/>
        <v>1452</v>
      </c>
      <c r="B2248" s="3">
        <v>45297</v>
      </c>
      <c r="C2248" s="2" t="s">
        <v>48</v>
      </c>
      <c r="D2248" s="2" t="s">
        <v>155</v>
      </c>
      <c r="E2248" s="2" t="s">
        <v>63</v>
      </c>
      <c r="F2248" s="2" t="s">
        <v>4</v>
      </c>
      <c r="G2248" s="2">
        <v>1</v>
      </c>
      <c r="H2248" s="10">
        <f>IF(_xlfn.XLOOKUP(D2248,Principales!$B:$B,Principales!$D:$D,,,1)&lt;B2248,_xlfn.XLOOKUP(D2248,Principales!$B:$B,Principales!$C:$C,,,-1),_xlfn.XLOOKUP(D2248,Principales!$B:$B,Principales!$C:$C,,,1))</f>
        <v>5000</v>
      </c>
      <c r="I2248" s="14">
        <f t="shared" si="179"/>
        <v>0</v>
      </c>
      <c r="J2248" s="14">
        <f t="shared" si="180"/>
        <v>5000</v>
      </c>
    </row>
    <row r="2249" spans="1:10" hidden="1" x14ac:dyDescent="0.3">
      <c r="A2249" s="5">
        <f t="shared" si="181"/>
        <v>1452</v>
      </c>
      <c r="B2249" s="3">
        <v>45297</v>
      </c>
      <c r="C2249" s="2" t="s">
        <v>48</v>
      </c>
      <c r="D2249" s="2" t="s">
        <v>153</v>
      </c>
      <c r="E2249" s="2" t="s">
        <v>528</v>
      </c>
      <c r="F2249" s="2" t="s">
        <v>4</v>
      </c>
      <c r="G2249" s="2">
        <v>1</v>
      </c>
      <c r="H2249" s="10">
        <f>IF(_xlfn.XLOOKUP(D2249,Principales!$B:$B,Principales!$D:$D,,,1)&lt;B2249,_xlfn.XLOOKUP(D2249,Principales!$B:$B,Principales!$C:$C,,,-1),_xlfn.XLOOKUP(D2249,Principales!$B:$B,Principales!$C:$C,,,1))</f>
        <v>5500</v>
      </c>
      <c r="I2249" s="14">
        <f t="shared" si="179"/>
        <v>0</v>
      </c>
      <c r="J2249" s="14">
        <f t="shared" si="180"/>
        <v>5500</v>
      </c>
    </row>
    <row r="2250" spans="1:10" hidden="1" x14ac:dyDescent="0.3">
      <c r="A2250" s="5">
        <f t="shared" si="181"/>
        <v>1452</v>
      </c>
      <c r="B2250" s="3">
        <v>45297</v>
      </c>
      <c r="C2250" s="2" t="s">
        <v>48</v>
      </c>
      <c r="D2250" s="2" t="s">
        <v>153</v>
      </c>
      <c r="E2250" s="2" t="s">
        <v>337</v>
      </c>
      <c r="F2250" s="2" t="s">
        <v>4</v>
      </c>
      <c r="G2250" s="2">
        <v>1</v>
      </c>
      <c r="H2250" s="10">
        <f>IF(_xlfn.XLOOKUP(D2250,Principales!$B:$B,Principales!$D:$D,,,1)&lt;B2250,_xlfn.XLOOKUP(D2250,Principales!$B:$B,Principales!$C:$C,,,-1),_xlfn.XLOOKUP(D2250,Principales!$B:$B,Principales!$C:$C,,,1))</f>
        <v>5500</v>
      </c>
      <c r="I2250" s="14">
        <f t="shared" si="179"/>
        <v>0</v>
      </c>
      <c r="J2250" s="14">
        <f t="shared" si="180"/>
        <v>5500</v>
      </c>
    </row>
    <row r="2251" spans="1:10" hidden="1" x14ac:dyDescent="0.3">
      <c r="A2251" s="5">
        <f t="shared" si="181"/>
        <v>1452</v>
      </c>
      <c r="B2251" s="3">
        <v>45297</v>
      </c>
      <c r="C2251" s="2" t="s">
        <v>48</v>
      </c>
      <c r="D2251" s="2" t="s">
        <v>431</v>
      </c>
      <c r="E2251" s="2" t="s">
        <v>528</v>
      </c>
      <c r="F2251" s="2" t="s">
        <v>4</v>
      </c>
      <c r="G2251" s="2">
        <v>1</v>
      </c>
      <c r="H2251" s="10">
        <f>IF(_xlfn.XLOOKUP(D2251,Principales!$B:$B,Principales!$D:$D,,,1)&lt;B2251,_xlfn.XLOOKUP(D2251,Principales!$B:$B,Principales!$C:$C,,,-1),_xlfn.XLOOKUP(D2251,Principales!$B:$B,Principales!$C:$C,,,1))</f>
        <v>5000</v>
      </c>
      <c r="I2251" s="14">
        <f t="shared" si="179"/>
        <v>0</v>
      </c>
      <c r="J2251" s="14">
        <f t="shared" si="180"/>
        <v>5000</v>
      </c>
    </row>
    <row r="2252" spans="1:10" hidden="1" x14ac:dyDescent="0.3">
      <c r="A2252" s="5">
        <f t="shared" si="181"/>
        <v>1452</v>
      </c>
      <c r="B2252" s="3">
        <v>45297</v>
      </c>
      <c r="C2252" s="2" t="s">
        <v>48</v>
      </c>
      <c r="D2252" s="2" t="s">
        <v>153</v>
      </c>
      <c r="E2252" s="2" t="s">
        <v>92</v>
      </c>
      <c r="F2252" s="2" t="s">
        <v>4</v>
      </c>
      <c r="G2252" s="2">
        <v>1</v>
      </c>
      <c r="H2252" s="10">
        <f>IF(_xlfn.XLOOKUP(D2252,Principales!$B:$B,Principales!$D:$D,,,1)&lt;B2252,_xlfn.XLOOKUP(D2252,Principales!$B:$B,Principales!$C:$C,,,-1),_xlfn.XLOOKUP(D2252,Principales!$B:$B,Principales!$C:$C,,,1))</f>
        <v>5500</v>
      </c>
      <c r="I2252" s="14">
        <f t="shared" si="179"/>
        <v>0</v>
      </c>
      <c r="J2252" s="14">
        <f t="shared" si="180"/>
        <v>5500</v>
      </c>
    </row>
    <row r="2253" spans="1:10" hidden="1" x14ac:dyDescent="0.3">
      <c r="A2253" s="5">
        <f t="shared" si="181"/>
        <v>1453</v>
      </c>
      <c r="B2253" s="3">
        <v>45298</v>
      </c>
      <c r="C2253" s="2" t="s">
        <v>84</v>
      </c>
      <c r="D2253" s="2" t="s">
        <v>340</v>
      </c>
      <c r="E2253" s="2" t="s">
        <v>865</v>
      </c>
      <c r="F2253" s="2" t="s">
        <v>434</v>
      </c>
      <c r="G2253" s="2">
        <v>1</v>
      </c>
      <c r="H2253" s="10">
        <f>IF(_xlfn.XLOOKUP(D2253,Principales!$B:$B,Principales!$D:$D,,,1)&lt;B2253,_xlfn.XLOOKUP(D2253,Principales!$B:$B,Principales!$C:$C,,,-1),_xlfn.XLOOKUP(D2253,Principales!$B:$B,Principales!$C:$C,,,1))</f>
        <v>5000</v>
      </c>
      <c r="I2253" s="14">
        <f t="shared" si="179"/>
        <v>0</v>
      </c>
      <c r="J2253" s="14">
        <f t="shared" si="180"/>
        <v>5000</v>
      </c>
    </row>
    <row r="2254" spans="1:10" hidden="1" x14ac:dyDescent="0.3">
      <c r="A2254" s="5">
        <f t="shared" si="181"/>
        <v>1454</v>
      </c>
      <c r="B2254" s="3">
        <v>45298</v>
      </c>
      <c r="C2254" s="2" t="s">
        <v>52</v>
      </c>
      <c r="D2254" s="2" t="s">
        <v>431</v>
      </c>
      <c r="E2254" s="2" t="s">
        <v>543</v>
      </c>
      <c r="F2254" s="2" t="s">
        <v>434</v>
      </c>
      <c r="G2254" s="2">
        <v>1</v>
      </c>
      <c r="H2254" s="10">
        <f>IF(_xlfn.XLOOKUP(D2254,Principales!$B:$B,Principales!$D:$D,,,1)&lt;B2254,_xlfn.XLOOKUP(D2254,Principales!$B:$B,Principales!$C:$C,,,-1),_xlfn.XLOOKUP(D2254,Principales!$B:$B,Principales!$C:$C,,,1))</f>
        <v>5000</v>
      </c>
      <c r="I2254" s="14">
        <f t="shared" si="179"/>
        <v>0</v>
      </c>
      <c r="J2254" s="14">
        <f t="shared" si="180"/>
        <v>5000</v>
      </c>
    </row>
    <row r="2255" spans="1:10" hidden="1" x14ac:dyDescent="0.3">
      <c r="A2255" s="5">
        <f t="shared" si="181"/>
        <v>1454</v>
      </c>
      <c r="B2255" s="3">
        <v>45298</v>
      </c>
      <c r="C2255" s="2" t="s">
        <v>52</v>
      </c>
      <c r="D2255" s="2" t="s">
        <v>340</v>
      </c>
      <c r="E2255" s="2" t="s">
        <v>7</v>
      </c>
      <c r="F2255" s="2" t="s">
        <v>4</v>
      </c>
      <c r="G2255" s="2">
        <v>1</v>
      </c>
      <c r="H2255" s="10">
        <f>IF(_xlfn.XLOOKUP(D2255,Principales!$B:$B,Principales!$D:$D,,,1)&lt;B2255,_xlfn.XLOOKUP(D2255,Principales!$B:$B,Principales!$C:$C,,,-1),_xlfn.XLOOKUP(D2255,Principales!$B:$B,Principales!$C:$C,,,1))</f>
        <v>5000</v>
      </c>
      <c r="I2255" s="14">
        <f t="shared" si="179"/>
        <v>0</v>
      </c>
      <c r="J2255" s="14">
        <f t="shared" si="180"/>
        <v>5000</v>
      </c>
    </row>
    <row r="2256" spans="1:10" hidden="1" x14ac:dyDescent="0.3">
      <c r="A2256" s="5">
        <f t="shared" si="181"/>
        <v>1454</v>
      </c>
      <c r="B2256" s="3">
        <v>45298</v>
      </c>
      <c r="C2256" s="2" t="s">
        <v>52</v>
      </c>
      <c r="D2256" s="2" t="s">
        <v>866</v>
      </c>
      <c r="E2256" s="2"/>
      <c r="F2256" s="2" t="s">
        <v>12</v>
      </c>
      <c r="G2256" s="2">
        <v>3</v>
      </c>
      <c r="H2256" s="10">
        <f>IF(_xlfn.XLOOKUP(D2256,Principales!$B:$B,Principales!$D:$D,,,1)&lt;B2256,_xlfn.XLOOKUP(D2256,Principales!$B:$B,Principales!$C:$C,,,-1),_xlfn.XLOOKUP(D2256,Principales!$B:$B,Principales!$C:$C,,,1))</f>
        <v>6000</v>
      </c>
      <c r="I2256" s="14">
        <f t="shared" si="179"/>
        <v>0</v>
      </c>
      <c r="J2256" s="14">
        <f t="shared" si="180"/>
        <v>18000</v>
      </c>
    </row>
    <row r="2257" spans="1:10" hidden="1" x14ac:dyDescent="0.3">
      <c r="A2257" s="5">
        <f t="shared" si="181"/>
        <v>1455</v>
      </c>
      <c r="B2257" s="3">
        <v>45298</v>
      </c>
      <c r="C2257" s="2" t="s">
        <v>493</v>
      </c>
      <c r="D2257" s="2" t="s">
        <v>866</v>
      </c>
      <c r="E2257" s="2"/>
      <c r="F2257" s="2" t="s">
        <v>434</v>
      </c>
      <c r="G2257" s="2">
        <v>1</v>
      </c>
      <c r="H2257" s="10">
        <f>IF(_xlfn.XLOOKUP(D2257,Principales!$B:$B,Principales!$D:$D,,,1)&lt;B2257,_xlfn.XLOOKUP(D2257,Principales!$B:$B,Principales!$C:$C,,,-1),_xlfn.XLOOKUP(D2257,Principales!$B:$B,Principales!$C:$C,,,1))</f>
        <v>6000</v>
      </c>
      <c r="I2257" s="14">
        <f t="shared" si="179"/>
        <v>0</v>
      </c>
      <c r="J2257" s="14">
        <f t="shared" si="180"/>
        <v>6000</v>
      </c>
    </row>
    <row r="2258" spans="1:10" hidden="1" x14ac:dyDescent="0.3">
      <c r="A2258" s="5">
        <f t="shared" si="181"/>
        <v>1455</v>
      </c>
      <c r="B2258" s="3">
        <v>45298</v>
      </c>
      <c r="C2258" s="2" t="s">
        <v>493</v>
      </c>
      <c r="D2258" s="2" t="s">
        <v>867</v>
      </c>
      <c r="E2258" s="2"/>
      <c r="F2258" s="2" t="s">
        <v>434</v>
      </c>
      <c r="G2258" s="2">
        <v>1</v>
      </c>
      <c r="H2258" s="10">
        <f>IF(_xlfn.XLOOKUP(D2258,Principales!$B:$B,Principales!$D:$D,,,1)&lt;B2258,_xlfn.XLOOKUP(D2258,Principales!$B:$B,Principales!$C:$C,,,-1),_xlfn.XLOOKUP(D2258,Principales!$B:$B,Principales!$C:$C,,,1))</f>
        <v>6000</v>
      </c>
      <c r="I2258" s="14">
        <f t="shared" si="179"/>
        <v>0</v>
      </c>
      <c r="J2258" s="14">
        <f t="shared" si="180"/>
        <v>6000</v>
      </c>
    </row>
    <row r="2259" spans="1:10" hidden="1" x14ac:dyDescent="0.3">
      <c r="A2259" s="5">
        <f t="shared" si="181"/>
        <v>1456</v>
      </c>
      <c r="B2259" s="3">
        <v>45298</v>
      </c>
      <c r="C2259" s="2" t="s">
        <v>573</v>
      </c>
      <c r="D2259" s="2" t="s">
        <v>37</v>
      </c>
      <c r="E2259" s="2"/>
      <c r="F2259" s="2" t="s">
        <v>434</v>
      </c>
      <c r="G2259" s="2">
        <v>2</v>
      </c>
      <c r="H2259" s="10">
        <f>IF(_xlfn.XLOOKUP(D2259,Principales!$B:$B,Principales!$D:$D,,,1)&lt;B2259,_xlfn.XLOOKUP(D2259,Principales!$B:$B,Principales!$C:$C,,,-1),_xlfn.XLOOKUP(D2259,Principales!$B:$B,Principales!$C:$C,,,1))</f>
        <v>6000</v>
      </c>
      <c r="I2259" s="14">
        <f t="shared" si="179"/>
        <v>0</v>
      </c>
      <c r="J2259" s="14">
        <f t="shared" si="180"/>
        <v>12000</v>
      </c>
    </row>
    <row r="2260" spans="1:10" hidden="1" x14ac:dyDescent="0.3">
      <c r="A2260" s="5">
        <f t="shared" si="181"/>
        <v>1457</v>
      </c>
      <c r="B2260" s="3">
        <v>45298</v>
      </c>
      <c r="C2260" s="2" t="s">
        <v>863</v>
      </c>
      <c r="D2260" s="2" t="s">
        <v>37</v>
      </c>
      <c r="E2260" s="2"/>
      <c r="F2260" s="2" t="s">
        <v>434</v>
      </c>
      <c r="G2260" s="2">
        <v>2</v>
      </c>
      <c r="H2260" s="10">
        <f>IF(_xlfn.XLOOKUP(D2260,Principales!$B:$B,Principales!$D:$D,,,1)&lt;B2260,_xlfn.XLOOKUP(D2260,Principales!$B:$B,Principales!$C:$C,,,-1),_xlfn.XLOOKUP(D2260,Principales!$B:$B,Principales!$C:$C,,,1))</f>
        <v>6000</v>
      </c>
      <c r="I2260" s="14">
        <f t="shared" si="179"/>
        <v>0</v>
      </c>
      <c r="J2260" s="14">
        <f t="shared" si="180"/>
        <v>12000</v>
      </c>
    </row>
    <row r="2261" spans="1:10" hidden="1" x14ac:dyDescent="0.3">
      <c r="A2261" s="5">
        <f t="shared" si="181"/>
        <v>1457</v>
      </c>
      <c r="B2261" s="3">
        <v>45298</v>
      </c>
      <c r="C2261" s="2" t="s">
        <v>863</v>
      </c>
      <c r="D2261" s="2" t="s">
        <v>37</v>
      </c>
      <c r="E2261" s="2"/>
      <c r="F2261" s="2" t="s">
        <v>12</v>
      </c>
      <c r="G2261" s="2">
        <v>1</v>
      </c>
      <c r="H2261" s="10">
        <f>IF(_xlfn.XLOOKUP(D2261,Principales!$B:$B,Principales!$D:$D,,,1)&lt;B2261,_xlfn.XLOOKUP(D2261,Principales!$B:$B,Principales!$C:$C,,,-1),_xlfn.XLOOKUP(D2261,Principales!$B:$B,Principales!$C:$C,,,1))</f>
        <v>6000</v>
      </c>
      <c r="I2261" s="14">
        <f t="shared" si="179"/>
        <v>0</v>
      </c>
      <c r="J2261" s="14">
        <f t="shared" si="180"/>
        <v>6000</v>
      </c>
    </row>
    <row r="2262" spans="1:10" hidden="1" x14ac:dyDescent="0.3">
      <c r="A2262" s="5">
        <f t="shared" si="181"/>
        <v>1458</v>
      </c>
      <c r="B2262" s="3">
        <v>45298</v>
      </c>
      <c r="C2262" s="2" t="s">
        <v>99</v>
      </c>
      <c r="D2262" s="2" t="s">
        <v>37</v>
      </c>
      <c r="E2262" s="2"/>
      <c r="F2262" s="2" t="s">
        <v>12</v>
      </c>
      <c r="G2262" s="2">
        <v>3</v>
      </c>
      <c r="H2262" s="10">
        <f>IF(_xlfn.XLOOKUP(D2262,Principales!$B:$B,Principales!$D:$D,,,1)&lt;B2262,_xlfn.XLOOKUP(D2262,Principales!$B:$B,Principales!$C:$C,,,-1),_xlfn.XLOOKUP(D2262,Principales!$B:$B,Principales!$C:$C,,,1))</f>
        <v>6000</v>
      </c>
      <c r="I2262" s="14">
        <f t="shared" si="179"/>
        <v>0</v>
      </c>
      <c r="J2262" s="14">
        <f t="shared" si="180"/>
        <v>18000</v>
      </c>
    </row>
    <row r="2263" spans="1:10" hidden="1" x14ac:dyDescent="0.3">
      <c r="A2263" s="5">
        <f t="shared" si="181"/>
        <v>1459</v>
      </c>
      <c r="B2263" s="3">
        <v>45298</v>
      </c>
      <c r="C2263" s="2" t="s">
        <v>479</v>
      </c>
      <c r="D2263" s="2" t="s">
        <v>431</v>
      </c>
      <c r="E2263" s="2" t="s">
        <v>528</v>
      </c>
      <c r="F2263" s="2" t="s">
        <v>434</v>
      </c>
      <c r="G2263" s="2">
        <v>2</v>
      </c>
      <c r="H2263" s="10">
        <f>IF(_xlfn.XLOOKUP(D2263,Principales!$B:$B,Principales!$D:$D,,,1)&lt;B2263,_xlfn.XLOOKUP(D2263,Principales!$B:$B,Principales!$C:$C,,,-1),_xlfn.XLOOKUP(D2263,Principales!$B:$B,Principales!$C:$C,,,1))</f>
        <v>5000</v>
      </c>
      <c r="I2263" s="14">
        <f t="shared" si="179"/>
        <v>0</v>
      </c>
      <c r="J2263" s="14">
        <f t="shared" si="180"/>
        <v>10000</v>
      </c>
    </row>
    <row r="2264" spans="1:10" hidden="1" x14ac:dyDescent="0.3">
      <c r="A2264" s="5">
        <f t="shared" si="181"/>
        <v>1460</v>
      </c>
      <c r="B2264" s="3">
        <v>45299</v>
      </c>
      <c r="C2264" s="2" t="s">
        <v>84</v>
      </c>
      <c r="D2264" s="2" t="s">
        <v>143</v>
      </c>
      <c r="E2264" s="2"/>
      <c r="F2264" s="2" t="s">
        <v>434</v>
      </c>
      <c r="G2264" s="2">
        <v>1</v>
      </c>
      <c r="H2264" s="10">
        <f>IF(_xlfn.XLOOKUP(D2264,Principales!$B:$B,Principales!$D:$D,,,1)&lt;B2264,_xlfn.XLOOKUP(D2264,Principales!$B:$B,Principales!$C:$C,,,-1),_xlfn.XLOOKUP(D2264,Principales!$B:$B,Principales!$C:$C,,,1))</f>
        <v>5000</v>
      </c>
      <c r="I2264" s="14">
        <f t="shared" si="179"/>
        <v>0</v>
      </c>
      <c r="J2264" s="14">
        <f t="shared" si="180"/>
        <v>5000</v>
      </c>
    </row>
    <row r="2265" spans="1:10" hidden="1" x14ac:dyDescent="0.3">
      <c r="A2265" s="5">
        <f t="shared" si="181"/>
        <v>1461</v>
      </c>
      <c r="B2265" s="3">
        <v>45299</v>
      </c>
      <c r="C2265" s="2" t="s">
        <v>870</v>
      </c>
      <c r="D2265" s="2" t="s">
        <v>37</v>
      </c>
      <c r="E2265" s="2"/>
      <c r="F2265" s="2" t="s">
        <v>12</v>
      </c>
      <c r="G2265" s="2">
        <v>1</v>
      </c>
      <c r="H2265" s="10">
        <f>IF(_xlfn.XLOOKUP(D2265,Principales!$B:$B,Principales!$D:$D,,,1)&lt;B2265,_xlfn.XLOOKUP(D2265,Principales!$B:$B,Principales!$C:$C,,,-1),_xlfn.XLOOKUP(D2265,Principales!$B:$B,Principales!$C:$C,,,1))</f>
        <v>6000</v>
      </c>
      <c r="I2265" s="14">
        <f t="shared" si="179"/>
        <v>0</v>
      </c>
      <c r="J2265" s="14">
        <f t="shared" si="180"/>
        <v>6000</v>
      </c>
    </row>
    <row r="2266" spans="1:10" hidden="1" x14ac:dyDescent="0.3">
      <c r="A2266" s="5">
        <f t="shared" si="181"/>
        <v>1461</v>
      </c>
      <c r="B2266" s="3">
        <v>45299</v>
      </c>
      <c r="C2266" s="2" t="s">
        <v>870</v>
      </c>
      <c r="D2266" s="2" t="s">
        <v>867</v>
      </c>
      <c r="E2266" s="2"/>
      <c r="F2266" s="2" t="s">
        <v>12</v>
      </c>
      <c r="G2266" s="2">
        <v>1</v>
      </c>
      <c r="H2266" s="10">
        <f>IF(_xlfn.XLOOKUP(D2266,Principales!$B:$B,Principales!$D:$D,,,1)&lt;B2266,_xlfn.XLOOKUP(D2266,Principales!$B:$B,Principales!$C:$C,,,-1),_xlfn.XLOOKUP(D2266,Principales!$B:$B,Principales!$C:$C,,,1))</f>
        <v>6000</v>
      </c>
      <c r="I2266" s="14">
        <f t="shared" si="179"/>
        <v>0</v>
      </c>
      <c r="J2266" s="14">
        <f t="shared" si="180"/>
        <v>6000</v>
      </c>
    </row>
    <row r="2267" spans="1:10" hidden="1" x14ac:dyDescent="0.3">
      <c r="A2267" s="5">
        <f t="shared" si="181"/>
        <v>1462</v>
      </c>
      <c r="B2267" s="3">
        <v>45299</v>
      </c>
      <c r="C2267" s="2" t="s">
        <v>481</v>
      </c>
      <c r="D2267" s="2" t="s">
        <v>866</v>
      </c>
      <c r="E2267" s="2"/>
      <c r="F2267" s="2" t="s">
        <v>434</v>
      </c>
      <c r="G2267" s="2">
        <v>3</v>
      </c>
      <c r="H2267" s="10">
        <f>IF(_xlfn.XLOOKUP(D2267,Principales!$B:$B,Principales!$D:$D,,,1)&lt;B2267,_xlfn.XLOOKUP(D2267,Principales!$B:$B,Principales!$C:$C,,,-1),_xlfn.XLOOKUP(D2267,Principales!$B:$B,Principales!$C:$C,,,1))</f>
        <v>6000</v>
      </c>
      <c r="I2267" s="14">
        <f t="shared" si="179"/>
        <v>0</v>
      </c>
      <c r="J2267" s="14">
        <f t="shared" si="180"/>
        <v>18000</v>
      </c>
    </row>
    <row r="2268" spans="1:10" hidden="1" x14ac:dyDescent="0.3">
      <c r="A2268" s="5">
        <f t="shared" si="181"/>
        <v>1463</v>
      </c>
      <c r="B2268" s="3">
        <v>45299</v>
      </c>
      <c r="C2268" s="2" t="s">
        <v>145</v>
      </c>
      <c r="D2268" s="2" t="s">
        <v>866</v>
      </c>
      <c r="E2268" s="2"/>
      <c r="F2268" s="2" t="s">
        <v>12</v>
      </c>
      <c r="G2268" s="2">
        <v>1</v>
      </c>
      <c r="H2268" s="10">
        <f>IF(_xlfn.XLOOKUP(D2268,Principales!$B:$B,Principales!$D:$D,,,1)&lt;B2268,_xlfn.XLOOKUP(D2268,Principales!$B:$B,Principales!$C:$C,,,-1),_xlfn.XLOOKUP(D2268,Principales!$B:$B,Principales!$C:$C,,,1))</f>
        <v>6000</v>
      </c>
      <c r="I2268" s="14">
        <f t="shared" si="179"/>
        <v>0</v>
      </c>
      <c r="J2268" s="14">
        <f t="shared" si="180"/>
        <v>6000</v>
      </c>
    </row>
    <row r="2269" spans="1:10" hidden="1" x14ac:dyDescent="0.3">
      <c r="A2269" s="5">
        <f t="shared" si="181"/>
        <v>1464</v>
      </c>
      <c r="B2269" s="3">
        <v>45299</v>
      </c>
      <c r="C2269" s="2" t="s">
        <v>873</v>
      </c>
      <c r="D2269" s="2" t="s">
        <v>37</v>
      </c>
      <c r="E2269" s="2"/>
      <c r="F2269" s="2" t="s">
        <v>4</v>
      </c>
      <c r="G2269" s="2">
        <v>2</v>
      </c>
      <c r="H2269" s="10">
        <f>IF(_xlfn.XLOOKUP(D2269,Principales!$B:$B,Principales!$D:$D,,,1)&lt;B2269,_xlfn.XLOOKUP(D2269,Principales!$B:$B,Principales!$C:$C,,,-1),_xlfn.XLOOKUP(D2269,Principales!$B:$B,Principales!$C:$C,,,1))</f>
        <v>6000</v>
      </c>
      <c r="I2269" s="14">
        <f t="shared" si="179"/>
        <v>0</v>
      </c>
      <c r="J2269" s="14">
        <f t="shared" si="180"/>
        <v>12000</v>
      </c>
    </row>
    <row r="2270" spans="1:10" hidden="1" x14ac:dyDescent="0.3">
      <c r="A2270" s="5">
        <f t="shared" si="181"/>
        <v>1465</v>
      </c>
      <c r="B2270" s="3">
        <v>45299</v>
      </c>
      <c r="C2270" s="2" t="s">
        <v>446</v>
      </c>
      <c r="D2270" s="2" t="s">
        <v>431</v>
      </c>
      <c r="E2270" s="2" t="s">
        <v>332</v>
      </c>
      <c r="F2270" s="2" t="s">
        <v>434</v>
      </c>
      <c r="G2270" s="2">
        <v>1</v>
      </c>
      <c r="H2270" s="10">
        <f>IF(_xlfn.XLOOKUP(D2270,Principales!$B:$B,Principales!$D:$D,,,1)&lt;B2270,_xlfn.XLOOKUP(D2270,Principales!$B:$B,Principales!$C:$C,,,-1),_xlfn.XLOOKUP(D2270,Principales!$B:$B,Principales!$C:$C,,,1))</f>
        <v>5000</v>
      </c>
      <c r="I2270" s="14">
        <f t="shared" si="179"/>
        <v>0</v>
      </c>
      <c r="J2270" s="14">
        <f t="shared" si="180"/>
        <v>5000</v>
      </c>
    </row>
    <row r="2271" spans="1:10" hidden="1" x14ac:dyDescent="0.3">
      <c r="A2271" s="5">
        <f t="shared" si="181"/>
        <v>1465</v>
      </c>
      <c r="B2271" s="3">
        <v>45299</v>
      </c>
      <c r="C2271" s="2" t="s">
        <v>446</v>
      </c>
      <c r="D2271" s="2" t="s">
        <v>37</v>
      </c>
      <c r="E2271" s="2"/>
      <c r="F2271" s="2" t="s">
        <v>434</v>
      </c>
      <c r="G2271" s="2">
        <v>1</v>
      </c>
      <c r="H2271" s="10">
        <f>IF(_xlfn.XLOOKUP(D2271,Principales!$B:$B,Principales!$D:$D,,,1)&lt;B2271,_xlfn.XLOOKUP(D2271,Principales!$B:$B,Principales!$C:$C,,,-1),_xlfn.XLOOKUP(D2271,Principales!$B:$B,Principales!$C:$C,,,1))</f>
        <v>6000</v>
      </c>
      <c r="I2271" s="14">
        <f t="shared" si="179"/>
        <v>0</v>
      </c>
      <c r="J2271" s="14">
        <f t="shared" si="180"/>
        <v>6000</v>
      </c>
    </row>
    <row r="2272" spans="1:10" hidden="1" x14ac:dyDescent="0.3">
      <c r="A2272" s="5">
        <f t="shared" si="181"/>
        <v>1466</v>
      </c>
      <c r="B2272" s="3">
        <v>45300</v>
      </c>
      <c r="C2272" s="2" t="s">
        <v>84</v>
      </c>
      <c r="D2272" s="2" t="s">
        <v>37</v>
      </c>
      <c r="E2272" s="2"/>
      <c r="F2272" s="2" t="s">
        <v>434</v>
      </c>
      <c r="G2272" s="2">
        <v>1</v>
      </c>
      <c r="H2272" s="10">
        <f>IF(_xlfn.XLOOKUP(D2272,Principales!$B:$B,Principales!$D:$D,,,1)&lt;B2272,_xlfn.XLOOKUP(D2272,Principales!$B:$B,Principales!$C:$C,,,-1),_xlfn.XLOOKUP(D2272,Principales!$B:$B,Principales!$C:$C,,,1))</f>
        <v>6000</v>
      </c>
      <c r="I2272" s="14">
        <f t="shared" si="179"/>
        <v>0</v>
      </c>
      <c r="J2272" s="14">
        <f t="shared" si="180"/>
        <v>6000</v>
      </c>
    </row>
    <row r="2273" spans="1:10" hidden="1" x14ac:dyDescent="0.3">
      <c r="A2273" s="5">
        <f t="shared" si="181"/>
        <v>1467</v>
      </c>
      <c r="B2273" s="3">
        <v>45300</v>
      </c>
      <c r="C2273" s="2" t="s">
        <v>801</v>
      </c>
      <c r="D2273" s="2" t="s">
        <v>866</v>
      </c>
      <c r="E2273" s="2"/>
      <c r="F2273" s="2" t="s">
        <v>434</v>
      </c>
      <c r="G2273" s="2">
        <v>1</v>
      </c>
      <c r="H2273" s="10">
        <f>IF(_xlfn.XLOOKUP(D2273,Principales!$B:$B,Principales!$D:$D,,,1)&lt;B2273,_xlfn.XLOOKUP(D2273,Principales!$B:$B,Principales!$C:$C,,,-1),_xlfn.XLOOKUP(D2273,Principales!$B:$B,Principales!$C:$C,,,1))</f>
        <v>6000</v>
      </c>
      <c r="I2273" s="14">
        <f t="shared" si="179"/>
        <v>0</v>
      </c>
      <c r="J2273" s="14">
        <f t="shared" si="180"/>
        <v>6000</v>
      </c>
    </row>
    <row r="2274" spans="1:10" hidden="1" x14ac:dyDescent="0.3">
      <c r="A2274" s="5">
        <f t="shared" si="181"/>
        <v>1467</v>
      </c>
      <c r="B2274" s="3">
        <v>45300</v>
      </c>
      <c r="C2274" s="2" t="s">
        <v>801</v>
      </c>
      <c r="D2274" s="2" t="s">
        <v>37</v>
      </c>
      <c r="E2274" s="2"/>
      <c r="F2274" s="2" t="s">
        <v>434</v>
      </c>
      <c r="G2274" s="2">
        <v>2</v>
      </c>
      <c r="H2274" s="10">
        <f>IF(_xlfn.XLOOKUP(D2274,Principales!$B:$B,Principales!$D:$D,,,1)&lt;B2274,_xlfn.XLOOKUP(D2274,Principales!$B:$B,Principales!$C:$C,,,-1),_xlfn.XLOOKUP(D2274,Principales!$B:$B,Principales!$C:$C,,,1))</f>
        <v>6000</v>
      </c>
      <c r="I2274" s="14">
        <f t="shared" si="179"/>
        <v>0</v>
      </c>
      <c r="J2274" s="14">
        <f t="shared" si="180"/>
        <v>12000</v>
      </c>
    </row>
    <row r="2275" spans="1:10" hidden="1" x14ac:dyDescent="0.3">
      <c r="A2275" s="5">
        <f t="shared" si="181"/>
        <v>1467</v>
      </c>
      <c r="B2275" s="3">
        <v>45300</v>
      </c>
      <c r="C2275" s="2" t="s">
        <v>801</v>
      </c>
      <c r="D2275" s="2" t="s">
        <v>88</v>
      </c>
      <c r="E2275" s="2" t="s">
        <v>580</v>
      </c>
      <c r="F2275" s="2" t="s">
        <v>4</v>
      </c>
      <c r="G2275" s="2">
        <v>1</v>
      </c>
      <c r="H2275" s="10">
        <f>IF(_xlfn.XLOOKUP(D2275,Principales!$B:$B,Principales!$D:$D,,,1)&lt;B2275,_xlfn.XLOOKUP(D2275,Principales!$B:$B,Principales!$C:$C,,,-1),_xlfn.XLOOKUP(D2275,Principales!$B:$B,Principales!$C:$C,,,1))</f>
        <v>5500</v>
      </c>
      <c r="I2275" s="14">
        <f t="shared" si="179"/>
        <v>0</v>
      </c>
      <c r="J2275" s="14">
        <f t="shared" si="180"/>
        <v>5500</v>
      </c>
    </row>
    <row r="2276" spans="1:10" hidden="1" x14ac:dyDescent="0.3">
      <c r="A2276" s="5">
        <f t="shared" si="181"/>
        <v>1468</v>
      </c>
      <c r="B2276" s="3">
        <v>45300</v>
      </c>
      <c r="C2276" s="2" t="s">
        <v>804</v>
      </c>
      <c r="D2276" s="2" t="s">
        <v>37</v>
      </c>
      <c r="E2276" s="2"/>
      <c r="F2276" s="2" t="s">
        <v>4</v>
      </c>
      <c r="G2276" s="2">
        <v>1</v>
      </c>
      <c r="H2276" s="10">
        <f>IF(_xlfn.XLOOKUP(D2276,Principales!$B:$B,Principales!$D:$D,,,1)&lt;B2276,_xlfn.XLOOKUP(D2276,Principales!$B:$B,Principales!$C:$C,,,-1),_xlfn.XLOOKUP(D2276,Principales!$B:$B,Principales!$C:$C,,,1))</f>
        <v>6000</v>
      </c>
      <c r="I2276" s="14">
        <f t="shared" si="179"/>
        <v>0</v>
      </c>
      <c r="J2276" s="14">
        <f t="shared" si="180"/>
        <v>6000</v>
      </c>
    </row>
    <row r="2277" spans="1:10" hidden="1" x14ac:dyDescent="0.3">
      <c r="A2277" s="5">
        <f t="shared" si="181"/>
        <v>1469</v>
      </c>
      <c r="B2277" s="3">
        <v>45300</v>
      </c>
      <c r="C2277" s="2" t="s">
        <v>446</v>
      </c>
      <c r="D2277" s="2" t="s">
        <v>88</v>
      </c>
      <c r="E2277" s="2" t="s">
        <v>580</v>
      </c>
      <c r="F2277" s="2" t="s">
        <v>434</v>
      </c>
      <c r="G2277" s="2">
        <v>1</v>
      </c>
      <c r="H2277" s="10">
        <f>IF(_xlfn.XLOOKUP(D2277,Principales!$B:$B,Principales!$D:$D,,,1)&lt;B2277,_xlfn.XLOOKUP(D2277,Principales!$B:$B,Principales!$C:$C,,,-1),_xlfn.XLOOKUP(D2277,Principales!$B:$B,Principales!$C:$C,,,1))</f>
        <v>5500</v>
      </c>
      <c r="I2277" s="14">
        <f t="shared" si="179"/>
        <v>0</v>
      </c>
      <c r="J2277" s="14">
        <f t="shared" si="180"/>
        <v>5500</v>
      </c>
    </row>
    <row r="2278" spans="1:10" hidden="1" x14ac:dyDescent="0.3">
      <c r="A2278" s="5">
        <f t="shared" si="181"/>
        <v>1469</v>
      </c>
      <c r="B2278" s="3">
        <v>45300</v>
      </c>
      <c r="C2278" s="2" t="s">
        <v>446</v>
      </c>
      <c r="D2278" s="2" t="s">
        <v>88</v>
      </c>
      <c r="E2278" s="2" t="s">
        <v>580</v>
      </c>
      <c r="F2278" s="2" t="s">
        <v>4</v>
      </c>
      <c r="G2278" s="2">
        <v>1</v>
      </c>
      <c r="H2278" s="10">
        <f>IF(_xlfn.XLOOKUP(D2278,Principales!$B:$B,Principales!$D:$D,,,1)&lt;B2278,_xlfn.XLOOKUP(D2278,Principales!$B:$B,Principales!$C:$C,,,-1),_xlfn.XLOOKUP(D2278,Principales!$B:$B,Principales!$C:$C,,,1))</f>
        <v>5500</v>
      </c>
      <c r="I2278" s="14">
        <f t="shared" si="179"/>
        <v>0</v>
      </c>
      <c r="J2278" s="14">
        <f t="shared" si="180"/>
        <v>5500</v>
      </c>
    </row>
    <row r="2279" spans="1:10" hidden="1" x14ac:dyDescent="0.3">
      <c r="A2279" s="5">
        <f t="shared" si="181"/>
        <v>1469</v>
      </c>
      <c r="B2279" s="3">
        <v>45300</v>
      </c>
      <c r="C2279" s="2" t="s">
        <v>446</v>
      </c>
      <c r="D2279" s="2" t="s">
        <v>431</v>
      </c>
      <c r="E2279" s="2" t="s">
        <v>543</v>
      </c>
      <c r="F2279" s="2" t="s">
        <v>4</v>
      </c>
      <c r="G2279" s="2">
        <v>1</v>
      </c>
      <c r="H2279" s="10">
        <f>IF(_xlfn.XLOOKUP(D2279,Principales!$B:$B,Principales!$D:$D,,,1)&lt;B2279,_xlfn.XLOOKUP(D2279,Principales!$B:$B,Principales!$C:$C,,,-1),_xlfn.XLOOKUP(D2279,Principales!$B:$B,Principales!$C:$C,,,1))</f>
        <v>5000</v>
      </c>
      <c r="I2279" s="14">
        <f t="shared" si="179"/>
        <v>0</v>
      </c>
      <c r="J2279" s="14">
        <f t="shared" si="180"/>
        <v>5000</v>
      </c>
    </row>
    <row r="2280" spans="1:10" hidden="1" x14ac:dyDescent="0.3">
      <c r="A2280" s="5">
        <f t="shared" si="181"/>
        <v>1470</v>
      </c>
      <c r="B2280" s="3">
        <v>45300</v>
      </c>
      <c r="C2280" s="2" t="s">
        <v>752</v>
      </c>
      <c r="D2280" s="2" t="s">
        <v>431</v>
      </c>
      <c r="E2280" s="2" t="s">
        <v>528</v>
      </c>
      <c r="F2280" s="2" t="s">
        <v>434</v>
      </c>
      <c r="G2280" s="2">
        <v>1</v>
      </c>
      <c r="H2280" s="10">
        <f>IF(_xlfn.XLOOKUP(D2280,Principales!$B:$B,Principales!$D:$D,,,1)&lt;B2280,_xlfn.XLOOKUP(D2280,Principales!$B:$B,Principales!$C:$C,,,-1),_xlfn.XLOOKUP(D2280,Principales!$B:$B,Principales!$C:$C,,,1))</f>
        <v>5000</v>
      </c>
      <c r="I2280" s="14">
        <f t="shared" si="179"/>
        <v>0</v>
      </c>
      <c r="J2280" s="14">
        <f t="shared" si="180"/>
        <v>5000</v>
      </c>
    </row>
    <row r="2281" spans="1:10" hidden="1" x14ac:dyDescent="0.3">
      <c r="A2281" s="5">
        <f t="shared" si="181"/>
        <v>1471</v>
      </c>
      <c r="B2281" s="3">
        <v>45300</v>
      </c>
      <c r="C2281" s="2" t="s">
        <v>874</v>
      </c>
      <c r="D2281" s="2" t="s">
        <v>37</v>
      </c>
      <c r="E2281" s="2"/>
      <c r="F2281" s="2" t="s">
        <v>4</v>
      </c>
      <c r="G2281" s="2">
        <v>2</v>
      </c>
      <c r="H2281" s="10">
        <f>IF(_xlfn.XLOOKUP(D2281,Principales!$B:$B,Principales!$D:$D,,,1)&lt;B2281,_xlfn.XLOOKUP(D2281,Principales!$B:$B,Principales!$C:$C,,,-1),_xlfn.XLOOKUP(D2281,Principales!$B:$B,Principales!$C:$C,,,1))</f>
        <v>6000</v>
      </c>
      <c r="I2281" s="14">
        <f t="shared" si="179"/>
        <v>0</v>
      </c>
      <c r="J2281" s="14">
        <f t="shared" si="180"/>
        <v>12000</v>
      </c>
    </row>
    <row r="2282" spans="1:10" hidden="1" x14ac:dyDescent="0.3">
      <c r="A2282" s="5">
        <f t="shared" si="181"/>
        <v>1472</v>
      </c>
      <c r="B2282" s="3">
        <v>45301</v>
      </c>
      <c r="C2282" s="2" t="s">
        <v>84</v>
      </c>
      <c r="D2282" s="2" t="s">
        <v>142</v>
      </c>
      <c r="E2282" s="2" t="s">
        <v>337</v>
      </c>
      <c r="F2282" s="2" t="s">
        <v>434</v>
      </c>
      <c r="G2282" s="2">
        <v>1</v>
      </c>
      <c r="H2282" s="10">
        <f>IF(_xlfn.XLOOKUP(D2282,Principales!$B:$B,Principales!$D:$D,,,1)&lt;B2282,_xlfn.XLOOKUP(D2282,Principales!$B:$B,Principales!$C:$C,,,-1),_xlfn.XLOOKUP(D2282,Principales!$B:$B,Principales!$C:$C,,,1))</f>
        <v>5000</v>
      </c>
      <c r="I2282" s="14">
        <f t="shared" si="179"/>
        <v>0</v>
      </c>
      <c r="J2282" s="14">
        <f t="shared" si="180"/>
        <v>5000</v>
      </c>
    </row>
    <row r="2283" spans="1:10" hidden="1" x14ac:dyDescent="0.3">
      <c r="A2283" s="5">
        <f t="shared" si="181"/>
        <v>1473</v>
      </c>
      <c r="B2283" s="3">
        <v>45301</v>
      </c>
      <c r="C2283" s="2" t="s">
        <v>801</v>
      </c>
      <c r="D2283" s="2" t="s">
        <v>142</v>
      </c>
      <c r="E2283" s="2" t="s">
        <v>528</v>
      </c>
      <c r="F2283" s="2" t="s">
        <v>434</v>
      </c>
      <c r="G2283" s="2">
        <v>2</v>
      </c>
      <c r="H2283" s="10">
        <f>IF(_xlfn.XLOOKUP(D2283,Principales!$B:$B,Principales!$D:$D,,,1)&lt;B2283,_xlfn.XLOOKUP(D2283,Principales!$B:$B,Principales!$C:$C,,,-1),_xlfn.XLOOKUP(D2283,Principales!$B:$B,Principales!$C:$C,,,1))</f>
        <v>5000</v>
      </c>
      <c r="I2283" s="14">
        <f t="shared" si="179"/>
        <v>0</v>
      </c>
      <c r="J2283" s="14">
        <f t="shared" si="180"/>
        <v>10000</v>
      </c>
    </row>
    <row r="2284" spans="1:10" hidden="1" x14ac:dyDescent="0.3">
      <c r="A2284" s="5">
        <f t="shared" si="181"/>
        <v>1473</v>
      </c>
      <c r="B2284" s="3">
        <v>45301</v>
      </c>
      <c r="C2284" s="2" t="s">
        <v>801</v>
      </c>
      <c r="D2284" s="2" t="s">
        <v>37</v>
      </c>
      <c r="E2284" s="2"/>
      <c r="F2284" s="2" t="s">
        <v>434</v>
      </c>
      <c r="G2284" s="2">
        <v>1</v>
      </c>
      <c r="H2284" s="10">
        <f>IF(_xlfn.XLOOKUP(D2284,Principales!$B:$B,Principales!$D:$D,,,1)&lt;B2284,_xlfn.XLOOKUP(D2284,Principales!$B:$B,Principales!$C:$C,,,-1),_xlfn.XLOOKUP(D2284,Principales!$B:$B,Principales!$C:$C,,,1))</f>
        <v>6000</v>
      </c>
      <c r="I2284" s="14">
        <f t="shared" si="179"/>
        <v>0</v>
      </c>
      <c r="J2284" s="14">
        <f t="shared" si="180"/>
        <v>6000</v>
      </c>
    </row>
    <row r="2285" spans="1:10" hidden="1" x14ac:dyDescent="0.3">
      <c r="A2285" s="5">
        <f t="shared" si="181"/>
        <v>1474</v>
      </c>
      <c r="B2285" s="3">
        <v>45301</v>
      </c>
      <c r="C2285" s="2" t="s">
        <v>767</v>
      </c>
      <c r="D2285" s="2" t="s">
        <v>142</v>
      </c>
      <c r="E2285" s="2" t="s">
        <v>337</v>
      </c>
      <c r="F2285" s="2" t="s">
        <v>434</v>
      </c>
      <c r="G2285" s="2">
        <v>1</v>
      </c>
      <c r="H2285" s="10">
        <f>IF(_xlfn.XLOOKUP(D2285,Principales!$B:$B,Principales!$D:$D,,,1)&lt;B2285,_xlfn.XLOOKUP(D2285,Principales!$B:$B,Principales!$C:$C,,,-1),_xlfn.XLOOKUP(D2285,Principales!$B:$B,Principales!$C:$C,,,1))</f>
        <v>5000</v>
      </c>
      <c r="I2285" s="14">
        <f t="shared" si="179"/>
        <v>0</v>
      </c>
      <c r="J2285" s="14">
        <f t="shared" si="180"/>
        <v>5000</v>
      </c>
    </row>
    <row r="2286" spans="1:10" hidden="1" x14ac:dyDescent="0.3">
      <c r="A2286" s="5">
        <f t="shared" si="181"/>
        <v>1474</v>
      </c>
      <c r="B2286" s="3">
        <v>45301</v>
      </c>
      <c r="C2286" s="2" t="s">
        <v>767</v>
      </c>
      <c r="D2286" s="2" t="s">
        <v>142</v>
      </c>
      <c r="E2286" s="2" t="s">
        <v>35</v>
      </c>
      <c r="F2286" s="2" t="s">
        <v>434</v>
      </c>
      <c r="G2286" s="2">
        <v>1</v>
      </c>
      <c r="H2286" s="10">
        <f>IF(_xlfn.XLOOKUP(D2286,Principales!$B:$B,Principales!$D:$D,,,1)&lt;B2286,_xlfn.XLOOKUP(D2286,Principales!$B:$B,Principales!$C:$C,,,-1),_xlfn.XLOOKUP(D2286,Principales!$B:$B,Principales!$C:$C,,,1))</f>
        <v>5000</v>
      </c>
      <c r="I2286" s="14">
        <f t="shared" si="179"/>
        <v>0</v>
      </c>
      <c r="J2286" s="14">
        <f t="shared" si="180"/>
        <v>5000</v>
      </c>
    </row>
    <row r="2287" spans="1:10" hidden="1" x14ac:dyDescent="0.3">
      <c r="A2287" s="5">
        <f t="shared" si="181"/>
        <v>1474</v>
      </c>
      <c r="B2287" s="3">
        <v>45301</v>
      </c>
      <c r="C2287" s="2" t="s">
        <v>767</v>
      </c>
      <c r="D2287" s="2" t="s">
        <v>37</v>
      </c>
      <c r="E2287" s="2"/>
      <c r="F2287" s="2" t="s">
        <v>434</v>
      </c>
      <c r="G2287" s="2">
        <v>1</v>
      </c>
      <c r="H2287" s="10">
        <f>IF(_xlfn.XLOOKUP(D2287,Principales!$B:$B,Principales!$D:$D,,,1)&lt;B2287,_xlfn.XLOOKUP(D2287,Principales!$B:$B,Principales!$C:$C,,,-1),_xlfn.XLOOKUP(D2287,Principales!$B:$B,Principales!$C:$C,,,1))</f>
        <v>6000</v>
      </c>
      <c r="I2287" s="14">
        <f t="shared" si="179"/>
        <v>0</v>
      </c>
      <c r="J2287" s="14">
        <f t="shared" si="180"/>
        <v>6000</v>
      </c>
    </row>
    <row r="2288" spans="1:10" hidden="1" x14ac:dyDescent="0.3">
      <c r="A2288" s="5">
        <f t="shared" si="181"/>
        <v>1474</v>
      </c>
      <c r="B2288" s="3">
        <v>45301</v>
      </c>
      <c r="C2288" s="2" t="s">
        <v>767</v>
      </c>
      <c r="D2288" s="2" t="s">
        <v>36</v>
      </c>
      <c r="E2288" s="2"/>
      <c r="F2288" s="2" t="s">
        <v>434</v>
      </c>
      <c r="G2288" s="2">
        <v>1</v>
      </c>
      <c r="H2288" s="10">
        <f>IF(_xlfn.XLOOKUP(D2288,Principales!$B:$B,Principales!$D:$D,,,1)&lt;B2288,_xlfn.XLOOKUP(D2288,Principales!$B:$B,Principales!$C:$C,,,-1),_xlfn.XLOOKUP(D2288,Principales!$B:$B,Principales!$C:$C,,,1))</f>
        <v>5500</v>
      </c>
      <c r="I2288" s="14">
        <f t="shared" si="179"/>
        <v>0</v>
      </c>
      <c r="J2288" s="14">
        <f t="shared" si="180"/>
        <v>5500</v>
      </c>
    </row>
    <row r="2289" spans="1:10" hidden="1" x14ac:dyDescent="0.3">
      <c r="A2289" s="5">
        <f t="shared" si="181"/>
        <v>1475</v>
      </c>
      <c r="B2289" s="3">
        <v>45301</v>
      </c>
      <c r="C2289" s="2" t="s">
        <v>93</v>
      </c>
      <c r="D2289" s="2" t="s">
        <v>37</v>
      </c>
      <c r="E2289" s="2"/>
      <c r="F2289" s="2" t="s">
        <v>4</v>
      </c>
      <c r="G2289" s="2">
        <v>2</v>
      </c>
      <c r="H2289" s="10">
        <f>IF(_xlfn.XLOOKUP(D2289,Principales!$B:$B,Principales!$D:$D,,,1)&lt;B2289,_xlfn.XLOOKUP(D2289,Principales!$B:$B,Principales!$C:$C,,,-1),_xlfn.XLOOKUP(D2289,Principales!$B:$B,Principales!$C:$C,,,1))</f>
        <v>6000</v>
      </c>
      <c r="I2289" s="14">
        <f t="shared" si="179"/>
        <v>0</v>
      </c>
      <c r="J2289" s="14">
        <f t="shared" si="180"/>
        <v>12000</v>
      </c>
    </row>
    <row r="2290" spans="1:10" hidden="1" x14ac:dyDescent="0.3">
      <c r="A2290" s="5">
        <f t="shared" si="181"/>
        <v>1475</v>
      </c>
      <c r="B2290" s="3">
        <v>45301</v>
      </c>
      <c r="C2290" s="2" t="s">
        <v>93</v>
      </c>
      <c r="D2290" s="2" t="s">
        <v>431</v>
      </c>
      <c r="E2290" s="2" t="s">
        <v>337</v>
      </c>
      <c r="F2290" s="2" t="s">
        <v>434</v>
      </c>
      <c r="G2290" s="2">
        <v>1</v>
      </c>
      <c r="H2290" s="10">
        <f>IF(_xlfn.XLOOKUP(D2290,Principales!$B:$B,Principales!$D:$D,,,1)&lt;B2290,_xlfn.XLOOKUP(D2290,Principales!$B:$B,Principales!$C:$C,,,-1),_xlfn.XLOOKUP(D2290,Principales!$B:$B,Principales!$C:$C,,,1))</f>
        <v>5000</v>
      </c>
      <c r="I2290" s="14">
        <f t="shared" si="179"/>
        <v>0</v>
      </c>
      <c r="J2290" s="14">
        <f t="shared" si="180"/>
        <v>5000</v>
      </c>
    </row>
    <row r="2291" spans="1:10" hidden="1" x14ac:dyDescent="0.3">
      <c r="A2291" s="5">
        <f t="shared" si="181"/>
        <v>1476</v>
      </c>
      <c r="B2291" s="3">
        <v>45301</v>
      </c>
      <c r="C2291" s="2" t="s">
        <v>446</v>
      </c>
      <c r="D2291" s="2" t="s">
        <v>153</v>
      </c>
      <c r="E2291" s="2" t="s">
        <v>337</v>
      </c>
      <c r="F2291" s="2" t="s">
        <v>434</v>
      </c>
      <c r="G2291" s="2">
        <v>1</v>
      </c>
      <c r="H2291" s="10">
        <f>IF(_xlfn.XLOOKUP(D2291,Principales!$B:$B,Principales!$D:$D,,,1)&lt;B2291,_xlfn.XLOOKUP(D2291,Principales!$B:$B,Principales!$C:$C,,,-1),_xlfn.XLOOKUP(D2291,Principales!$B:$B,Principales!$C:$C,,,1))</f>
        <v>5500</v>
      </c>
      <c r="I2291" s="14">
        <f t="shared" si="179"/>
        <v>0</v>
      </c>
      <c r="J2291" s="14">
        <f t="shared" si="180"/>
        <v>5500</v>
      </c>
    </row>
    <row r="2292" spans="1:10" hidden="1" x14ac:dyDescent="0.3">
      <c r="A2292" s="5">
        <f t="shared" si="181"/>
        <v>1476</v>
      </c>
      <c r="B2292" s="3">
        <v>45301</v>
      </c>
      <c r="C2292" s="2" t="s">
        <v>446</v>
      </c>
      <c r="D2292" s="2" t="s">
        <v>142</v>
      </c>
      <c r="E2292" s="2" t="s">
        <v>337</v>
      </c>
      <c r="F2292" s="2" t="s">
        <v>434</v>
      </c>
      <c r="G2292" s="2">
        <v>1</v>
      </c>
      <c r="H2292" s="10">
        <f>IF(_xlfn.XLOOKUP(D2292,Principales!$B:$B,Principales!$D:$D,,,1)&lt;B2292,_xlfn.XLOOKUP(D2292,Principales!$B:$B,Principales!$C:$C,,,-1),_xlfn.XLOOKUP(D2292,Principales!$B:$B,Principales!$C:$C,,,1))</f>
        <v>5000</v>
      </c>
      <c r="I2292" s="14">
        <f t="shared" si="179"/>
        <v>0</v>
      </c>
      <c r="J2292" s="14">
        <f t="shared" si="180"/>
        <v>5000</v>
      </c>
    </row>
    <row r="2293" spans="1:10" hidden="1" x14ac:dyDescent="0.3">
      <c r="A2293" s="5">
        <f t="shared" si="181"/>
        <v>1477</v>
      </c>
      <c r="B2293" s="3">
        <v>45301</v>
      </c>
      <c r="C2293" s="2" t="s">
        <v>776</v>
      </c>
      <c r="D2293" s="2" t="s">
        <v>341</v>
      </c>
      <c r="E2293" s="2" t="s">
        <v>92</v>
      </c>
      <c r="F2293" s="2" t="s">
        <v>4</v>
      </c>
      <c r="G2293" s="2">
        <v>1</v>
      </c>
      <c r="H2293" s="10">
        <f>IF(_xlfn.XLOOKUP(D2293,Principales!$B:$B,Principales!$D:$D,,,1)&lt;B2293,_xlfn.XLOOKUP(D2293,Principales!$B:$B,Principales!$C:$C,,,-1),_xlfn.XLOOKUP(D2293,Principales!$B:$B,Principales!$C:$C,,,1))</f>
        <v>5000</v>
      </c>
      <c r="I2293" s="14">
        <f t="shared" si="179"/>
        <v>0</v>
      </c>
      <c r="J2293" s="14">
        <f t="shared" si="180"/>
        <v>5000</v>
      </c>
    </row>
    <row r="2294" spans="1:10" hidden="1" x14ac:dyDescent="0.3">
      <c r="A2294" s="5">
        <f t="shared" si="181"/>
        <v>1477</v>
      </c>
      <c r="B2294" s="3">
        <v>45301</v>
      </c>
      <c r="C2294" s="2" t="s">
        <v>776</v>
      </c>
      <c r="D2294" s="2" t="s">
        <v>153</v>
      </c>
      <c r="E2294" s="2" t="s">
        <v>543</v>
      </c>
      <c r="F2294" s="2" t="s">
        <v>4</v>
      </c>
      <c r="G2294" s="2">
        <v>2</v>
      </c>
      <c r="H2294" s="10">
        <f>IF(_xlfn.XLOOKUP(D2294,Principales!$B:$B,Principales!$D:$D,,,1)&lt;B2294,_xlfn.XLOOKUP(D2294,Principales!$B:$B,Principales!$C:$C,,,-1),_xlfn.XLOOKUP(D2294,Principales!$B:$B,Principales!$C:$C,,,1))</f>
        <v>5500</v>
      </c>
      <c r="I2294" s="14">
        <f t="shared" si="179"/>
        <v>0</v>
      </c>
      <c r="J2294" s="14">
        <f t="shared" si="180"/>
        <v>11000</v>
      </c>
    </row>
    <row r="2295" spans="1:10" hidden="1" x14ac:dyDescent="0.3">
      <c r="A2295" s="5">
        <f t="shared" si="181"/>
        <v>1478</v>
      </c>
      <c r="B2295" s="3">
        <v>45302</v>
      </c>
      <c r="C2295" s="2" t="s">
        <v>84</v>
      </c>
      <c r="D2295" s="2" t="s">
        <v>85</v>
      </c>
      <c r="E2295" s="2" t="s">
        <v>543</v>
      </c>
      <c r="F2295" s="2" t="s">
        <v>434</v>
      </c>
      <c r="G2295" s="2">
        <v>1</v>
      </c>
      <c r="H2295" s="10">
        <f>IF(_xlfn.XLOOKUP(D2295,Principales!$B:$B,Principales!$D:$D,,,1)&lt;B2295,_xlfn.XLOOKUP(D2295,Principales!$B:$B,Principales!$C:$C,,,-1),_xlfn.XLOOKUP(D2295,Principales!$B:$B,Principales!$C:$C,,,1))</f>
        <v>6000</v>
      </c>
      <c r="I2295" s="14">
        <f t="shared" si="179"/>
        <v>0</v>
      </c>
      <c r="J2295" s="14">
        <f t="shared" si="180"/>
        <v>6000</v>
      </c>
    </row>
    <row r="2296" spans="1:10" hidden="1" x14ac:dyDescent="0.3">
      <c r="A2296" s="5">
        <f t="shared" si="181"/>
        <v>1479</v>
      </c>
      <c r="B2296" s="3">
        <v>45302</v>
      </c>
      <c r="C2296" s="2" t="s">
        <v>864</v>
      </c>
      <c r="D2296" s="2" t="s">
        <v>866</v>
      </c>
      <c r="E2296" s="2"/>
      <c r="F2296" s="2" t="s">
        <v>434</v>
      </c>
      <c r="G2296" s="2">
        <v>2</v>
      </c>
      <c r="H2296" s="10">
        <f>IF(_xlfn.XLOOKUP(D2296,Principales!$B:$B,Principales!$D:$D,,,1)&lt;B2296,_xlfn.XLOOKUP(D2296,Principales!$B:$B,Principales!$C:$C,,,-1),_xlfn.XLOOKUP(D2296,Principales!$B:$B,Principales!$C:$C,,,1))</f>
        <v>6000</v>
      </c>
      <c r="I2296" s="14">
        <f t="shared" si="179"/>
        <v>0</v>
      </c>
      <c r="J2296" s="14">
        <f t="shared" si="180"/>
        <v>12000</v>
      </c>
    </row>
    <row r="2297" spans="1:10" hidden="1" x14ac:dyDescent="0.3">
      <c r="A2297" s="5">
        <f t="shared" si="181"/>
        <v>1480</v>
      </c>
      <c r="B2297" s="3">
        <v>45302</v>
      </c>
      <c r="C2297" s="2" t="s">
        <v>801</v>
      </c>
      <c r="D2297" s="2" t="s">
        <v>85</v>
      </c>
      <c r="E2297" s="2"/>
      <c r="F2297" s="2" t="s">
        <v>434</v>
      </c>
      <c r="G2297" s="2">
        <v>2</v>
      </c>
      <c r="H2297" s="10">
        <f>IF(_xlfn.XLOOKUP(D2297,Principales!$B:$B,Principales!$D:$D,,,1)&lt;B2297,_xlfn.XLOOKUP(D2297,Principales!$B:$B,Principales!$C:$C,,,-1),_xlfn.XLOOKUP(D2297,Principales!$B:$B,Principales!$C:$C,,,1))</f>
        <v>6000</v>
      </c>
      <c r="I2297" s="14">
        <f t="shared" si="179"/>
        <v>0</v>
      </c>
      <c r="J2297" s="14">
        <f t="shared" si="180"/>
        <v>12000</v>
      </c>
    </row>
    <row r="2298" spans="1:10" hidden="1" x14ac:dyDescent="0.3">
      <c r="A2298" s="5">
        <f t="shared" si="181"/>
        <v>1480</v>
      </c>
      <c r="B2298" s="3">
        <v>45302</v>
      </c>
      <c r="C2298" s="2" t="s">
        <v>801</v>
      </c>
      <c r="D2298" s="2" t="s">
        <v>866</v>
      </c>
      <c r="E2298" s="2"/>
      <c r="F2298" s="2" t="s">
        <v>434</v>
      </c>
      <c r="G2298" s="2">
        <v>1</v>
      </c>
      <c r="H2298" s="10">
        <f>IF(_xlfn.XLOOKUP(D2298,Principales!$B:$B,Principales!$D:$D,,,1)&lt;B2298,_xlfn.XLOOKUP(D2298,Principales!$B:$B,Principales!$C:$C,,,-1),_xlfn.XLOOKUP(D2298,Principales!$B:$B,Principales!$C:$C,,,1))</f>
        <v>6000</v>
      </c>
      <c r="I2298" s="14">
        <f t="shared" si="179"/>
        <v>0</v>
      </c>
      <c r="J2298" s="14">
        <f t="shared" si="180"/>
        <v>6000</v>
      </c>
    </row>
    <row r="2299" spans="1:10" hidden="1" x14ac:dyDescent="0.3">
      <c r="A2299" s="5">
        <f t="shared" si="181"/>
        <v>1481</v>
      </c>
      <c r="B2299" s="3">
        <v>45303</v>
      </c>
      <c r="C2299" s="2" t="s">
        <v>84</v>
      </c>
      <c r="D2299" s="2" t="s">
        <v>147</v>
      </c>
      <c r="E2299" s="2" t="s">
        <v>745</v>
      </c>
      <c r="F2299" s="2" t="s">
        <v>434</v>
      </c>
      <c r="G2299" s="2">
        <v>1</v>
      </c>
      <c r="H2299" s="10">
        <f>IF(_xlfn.XLOOKUP(D2299,Principales!$B:$B,Principales!$D:$D,,,1)&lt;B2299,_xlfn.XLOOKUP(D2299,Principales!$B:$B,Principales!$C:$C,,,-1),_xlfn.XLOOKUP(D2299,Principales!$B:$B,Principales!$C:$C,,,1))</f>
        <v>5500</v>
      </c>
      <c r="I2299" s="14">
        <f t="shared" ref="I2299:I2301" si="182">IF(AND(F2299="S/E",OR(E2299="Mix ensalada",D2299="Mix ensalada")),0,IF(AND(F2299="S/E",OR(E2299&lt;&gt;"Mix ensalada",D2299&lt;&gt;"Mix ensalada")),1000,0))</f>
        <v>0</v>
      </c>
      <c r="J2299" s="14">
        <f t="shared" ref="J2299:J2301" si="183">G2299*H2299-I2299</f>
        <v>5500</v>
      </c>
    </row>
    <row r="2300" spans="1:10" hidden="1" x14ac:dyDescent="0.3">
      <c r="A2300" s="5">
        <f t="shared" si="181"/>
        <v>1482</v>
      </c>
      <c r="B2300" s="3">
        <v>45303</v>
      </c>
      <c r="C2300" s="2" t="s">
        <v>801</v>
      </c>
      <c r="D2300" s="2" t="s">
        <v>527</v>
      </c>
      <c r="E2300" s="2"/>
      <c r="F2300" s="2" t="s">
        <v>4</v>
      </c>
      <c r="G2300" s="2">
        <v>2</v>
      </c>
      <c r="H2300" s="10">
        <f>IF(_xlfn.XLOOKUP(D2300,Principales!$B:$B,Principales!$D:$D,,,1)&lt;B2300,_xlfn.XLOOKUP(D2300,Principales!$B:$B,Principales!$C:$C,,,-1),_xlfn.XLOOKUP(D2300,Principales!$B:$B,Principales!$C:$C,,,1))</f>
        <v>6000</v>
      </c>
      <c r="I2300" s="14">
        <f t="shared" si="182"/>
        <v>0</v>
      </c>
      <c r="J2300" s="14">
        <f t="shared" si="183"/>
        <v>12000</v>
      </c>
    </row>
    <row r="2301" spans="1:10" hidden="1" x14ac:dyDescent="0.3">
      <c r="A2301" s="5">
        <f t="shared" si="181"/>
        <v>1482</v>
      </c>
      <c r="B2301" s="3">
        <v>45303</v>
      </c>
      <c r="C2301" s="2" t="s">
        <v>801</v>
      </c>
      <c r="D2301" s="2" t="s">
        <v>36</v>
      </c>
      <c r="E2301" s="2"/>
      <c r="F2301" s="2" t="s">
        <v>434</v>
      </c>
      <c r="G2301" s="2">
        <v>1</v>
      </c>
      <c r="H2301" s="10">
        <f>IF(_xlfn.XLOOKUP(D2301,Principales!$B:$B,Principales!$D:$D,,,1)&lt;B2301,_xlfn.XLOOKUP(D2301,Principales!$B:$B,Principales!$C:$C,,,-1),_xlfn.XLOOKUP(D2301,Principales!$B:$B,Principales!$C:$C,,,1))</f>
        <v>5500</v>
      </c>
      <c r="I2301" s="14">
        <f t="shared" si="182"/>
        <v>0</v>
      </c>
      <c r="J2301" s="14">
        <f t="shared" si="183"/>
        <v>5500</v>
      </c>
    </row>
    <row r="2302" spans="1:10" hidden="1" x14ac:dyDescent="0.3">
      <c r="A2302" s="5">
        <f t="shared" si="181"/>
        <v>1483</v>
      </c>
      <c r="B2302" s="3">
        <v>45303</v>
      </c>
      <c r="C2302" s="2" t="s">
        <v>864</v>
      </c>
      <c r="D2302" s="2" t="s">
        <v>527</v>
      </c>
      <c r="E2302" s="2"/>
      <c r="F2302" s="2" t="s">
        <v>4</v>
      </c>
      <c r="G2302" s="2">
        <v>3</v>
      </c>
      <c r="H2302" s="10">
        <f>IF(_xlfn.XLOOKUP(D2302,Principales!$B:$B,Principales!$D:$D,,,1)&lt;B2302,_xlfn.XLOOKUP(D2302,Principales!$B:$B,Principales!$C:$C,,,-1),_xlfn.XLOOKUP(D2302,Principales!$B:$B,Principales!$C:$C,,,1))</f>
        <v>6000</v>
      </c>
      <c r="I2302" s="14">
        <f t="shared" ref="I2302:I2303" si="184">IF(AND(F2302="S/E",OR(E2302="Mix ensalada",D2302="Mix ensalada")),0,IF(AND(F2302="S/E",OR(E2302&lt;&gt;"Mix ensalada",D2302&lt;&gt;"Mix ensalada")),1000,0))</f>
        <v>0</v>
      </c>
      <c r="J2302" s="14">
        <f t="shared" ref="J2302:J2303" si="185">G2302*H2302-I2302</f>
        <v>18000</v>
      </c>
    </row>
    <row r="2303" spans="1:10" hidden="1" x14ac:dyDescent="0.3">
      <c r="A2303" s="5">
        <f t="shared" si="181"/>
        <v>1484</v>
      </c>
      <c r="B2303" s="3">
        <v>45303</v>
      </c>
      <c r="C2303" s="2" t="s">
        <v>860</v>
      </c>
      <c r="D2303" s="2" t="s">
        <v>137</v>
      </c>
      <c r="E2303" s="2" t="s">
        <v>528</v>
      </c>
      <c r="F2303" s="2" t="s">
        <v>434</v>
      </c>
      <c r="G2303" s="2">
        <v>1</v>
      </c>
      <c r="H2303" s="10">
        <f>IF(_xlfn.XLOOKUP(D2303,Principales!$B:$B,Principales!$D:$D,,,1)&lt;B2303,_xlfn.XLOOKUP(D2303,Principales!$B:$B,Principales!$C:$C,,,-1),_xlfn.XLOOKUP(D2303,Principales!$B:$B,Principales!$C:$C,,,1))</f>
        <v>5000</v>
      </c>
      <c r="I2303" s="14">
        <f t="shared" si="184"/>
        <v>0</v>
      </c>
      <c r="J2303" s="14">
        <f t="shared" si="185"/>
        <v>5000</v>
      </c>
    </row>
    <row r="2304" spans="1:10" hidden="1" x14ac:dyDescent="0.3">
      <c r="A2304" s="5">
        <f t="shared" si="181"/>
        <v>1485</v>
      </c>
      <c r="B2304" s="3">
        <v>45303</v>
      </c>
      <c r="C2304" s="2" t="s">
        <v>746</v>
      </c>
      <c r="D2304" s="2" t="s">
        <v>36</v>
      </c>
      <c r="E2304" s="2"/>
      <c r="F2304" s="2" t="s">
        <v>434</v>
      </c>
      <c r="G2304" s="2">
        <v>1</v>
      </c>
      <c r="H2304" s="10">
        <f>IF(_xlfn.XLOOKUP(D2304,Principales!$B:$B,Principales!$D:$D,,,1)&lt;B2304,_xlfn.XLOOKUP(D2304,Principales!$B:$B,Principales!$C:$C,,,-1),_xlfn.XLOOKUP(D2304,Principales!$B:$B,Principales!$C:$C,,,1))</f>
        <v>5500</v>
      </c>
      <c r="I2304" s="14">
        <f t="shared" ref="I2304:I2340" si="186">IF(AND(F2304="S/E",OR(E2304="Mix ensalada",D2304="Mix ensalada")),0,IF(AND(F2304="S/E",OR(E2304&lt;&gt;"Mix ensalada",D2304&lt;&gt;"Mix ensalada")),1000,0))</f>
        <v>0</v>
      </c>
      <c r="J2304" s="14">
        <f t="shared" ref="J2304:J2340" si="187">G2304*H2304-I2304</f>
        <v>5500</v>
      </c>
    </row>
    <row r="2305" spans="1:10" hidden="1" x14ac:dyDescent="0.3">
      <c r="A2305" s="5">
        <f t="shared" si="181"/>
        <v>1485</v>
      </c>
      <c r="B2305" s="3">
        <v>45303</v>
      </c>
      <c r="C2305" s="2" t="s">
        <v>746</v>
      </c>
      <c r="D2305" s="2" t="s">
        <v>36</v>
      </c>
      <c r="E2305" s="2"/>
      <c r="F2305" s="2" t="s">
        <v>4</v>
      </c>
      <c r="G2305" s="2">
        <v>1</v>
      </c>
      <c r="H2305" s="10">
        <f>IF(_xlfn.XLOOKUP(D2305,Principales!$B:$B,Principales!$D:$D,,,1)&lt;B2305,_xlfn.XLOOKUP(D2305,Principales!$B:$B,Principales!$C:$C,,,-1),_xlfn.XLOOKUP(D2305,Principales!$B:$B,Principales!$C:$C,,,1))</f>
        <v>5500</v>
      </c>
      <c r="I2305" s="14">
        <f t="shared" si="186"/>
        <v>0</v>
      </c>
      <c r="J2305" s="14">
        <f t="shared" si="187"/>
        <v>5500</v>
      </c>
    </row>
    <row r="2306" spans="1:10" hidden="1" x14ac:dyDescent="0.3">
      <c r="A2306" s="5">
        <f t="shared" si="181"/>
        <v>1486</v>
      </c>
      <c r="B2306" s="3">
        <v>45303</v>
      </c>
      <c r="C2306" s="2" t="s">
        <v>29</v>
      </c>
      <c r="D2306" s="2" t="s">
        <v>431</v>
      </c>
      <c r="E2306" s="2"/>
      <c r="F2306" s="2" t="s">
        <v>12</v>
      </c>
      <c r="G2306" s="2">
        <v>1</v>
      </c>
      <c r="H2306" s="10">
        <f>IF(_xlfn.XLOOKUP(D2306,Principales!$B:$B,Principales!$D:$D,,,1)&lt;B2306,_xlfn.XLOOKUP(D2306,Principales!$B:$B,Principales!$C:$C,,,-1),_xlfn.XLOOKUP(D2306,Principales!$B:$B,Principales!$C:$C,,,1))</f>
        <v>5000</v>
      </c>
      <c r="I2306" s="14">
        <f t="shared" si="186"/>
        <v>0</v>
      </c>
      <c r="J2306" s="14">
        <f t="shared" si="187"/>
        <v>5000</v>
      </c>
    </row>
    <row r="2307" spans="1:10" hidden="1" x14ac:dyDescent="0.3">
      <c r="A2307" s="5">
        <f t="shared" si="181"/>
        <v>1486</v>
      </c>
      <c r="B2307" s="3">
        <v>45303</v>
      </c>
      <c r="C2307" s="2" t="s">
        <v>29</v>
      </c>
      <c r="D2307" s="2" t="s">
        <v>137</v>
      </c>
      <c r="E2307" s="2"/>
      <c r="F2307" s="2" t="s">
        <v>434</v>
      </c>
      <c r="G2307" s="2">
        <v>1</v>
      </c>
      <c r="H2307" s="10">
        <f>IF(_xlfn.XLOOKUP(D2307,Principales!$B:$B,Principales!$D:$D,,,1)&lt;B2307,_xlfn.XLOOKUP(D2307,Principales!$B:$B,Principales!$C:$C,,,-1),_xlfn.XLOOKUP(D2307,Principales!$B:$B,Principales!$C:$C,,,1))</f>
        <v>5000</v>
      </c>
      <c r="I2307" s="14">
        <f t="shared" si="186"/>
        <v>0</v>
      </c>
      <c r="J2307" s="14">
        <f t="shared" si="187"/>
        <v>5000</v>
      </c>
    </row>
    <row r="2308" spans="1:10" hidden="1" x14ac:dyDescent="0.3">
      <c r="A2308" s="5">
        <f t="shared" ref="A2308:A2371" si="188">IF(_xlfn.CONCAT(B2308:C2308)=_xlfn.CONCAT(B2307:C2307),A2307,A2307+1)</f>
        <v>1487</v>
      </c>
      <c r="B2308" s="3">
        <v>45304</v>
      </c>
      <c r="C2308" s="2" t="s">
        <v>84</v>
      </c>
      <c r="D2308" s="2" t="s">
        <v>67</v>
      </c>
      <c r="E2308" s="2" t="s">
        <v>434</v>
      </c>
      <c r="F2308" s="2" t="s">
        <v>12</v>
      </c>
      <c r="G2308" s="2">
        <v>1</v>
      </c>
      <c r="H2308" s="10">
        <f>IF(_xlfn.XLOOKUP(D2308,Principales!$B:$B,Principales!$D:$D,,,1)&lt;B2308,_xlfn.XLOOKUP(D2308,Principales!$B:$B,Principales!$C:$C,,,-1),_xlfn.XLOOKUP(D2308,Principales!$B:$B,Principales!$C:$C,,,1))</f>
        <v>5000</v>
      </c>
      <c r="I2308" s="14">
        <f t="shared" si="186"/>
        <v>0</v>
      </c>
      <c r="J2308" s="14">
        <f t="shared" si="187"/>
        <v>5000</v>
      </c>
    </row>
    <row r="2309" spans="1:10" hidden="1" x14ac:dyDescent="0.3">
      <c r="A2309" s="5">
        <f t="shared" si="188"/>
        <v>1488</v>
      </c>
      <c r="B2309" s="3">
        <v>45304</v>
      </c>
      <c r="C2309" s="2" t="s">
        <v>801</v>
      </c>
      <c r="D2309" s="2" t="s">
        <v>67</v>
      </c>
      <c r="E2309" s="2"/>
      <c r="F2309" s="2" t="s">
        <v>12</v>
      </c>
      <c r="G2309" s="2">
        <v>3</v>
      </c>
      <c r="H2309" s="10">
        <f>IF(_xlfn.XLOOKUP(D2309,Principales!$B:$B,Principales!$D:$D,,,1)&lt;B2309,_xlfn.XLOOKUP(D2309,Principales!$B:$B,Principales!$C:$C,,,-1),_xlfn.XLOOKUP(D2309,Principales!$B:$B,Principales!$C:$C,,,1))</f>
        <v>5000</v>
      </c>
      <c r="I2309" s="14">
        <f t="shared" si="186"/>
        <v>0</v>
      </c>
      <c r="J2309" s="14">
        <f t="shared" si="187"/>
        <v>15000</v>
      </c>
    </row>
    <row r="2310" spans="1:10" hidden="1" x14ac:dyDescent="0.3">
      <c r="A2310" s="5">
        <f t="shared" si="188"/>
        <v>1489</v>
      </c>
      <c r="B2310" s="3">
        <v>45304</v>
      </c>
      <c r="C2310" s="2" t="s">
        <v>570</v>
      </c>
      <c r="D2310" s="2" t="s">
        <v>780</v>
      </c>
      <c r="E2310" s="2"/>
      <c r="F2310" s="2" t="s">
        <v>434</v>
      </c>
      <c r="G2310" s="2">
        <v>2</v>
      </c>
      <c r="H2310" s="10">
        <f>IF(_xlfn.XLOOKUP(D2310,Principales!$B:$B,Principales!$D:$D,,,1)&lt;B2310,_xlfn.XLOOKUP(D2310,Principales!$B:$B,Principales!$C:$C,,,-1),_xlfn.XLOOKUP(D2310,Principales!$B:$B,Principales!$C:$C,,,1))</f>
        <v>7500</v>
      </c>
      <c r="I2310" s="14">
        <f t="shared" si="186"/>
        <v>0</v>
      </c>
      <c r="J2310" s="14">
        <f t="shared" si="187"/>
        <v>15000</v>
      </c>
    </row>
    <row r="2311" spans="1:10" hidden="1" x14ac:dyDescent="0.3">
      <c r="A2311" s="5">
        <f t="shared" si="188"/>
        <v>1490</v>
      </c>
      <c r="B2311" s="3">
        <v>45304</v>
      </c>
      <c r="C2311" s="2" t="s">
        <v>798</v>
      </c>
      <c r="D2311" s="2" t="s">
        <v>867</v>
      </c>
      <c r="E2311" s="2"/>
      <c r="F2311" s="2" t="s">
        <v>434</v>
      </c>
      <c r="G2311" s="2">
        <v>1</v>
      </c>
      <c r="H2311" s="10">
        <f>IF(_xlfn.XLOOKUP(D2311,Principales!$B:$B,Principales!$D:$D,,,1)&lt;B2311,_xlfn.XLOOKUP(D2311,Principales!$B:$B,Principales!$C:$C,,,-1),_xlfn.XLOOKUP(D2311,Principales!$B:$B,Principales!$C:$C,,,1))</f>
        <v>6000</v>
      </c>
      <c r="I2311" s="14">
        <f t="shared" si="186"/>
        <v>0</v>
      </c>
      <c r="J2311" s="14">
        <f t="shared" si="187"/>
        <v>6000</v>
      </c>
    </row>
    <row r="2312" spans="1:10" hidden="1" x14ac:dyDescent="0.3">
      <c r="A2312" s="5">
        <f t="shared" si="188"/>
        <v>1490</v>
      </c>
      <c r="B2312" s="3">
        <v>45304</v>
      </c>
      <c r="C2312" s="2" t="s">
        <v>798</v>
      </c>
      <c r="D2312" s="2" t="s">
        <v>37</v>
      </c>
      <c r="E2312" s="2"/>
      <c r="F2312" s="2" t="s">
        <v>4</v>
      </c>
      <c r="G2312" s="2">
        <v>2</v>
      </c>
      <c r="H2312" s="10">
        <f>IF(_xlfn.XLOOKUP(D2312,Principales!$B:$B,Principales!$D:$D,,,1)&lt;B2312,_xlfn.XLOOKUP(D2312,Principales!$B:$B,Principales!$C:$C,,,-1),_xlfn.XLOOKUP(D2312,Principales!$B:$B,Principales!$C:$C,,,1))</f>
        <v>6000</v>
      </c>
      <c r="I2312" s="14">
        <f t="shared" si="186"/>
        <v>0</v>
      </c>
      <c r="J2312" s="14">
        <f t="shared" si="187"/>
        <v>12000</v>
      </c>
    </row>
    <row r="2313" spans="1:10" hidden="1" x14ac:dyDescent="0.3">
      <c r="A2313" s="5">
        <f t="shared" si="188"/>
        <v>1490</v>
      </c>
      <c r="B2313" s="3">
        <v>45304</v>
      </c>
      <c r="C2313" s="2" t="s">
        <v>798</v>
      </c>
      <c r="D2313" s="2" t="s">
        <v>431</v>
      </c>
      <c r="E2313" s="2" t="s">
        <v>543</v>
      </c>
      <c r="F2313" s="2" t="s">
        <v>434</v>
      </c>
      <c r="G2313" s="2">
        <v>1</v>
      </c>
      <c r="H2313" s="10">
        <f>IF(_xlfn.XLOOKUP(D2313,Principales!$B:$B,Principales!$D:$D,,,1)&lt;B2313,_xlfn.XLOOKUP(D2313,Principales!$B:$B,Principales!$C:$C,,,-1),_xlfn.XLOOKUP(D2313,Principales!$B:$B,Principales!$C:$C,,,1))</f>
        <v>5000</v>
      </c>
      <c r="I2313" s="14">
        <f t="shared" si="186"/>
        <v>0</v>
      </c>
      <c r="J2313" s="14">
        <f t="shared" si="187"/>
        <v>5000</v>
      </c>
    </row>
    <row r="2314" spans="1:10" hidden="1" x14ac:dyDescent="0.3">
      <c r="A2314" s="5">
        <f t="shared" si="188"/>
        <v>1490</v>
      </c>
      <c r="B2314" s="3">
        <v>45304</v>
      </c>
      <c r="C2314" s="2" t="s">
        <v>798</v>
      </c>
      <c r="D2314" s="2" t="s">
        <v>67</v>
      </c>
      <c r="E2314" s="2"/>
      <c r="F2314" s="2" t="s">
        <v>4</v>
      </c>
      <c r="G2314" s="2">
        <v>1</v>
      </c>
      <c r="H2314" s="10">
        <f>IF(_xlfn.XLOOKUP(D2314,Principales!$B:$B,Principales!$D:$D,,,1)&lt;B2314,_xlfn.XLOOKUP(D2314,Principales!$B:$B,Principales!$C:$C,,,-1),_xlfn.XLOOKUP(D2314,Principales!$B:$B,Principales!$C:$C,,,1))</f>
        <v>5000</v>
      </c>
      <c r="I2314" s="14">
        <f t="shared" si="186"/>
        <v>0</v>
      </c>
      <c r="J2314" s="14">
        <f t="shared" si="187"/>
        <v>5000</v>
      </c>
    </row>
    <row r="2315" spans="1:10" hidden="1" x14ac:dyDescent="0.3">
      <c r="A2315" s="5">
        <f t="shared" si="188"/>
        <v>1491</v>
      </c>
      <c r="B2315" s="3">
        <v>45304</v>
      </c>
      <c r="C2315" s="2" t="s">
        <v>282</v>
      </c>
      <c r="D2315" s="2" t="s">
        <v>866</v>
      </c>
      <c r="E2315" s="2"/>
      <c r="F2315" s="2" t="s">
        <v>61</v>
      </c>
      <c r="G2315" s="2">
        <v>1</v>
      </c>
      <c r="H2315" s="10">
        <f>IF(_xlfn.XLOOKUP(D2315,Principales!$B:$B,Principales!$D:$D,,,1)&lt;B2315,_xlfn.XLOOKUP(D2315,Principales!$B:$B,Principales!$C:$C,,,-1),_xlfn.XLOOKUP(D2315,Principales!$B:$B,Principales!$C:$C,,,1))</f>
        <v>6000</v>
      </c>
      <c r="I2315" s="14">
        <f t="shared" si="186"/>
        <v>0</v>
      </c>
      <c r="J2315" s="14">
        <f t="shared" si="187"/>
        <v>6000</v>
      </c>
    </row>
    <row r="2316" spans="1:10" hidden="1" x14ac:dyDescent="0.3">
      <c r="A2316" s="5">
        <f t="shared" si="188"/>
        <v>1491</v>
      </c>
      <c r="B2316" s="3">
        <v>45304</v>
      </c>
      <c r="C2316" s="2" t="s">
        <v>282</v>
      </c>
      <c r="D2316" s="2" t="s">
        <v>431</v>
      </c>
      <c r="E2316" s="2" t="s">
        <v>543</v>
      </c>
      <c r="F2316" s="2" t="s">
        <v>434</v>
      </c>
      <c r="G2316" s="2">
        <v>1</v>
      </c>
      <c r="H2316" s="10">
        <f>IF(_xlfn.XLOOKUP(D2316,Principales!$B:$B,Principales!$D:$D,,,1)&lt;B2316,_xlfn.XLOOKUP(D2316,Principales!$B:$B,Principales!$C:$C,,,-1),_xlfn.XLOOKUP(D2316,Principales!$B:$B,Principales!$C:$C,,,1))</f>
        <v>5000</v>
      </c>
      <c r="I2316" s="14">
        <f t="shared" si="186"/>
        <v>0</v>
      </c>
      <c r="J2316" s="14">
        <f t="shared" si="187"/>
        <v>5000</v>
      </c>
    </row>
    <row r="2317" spans="1:10" hidden="1" x14ac:dyDescent="0.3">
      <c r="A2317" s="5">
        <f t="shared" si="188"/>
        <v>1491</v>
      </c>
      <c r="B2317" s="3">
        <v>45304</v>
      </c>
      <c r="C2317" s="2" t="s">
        <v>282</v>
      </c>
      <c r="D2317" s="2" t="s">
        <v>31</v>
      </c>
      <c r="E2317" s="2" t="s">
        <v>528</v>
      </c>
      <c r="F2317" s="2" t="s">
        <v>434</v>
      </c>
      <c r="G2317" s="2">
        <v>1</v>
      </c>
      <c r="H2317" s="10">
        <f>IF(_xlfn.XLOOKUP(D2317,Principales!$B:$B,Principales!$D:$D,,,1)&lt;B2317,_xlfn.XLOOKUP(D2317,Principales!$B:$B,Principales!$C:$C,,,-1),_xlfn.XLOOKUP(D2317,Principales!$B:$B,Principales!$C:$C,,,1))</f>
        <v>5000</v>
      </c>
      <c r="I2317" s="14">
        <f t="shared" si="186"/>
        <v>0</v>
      </c>
      <c r="J2317" s="14">
        <f t="shared" si="187"/>
        <v>5000</v>
      </c>
    </row>
    <row r="2318" spans="1:10" hidden="1" x14ac:dyDescent="0.3">
      <c r="A2318" s="5">
        <f t="shared" si="188"/>
        <v>1492</v>
      </c>
      <c r="B2318" s="3">
        <v>45304</v>
      </c>
      <c r="C2318" s="2" t="s">
        <v>8</v>
      </c>
      <c r="D2318" s="2" t="s">
        <v>37</v>
      </c>
      <c r="E2318" s="2"/>
      <c r="F2318" s="2" t="s">
        <v>434</v>
      </c>
      <c r="G2318" s="2">
        <v>1</v>
      </c>
      <c r="H2318" s="10">
        <f>IF(_xlfn.XLOOKUP(D2318,Principales!$B:$B,Principales!$D:$D,,,1)&lt;B2318,_xlfn.XLOOKUP(D2318,Principales!$B:$B,Principales!$C:$C,,,-1),_xlfn.XLOOKUP(D2318,Principales!$B:$B,Principales!$C:$C,,,1))</f>
        <v>6000</v>
      </c>
      <c r="I2318" s="14">
        <f t="shared" si="186"/>
        <v>0</v>
      </c>
      <c r="J2318" s="14">
        <f t="shared" si="187"/>
        <v>6000</v>
      </c>
    </row>
    <row r="2319" spans="1:10" hidden="1" x14ac:dyDescent="0.3">
      <c r="A2319" s="5">
        <f t="shared" si="188"/>
        <v>1492</v>
      </c>
      <c r="B2319" s="3">
        <v>45304</v>
      </c>
      <c r="C2319" s="2" t="s">
        <v>8</v>
      </c>
      <c r="D2319" s="2" t="s">
        <v>153</v>
      </c>
      <c r="E2319" s="2" t="s">
        <v>7</v>
      </c>
      <c r="F2319" s="2" t="s">
        <v>434</v>
      </c>
      <c r="G2319" s="2">
        <v>1</v>
      </c>
      <c r="H2319" s="10">
        <f>IF(_xlfn.XLOOKUP(D2319,Principales!$B:$B,Principales!$D:$D,,,1)&lt;B2319,_xlfn.XLOOKUP(D2319,Principales!$B:$B,Principales!$C:$C,,,-1),_xlfn.XLOOKUP(D2319,Principales!$B:$B,Principales!$C:$C,,,1))</f>
        <v>5500</v>
      </c>
      <c r="I2319" s="14">
        <f t="shared" si="186"/>
        <v>0</v>
      </c>
      <c r="J2319" s="14">
        <f t="shared" si="187"/>
        <v>5500</v>
      </c>
    </row>
    <row r="2320" spans="1:10" hidden="1" x14ac:dyDescent="0.3">
      <c r="A2320" s="5">
        <f t="shared" si="188"/>
        <v>1493</v>
      </c>
      <c r="B2320" s="3">
        <v>45304</v>
      </c>
      <c r="C2320" s="2" t="s">
        <v>802</v>
      </c>
      <c r="D2320" s="2" t="s">
        <v>67</v>
      </c>
      <c r="E2320" s="2"/>
      <c r="F2320" s="2" t="s">
        <v>12</v>
      </c>
      <c r="G2320" s="2">
        <v>3</v>
      </c>
      <c r="H2320" s="10">
        <f>IF(_xlfn.XLOOKUP(D2320,Principales!$B:$B,Principales!$D:$D,,,1)&lt;B2320,_xlfn.XLOOKUP(D2320,Principales!$B:$B,Principales!$C:$C,,,-1),_xlfn.XLOOKUP(D2320,Principales!$B:$B,Principales!$C:$C,,,1))</f>
        <v>5000</v>
      </c>
      <c r="I2320" s="14">
        <f t="shared" si="186"/>
        <v>0</v>
      </c>
      <c r="J2320" s="14">
        <f t="shared" si="187"/>
        <v>15000</v>
      </c>
    </row>
    <row r="2321" spans="1:10" hidden="1" x14ac:dyDescent="0.3">
      <c r="A2321" s="5">
        <f t="shared" si="188"/>
        <v>1493</v>
      </c>
      <c r="B2321" s="3">
        <v>45304</v>
      </c>
      <c r="C2321" s="2" t="s">
        <v>802</v>
      </c>
      <c r="D2321" s="2" t="s">
        <v>67</v>
      </c>
      <c r="E2321" s="2"/>
      <c r="F2321" s="2" t="s">
        <v>4</v>
      </c>
      <c r="G2321" s="2">
        <v>1</v>
      </c>
      <c r="H2321" s="10">
        <f>IF(_xlfn.XLOOKUP(D2321,Principales!$B:$B,Principales!$D:$D,,,1)&lt;B2321,_xlfn.XLOOKUP(D2321,Principales!$B:$B,Principales!$C:$C,,,-1),_xlfn.XLOOKUP(D2321,Principales!$B:$B,Principales!$C:$C,,,1))</f>
        <v>5000</v>
      </c>
      <c r="I2321" s="14">
        <f t="shared" si="186"/>
        <v>0</v>
      </c>
      <c r="J2321" s="14">
        <f t="shared" si="187"/>
        <v>5000</v>
      </c>
    </row>
    <row r="2322" spans="1:10" hidden="1" x14ac:dyDescent="0.3">
      <c r="A2322" s="5">
        <f t="shared" si="188"/>
        <v>1494</v>
      </c>
      <c r="B2322" s="3">
        <v>45304</v>
      </c>
      <c r="C2322" s="2" t="s">
        <v>493</v>
      </c>
      <c r="D2322" s="2" t="s">
        <v>153</v>
      </c>
      <c r="E2322" s="2" t="s">
        <v>543</v>
      </c>
      <c r="F2322" s="2" t="s">
        <v>434</v>
      </c>
      <c r="G2322" s="2">
        <v>2</v>
      </c>
      <c r="H2322" s="10">
        <f>IF(_xlfn.XLOOKUP(D2322,Principales!$B:$B,Principales!$D:$D,,,1)&lt;B2322,_xlfn.XLOOKUP(D2322,Principales!$B:$B,Principales!$C:$C,,,-1),_xlfn.XLOOKUP(D2322,Principales!$B:$B,Principales!$C:$C,,,1))</f>
        <v>5500</v>
      </c>
      <c r="I2322" s="14">
        <f t="shared" si="186"/>
        <v>0</v>
      </c>
      <c r="J2322" s="14">
        <f t="shared" si="187"/>
        <v>11000</v>
      </c>
    </row>
    <row r="2323" spans="1:10" hidden="1" x14ac:dyDescent="0.3">
      <c r="A2323" s="5">
        <f t="shared" si="188"/>
        <v>1494</v>
      </c>
      <c r="B2323" s="3">
        <v>45304</v>
      </c>
      <c r="C2323" s="2" t="s">
        <v>493</v>
      </c>
      <c r="D2323" s="2" t="s">
        <v>153</v>
      </c>
      <c r="E2323" s="2" t="s">
        <v>528</v>
      </c>
      <c r="F2323" s="2" t="s">
        <v>4</v>
      </c>
      <c r="G2323" s="2">
        <v>1</v>
      </c>
      <c r="H2323" s="10">
        <f>IF(_xlfn.XLOOKUP(D2323,Principales!$B:$B,Principales!$D:$D,,,1)&lt;B2323,_xlfn.XLOOKUP(D2323,Principales!$B:$B,Principales!$C:$C,,,-1),_xlfn.XLOOKUP(D2323,Principales!$B:$B,Principales!$C:$C,,,1))</f>
        <v>5500</v>
      </c>
      <c r="I2323" s="14">
        <f t="shared" si="186"/>
        <v>0</v>
      </c>
      <c r="J2323" s="14">
        <f t="shared" si="187"/>
        <v>5500</v>
      </c>
    </row>
    <row r="2324" spans="1:10" hidden="1" x14ac:dyDescent="0.3">
      <c r="A2324" s="5">
        <f t="shared" si="188"/>
        <v>1495</v>
      </c>
      <c r="B2324" s="3">
        <v>45305</v>
      </c>
      <c r="C2324" s="2" t="s">
        <v>84</v>
      </c>
      <c r="D2324" s="2" t="s">
        <v>485</v>
      </c>
      <c r="E2324" s="2" t="s">
        <v>337</v>
      </c>
      <c r="F2324" s="2" t="s">
        <v>434</v>
      </c>
      <c r="G2324" s="2">
        <v>1</v>
      </c>
      <c r="H2324" s="10">
        <f>IF(_xlfn.XLOOKUP(D2324,Principales!$B:$B,Principales!$D:$D,,,1)&lt;B2324,_xlfn.XLOOKUP(D2324,Principales!$B:$B,Principales!$C:$C,,,-1),_xlfn.XLOOKUP(D2324,Principales!$B:$B,Principales!$C:$C,,,1))</f>
        <v>5000</v>
      </c>
      <c r="I2324" s="14">
        <f t="shared" si="186"/>
        <v>0</v>
      </c>
      <c r="J2324" s="14">
        <f t="shared" si="187"/>
        <v>5000</v>
      </c>
    </row>
    <row r="2325" spans="1:10" hidden="1" x14ac:dyDescent="0.3">
      <c r="A2325" s="5">
        <f t="shared" si="188"/>
        <v>1496</v>
      </c>
      <c r="B2325" s="3">
        <v>45305</v>
      </c>
      <c r="C2325" s="2" t="s">
        <v>768</v>
      </c>
      <c r="D2325" s="2" t="s">
        <v>60</v>
      </c>
      <c r="E2325" s="2" t="s">
        <v>337</v>
      </c>
      <c r="F2325" s="2" t="s">
        <v>4</v>
      </c>
      <c r="G2325" s="2">
        <v>1</v>
      </c>
      <c r="H2325" s="10">
        <f>IF(_xlfn.XLOOKUP(D2325,Principales!$B:$B,Principales!$D:$D,,,1)&lt;B2325,_xlfn.XLOOKUP(D2325,Principales!$B:$B,Principales!$C:$C,,,-1),_xlfn.XLOOKUP(D2325,Principales!$B:$B,Principales!$C:$C,,,1))</f>
        <v>6000</v>
      </c>
      <c r="I2325" s="14">
        <f t="shared" si="186"/>
        <v>0</v>
      </c>
      <c r="J2325" s="14">
        <f t="shared" si="187"/>
        <v>6000</v>
      </c>
    </row>
    <row r="2326" spans="1:10" hidden="1" x14ac:dyDescent="0.3">
      <c r="A2326" s="5">
        <f t="shared" si="188"/>
        <v>1496</v>
      </c>
      <c r="B2326" s="3">
        <v>45305</v>
      </c>
      <c r="C2326" s="2" t="s">
        <v>768</v>
      </c>
      <c r="D2326" s="2" t="s">
        <v>60</v>
      </c>
      <c r="E2326" s="2" t="s">
        <v>337</v>
      </c>
      <c r="F2326" s="2" t="s">
        <v>434</v>
      </c>
      <c r="G2326" s="2">
        <v>1</v>
      </c>
      <c r="H2326" s="10">
        <f>IF(_xlfn.XLOOKUP(D2326,Principales!$B:$B,Principales!$D:$D,,,1)&lt;B2326,_xlfn.XLOOKUP(D2326,Principales!$B:$B,Principales!$C:$C,,,-1),_xlfn.XLOOKUP(D2326,Principales!$B:$B,Principales!$C:$C,,,1))</f>
        <v>6000</v>
      </c>
      <c r="I2326" s="14">
        <f t="shared" si="186"/>
        <v>0</v>
      </c>
      <c r="J2326" s="14">
        <f t="shared" si="187"/>
        <v>6000</v>
      </c>
    </row>
    <row r="2327" spans="1:10" hidden="1" x14ac:dyDescent="0.3">
      <c r="A2327" s="5">
        <f t="shared" si="188"/>
        <v>1497</v>
      </c>
      <c r="B2327" s="3">
        <v>45305</v>
      </c>
      <c r="C2327" s="2" t="s">
        <v>18</v>
      </c>
      <c r="D2327" s="2" t="s">
        <v>37</v>
      </c>
      <c r="E2327" s="2"/>
      <c r="F2327" s="2" t="s">
        <v>434</v>
      </c>
      <c r="G2327" s="2">
        <v>1</v>
      </c>
      <c r="H2327" s="10">
        <f>IF(_xlfn.XLOOKUP(D2327,Principales!$B:$B,Principales!$D:$D,,,1)&lt;B2327,_xlfn.XLOOKUP(D2327,Principales!$B:$B,Principales!$C:$C,,,-1),_xlfn.XLOOKUP(D2327,Principales!$B:$B,Principales!$C:$C,,,1))</f>
        <v>6000</v>
      </c>
      <c r="I2327" s="14">
        <f t="shared" si="186"/>
        <v>0</v>
      </c>
      <c r="J2327" s="14">
        <f t="shared" si="187"/>
        <v>6000</v>
      </c>
    </row>
    <row r="2328" spans="1:10" hidden="1" x14ac:dyDescent="0.3">
      <c r="A2328" s="5">
        <f t="shared" si="188"/>
        <v>1498</v>
      </c>
      <c r="B2328" s="3">
        <v>45305</v>
      </c>
      <c r="C2328" s="2" t="s">
        <v>804</v>
      </c>
      <c r="D2328" s="2" t="s">
        <v>60</v>
      </c>
      <c r="E2328" s="2"/>
      <c r="F2328" s="2" t="s">
        <v>12</v>
      </c>
      <c r="G2328" s="2">
        <v>1</v>
      </c>
      <c r="H2328" s="10">
        <f>IF(_xlfn.XLOOKUP(D2328,Principales!$B:$B,Principales!$D:$D,,,1)&lt;B2328,_xlfn.XLOOKUP(D2328,Principales!$B:$B,Principales!$C:$C,,,-1),_xlfn.XLOOKUP(D2328,Principales!$B:$B,Principales!$C:$C,,,1))</f>
        <v>6000</v>
      </c>
      <c r="I2328" s="14">
        <f t="shared" si="186"/>
        <v>0</v>
      </c>
      <c r="J2328" s="14">
        <f t="shared" si="187"/>
        <v>6000</v>
      </c>
    </row>
    <row r="2329" spans="1:10" hidden="1" x14ac:dyDescent="0.3">
      <c r="A2329" s="5">
        <f t="shared" si="188"/>
        <v>1499</v>
      </c>
      <c r="B2329" s="3">
        <v>45305</v>
      </c>
      <c r="C2329" s="2" t="s">
        <v>544</v>
      </c>
      <c r="D2329" s="2" t="s">
        <v>60</v>
      </c>
      <c r="E2329" s="2" t="s">
        <v>337</v>
      </c>
      <c r="F2329" s="2" t="s">
        <v>12</v>
      </c>
      <c r="G2329" s="2">
        <v>4</v>
      </c>
      <c r="H2329" s="10">
        <f>IF(_xlfn.XLOOKUP(D2329,Principales!$B:$B,Principales!$D:$D,,,1)&lt;B2329,_xlfn.XLOOKUP(D2329,Principales!$B:$B,Principales!$C:$C,,,-1),_xlfn.XLOOKUP(D2329,Principales!$B:$B,Principales!$C:$C,,,1))</f>
        <v>6000</v>
      </c>
      <c r="I2329" s="14">
        <f t="shared" si="186"/>
        <v>0</v>
      </c>
      <c r="J2329" s="14">
        <f t="shared" si="187"/>
        <v>24000</v>
      </c>
    </row>
    <row r="2330" spans="1:10" hidden="1" x14ac:dyDescent="0.3">
      <c r="A2330" s="5">
        <f t="shared" si="188"/>
        <v>1500</v>
      </c>
      <c r="B2330" s="3">
        <v>45305</v>
      </c>
      <c r="C2330" s="2" t="s">
        <v>446</v>
      </c>
      <c r="D2330" s="2" t="s">
        <v>340</v>
      </c>
      <c r="E2330" s="2" t="s">
        <v>35</v>
      </c>
      <c r="F2330" s="2" t="s">
        <v>434</v>
      </c>
      <c r="G2330" s="2">
        <v>1</v>
      </c>
      <c r="H2330" s="10">
        <f>IF(_xlfn.XLOOKUP(D2330,Principales!$B:$B,Principales!$D:$D,,,1)&lt;B2330,_xlfn.XLOOKUP(D2330,Principales!$B:$B,Principales!$C:$C,,,-1),_xlfn.XLOOKUP(D2330,Principales!$B:$B,Principales!$C:$C,,,1))</f>
        <v>5000</v>
      </c>
      <c r="I2330" s="14">
        <f t="shared" si="186"/>
        <v>0</v>
      </c>
      <c r="J2330" s="14">
        <f t="shared" si="187"/>
        <v>5000</v>
      </c>
    </row>
    <row r="2331" spans="1:10" hidden="1" x14ac:dyDescent="0.3">
      <c r="A2331" s="5">
        <f t="shared" si="188"/>
        <v>1501</v>
      </c>
      <c r="B2331" s="3">
        <v>45305</v>
      </c>
      <c r="C2331" s="2" t="s">
        <v>433</v>
      </c>
      <c r="D2331" s="2" t="s">
        <v>37</v>
      </c>
      <c r="E2331" s="2"/>
      <c r="F2331" s="2" t="s">
        <v>434</v>
      </c>
      <c r="G2331" s="2">
        <v>1</v>
      </c>
      <c r="H2331" s="10">
        <f>IF(_xlfn.XLOOKUP(D2331,Principales!$B:$B,Principales!$D:$D,,,1)&lt;B2331,_xlfn.XLOOKUP(D2331,Principales!$B:$B,Principales!$C:$C,,,-1),_xlfn.XLOOKUP(D2331,Principales!$B:$B,Principales!$C:$C,,,1))</f>
        <v>6000</v>
      </c>
      <c r="I2331" s="14">
        <f t="shared" si="186"/>
        <v>0</v>
      </c>
      <c r="J2331" s="14">
        <f t="shared" si="187"/>
        <v>6000</v>
      </c>
    </row>
    <row r="2332" spans="1:10" hidden="1" x14ac:dyDescent="0.3">
      <c r="A2332" s="5">
        <f t="shared" si="188"/>
        <v>1502</v>
      </c>
      <c r="B2332" s="3">
        <v>45305</v>
      </c>
      <c r="C2332" s="2" t="s">
        <v>154</v>
      </c>
      <c r="D2332" s="2" t="s">
        <v>431</v>
      </c>
      <c r="E2332" s="2" t="s">
        <v>22</v>
      </c>
      <c r="F2332" s="2" t="s">
        <v>12</v>
      </c>
      <c r="G2332" s="2">
        <v>1</v>
      </c>
      <c r="H2332" s="10">
        <f>IF(_xlfn.XLOOKUP(D2332,Principales!$B:$B,Principales!$D:$D,,,1)&lt;B2332,_xlfn.XLOOKUP(D2332,Principales!$B:$B,Principales!$C:$C,,,-1),_xlfn.XLOOKUP(D2332,Principales!$B:$B,Principales!$C:$C,,,1))</f>
        <v>5000</v>
      </c>
      <c r="I2332" s="14">
        <f t="shared" si="186"/>
        <v>0</v>
      </c>
      <c r="J2332" s="14">
        <f t="shared" si="187"/>
        <v>5000</v>
      </c>
    </row>
    <row r="2333" spans="1:10" hidden="1" x14ac:dyDescent="0.3">
      <c r="A2333" s="5">
        <f t="shared" si="188"/>
        <v>1502</v>
      </c>
      <c r="B2333" s="3">
        <v>45305</v>
      </c>
      <c r="C2333" s="2" t="s">
        <v>154</v>
      </c>
      <c r="D2333" s="2" t="s">
        <v>866</v>
      </c>
      <c r="E2333" s="2"/>
      <c r="F2333" s="2" t="s">
        <v>434</v>
      </c>
      <c r="G2333" s="2">
        <v>1</v>
      </c>
      <c r="H2333" s="10">
        <f>IF(_xlfn.XLOOKUP(D2333,Principales!$B:$B,Principales!$D:$D,,,1)&lt;B2333,_xlfn.XLOOKUP(D2333,Principales!$B:$B,Principales!$C:$C,,,-1),_xlfn.XLOOKUP(D2333,Principales!$B:$B,Principales!$C:$C,,,1))</f>
        <v>6000</v>
      </c>
      <c r="I2333" s="14">
        <f t="shared" si="186"/>
        <v>0</v>
      </c>
      <c r="J2333" s="14">
        <f t="shared" si="187"/>
        <v>6000</v>
      </c>
    </row>
    <row r="2334" spans="1:10" hidden="1" x14ac:dyDescent="0.3">
      <c r="A2334" s="5">
        <f t="shared" si="188"/>
        <v>1503</v>
      </c>
      <c r="B2334" s="3">
        <v>45306</v>
      </c>
      <c r="C2334" s="2" t="s">
        <v>84</v>
      </c>
      <c r="D2334" s="2" t="s">
        <v>143</v>
      </c>
      <c r="E2334" s="2"/>
      <c r="F2334" s="2" t="s">
        <v>434</v>
      </c>
      <c r="G2334" s="2">
        <v>1</v>
      </c>
      <c r="H2334" s="10">
        <f>IF(_xlfn.XLOOKUP(D2334,Principales!$B:$B,Principales!$D:$D,,,1)&lt;B2334,_xlfn.XLOOKUP(D2334,Principales!$B:$B,Principales!$C:$C,,,-1),_xlfn.XLOOKUP(D2334,Principales!$B:$B,Principales!$C:$C,,,1))</f>
        <v>5000</v>
      </c>
      <c r="I2334" s="14">
        <f t="shared" si="186"/>
        <v>0</v>
      </c>
      <c r="J2334" s="14">
        <f t="shared" si="187"/>
        <v>5000</v>
      </c>
    </row>
    <row r="2335" spans="1:10" hidden="1" x14ac:dyDescent="0.3">
      <c r="A2335" s="5">
        <f t="shared" si="188"/>
        <v>1504</v>
      </c>
      <c r="B2335" s="3">
        <v>45306</v>
      </c>
      <c r="C2335" s="2" t="s">
        <v>801</v>
      </c>
      <c r="D2335" s="2" t="s">
        <v>431</v>
      </c>
      <c r="E2335" s="2" t="s">
        <v>22</v>
      </c>
      <c r="F2335" s="2" t="s">
        <v>434</v>
      </c>
      <c r="G2335" s="2">
        <v>2</v>
      </c>
      <c r="H2335" s="10">
        <f>IF(_xlfn.XLOOKUP(D2335,Principales!$B:$B,Principales!$D:$D,,,1)&lt;B2335,_xlfn.XLOOKUP(D2335,Principales!$B:$B,Principales!$C:$C,,,-1),_xlfn.XLOOKUP(D2335,Principales!$B:$B,Principales!$C:$C,,,1))</f>
        <v>5000</v>
      </c>
      <c r="I2335" s="14">
        <f t="shared" si="186"/>
        <v>0</v>
      </c>
      <c r="J2335" s="14">
        <f t="shared" si="187"/>
        <v>10000</v>
      </c>
    </row>
    <row r="2336" spans="1:10" hidden="1" x14ac:dyDescent="0.3">
      <c r="A2336" s="5">
        <f t="shared" si="188"/>
        <v>1504</v>
      </c>
      <c r="B2336" s="3">
        <v>45306</v>
      </c>
      <c r="C2336" s="2" t="s">
        <v>801</v>
      </c>
      <c r="D2336" s="2" t="s">
        <v>88</v>
      </c>
      <c r="E2336" s="2" t="s">
        <v>528</v>
      </c>
      <c r="F2336" s="2" t="s">
        <v>4</v>
      </c>
      <c r="G2336" s="2">
        <v>1</v>
      </c>
      <c r="H2336" s="10">
        <f>IF(_xlfn.XLOOKUP(D2336,Principales!$B:$B,Principales!$D:$D,,,1)&lt;B2336,_xlfn.XLOOKUP(D2336,Principales!$B:$B,Principales!$C:$C,,,-1),_xlfn.XLOOKUP(D2336,Principales!$B:$B,Principales!$C:$C,,,1))</f>
        <v>5500</v>
      </c>
      <c r="I2336" s="14">
        <f t="shared" si="186"/>
        <v>0</v>
      </c>
      <c r="J2336" s="14">
        <f t="shared" si="187"/>
        <v>5500</v>
      </c>
    </row>
    <row r="2337" spans="1:10" hidden="1" x14ac:dyDescent="0.3">
      <c r="A2337" s="5">
        <f t="shared" si="188"/>
        <v>1505</v>
      </c>
      <c r="B2337" s="3">
        <v>45306</v>
      </c>
      <c r="C2337" s="2" t="s">
        <v>877</v>
      </c>
      <c r="D2337" s="2" t="s">
        <v>88</v>
      </c>
      <c r="E2337" s="2" t="s">
        <v>580</v>
      </c>
      <c r="F2337" s="2" t="s">
        <v>4</v>
      </c>
      <c r="G2337" s="2">
        <v>2</v>
      </c>
      <c r="H2337" s="10">
        <f>IF(_xlfn.XLOOKUP(D2337,Principales!$B:$B,Principales!$D:$D,,,1)&lt;B2337,_xlfn.XLOOKUP(D2337,Principales!$B:$B,Principales!$C:$C,,,-1),_xlfn.XLOOKUP(D2337,Principales!$B:$B,Principales!$C:$C,,,1))</f>
        <v>5500</v>
      </c>
      <c r="I2337" s="14">
        <f t="shared" si="186"/>
        <v>0</v>
      </c>
      <c r="J2337" s="14">
        <f t="shared" si="187"/>
        <v>11000</v>
      </c>
    </row>
    <row r="2338" spans="1:10" hidden="1" x14ac:dyDescent="0.3">
      <c r="A2338" s="5">
        <f t="shared" si="188"/>
        <v>1505</v>
      </c>
      <c r="B2338" s="3">
        <v>45306</v>
      </c>
      <c r="C2338" s="2" t="s">
        <v>877</v>
      </c>
      <c r="D2338" s="2" t="s">
        <v>153</v>
      </c>
      <c r="E2338" s="2" t="s">
        <v>528</v>
      </c>
      <c r="F2338" s="2" t="s">
        <v>12</v>
      </c>
      <c r="G2338" s="2">
        <v>1</v>
      </c>
      <c r="H2338" s="10">
        <f>IF(_xlfn.XLOOKUP(D2338,Principales!$B:$B,Principales!$D:$D,,,1)&lt;B2338,_xlfn.XLOOKUP(D2338,Principales!$B:$B,Principales!$C:$C,,,-1),_xlfn.XLOOKUP(D2338,Principales!$B:$B,Principales!$C:$C,,,1))</f>
        <v>5500</v>
      </c>
      <c r="I2338" s="14">
        <f t="shared" si="186"/>
        <v>0</v>
      </c>
      <c r="J2338" s="14">
        <f t="shared" si="187"/>
        <v>5500</v>
      </c>
    </row>
    <row r="2339" spans="1:10" hidden="1" x14ac:dyDescent="0.3">
      <c r="A2339" s="5">
        <f t="shared" si="188"/>
        <v>1505</v>
      </c>
      <c r="B2339" s="3">
        <v>45306</v>
      </c>
      <c r="C2339" s="2" t="s">
        <v>877</v>
      </c>
      <c r="D2339" s="2" t="s">
        <v>153</v>
      </c>
      <c r="E2339" s="2" t="s">
        <v>528</v>
      </c>
      <c r="F2339" s="2" t="s">
        <v>4</v>
      </c>
      <c r="G2339" s="2">
        <v>1</v>
      </c>
      <c r="H2339" s="10">
        <f>IF(_xlfn.XLOOKUP(D2339,Principales!$B:$B,Principales!$D:$D,,,1)&lt;B2339,_xlfn.XLOOKUP(D2339,Principales!$B:$B,Principales!$C:$C,,,-1),_xlfn.XLOOKUP(D2339,Principales!$B:$B,Principales!$C:$C,,,1))</f>
        <v>5500</v>
      </c>
      <c r="I2339" s="14">
        <f t="shared" si="186"/>
        <v>0</v>
      </c>
      <c r="J2339" s="14">
        <f t="shared" si="187"/>
        <v>5500</v>
      </c>
    </row>
    <row r="2340" spans="1:10" hidden="1" x14ac:dyDescent="0.3">
      <c r="A2340" s="5">
        <f t="shared" si="188"/>
        <v>1506</v>
      </c>
      <c r="B2340" s="3">
        <v>45306</v>
      </c>
      <c r="C2340" s="2" t="s">
        <v>864</v>
      </c>
      <c r="D2340" s="2" t="s">
        <v>142</v>
      </c>
      <c r="E2340" s="2" t="s">
        <v>337</v>
      </c>
      <c r="F2340" s="2" t="s">
        <v>4</v>
      </c>
      <c r="G2340" s="2">
        <v>1</v>
      </c>
      <c r="H2340" s="10">
        <f>IF(_xlfn.XLOOKUP(D2340,Principales!$B:$B,Principales!$D:$D,,,1)&lt;B2340,_xlfn.XLOOKUP(D2340,Principales!$B:$B,Principales!$C:$C,,,-1),_xlfn.XLOOKUP(D2340,Principales!$B:$B,Principales!$C:$C,,,1))</f>
        <v>5000</v>
      </c>
      <c r="I2340" s="14">
        <f t="shared" si="186"/>
        <v>0</v>
      </c>
      <c r="J2340" s="14">
        <f t="shared" si="187"/>
        <v>5000</v>
      </c>
    </row>
    <row r="2341" spans="1:10" hidden="1" x14ac:dyDescent="0.3">
      <c r="A2341" s="5">
        <f t="shared" si="188"/>
        <v>1507</v>
      </c>
      <c r="B2341" s="3">
        <v>45307</v>
      </c>
      <c r="C2341" s="2" t="s">
        <v>84</v>
      </c>
      <c r="D2341" s="2" t="s">
        <v>143</v>
      </c>
      <c r="E2341" s="2"/>
      <c r="F2341" s="2" t="s">
        <v>434</v>
      </c>
      <c r="G2341" s="2">
        <v>1</v>
      </c>
      <c r="H2341" s="10">
        <f>IF(_xlfn.XLOOKUP(D2341,Principales!$B:$B,Principales!$D:$D,,,1)&lt;B2341,_xlfn.XLOOKUP(D2341,Principales!$B:$B,Principales!$C:$C,,,-1),_xlfn.XLOOKUP(D2341,Principales!$B:$B,Principales!$C:$C,,,1))</f>
        <v>5000</v>
      </c>
      <c r="I2341" s="14">
        <f t="shared" ref="I2341:I2376" si="189">IF(AND(F2341="S/E",OR(E2341="Mix ensalada",D2341="Mix ensalada")),0,IF(AND(F2341="S/E",OR(E2341&lt;&gt;"Mix ensalada",D2341&lt;&gt;"Mix ensalada")),1000,0))</f>
        <v>0</v>
      </c>
      <c r="J2341" s="14">
        <f t="shared" ref="J2341:J2376" si="190">G2341*H2341-I2341</f>
        <v>5000</v>
      </c>
    </row>
    <row r="2342" spans="1:10" hidden="1" x14ac:dyDescent="0.3">
      <c r="A2342" s="5">
        <f t="shared" si="188"/>
        <v>1508</v>
      </c>
      <c r="B2342" s="3">
        <v>45308</v>
      </c>
      <c r="C2342" s="2" t="s">
        <v>84</v>
      </c>
      <c r="D2342" s="2" t="s">
        <v>340</v>
      </c>
      <c r="E2342" s="2" t="s">
        <v>7</v>
      </c>
      <c r="F2342" s="2" t="s">
        <v>434</v>
      </c>
      <c r="G2342" s="2">
        <v>1</v>
      </c>
      <c r="H2342" s="10">
        <f>IF(_xlfn.XLOOKUP(D2342,Principales!$B:$B,Principales!$D:$D,,,1)&lt;B2342,_xlfn.XLOOKUP(D2342,Principales!$B:$B,Principales!$C:$C,,,-1),_xlfn.XLOOKUP(D2342,Principales!$B:$B,Principales!$C:$C,,,1))</f>
        <v>5000</v>
      </c>
      <c r="I2342" s="14">
        <f t="shared" si="189"/>
        <v>0</v>
      </c>
      <c r="J2342" s="14">
        <f t="shared" si="190"/>
        <v>5000</v>
      </c>
    </row>
    <row r="2343" spans="1:10" hidden="1" x14ac:dyDescent="0.3">
      <c r="A2343" s="5">
        <f t="shared" si="188"/>
        <v>1509</v>
      </c>
      <c r="B2343" s="3">
        <v>45309</v>
      </c>
      <c r="C2343" s="2" t="s">
        <v>84</v>
      </c>
      <c r="D2343" s="2" t="s">
        <v>85</v>
      </c>
      <c r="E2343" s="2" t="s">
        <v>543</v>
      </c>
      <c r="F2343" s="2" t="s">
        <v>434</v>
      </c>
      <c r="G2343" s="2">
        <v>1</v>
      </c>
      <c r="H2343" s="10">
        <f>IF(_xlfn.XLOOKUP(D2343,Principales!$B:$B,Principales!$D:$D,,,1)&lt;B2343,_xlfn.XLOOKUP(D2343,Principales!$B:$B,Principales!$C:$C,,,-1),_xlfn.XLOOKUP(D2343,Principales!$B:$B,Principales!$C:$C,,,1))</f>
        <v>6000</v>
      </c>
      <c r="I2343" s="14">
        <f t="shared" si="189"/>
        <v>0</v>
      </c>
      <c r="J2343" s="14">
        <f t="shared" si="190"/>
        <v>6000</v>
      </c>
    </row>
    <row r="2344" spans="1:10" hidden="1" x14ac:dyDescent="0.3">
      <c r="A2344" s="5">
        <f t="shared" si="188"/>
        <v>1510</v>
      </c>
      <c r="B2344" s="3">
        <v>45309</v>
      </c>
      <c r="C2344" s="2" t="s">
        <v>52</v>
      </c>
      <c r="D2344" s="2" t="s">
        <v>35</v>
      </c>
      <c r="E2344" s="2"/>
      <c r="F2344" s="2" t="s">
        <v>4</v>
      </c>
      <c r="G2344" s="2">
        <v>1</v>
      </c>
      <c r="H2344" s="10">
        <f>IF(_xlfn.XLOOKUP(D2344,Principales!$B:$B,Principales!$D:$D,,,1)&lt;B2344,_xlfn.XLOOKUP(D2344,Principales!$B:$B,Principales!$C:$C,,,-1),_xlfn.XLOOKUP(D2344,Principales!$B:$B,Principales!$C:$C,,,1))</f>
        <v>5000</v>
      </c>
      <c r="I2344" s="14">
        <f t="shared" si="189"/>
        <v>0</v>
      </c>
      <c r="J2344" s="14">
        <f t="shared" si="190"/>
        <v>5000</v>
      </c>
    </row>
    <row r="2345" spans="1:10" hidden="1" x14ac:dyDescent="0.3">
      <c r="A2345" s="5">
        <f t="shared" si="188"/>
        <v>1511</v>
      </c>
      <c r="B2345" s="3">
        <v>45309</v>
      </c>
      <c r="C2345" s="2" t="s">
        <v>48</v>
      </c>
      <c r="D2345" s="2" t="s">
        <v>88</v>
      </c>
      <c r="E2345" s="2" t="s">
        <v>580</v>
      </c>
      <c r="F2345" s="2" t="s">
        <v>4</v>
      </c>
      <c r="G2345" s="2">
        <v>2</v>
      </c>
      <c r="H2345" s="10">
        <f>IF(_xlfn.XLOOKUP(D2345,Principales!$B:$B,Principales!$D:$D,,,1)&lt;B2345,_xlfn.XLOOKUP(D2345,Principales!$B:$B,Principales!$C:$C,,,-1),_xlfn.XLOOKUP(D2345,Principales!$B:$B,Principales!$C:$C,,,1))</f>
        <v>5500</v>
      </c>
      <c r="I2345" s="14">
        <f t="shared" si="189"/>
        <v>0</v>
      </c>
      <c r="J2345" s="14">
        <f t="shared" si="190"/>
        <v>11000</v>
      </c>
    </row>
    <row r="2346" spans="1:10" hidden="1" x14ac:dyDescent="0.3">
      <c r="A2346" s="5">
        <f t="shared" si="188"/>
        <v>1512</v>
      </c>
      <c r="B2346" s="3">
        <v>45310</v>
      </c>
      <c r="C2346" s="2" t="s">
        <v>84</v>
      </c>
      <c r="D2346" s="2" t="s">
        <v>137</v>
      </c>
      <c r="E2346" s="2" t="s">
        <v>337</v>
      </c>
      <c r="F2346" s="2" t="s">
        <v>434</v>
      </c>
      <c r="G2346" s="2">
        <v>1</v>
      </c>
      <c r="H2346" s="10">
        <f>IF(_xlfn.XLOOKUP(D2346,Principales!$B:$B,Principales!$D:$D,,,1)&lt;B2346,_xlfn.XLOOKUP(D2346,Principales!$B:$B,Principales!$C:$C,,,-1),_xlfn.XLOOKUP(D2346,Principales!$B:$B,Principales!$C:$C,,,1))</f>
        <v>5000</v>
      </c>
      <c r="I2346" s="14">
        <f t="shared" si="189"/>
        <v>0</v>
      </c>
      <c r="J2346" s="14">
        <f t="shared" si="190"/>
        <v>5000</v>
      </c>
    </row>
    <row r="2347" spans="1:10" hidden="1" x14ac:dyDescent="0.3">
      <c r="A2347" s="5">
        <f t="shared" si="188"/>
        <v>1513</v>
      </c>
      <c r="B2347" s="3">
        <v>45310</v>
      </c>
      <c r="C2347" s="2" t="s">
        <v>49</v>
      </c>
      <c r="D2347" s="2" t="s">
        <v>37</v>
      </c>
      <c r="E2347" s="2"/>
      <c r="F2347" s="2" t="s">
        <v>12</v>
      </c>
      <c r="G2347" s="2">
        <v>1</v>
      </c>
      <c r="H2347" s="10">
        <f>IF(_xlfn.XLOOKUP(D2347,Principales!$B:$B,Principales!$D:$D,,,1)&lt;B2347,_xlfn.XLOOKUP(D2347,Principales!$B:$B,Principales!$C:$C,,,-1),_xlfn.XLOOKUP(D2347,Principales!$B:$B,Principales!$C:$C,,,1))</f>
        <v>6000</v>
      </c>
      <c r="I2347" s="14">
        <f t="shared" si="189"/>
        <v>0</v>
      </c>
      <c r="J2347" s="14">
        <f t="shared" si="190"/>
        <v>6000</v>
      </c>
    </row>
    <row r="2348" spans="1:10" hidden="1" x14ac:dyDescent="0.3">
      <c r="A2348" s="5">
        <f t="shared" si="188"/>
        <v>1513</v>
      </c>
      <c r="B2348" s="3">
        <v>45310</v>
      </c>
      <c r="C2348" s="2" t="s">
        <v>49</v>
      </c>
      <c r="D2348" s="2" t="s">
        <v>431</v>
      </c>
      <c r="E2348" s="2" t="s">
        <v>528</v>
      </c>
      <c r="F2348" s="2" t="s">
        <v>434</v>
      </c>
      <c r="G2348" s="2">
        <v>1</v>
      </c>
      <c r="H2348" s="10">
        <f>IF(_xlfn.XLOOKUP(D2348,Principales!$B:$B,Principales!$D:$D,,,1)&lt;B2348,_xlfn.XLOOKUP(D2348,Principales!$B:$B,Principales!$C:$C,,,-1),_xlfn.XLOOKUP(D2348,Principales!$B:$B,Principales!$C:$C,,,1))</f>
        <v>5000</v>
      </c>
      <c r="I2348" s="14">
        <f t="shared" si="189"/>
        <v>0</v>
      </c>
      <c r="J2348" s="14">
        <f t="shared" si="190"/>
        <v>5000</v>
      </c>
    </row>
    <row r="2349" spans="1:10" hidden="1" x14ac:dyDescent="0.3">
      <c r="A2349" s="5">
        <f t="shared" si="188"/>
        <v>1513</v>
      </c>
      <c r="B2349" s="3">
        <v>45310</v>
      </c>
      <c r="C2349" s="2" t="s">
        <v>49</v>
      </c>
      <c r="D2349" s="2" t="s">
        <v>431</v>
      </c>
      <c r="E2349" s="2" t="s">
        <v>528</v>
      </c>
      <c r="F2349" s="2" t="s">
        <v>4</v>
      </c>
      <c r="G2349" s="2">
        <v>1</v>
      </c>
      <c r="H2349" s="10">
        <f>IF(_xlfn.XLOOKUP(D2349,Principales!$B:$B,Principales!$D:$D,,,1)&lt;B2349,_xlfn.XLOOKUP(D2349,Principales!$B:$B,Principales!$C:$C,,,-1),_xlfn.XLOOKUP(D2349,Principales!$B:$B,Principales!$C:$C,,,1))</f>
        <v>5000</v>
      </c>
      <c r="I2349" s="14">
        <f t="shared" si="189"/>
        <v>0</v>
      </c>
      <c r="J2349" s="14">
        <f t="shared" si="190"/>
        <v>5000</v>
      </c>
    </row>
    <row r="2350" spans="1:10" hidden="1" x14ac:dyDescent="0.3">
      <c r="A2350" s="5">
        <f t="shared" si="188"/>
        <v>1513</v>
      </c>
      <c r="B2350" s="3">
        <v>45310</v>
      </c>
      <c r="C2350" s="2" t="s">
        <v>49</v>
      </c>
      <c r="D2350" s="2" t="s">
        <v>431</v>
      </c>
      <c r="E2350" s="2" t="s">
        <v>332</v>
      </c>
      <c r="F2350" s="2" t="s">
        <v>434</v>
      </c>
      <c r="G2350" s="2">
        <v>1</v>
      </c>
      <c r="H2350" s="10">
        <f>IF(_xlfn.XLOOKUP(D2350,Principales!$B:$B,Principales!$D:$D,,,1)&lt;B2350,_xlfn.XLOOKUP(D2350,Principales!$B:$B,Principales!$C:$C,,,-1),_xlfn.XLOOKUP(D2350,Principales!$B:$B,Principales!$C:$C,,,1))</f>
        <v>5000</v>
      </c>
      <c r="I2350" s="14">
        <f t="shared" si="189"/>
        <v>0</v>
      </c>
      <c r="J2350" s="14">
        <f t="shared" si="190"/>
        <v>5000</v>
      </c>
    </row>
    <row r="2351" spans="1:10" hidden="1" x14ac:dyDescent="0.3">
      <c r="A2351" s="5">
        <f t="shared" si="188"/>
        <v>1514</v>
      </c>
      <c r="B2351" s="3">
        <v>45310</v>
      </c>
      <c r="C2351" s="2" t="s">
        <v>34</v>
      </c>
      <c r="D2351" s="2" t="s">
        <v>137</v>
      </c>
      <c r="E2351" s="2" t="s">
        <v>337</v>
      </c>
      <c r="F2351" s="2" t="s">
        <v>434</v>
      </c>
      <c r="G2351" s="2">
        <v>1</v>
      </c>
      <c r="H2351" s="10">
        <f>IF(_xlfn.XLOOKUP(D2351,Principales!$B:$B,Principales!$D:$D,,,1)&lt;B2351,_xlfn.XLOOKUP(D2351,Principales!$B:$B,Principales!$C:$C,,,-1),_xlfn.XLOOKUP(D2351,Principales!$B:$B,Principales!$C:$C,,,1))</f>
        <v>5000</v>
      </c>
      <c r="I2351" s="14">
        <f t="shared" si="189"/>
        <v>0</v>
      </c>
      <c r="J2351" s="14">
        <f t="shared" si="190"/>
        <v>5000</v>
      </c>
    </row>
    <row r="2352" spans="1:10" hidden="1" x14ac:dyDescent="0.3">
      <c r="A2352" s="5">
        <f t="shared" si="188"/>
        <v>1514</v>
      </c>
      <c r="B2352" s="3">
        <v>45310</v>
      </c>
      <c r="C2352" s="2" t="s">
        <v>34</v>
      </c>
      <c r="D2352" s="2" t="s">
        <v>867</v>
      </c>
      <c r="E2352" s="2"/>
      <c r="F2352" s="2" t="s">
        <v>12</v>
      </c>
      <c r="G2352" s="2">
        <v>1</v>
      </c>
      <c r="H2352" s="10">
        <f>IF(_xlfn.XLOOKUP(D2352,Principales!$B:$B,Principales!$D:$D,,,1)&lt;B2352,_xlfn.XLOOKUP(D2352,Principales!$B:$B,Principales!$C:$C,,,-1),_xlfn.XLOOKUP(D2352,Principales!$B:$B,Principales!$C:$C,,,1))</f>
        <v>6000</v>
      </c>
      <c r="I2352" s="14">
        <f t="shared" si="189"/>
        <v>0</v>
      </c>
      <c r="J2352" s="14">
        <f t="shared" si="190"/>
        <v>6000</v>
      </c>
    </row>
    <row r="2353" spans="1:10" hidden="1" x14ac:dyDescent="0.3">
      <c r="A2353" s="5">
        <f t="shared" si="188"/>
        <v>1515</v>
      </c>
      <c r="B2353" s="3">
        <v>45310</v>
      </c>
      <c r="C2353" s="2" t="s">
        <v>864</v>
      </c>
      <c r="D2353" s="2" t="s">
        <v>37</v>
      </c>
      <c r="E2353" s="2"/>
      <c r="F2353" s="2" t="s">
        <v>4</v>
      </c>
      <c r="G2353" s="2">
        <v>3</v>
      </c>
      <c r="H2353" s="10">
        <f>IF(_xlfn.XLOOKUP(D2353,Principales!$B:$B,Principales!$D:$D,,,1)&lt;B2353,_xlfn.XLOOKUP(D2353,Principales!$B:$B,Principales!$C:$C,,,-1),_xlfn.XLOOKUP(D2353,Principales!$B:$B,Principales!$C:$C,,,1))</f>
        <v>6000</v>
      </c>
      <c r="I2353" s="14">
        <f t="shared" si="189"/>
        <v>0</v>
      </c>
      <c r="J2353" s="14">
        <f t="shared" si="190"/>
        <v>18000</v>
      </c>
    </row>
    <row r="2354" spans="1:10" hidden="1" x14ac:dyDescent="0.3">
      <c r="A2354" s="5">
        <f t="shared" si="188"/>
        <v>1516</v>
      </c>
      <c r="B2354" s="3">
        <v>45310</v>
      </c>
      <c r="C2354" s="2" t="s">
        <v>144</v>
      </c>
      <c r="D2354" s="2" t="s">
        <v>153</v>
      </c>
      <c r="E2354" s="2" t="s">
        <v>543</v>
      </c>
      <c r="F2354" s="2" t="s">
        <v>4</v>
      </c>
      <c r="G2354" s="2">
        <v>5</v>
      </c>
      <c r="H2354" s="10">
        <f>IF(_xlfn.XLOOKUP(D2354,Principales!$B:$B,Principales!$D:$D,,,1)&lt;B2354,_xlfn.XLOOKUP(D2354,Principales!$B:$B,Principales!$C:$C,,,-1),_xlfn.XLOOKUP(D2354,Principales!$B:$B,Principales!$C:$C,,,1))</f>
        <v>5500</v>
      </c>
      <c r="I2354" s="14">
        <f t="shared" si="189"/>
        <v>0</v>
      </c>
      <c r="J2354" s="14">
        <f t="shared" si="190"/>
        <v>27500</v>
      </c>
    </row>
    <row r="2355" spans="1:10" hidden="1" x14ac:dyDescent="0.3">
      <c r="A2355" s="5">
        <f t="shared" si="188"/>
        <v>1516</v>
      </c>
      <c r="B2355" s="3">
        <v>45310</v>
      </c>
      <c r="C2355" s="2" t="s">
        <v>144</v>
      </c>
      <c r="D2355" s="2" t="s">
        <v>37</v>
      </c>
      <c r="E2355" s="2"/>
      <c r="F2355" s="2" t="s">
        <v>4</v>
      </c>
      <c r="G2355" s="2">
        <v>1</v>
      </c>
      <c r="H2355" s="10">
        <f>IF(_xlfn.XLOOKUP(D2355,Principales!$B:$B,Principales!$D:$D,,,1)&lt;B2355,_xlfn.XLOOKUP(D2355,Principales!$B:$B,Principales!$C:$C,,,-1),_xlfn.XLOOKUP(D2355,Principales!$B:$B,Principales!$C:$C,,,1))</f>
        <v>6000</v>
      </c>
      <c r="I2355" s="14">
        <f t="shared" si="189"/>
        <v>0</v>
      </c>
      <c r="J2355" s="14">
        <f t="shared" si="190"/>
        <v>6000</v>
      </c>
    </row>
    <row r="2356" spans="1:10" hidden="1" x14ac:dyDescent="0.3">
      <c r="A2356" s="5">
        <f t="shared" si="188"/>
        <v>1517</v>
      </c>
      <c r="B2356" s="3">
        <v>45310</v>
      </c>
      <c r="C2356" s="2" t="s">
        <v>52</v>
      </c>
      <c r="D2356" s="2" t="s">
        <v>431</v>
      </c>
      <c r="E2356" s="2" t="s">
        <v>543</v>
      </c>
      <c r="F2356" s="2" t="s">
        <v>4</v>
      </c>
      <c r="G2356" s="2">
        <v>1</v>
      </c>
      <c r="H2356" s="10">
        <f>IF(_xlfn.XLOOKUP(D2356,Principales!$B:$B,Principales!$D:$D,,,1)&lt;B2356,_xlfn.XLOOKUP(D2356,Principales!$B:$B,Principales!$C:$C,,,-1),_xlfn.XLOOKUP(D2356,Principales!$B:$B,Principales!$C:$C,,,1))</f>
        <v>5000</v>
      </c>
      <c r="I2356" s="14">
        <f t="shared" si="189"/>
        <v>0</v>
      </c>
      <c r="J2356" s="14">
        <f t="shared" si="190"/>
        <v>5000</v>
      </c>
    </row>
    <row r="2357" spans="1:10" hidden="1" x14ac:dyDescent="0.3">
      <c r="A2357" s="5">
        <f t="shared" si="188"/>
        <v>1518</v>
      </c>
      <c r="B2357" s="3">
        <v>45311</v>
      </c>
      <c r="C2357" s="2" t="s">
        <v>48</v>
      </c>
      <c r="D2357" s="2" t="s">
        <v>36</v>
      </c>
      <c r="E2357" s="2"/>
      <c r="F2357" s="2" t="s">
        <v>4</v>
      </c>
      <c r="G2357" s="2">
        <v>2</v>
      </c>
      <c r="H2357" s="10">
        <f>IF(_xlfn.XLOOKUP(D2357,Principales!$B:$B,Principales!$D:$D,,,1)&lt;B2357,_xlfn.XLOOKUP(D2357,Principales!$B:$B,Principales!$C:$C,,,-1),_xlfn.XLOOKUP(D2357,Principales!$B:$B,Principales!$C:$C,,,1))</f>
        <v>5500</v>
      </c>
      <c r="I2357" s="14">
        <f t="shared" si="189"/>
        <v>0</v>
      </c>
      <c r="J2357" s="14">
        <f t="shared" si="190"/>
        <v>11000</v>
      </c>
    </row>
    <row r="2358" spans="1:10" hidden="1" x14ac:dyDescent="0.3">
      <c r="A2358" s="5">
        <f t="shared" si="188"/>
        <v>1518</v>
      </c>
      <c r="B2358" s="3">
        <v>45311</v>
      </c>
      <c r="C2358" s="2" t="s">
        <v>48</v>
      </c>
      <c r="D2358" s="2" t="s">
        <v>155</v>
      </c>
      <c r="E2358" s="2" t="s">
        <v>63</v>
      </c>
      <c r="F2358" s="2" t="s">
        <v>4</v>
      </c>
      <c r="G2358" s="2">
        <v>1</v>
      </c>
      <c r="H2358" s="10">
        <f>IF(_xlfn.XLOOKUP(D2358,Principales!$B:$B,Principales!$D:$D,,,1)&lt;B2358,_xlfn.XLOOKUP(D2358,Principales!$B:$B,Principales!$C:$C,,,-1),_xlfn.XLOOKUP(D2358,Principales!$B:$B,Principales!$C:$C,,,1))</f>
        <v>5000</v>
      </c>
      <c r="I2358" s="14">
        <f t="shared" si="189"/>
        <v>0</v>
      </c>
      <c r="J2358" s="14">
        <f t="shared" si="190"/>
        <v>5000</v>
      </c>
    </row>
    <row r="2359" spans="1:10" hidden="1" x14ac:dyDescent="0.3">
      <c r="A2359" s="5">
        <f t="shared" si="188"/>
        <v>1518</v>
      </c>
      <c r="B2359" s="3">
        <v>45311</v>
      </c>
      <c r="C2359" s="2" t="s">
        <v>48</v>
      </c>
      <c r="D2359" s="2" t="s">
        <v>431</v>
      </c>
      <c r="E2359" s="2" t="s">
        <v>528</v>
      </c>
      <c r="F2359" s="2" t="s">
        <v>4</v>
      </c>
      <c r="G2359" s="2">
        <v>1</v>
      </c>
      <c r="H2359" s="10">
        <f>IF(_xlfn.XLOOKUP(D2359,Principales!$B:$B,Principales!$D:$D,,,1)&lt;B2359,_xlfn.XLOOKUP(D2359,Principales!$B:$B,Principales!$C:$C,,,-1),_xlfn.XLOOKUP(D2359,Principales!$B:$B,Principales!$C:$C,,,1))</f>
        <v>5000</v>
      </c>
      <c r="I2359" s="14">
        <f t="shared" si="189"/>
        <v>0</v>
      </c>
      <c r="J2359" s="14">
        <f t="shared" si="190"/>
        <v>5000</v>
      </c>
    </row>
    <row r="2360" spans="1:10" hidden="1" x14ac:dyDescent="0.3">
      <c r="A2360" s="5">
        <f t="shared" si="188"/>
        <v>1519</v>
      </c>
      <c r="B2360" s="3">
        <v>45311</v>
      </c>
      <c r="C2360" s="2" t="s">
        <v>99</v>
      </c>
      <c r="D2360" s="2" t="s">
        <v>155</v>
      </c>
      <c r="E2360" s="2" t="s">
        <v>63</v>
      </c>
      <c r="F2360" s="2" t="s">
        <v>434</v>
      </c>
      <c r="G2360" s="2">
        <v>1</v>
      </c>
      <c r="H2360" s="10">
        <f>IF(_xlfn.XLOOKUP(D2360,Principales!$B:$B,Principales!$D:$D,,,1)&lt;B2360,_xlfn.XLOOKUP(D2360,Principales!$B:$B,Principales!$C:$C,,,-1),_xlfn.XLOOKUP(D2360,Principales!$B:$B,Principales!$C:$C,,,1))</f>
        <v>5000</v>
      </c>
      <c r="I2360" s="14">
        <f t="shared" si="189"/>
        <v>0</v>
      </c>
      <c r="J2360" s="14">
        <f t="shared" si="190"/>
        <v>5000</v>
      </c>
    </row>
    <row r="2361" spans="1:10" hidden="1" x14ac:dyDescent="0.3">
      <c r="A2361" s="5">
        <f t="shared" si="188"/>
        <v>1520</v>
      </c>
      <c r="B2361" s="3">
        <v>45311</v>
      </c>
      <c r="C2361" s="2" t="s">
        <v>752</v>
      </c>
      <c r="D2361" s="2" t="s">
        <v>155</v>
      </c>
      <c r="E2361" s="2" t="s">
        <v>63</v>
      </c>
      <c r="F2361" s="2" t="s">
        <v>434</v>
      </c>
      <c r="G2361" s="2">
        <v>1</v>
      </c>
      <c r="H2361" s="10">
        <f>IF(_xlfn.XLOOKUP(D2361,Principales!$B:$B,Principales!$D:$D,,,1)&lt;B2361,_xlfn.XLOOKUP(D2361,Principales!$B:$B,Principales!$C:$C,,,-1),_xlfn.XLOOKUP(D2361,Principales!$B:$B,Principales!$C:$C,,,1))</f>
        <v>5000</v>
      </c>
      <c r="I2361" s="14">
        <f t="shared" si="189"/>
        <v>0</v>
      </c>
      <c r="J2361" s="14">
        <f t="shared" si="190"/>
        <v>5000</v>
      </c>
    </row>
    <row r="2362" spans="1:10" hidden="1" x14ac:dyDescent="0.3">
      <c r="A2362" s="5">
        <f t="shared" si="188"/>
        <v>1520</v>
      </c>
      <c r="B2362" s="3">
        <v>45311</v>
      </c>
      <c r="C2362" s="2" t="s">
        <v>752</v>
      </c>
      <c r="D2362" s="2" t="s">
        <v>431</v>
      </c>
      <c r="E2362" s="2" t="s">
        <v>35</v>
      </c>
      <c r="F2362" s="2" t="s">
        <v>4</v>
      </c>
      <c r="G2362" s="2">
        <v>1</v>
      </c>
      <c r="H2362" s="10">
        <f>IF(_xlfn.XLOOKUP(D2362,Principales!$B:$B,Principales!$D:$D,,,1)&lt;B2362,_xlfn.XLOOKUP(D2362,Principales!$B:$B,Principales!$C:$C,,,-1),_xlfn.XLOOKUP(D2362,Principales!$B:$B,Principales!$C:$C,,,1))</f>
        <v>5000</v>
      </c>
      <c r="I2362" s="14">
        <f t="shared" si="189"/>
        <v>0</v>
      </c>
      <c r="J2362" s="14">
        <f t="shared" si="190"/>
        <v>5000</v>
      </c>
    </row>
    <row r="2363" spans="1:10" hidden="1" x14ac:dyDescent="0.3">
      <c r="A2363" s="5">
        <f t="shared" si="188"/>
        <v>1521</v>
      </c>
      <c r="B2363" s="3">
        <v>45311</v>
      </c>
      <c r="C2363" s="2" t="s">
        <v>446</v>
      </c>
      <c r="D2363" s="2" t="s">
        <v>155</v>
      </c>
      <c r="E2363" s="2" t="s">
        <v>63</v>
      </c>
      <c r="F2363" s="2" t="s">
        <v>434</v>
      </c>
      <c r="G2363" s="2">
        <v>1</v>
      </c>
      <c r="H2363" s="10">
        <f>IF(_xlfn.XLOOKUP(D2363,Principales!$B:$B,Principales!$D:$D,,,1)&lt;B2363,_xlfn.XLOOKUP(D2363,Principales!$B:$B,Principales!$C:$C,,,-1),_xlfn.XLOOKUP(D2363,Principales!$B:$B,Principales!$C:$C,,,1))</f>
        <v>5000</v>
      </c>
      <c r="I2363" s="14">
        <f t="shared" si="189"/>
        <v>0</v>
      </c>
      <c r="J2363" s="14">
        <f t="shared" si="190"/>
        <v>5000</v>
      </c>
    </row>
    <row r="2364" spans="1:10" hidden="1" x14ac:dyDescent="0.3">
      <c r="A2364" s="5">
        <f t="shared" si="188"/>
        <v>1521</v>
      </c>
      <c r="B2364" s="3">
        <v>45311</v>
      </c>
      <c r="C2364" s="2" t="s">
        <v>446</v>
      </c>
      <c r="D2364" s="2" t="s">
        <v>431</v>
      </c>
      <c r="E2364" s="2" t="s">
        <v>22</v>
      </c>
      <c r="F2364" s="2" t="s">
        <v>4</v>
      </c>
      <c r="G2364" s="2">
        <v>1</v>
      </c>
      <c r="H2364" s="10">
        <f>IF(_xlfn.XLOOKUP(D2364,Principales!$B:$B,Principales!$D:$D,,,1)&lt;B2364,_xlfn.XLOOKUP(D2364,Principales!$B:$B,Principales!$C:$C,,,-1),_xlfn.XLOOKUP(D2364,Principales!$B:$B,Principales!$C:$C,,,1))</f>
        <v>5000</v>
      </c>
      <c r="I2364" s="14">
        <f t="shared" si="189"/>
        <v>0</v>
      </c>
      <c r="J2364" s="14">
        <f t="shared" si="190"/>
        <v>5000</v>
      </c>
    </row>
    <row r="2365" spans="1:10" hidden="1" x14ac:dyDescent="0.3">
      <c r="A2365" s="5">
        <f t="shared" si="188"/>
        <v>1522</v>
      </c>
      <c r="B2365" s="3">
        <v>45312</v>
      </c>
      <c r="C2365" s="2" t="s">
        <v>84</v>
      </c>
      <c r="D2365" s="2" t="s">
        <v>155</v>
      </c>
      <c r="E2365" s="2" t="s">
        <v>337</v>
      </c>
      <c r="F2365" s="2" t="s">
        <v>434</v>
      </c>
      <c r="G2365" s="2">
        <v>1</v>
      </c>
      <c r="H2365" s="10">
        <f>IF(_xlfn.XLOOKUP(D2365,Principales!$B:$B,Principales!$D:$D,,,1)&lt;B2365,_xlfn.XLOOKUP(D2365,Principales!$B:$B,Principales!$C:$C,,,-1),_xlfn.XLOOKUP(D2365,Principales!$B:$B,Principales!$C:$C,,,1))</f>
        <v>5000</v>
      </c>
      <c r="I2365" s="14">
        <f t="shared" si="189"/>
        <v>0</v>
      </c>
      <c r="J2365" s="14">
        <f t="shared" si="190"/>
        <v>5000</v>
      </c>
    </row>
    <row r="2366" spans="1:10" hidden="1" x14ac:dyDescent="0.3">
      <c r="A2366" s="5">
        <f t="shared" si="188"/>
        <v>1523</v>
      </c>
      <c r="B2366" s="3">
        <v>45312</v>
      </c>
      <c r="C2366" s="2" t="s">
        <v>863</v>
      </c>
      <c r="D2366" s="2" t="s">
        <v>541</v>
      </c>
      <c r="E2366" s="2" t="s">
        <v>35</v>
      </c>
      <c r="F2366" s="2" t="s">
        <v>434</v>
      </c>
      <c r="G2366" s="2">
        <v>1</v>
      </c>
      <c r="H2366" s="10">
        <f>IF(_xlfn.XLOOKUP(D2366,Principales!$B:$B,Principales!$D:$D,,,1)&lt;B2366,_xlfn.XLOOKUP(D2366,Principales!$B:$B,Principales!$C:$C,,,-1),_xlfn.XLOOKUP(D2366,Principales!$B:$B,Principales!$C:$C,,,1))</f>
        <v>6000</v>
      </c>
      <c r="I2366" s="14">
        <f t="shared" si="189"/>
        <v>0</v>
      </c>
      <c r="J2366" s="14">
        <f t="shared" si="190"/>
        <v>6000</v>
      </c>
    </row>
    <row r="2367" spans="1:10" hidden="1" x14ac:dyDescent="0.3">
      <c r="A2367" s="5">
        <f t="shared" si="188"/>
        <v>1524</v>
      </c>
      <c r="B2367" s="3">
        <v>45312</v>
      </c>
      <c r="C2367" s="2" t="s">
        <v>751</v>
      </c>
      <c r="D2367" s="2" t="s">
        <v>541</v>
      </c>
      <c r="E2367" s="2" t="s">
        <v>337</v>
      </c>
      <c r="F2367" s="2" t="s">
        <v>434</v>
      </c>
      <c r="G2367" s="2">
        <v>1</v>
      </c>
      <c r="H2367" s="10">
        <f>IF(_xlfn.XLOOKUP(D2367,Principales!$B:$B,Principales!$D:$D,,,1)&lt;B2367,_xlfn.XLOOKUP(D2367,Principales!$B:$B,Principales!$C:$C,,,-1),_xlfn.XLOOKUP(D2367,Principales!$B:$B,Principales!$C:$C,,,1))</f>
        <v>6000</v>
      </c>
      <c r="I2367" s="14">
        <f t="shared" si="189"/>
        <v>0</v>
      </c>
      <c r="J2367" s="14">
        <f t="shared" si="190"/>
        <v>6000</v>
      </c>
    </row>
    <row r="2368" spans="1:10" hidden="1" x14ac:dyDescent="0.3">
      <c r="A2368" s="5">
        <f t="shared" si="188"/>
        <v>1525</v>
      </c>
      <c r="B2368" s="3">
        <v>45312</v>
      </c>
      <c r="C2368" s="2" t="s">
        <v>804</v>
      </c>
      <c r="D2368" s="2" t="s">
        <v>37</v>
      </c>
      <c r="E2368" s="2"/>
      <c r="F2368" s="2" t="s">
        <v>12</v>
      </c>
      <c r="G2368" s="2">
        <v>2</v>
      </c>
      <c r="H2368" s="10">
        <f>IF(_xlfn.XLOOKUP(D2368,Principales!$B:$B,Principales!$D:$D,,,1)&lt;B2368,_xlfn.XLOOKUP(D2368,Principales!$B:$B,Principales!$C:$C,,,-1),_xlfn.XLOOKUP(D2368,Principales!$B:$B,Principales!$C:$C,,,1))</f>
        <v>6000</v>
      </c>
      <c r="I2368" s="14">
        <f t="shared" si="189"/>
        <v>0</v>
      </c>
      <c r="J2368" s="14">
        <f t="shared" si="190"/>
        <v>12000</v>
      </c>
    </row>
    <row r="2369" spans="1:10" hidden="1" x14ac:dyDescent="0.3">
      <c r="A2369" s="5">
        <f t="shared" si="188"/>
        <v>1526</v>
      </c>
      <c r="B2369" s="3">
        <v>45312</v>
      </c>
      <c r="C2369" s="2" t="s">
        <v>507</v>
      </c>
      <c r="D2369" s="2" t="s">
        <v>37</v>
      </c>
      <c r="E2369" s="2"/>
      <c r="F2369" s="2" t="s">
        <v>12</v>
      </c>
      <c r="G2369" s="2">
        <v>2</v>
      </c>
      <c r="H2369" s="10">
        <f>IF(_xlfn.XLOOKUP(D2369,Principales!$B:$B,Principales!$D:$D,,,1)&lt;B2369,_xlfn.XLOOKUP(D2369,Principales!$B:$B,Principales!$C:$C,,,-1),_xlfn.XLOOKUP(D2369,Principales!$B:$B,Principales!$C:$C,,,1))</f>
        <v>6000</v>
      </c>
      <c r="I2369" s="14">
        <f t="shared" si="189"/>
        <v>0</v>
      </c>
      <c r="J2369" s="14">
        <f t="shared" si="190"/>
        <v>12000</v>
      </c>
    </row>
    <row r="2370" spans="1:10" hidden="1" x14ac:dyDescent="0.3">
      <c r="A2370" s="5">
        <f t="shared" si="188"/>
        <v>1527</v>
      </c>
      <c r="B2370" s="3">
        <v>45312</v>
      </c>
      <c r="C2370" s="2" t="s">
        <v>144</v>
      </c>
      <c r="D2370" s="2" t="s">
        <v>153</v>
      </c>
      <c r="E2370" s="2" t="s">
        <v>543</v>
      </c>
      <c r="F2370" s="2" t="s">
        <v>4</v>
      </c>
      <c r="G2370" s="2">
        <v>3</v>
      </c>
      <c r="H2370" s="10">
        <f>IF(_xlfn.XLOOKUP(D2370,Principales!$B:$B,Principales!$D:$D,,,1)&lt;B2370,_xlfn.XLOOKUP(D2370,Principales!$B:$B,Principales!$C:$C,,,-1),_xlfn.XLOOKUP(D2370,Principales!$B:$B,Principales!$C:$C,,,1))</f>
        <v>5500</v>
      </c>
      <c r="I2370" s="14">
        <f t="shared" si="189"/>
        <v>0</v>
      </c>
      <c r="J2370" s="14">
        <f t="shared" si="190"/>
        <v>16500</v>
      </c>
    </row>
    <row r="2371" spans="1:10" hidden="1" x14ac:dyDescent="0.3">
      <c r="A2371" s="5">
        <f t="shared" si="188"/>
        <v>1528</v>
      </c>
      <c r="B2371" s="3">
        <v>45313</v>
      </c>
      <c r="C2371" s="2" t="s">
        <v>84</v>
      </c>
      <c r="D2371" s="2" t="s">
        <v>143</v>
      </c>
      <c r="E2371" s="2"/>
      <c r="F2371" s="2" t="s">
        <v>434</v>
      </c>
      <c r="G2371" s="2">
        <v>1</v>
      </c>
      <c r="H2371" s="10">
        <f>IF(_xlfn.XLOOKUP(D2371,Principales!$B:$B,Principales!$D:$D,,,1)&lt;B2371,_xlfn.XLOOKUP(D2371,Principales!$B:$B,Principales!$C:$C,,,-1),_xlfn.XLOOKUP(D2371,Principales!$B:$B,Principales!$C:$C,,,1))</f>
        <v>5000</v>
      </c>
      <c r="I2371" s="14">
        <f t="shared" si="189"/>
        <v>0</v>
      </c>
      <c r="J2371" s="14">
        <f t="shared" si="190"/>
        <v>5000</v>
      </c>
    </row>
    <row r="2372" spans="1:10" hidden="1" x14ac:dyDescent="0.3">
      <c r="A2372" s="5">
        <f t="shared" ref="A2372:A2435" si="191">IF(_xlfn.CONCAT(B2372:C2372)=_xlfn.CONCAT(B2371:C2371),A2371,A2371+1)</f>
        <v>1529</v>
      </c>
      <c r="B2372" s="3">
        <v>45313</v>
      </c>
      <c r="C2372" s="2" t="s">
        <v>145</v>
      </c>
      <c r="D2372" s="2" t="s">
        <v>37</v>
      </c>
      <c r="E2372" s="2"/>
      <c r="F2372" s="2" t="s">
        <v>12</v>
      </c>
      <c r="G2372" s="2">
        <v>1</v>
      </c>
      <c r="H2372" s="10">
        <f>IF(_xlfn.XLOOKUP(D2372,Principales!$B:$B,Principales!$D:$D,,,1)&lt;B2372,_xlfn.XLOOKUP(D2372,Principales!$B:$B,Principales!$C:$C,,,-1),_xlfn.XLOOKUP(D2372,Principales!$B:$B,Principales!$C:$C,,,1))</f>
        <v>6000</v>
      </c>
      <c r="I2372" s="14">
        <f t="shared" si="189"/>
        <v>0</v>
      </c>
      <c r="J2372" s="14">
        <f t="shared" si="190"/>
        <v>6000</v>
      </c>
    </row>
    <row r="2373" spans="1:10" hidden="1" x14ac:dyDescent="0.3">
      <c r="A2373" s="5">
        <f t="shared" si="191"/>
        <v>1530</v>
      </c>
      <c r="B2373" s="3">
        <v>45313</v>
      </c>
      <c r="C2373" s="2" t="s">
        <v>767</v>
      </c>
      <c r="D2373" s="2" t="s">
        <v>88</v>
      </c>
      <c r="E2373" s="2" t="s">
        <v>580</v>
      </c>
      <c r="F2373" s="2" t="s">
        <v>434</v>
      </c>
      <c r="G2373" s="2">
        <v>4</v>
      </c>
      <c r="H2373" s="10">
        <f>IF(_xlfn.XLOOKUP(D2373,Principales!$B:$B,Principales!$D:$D,,,1)&lt;B2373,_xlfn.XLOOKUP(D2373,Principales!$B:$B,Principales!$C:$C,,,-1),_xlfn.XLOOKUP(D2373,Principales!$B:$B,Principales!$C:$C,,,1))</f>
        <v>5500</v>
      </c>
      <c r="I2373" s="14">
        <f t="shared" si="189"/>
        <v>0</v>
      </c>
      <c r="J2373" s="14">
        <f t="shared" si="190"/>
        <v>22000</v>
      </c>
    </row>
    <row r="2374" spans="1:10" hidden="1" x14ac:dyDescent="0.3">
      <c r="A2374" s="5">
        <f t="shared" si="191"/>
        <v>1530</v>
      </c>
      <c r="B2374" s="3">
        <v>45313</v>
      </c>
      <c r="C2374" s="2" t="s">
        <v>767</v>
      </c>
      <c r="D2374" s="2" t="s">
        <v>37</v>
      </c>
      <c r="E2374" s="2"/>
      <c r="F2374" s="2" t="s">
        <v>4</v>
      </c>
      <c r="G2374" s="2">
        <v>2</v>
      </c>
      <c r="H2374" s="10">
        <f>IF(_xlfn.XLOOKUP(D2374,Principales!$B:$B,Principales!$D:$D,,,1)&lt;B2374,_xlfn.XLOOKUP(D2374,Principales!$B:$B,Principales!$C:$C,,,-1),_xlfn.XLOOKUP(D2374,Principales!$B:$B,Principales!$C:$C,,,1))</f>
        <v>6000</v>
      </c>
      <c r="I2374" s="14">
        <f t="shared" si="189"/>
        <v>0</v>
      </c>
      <c r="J2374" s="14">
        <f t="shared" si="190"/>
        <v>12000</v>
      </c>
    </row>
    <row r="2375" spans="1:10" hidden="1" x14ac:dyDescent="0.3">
      <c r="A2375" s="5">
        <f t="shared" si="191"/>
        <v>1530</v>
      </c>
      <c r="B2375" s="3">
        <v>45313</v>
      </c>
      <c r="C2375" s="2" t="s">
        <v>767</v>
      </c>
      <c r="D2375" s="2" t="s">
        <v>37</v>
      </c>
      <c r="E2375" s="2"/>
      <c r="F2375" s="2" t="s">
        <v>434</v>
      </c>
      <c r="G2375" s="2">
        <v>1</v>
      </c>
      <c r="H2375" s="10">
        <f>IF(_xlfn.XLOOKUP(D2375,Principales!$B:$B,Principales!$D:$D,,,1)&lt;B2375,_xlfn.XLOOKUP(D2375,Principales!$B:$B,Principales!$C:$C,,,-1),_xlfn.XLOOKUP(D2375,Principales!$B:$B,Principales!$C:$C,,,1))</f>
        <v>6000</v>
      </c>
      <c r="I2375" s="14">
        <f t="shared" si="189"/>
        <v>0</v>
      </c>
      <c r="J2375" s="14">
        <f t="shared" si="190"/>
        <v>6000</v>
      </c>
    </row>
    <row r="2376" spans="1:10" hidden="1" x14ac:dyDescent="0.3">
      <c r="A2376" s="5">
        <f t="shared" si="191"/>
        <v>1531</v>
      </c>
      <c r="B2376" s="3">
        <v>45313</v>
      </c>
      <c r="C2376" s="2" t="s">
        <v>544</v>
      </c>
      <c r="D2376" s="2" t="s">
        <v>527</v>
      </c>
      <c r="E2376" s="2"/>
      <c r="F2376" s="2" t="s">
        <v>12</v>
      </c>
      <c r="G2376" s="2">
        <v>3</v>
      </c>
      <c r="H2376" s="10">
        <f>IF(_xlfn.XLOOKUP(D2376,Principales!$B:$B,Principales!$D:$D,,,1)&lt;B2376,_xlfn.XLOOKUP(D2376,Principales!$B:$B,Principales!$C:$C,,,-1),_xlfn.XLOOKUP(D2376,Principales!$B:$B,Principales!$C:$C,,,1))</f>
        <v>6000</v>
      </c>
      <c r="I2376" s="14">
        <f t="shared" si="189"/>
        <v>0</v>
      </c>
      <c r="J2376" s="14">
        <f t="shared" si="190"/>
        <v>18000</v>
      </c>
    </row>
    <row r="2377" spans="1:10" hidden="1" x14ac:dyDescent="0.3">
      <c r="A2377" s="5">
        <f t="shared" si="191"/>
        <v>1532</v>
      </c>
      <c r="B2377" s="3">
        <v>45314</v>
      </c>
      <c r="C2377" s="2" t="s">
        <v>84</v>
      </c>
      <c r="D2377" s="2" t="s">
        <v>598</v>
      </c>
      <c r="E2377" s="2" t="s">
        <v>794</v>
      </c>
      <c r="F2377" s="2" t="s">
        <v>434</v>
      </c>
      <c r="G2377" s="2">
        <v>1</v>
      </c>
      <c r="H2377" s="10">
        <f>IF(_xlfn.XLOOKUP(D2377,Principales!$B:$B,Principales!$D:$D,,,1)&lt;B2377,_xlfn.XLOOKUP(D2377,Principales!$B:$B,Principales!$C:$C,,,-1),_xlfn.XLOOKUP(D2377,Principales!$B:$B,Principales!$C:$C,,,1))</f>
        <v>5000</v>
      </c>
      <c r="I2377" s="14">
        <f t="shared" ref="I2377:I2440" si="192">IF(AND(F2377="S/E",OR(E2377="Mix ensalada",D2377="Mix ensalada")),0,IF(AND(F2377="S/E",OR(E2377&lt;&gt;"Mix ensalada",D2377&lt;&gt;"Mix ensalada")),1000,0))</f>
        <v>0</v>
      </c>
      <c r="J2377" s="14">
        <f t="shared" ref="J2377:J2440" si="193">G2377*H2377-I2377</f>
        <v>5000</v>
      </c>
    </row>
    <row r="2378" spans="1:10" hidden="1" x14ac:dyDescent="0.3">
      <c r="A2378" s="5">
        <f t="shared" si="191"/>
        <v>1533</v>
      </c>
      <c r="B2378" s="3">
        <v>45314</v>
      </c>
      <c r="C2378" s="2" t="s">
        <v>801</v>
      </c>
      <c r="D2378" s="2" t="s">
        <v>431</v>
      </c>
      <c r="E2378" s="2" t="s">
        <v>22</v>
      </c>
      <c r="F2378" s="2" t="s">
        <v>434</v>
      </c>
      <c r="G2378" s="2">
        <v>1</v>
      </c>
      <c r="H2378" s="10">
        <f>IF(_xlfn.XLOOKUP(D2378,Principales!$B:$B,Principales!$D:$D,,,1)&lt;B2378,_xlfn.XLOOKUP(D2378,Principales!$B:$B,Principales!$C:$C,,,-1),_xlfn.XLOOKUP(D2378,Principales!$B:$B,Principales!$C:$C,,,1))</f>
        <v>5000</v>
      </c>
      <c r="I2378" s="14">
        <f t="shared" si="192"/>
        <v>0</v>
      </c>
      <c r="J2378" s="14">
        <f t="shared" si="193"/>
        <v>5000</v>
      </c>
    </row>
    <row r="2379" spans="1:10" hidden="1" x14ac:dyDescent="0.3">
      <c r="A2379" s="5">
        <f t="shared" si="191"/>
        <v>1533</v>
      </c>
      <c r="B2379" s="3">
        <v>45314</v>
      </c>
      <c r="C2379" s="2" t="s">
        <v>801</v>
      </c>
      <c r="D2379" s="2" t="s">
        <v>142</v>
      </c>
      <c r="E2379" s="2" t="s">
        <v>528</v>
      </c>
      <c r="F2379" s="2" t="s">
        <v>434</v>
      </c>
      <c r="G2379" s="2">
        <v>1</v>
      </c>
      <c r="H2379" s="10">
        <f>IF(_xlfn.XLOOKUP(D2379,Principales!$B:$B,Principales!$D:$D,,,1)&lt;B2379,_xlfn.XLOOKUP(D2379,Principales!$B:$B,Principales!$C:$C,,,-1),_xlfn.XLOOKUP(D2379,Principales!$B:$B,Principales!$C:$C,,,1))</f>
        <v>5000</v>
      </c>
      <c r="I2379" s="14">
        <f t="shared" si="192"/>
        <v>0</v>
      </c>
      <c r="J2379" s="14">
        <f t="shared" si="193"/>
        <v>5000</v>
      </c>
    </row>
    <row r="2380" spans="1:10" hidden="1" x14ac:dyDescent="0.3">
      <c r="A2380" s="5">
        <f t="shared" si="191"/>
        <v>1534</v>
      </c>
      <c r="B2380" s="3">
        <v>45314</v>
      </c>
      <c r="C2380" s="2" t="s">
        <v>18</v>
      </c>
      <c r="D2380" s="2" t="s">
        <v>23</v>
      </c>
      <c r="E2380" s="2" t="s">
        <v>337</v>
      </c>
      <c r="F2380" s="2" t="s">
        <v>434</v>
      </c>
      <c r="G2380" s="2">
        <v>1</v>
      </c>
      <c r="H2380" s="10">
        <f>IF(_xlfn.XLOOKUP(D2380,Principales!$B:$B,Principales!$D:$D,,,1)&lt;B2380,_xlfn.XLOOKUP(D2380,Principales!$B:$B,Principales!$C:$C,,,-1),_xlfn.XLOOKUP(D2380,Principales!$B:$B,Principales!$C:$C,,,1))</f>
        <v>5500</v>
      </c>
      <c r="I2380" s="14">
        <f t="shared" si="192"/>
        <v>0</v>
      </c>
      <c r="J2380" s="14">
        <f t="shared" si="193"/>
        <v>5500</v>
      </c>
    </row>
    <row r="2381" spans="1:10" hidden="1" x14ac:dyDescent="0.3">
      <c r="A2381" s="5">
        <f t="shared" si="191"/>
        <v>1535</v>
      </c>
      <c r="B2381" s="3">
        <v>45314</v>
      </c>
      <c r="C2381" s="2" t="s">
        <v>751</v>
      </c>
      <c r="D2381" s="2" t="s">
        <v>431</v>
      </c>
      <c r="E2381" s="2" t="s">
        <v>22</v>
      </c>
      <c r="F2381" s="2" t="s">
        <v>434</v>
      </c>
      <c r="G2381" s="2">
        <v>1</v>
      </c>
      <c r="H2381" s="10">
        <f>IF(_xlfn.XLOOKUP(D2381,Principales!$B:$B,Principales!$D:$D,,,1)&lt;B2381,_xlfn.XLOOKUP(D2381,Principales!$B:$B,Principales!$C:$C,,,-1),_xlfn.XLOOKUP(D2381,Principales!$B:$B,Principales!$C:$C,,,1))</f>
        <v>5000</v>
      </c>
      <c r="I2381" s="14">
        <f t="shared" si="192"/>
        <v>0</v>
      </c>
      <c r="J2381" s="14">
        <f t="shared" si="193"/>
        <v>5000</v>
      </c>
    </row>
    <row r="2382" spans="1:10" hidden="1" x14ac:dyDescent="0.3">
      <c r="A2382" s="5">
        <f t="shared" si="191"/>
        <v>1536</v>
      </c>
      <c r="B2382" s="3">
        <v>45314</v>
      </c>
      <c r="C2382" s="2" t="s">
        <v>804</v>
      </c>
      <c r="D2382" s="2" t="s">
        <v>142</v>
      </c>
      <c r="E2382" s="2" t="s">
        <v>337</v>
      </c>
      <c r="F2382" s="2" t="s">
        <v>4</v>
      </c>
      <c r="G2382" s="2">
        <v>2</v>
      </c>
      <c r="H2382" s="10">
        <f>IF(_xlfn.XLOOKUP(D2382,Principales!$B:$B,Principales!$D:$D,,,1)&lt;B2382,_xlfn.XLOOKUP(D2382,Principales!$B:$B,Principales!$C:$C,,,-1),_xlfn.XLOOKUP(D2382,Principales!$B:$B,Principales!$C:$C,,,1))</f>
        <v>5000</v>
      </c>
      <c r="I2382" s="14">
        <f t="shared" si="192"/>
        <v>0</v>
      </c>
      <c r="J2382" s="14">
        <f t="shared" si="193"/>
        <v>10000</v>
      </c>
    </row>
    <row r="2383" spans="1:10" hidden="1" x14ac:dyDescent="0.3">
      <c r="A2383" s="5">
        <f t="shared" si="191"/>
        <v>1536</v>
      </c>
      <c r="B2383" s="3">
        <v>45314</v>
      </c>
      <c r="C2383" s="2" t="s">
        <v>804</v>
      </c>
      <c r="D2383" s="2" t="s">
        <v>23</v>
      </c>
      <c r="E2383" s="2" t="s">
        <v>332</v>
      </c>
      <c r="F2383" s="2" t="s">
        <v>12</v>
      </c>
      <c r="G2383" s="2">
        <v>1</v>
      </c>
      <c r="H2383" s="10">
        <f>IF(_xlfn.XLOOKUP(D2383,Principales!$B:$B,Principales!$D:$D,,,1)&lt;B2383,_xlfn.XLOOKUP(D2383,Principales!$B:$B,Principales!$C:$C,,,-1),_xlfn.XLOOKUP(D2383,Principales!$B:$B,Principales!$C:$C,,,1))</f>
        <v>5500</v>
      </c>
      <c r="I2383" s="14">
        <f t="shared" si="192"/>
        <v>0</v>
      </c>
      <c r="J2383" s="14">
        <f t="shared" si="193"/>
        <v>5500</v>
      </c>
    </row>
    <row r="2384" spans="1:10" hidden="1" x14ac:dyDescent="0.3">
      <c r="A2384" s="5">
        <f t="shared" si="191"/>
        <v>1537</v>
      </c>
      <c r="B2384" s="3">
        <v>45314</v>
      </c>
      <c r="C2384" s="2" t="s">
        <v>144</v>
      </c>
      <c r="D2384" s="2" t="s">
        <v>153</v>
      </c>
      <c r="E2384" s="2" t="s">
        <v>543</v>
      </c>
      <c r="F2384" s="2" t="s">
        <v>4</v>
      </c>
      <c r="G2384" s="2">
        <v>5</v>
      </c>
      <c r="H2384" s="10">
        <f>IF(_xlfn.XLOOKUP(D2384,Principales!$B:$B,Principales!$D:$D,,,1)&lt;B2384,_xlfn.XLOOKUP(D2384,Principales!$B:$B,Principales!$C:$C,,,-1),_xlfn.XLOOKUP(D2384,Principales!$B:$B,Principales!$C:$C,,,1))</f>
        <v>5500</v>
      </c>
      <c r="I2384" s="14">
        <f t="shared" si="192"/>
        <v>0</v>
      </c>
      <c r="J2384" s="14">
        <f t="shared" si="193"/>
        <v>27500</v>
      </c>
    </row>
    <row r="2385" spans="1:10" hidden="1" x14ac:dyDescent="0.3">
      <c r="A2385" s="5">
        <f t="shared" si="191"/>
        <v>1537</v>
      </c>
      <c r="B2385" s="3">
        <v>45314</v>
      </c>
      <c r="C2385" s="2" t="s">
        <v>144</v>
      </c>
      <c r="D2385" s="2" t="s">
        <v>153</v>
      </c>
      <c r="E2385" s="2" t="s">
        <v>528</v>
      </c>
      <c r="F2385" s="2" t="s">
        <v>4</v>
      </c>
      <c r="G2385" s="2">
        <v>1</v>
      </c>
      <c r="H2385" s="10">
        <f>IF(_xlfn.XLOOKUP(D2385,Principales!$B:$B,Principales!$D:$D,,,1)&lt;B2385,_xlfn.XLOOKUP(D2385,Principales!$B:$B,Principales!$C:$C,,,-1),_xlfn.XLOOKUP(D2385,Principales!$B:$B,Principales!$C:$C,,,1))</f>
        <v>5500</v>
      </c>
      <c r="I2385" s="14">
        <f t="shared" si="192"/>
        <v>0</v>
      </c>
      <c r="J2385" s="14">
        <f t="shared" si="193"/>
        <v>5500</v>
      </c>
    </row>
    <row r="2386" spans="1:10" hidden="1" x14ac:dyDescent="0.3">
      <c r="A2386" s="5">
        <f t="shared" si="191"/>
        <v>1537</v>
      </c>
      <c r="B2386" s="3">
        <v>45314</v>
      </c>
      <c r="C2386" s="2" t="s">
        <v>144</v>
      </c>
      <c r="D2386" s="2" t="s">
        <v>340</v>
      </c>
      <c r="E2386" s="2" t="s">
        <v>337</v>
      </c>
      <c r="F2386" s="2" t="s">
        <v>4</v>
      </c>
      <c r="G2386" s="2">
        <v>1</v>
      </c>
      <c r="H2386" s="10">
        <f>IF(_xlfn.XLOOKUP(D2386,Principales!$B:$B,Principales!$D:$D,,,1)&lt;B2386,_xlfn.XLOOKUP(D2386,Principales!$B:$B,Principales!$C:$C,,,-1),_xlfn.XLOOKUP(D2386,Principales!$B:$B,Principales!$C:$C,,,1))</f>
        <v>5000</v>
      </c>
      <c r="I2386" s="14">
        <f t="shared" si="192"/>
        <v>0</v>
      </c>
      <c r="J2386" s="14">
        <f t="shared" si="193"/>
        <v>5000</v>
      </c>
    </row>
    <row r="2387" spans="1:10" hidden="1" x14ac:dyDescent="0.3">
      <c r="A2387" s="5">
        <f t="shared" si="191"/>
        <v>1538</v>
      </c>
      <c r="B2387" s="3">
        <v>45315</v>
      </c>
      <c r="C2387" s="2" t="s">
        <v>84</v>
      </c>
      <c r="D2387" s="2" t="s">
        <v>496</v>
      </c>
      <c r="E2387" s="2" t="s">
        <v>337</v>
      </c>
      <c r="F2387" s="2" t="s">
        <v>434</v>
      </c>
      <c r="G2387" s="2">
        <v>1</v>
      </c>
      <c r="H2387" s="10">
        <f>IF(_xlfn.XLOOKUP(D2387,Principales!$B:$B,Principales!$D:$D,,,1)&lt;B2387,_xlfn.XLOOKUP(D2387,Principales!$B:$B,Principales!$C:$C,,,-1),_xlfn.XLOOKUP(D2387,Principales!$B:$B,Principales!$C:$C,,,1))</f>
        <v>5000</v>
      </c>
      <c r="I2387" s="14">
        <f t="shared" si="192"/>
        <v>0</v>
      </c>
      <c r="J2387" s="14">
        <f t="shared" si="193"/>
        <v>5000</v>
      </c>
    </row>
    <row r="2388" spans="1:10" hidden="1" x14ac:dyDescent="0.3">
      <c r="A2388" s="5">
        <f t="shared" si="191"/>
        <v>1539</v>
      </c>
      <c r="B2388" s="3">
        <v>45315</v>
      </c>
      <c r="C2388" s="2" t="s">
        <v>801</v>
      </c>
      <c r="D2388" s="2" t="s">
        <v>867</v>
      </c>
      <c r="E2388" s="2"/>
      <c r="F2388" s="2" t="s">
        <v>434</v>
      </c>
      <c r="G2388" s="2">
        <v>1</v>
      </c>
      <c r="H2388" s="10">
        <f>IF(_xlfn.XLOOKUP(D2388,Principales!$B:$B,Principales!$D:$D,,,1)&lt;B2388,_xlfn.XLOOKUP(D2388,Principales!$B:$B,Principales!$C:$C,,,-1),_xlfn.XLOOKUP(D2388,Principales!$B:$B,Principales!$C:$C,,,1))</f>
        <v>6000</v>
      </c>
      <c r="I2388" s="14">
        <f t="shared" si="192"/>
        <v>0</v>
      </c>
      <c r="J2388" s="14">
        <f t="shared" si="193"/>
        <v>6000</v>
      </c>
    </row>
    <row r="2389" spans="1:10" hidden="1" x14ac:dyDescent="0.3">
      <c r="A2389" s="5">
        <f t="shared" si="191"/>
        <v>1539</v>
      </c>
      <c r="B2389" s="3">
        <v>45315</v>
      </c>
      <c r="C2389" s="2" t="s">
        <v>801</v>
      </c>
      <c r="D2389" s="2" t="s">
        <v>866</v>
      </c>
      <c r="E2389" s="2"/>
      <c r="F2389" s="2" t="s">
        <v>434</v>
      </c>
      <c r="G2389" s="2">
        <v>1</v>
      </c>
      <c r="H2389" s="10">
        <f>IF(_xlfn.XLOOKUP(D2389,Principales!$B:$B,Principales!$D:$D,,,1)&lt;B2389,_xlfn.XLOOKUP(D2389,Principales!$B:$B,Principales!$C:$C,,,-1),_xlfn.XLOOKUP(D2389,Principales!$B:$B,Principales!$C:$C,,,1))</f>
        <v>6000</v>
      </c>
      <c r="I2389" s="14">
        <f t="shared" si="192"/>
        <v>0</v>
      </c>
      <c r="J2389" s="14">
        <f t="shared" si="193"/>
        <v>6000</v>
      </c>
    </row>
    <row r="2390" spans="1:10" hidden="1" x14ac:dyDescent="0.3">
      <c r="A2390" s="5">
        <f t="shared" si="191"/>
        <v>1539</v>
      </c>
      <c r="B2390" s="3">
        <v>45315</v>
      </c>
      <c r="C2390" s="2" t="s">
        <v>801</v>
      </c>
      <c r="D2390" s="2" t="s">
        <v>85</v>
      </c>
      <c r="E2390" s="2" t="s">
        <v>528</v>
      </c>
      <c r="F2390" s="2" t="s">
        <v>4</v>
      </c>
      <c r="G2390" s="2">
        <v>1</v>
      </c>
      <c r="H2390" s="10">
        <f>IF(_xlfn.XLOOKUP(D2390,Principales!$B:$B,Principales!$D:$D,,,1)&lt;B2390,_xlfn.XLOOKUP(D2390,Principales!$B:$B,Principales!$C:$C,,,-1),_xlfn.XLOOKUP(D2390,Principales!$B:$B,Principales!$C:$C,,,1))</f>
        <v>6000</v>
      </c>
      <c r="I2390" s="14">
        <f t="shared" si="192"/>
        <v>0</v>
      </c>
      <c r="J2390" s="14">
        <f t="shared" si="193"/>
        <v>6000</v>
      </c>
    </row>
    <row r="2391" spans="1:10" hidden="1" x14ac:dyDescent="0.3">
      <c r="A2391" s="5">
        <f t="shared" si="191"/>
        <v>1539</v>
      </c>
      <c r="B2391" s="3">
        <v>45315</v>
      </c>
      <c r="C2391" s="2" t="s">
        <v>801</v>
      </c>
      <c r="D2391" s="2" t="s">
        <v>85</v>
      </c>
      <c r="E2391" s="2" t="s">
        <v>528</v>
      </c>
      <c r="F2391" s="2" t="s">
        <v>12</v>
      </c>
      <c r="G2391" s="2">
        <v>1</v>
      </c>
      <c r="H2391" s="10">
        <f>IF(_xlfn.XLOOKUP(D2391,Principales!$B:$B,Principales!$D:$D,,,1)&lt;B2391,_xlfn.XLOOKUP(D2391,Principales!$B:$B,Principales!$C:$C,,,-1),_xlfn.XLOOKUP(D2391,Principales!$B:$B,Principales!$C:$C,,,1))</f>
        <v>6000</v>
      </c>
      <c r="I2391" s="14">
        <f t="shared" si="192"/>
        <v>0</v>
      </c>
      <c r="J2391" s="14">
        <f t="shared" si="193"/>
        <v>6000</v>
      </c>
    </row>
    <row r="2392" spans="1:10" hidden="1" x14ac:dyDescent="0.3">
      <c r="A2392" s="5">
        <f t="shared" si="191"/>
        <v>1540</v>
      </c>
      <c r="B2392" s="3">
        <v>45315</v>
      </c>
      <c r="C2392" s="2" t="s">
        <v>796</v>
      </c>
      <c r="D2392" s="2" t="s">
        <v>153</v>
      </c>
      <c r="E2392" s="2" t="s">
        <v>337</v>
      </c>
      <c r="F2392" s="2" t="s">
        <v>434</v>
      </c>
      <c r="G2392" s="2">
        <v>2</v>
      </c>
      <c r="H2392" s="10">
        <f>IF(_xlfn.XLOOKUP(D2392,Principales!$B:$B,Principales!$D:$D,,,1)&lt;B2392,_xlfn.XLOOKUP(D2392,Principales!$B:$B,Principales!$C:$C,,,-1),_xlfn.XLOOKUP(D2392,Principales!$B:$B,Principales!$C:$C,,,1))</f>
        <v>5500</v>
      </c>
      <c r="I2392" s="14">
        <f t="shared" si="192"/>
        <v>0</v>
      </c>
      <c r="J2392" s="14">
        <f t="shared" si="193"/>
        <v>11000</v>
      </c>
    </row>
    <row r="2393" spans="1:10" hidden="1" x14ac:dyDescent="0.3">
      <c r="A2393" s="5">
        <f t="shared" si="191"/>
        <v>1541</v>
      </c>
      <c r="B2393" s="3">
        <v>45315</v>
      </c>
      <c r="C2393" s="2" t="s">
        <v>798</v>
      </c>
      <c r="D2393" s="2" t="s">
        <v>85</v>
      </c>
      <c r="E2393" s="2" t="s">
        <v>543</v>
      </c>
      <c r="F2393" s="2" t="s">
        <v>434</v>
      </c>
      <c r="G2393" s="2">
        <v>1</v>
      </c>
      <c r="H2393" s="10">
        <f>IF(_xlfn.XLOOKUP(D2393,Principales!$B:$B,Principales!$D:$D,,,1)&lt;B2393,_xlfn.XLOOKUP(D2393,Principales!$B:$B,Principales!$C:$C,,,-1),_xlfn.XLOOKUP(D2393,Principales!$B:$B,Principales!$C:$C,,,1))</f>
        <v>6000</v>
      </c>
      <c r="I2393" s="14">
        <f t="shared" si="192"/>
        <v>0</v>
      </c>
      <c r="J2393" s="14">
        <f t="shared" si="193"/>
        <v>6000</v>
      </c>
    </row>
    <row r="2394" spans="1:10" hidden="1" x14ac:dyDescent="0.3">
      <c r="A2394" s="5">
        <f t="shared" si="191"/>
        <v>1541</v>
      </c>
      <c r="B2394" s="3">
        <v>45315</v>
      </c>
      <c r="C2394" s="2" t="s">
        <v>798</v>
      </c>
      <c r="D2394" s="2" t="s">
        <v>153</v>
      </c>
      <c r="E2394" s="2" t="s">
        <v>528</v>
      </c>
      <c r="F2394" s="2" t="s">
        <v>434</v>
      </c>
      <c r="G2394" s="2">
        <v>1</v>
      </c>
      <c r="H2394" s="10">
        <f>IF(_xlfn.XLOOKUP(D2394,Principales!$B:$B,Principales!$D:$D,,,1)&lt;B2394,_xlfn.XLOOKUP(D2394,Principales!$B:$B,Principales!$C:$C,,,-1),_xlfn.XLOOKUP(D2394,Principales!$B:$B,Principales!$C:$C,,,1))</f>
        <v>5500</v>
      </c>
      <c r="I2394" s="14">
        <f t="shared" si="192"/>
        <v>0</v>
      </c>
      <c r="J2394" s="14">
        <f t="shared" si="193"/>
        <v>5500</v>
      </c>
    </row>
    <row r="2395" spans="1:10" hidden="1" x14ac:dyDescent="0.3">
      <c r="A2395" s="5">
        <f t="shared" si="191"/>
        <v>1542</v>
      </c>
      <c r="B2395" s="3">
        <v>45316</v>
      </c>
      <c r="C2395" s="2" t="s">
        <v>84</v>
      </c>
      <c r="D2395" s="2" t="s">
        <v>576</v>
      </c>
      <c r="E2395" s="2" t="s">
        <v>879</v>
      </c>
      <c r="F2395" s="2" t="s">
        <v>434</v>
      </c>
      <c r="G2395" s="2">
        <v>1</v>
      </c>
      <c r="H2395" s="10">
        <f>IF(_xlfn.XLOOKUP(D2395,Principales!$B:$B,Principales!$D:$D,,,1)&lt;B2395,_xlfn.XLOOKUP(D2395,Principales!$B:$B,Principales!$C:$C,,,-1),_xlfn.XLOOKUP(D2395,Principales!$B:$B,Principales!$C:$C,,,1))</f>
        <v>5500</v>
      </c>
      <c r="I2395" s="14">
        <f t="shared" si="192"/>
        <v>0</v>
      </c>
      <c r="J2395" s="14">
        <f t="shared" si="193"/>
        <v>5500</v>
      </c>
    </row>
    <row r="2396" spans="1:10" hidden="1" x14ac:dyDescent="0.3">
      <c r="A2396" s="5">
        <f t="shared" si="191"/>
        <v>1543</v>
      </c>
      <c r="B2396" s="3">
        <v>45316</v>
      </c>
      <c r="C2396" s="2" t="s">
        <v>801</v>
      </c>
      <c r="D2396" s="2" t="s">
        <v>576</v>
      </c>
      <c r="E2396" s="2"/>
      <c r="F2396" s="2" t="s">
        <v>880</v>
      </c>
      <c r="G2396" s="2">
        <v>2</v>
      </c>
      <c r="H2396" s="10">
        <f>IF(_xlfn.XLOOKUP(D2396,Principales!$B:$B,Principales!$D:$D,,,1)&lt;B2396,_xlfn.XLOOKUP(D2396,Principales!$B:$B,Principales!$C:$C,,,-1),_xlfn.XLOOKUP(D2396,Principales!$B:$B,Principales!$C:$C,,,1))</f>
        <v>5500</v>
      </c>
      <c r="I2396" s="14">
        <f t="shared" si="192"/>
        <v>0</v>
      </c>
      <c r="J2396" s="14">
        <f t="shared" si="193"/>
        <v>11000</v>
      </c>
    </row>
    <row r="2397" spans="1:10" hidden="1" x14ac:dyDescent="0.3">
      <c r="A2397" s="5">
        <f t="shared" si="191"/>
        <v>1543</v>
      </c>
      <c r="B2397" s="3">
        <v>45316</v>
      </c>
      <c r="C2397" s="2" t="s">
        <v>801</v>
      </c>
      <c r="D2397" s="2" t="s">
        <v>16</v>
      </c>
      <c r="E2397" s="2"/>
      <c r="F2397" s="2" t="s">
        <v>4</v>
      </c>
      <c r="G2397" s="2">
        <v>2</v>
      </c>
      <c r="H2397" s="10">
        <f>IF(_xlfn.XLOOKUP(D2397,Principales!$B:$B,Principales!$D:$D,,,1)&lt;B2397,_xlfn.XLOOKUP(D2397,Principales!$B:$B,Principales!$C:$C,,,-1),_xlfn.XLOOKUP(D2397,Principales!$B:$B,Principales!$C:$C,,,1))</f>
        <v>5500</v>
      </c>
      <c r="I2397" s="14">
        <f t="shared" si="192"/>
        <v>0</v>
      </c>
      <c r="J2397" s="14">
        <f t="shared" si="193"/>
        <v>11000</v>
      </c>
    </row>
    <row r="2398" spans="1:10" hidden="1" x14ac:dyDescent="0.3">
      <c r="A2398" s="5">
        <f t="shared" si="191"/>
        <v>1544</v>
      </c>
      <c r="B2398" s="3">
        <v>45316</v>
      </c>
      <c r="C2398" s="2" t="s">
        <v>881</v>
      </c>
      <c r="D2398" s="2" t="s">
        <v>147</v>
      </c>
      <c r="E2398" s="2"/>
      <c r="F2398" s="2" t="s">
        <v>61</v>
      </c>
      <c r="G2398" s="2">
        <v>1</v>
      </c>
      <c r="H2398" s="10">
        <f>IF(_xlfn.XLOOKUP(D2398,Principales!$B:$B,Principales!$D:$D,,,1)&lt;B2398,_xlfn.XLOOKUP(D2398,Principales!$B:$B,Principales!$C:$C,,,-1),_xlfn.XLOOKUP(D2398,Principales!$B:$B,Principales!$C:$C,,,1))</f>
        <v>5500</v>
      </c>
      <c r="I2398" s="14">
        <f t="shared" si="192"/>
        <v>0</v>
      </c>
      <c r="J2398" s="14">
        <f t="shared" si="193"/>
        <v>5500</v>
      </c>
    </row>
    <row r="2399" spans="1:10" hidden="1" x14ac:dyDescent="0.3">
      <c r="A2399" s="5">
        <f t="shared" si="191"/>
        <v>1545</v>
      </c>
      <c r="B2399" s="3">
        <v>45317</v>
      </c>
      <c r="C2399" s="2" t="s">
        <v>84</v>
      </c>
      <c r="D2399" s="2" t="s">
        <v>137</v>
      </c>
      <c r="E2399" s="2" t="s">
        <v>337</v>
      </c>
      <c r="F2399" s="2" t="s">
        <v>434</v>
      </c>
      <c r="G2399" s="2">
        <v>1</v>
      </c>
      <c r="H2399" s="10">
        <f>IF(_xlfn.XLOOKUP(D2399,Principales!$B:$B,Principales!$D:$D,,,1)&lt;B2399,_xlfn.XLOOKUP(D2399,Principales!$B:$B,Principales!$C:$C,,,-1),_xlfn.XLOOKUP(D2399,Principales!$B:$B,Principales!$C:$C,,,1))</f>
        <v>5000</v>
      </c>
      <c r="I2399" s="14">
        <f t="shared" si="192"/>
        <v>0</v>
      </c>
      <c r="J2399" s="14">
        <f t="shared" si="193"/>
        <v>5000</v>
      </c>
    </row>
    <row r="2400" spans="1:10" hidden="1" x14ac:dyDescent="0.3">
      <c r="A2400" s="5">
        <f t="shared" si="191"/>
        <v>1546</v>
      </c>
      <c r="B2400" s="3">
        <v>45317</v>
      </c>
      <c r="C2400" s="2" t="s">
        <v>29</v>
      </c>
      <c r="D2400" s="2" t="s">
        <v>88</v>
      </c>
      <c r="E2400" s="2" t="s">
        <v>580</v>
      </c>
      <c r="F2400" s="2" t="s">
        <v>12</v>
      </c>
      <c r="G2400" s="2">
        <v>1</v>
      </c>
      <c r="H2400" s="10">
        <f>IF(_xlfn.XLOOKUP(D2400,Principales!$B:$B,Principales!$D:$D,,,1)&lt;B2400,_xlfn.XLOOKUP(D2400,Principales!$B:$B,Principales!$C:$C,,,-1),_xlfn.XLOOKUP(D2400,Principales!$B:$B,Principales!$C:$C,,,1))</f>
        <v>5500</v>
      </c>
      <c r="I2400" s="14">
        <f t="shared" si="192"/>
        <v>0</v>
      </c>
      <c r="J2400" s="14">
        <f t="shared" si="193"/>
        <v>5500</v>
      </c>
    </row>
    <row r="2401" spans="1:10" hidden="1" x14ac:dyDescent="0.3">
      <c r="A2401" s="5">
        <f t="shared" si="191"/>
        <v>1547</v>
      </c>
      <c r="B2401" s="3">
        <v>45317</v>
      </c>
      <c r="C2401" s="2" t="s">
        <v>755</v>
      </c>
      <c r="D2401" s="2" t="s">
        <v>37</v>
      </c>
      <c r="E2401" s="2"/>
      <c r="F2401" s="2" t="s">
        <v>12</v>
      </c>
      <c r="G2401" s="2">
        <v>1</v>
      </c>
      <c r="H2401" s="10">
        <f>IF(_xlfn.XLOOKUP(D2401,Principales!$B:$B,Principales!$D:$D,,,1)&lt;B2401,_xlfn.XLOOKUP(D2401,Principales!$B:$B,Principales!$C:$C,,,-1),_xlfn.XLOOKUP(D2401,Principales!$B:$B,Principales!$C:$C,,,1))</f>
        <v>6000</v>
      </c>
      <c r="I2401" s="14">
        <f t="shared" si="192"/>
        <v>0</v>
      </c>
      <c r="J2401" s="14">
        <f t="shared" si="193"/>
        <v>6000</v>
      </c>
    </row>
    <row r="2402" spans="1:10" hidden="1" x14ac:dyDescent="0.3">
      <c r="A2402" s="5">
        <f t="shared" si="191"/>
        <v>1547</v>
      </c>
      <c r="B2402" s="3">
        <v>45317</v>
      </c>
      <c r="C2402" s="2" t="s">
        <v>755</v>
      </c>
      <c r="D2402" s="2" t="s">
        <v>37</v>
      </c>
      <c r="E2402" s="2"/>
      <c r="F2402" s="2" t="s">
        <v>61</v>
      </c>
      <c r="G2402" s="2">
        <v>1</v>
      </c>
      <c r="H2402" s="10">
        <f>IF(_xlfn.XLOOKUP(D2402,Principales!$B:$B,Principales!$D:$D,,,1)&lt;B2402,_xlfn.XLOOKUP(D2402,Principales!$B:$B,Principales!$C:$C,,,-1),_xlfn.XLOOKUP(D2402,Principales!$B:$B,Principales!$C:$C,,,1))</f>
        <v>6000</v>
      </c>
      <c r="I2402" s="14">
        <f t="shared" si="192"/>
        <v>0</v>
      </c>
      <c r="J2402" s="14">
        <f t="shared" si="193"/>
        <v>6000</v>
      </c>
    </row>
    <row r="2403" spans="1:10" hidden="1" x14ac:dyDescent="0.3">
      <c r="A2403" s="5">
        <f t="shared" si="191"/>
        <v>1548</v>
      </c>
      <c r="B2403" s="3">
        <v>45317</v>
      </c>
      <c r="C2403" s="2" t="s">
        <v>877</v>
      </c>
      <c r="D2403" s="2" t="s">
        <v>88</v>
      </c>
      <c r="E2403" s="2" t="s">
        <v>580</v>
      </c>
      <c r="F2403" s="2" t="s">
        <v>4</v>
      </c>
      <c r="G2403" s="2">
        <v>2</v>
      </c>
      <c r="H2403" s="10">
        <f>IF(_xlfn.XLOOKUP(D2403,Principales!$B:$B,Principales!$D:$D,,,1)&lt;B2403,_xlfn.XLOOKUP(D2403,Principales!$B:$B,Principales!$C:$C,,,-1),_xlfn.XLOOKUP(D2403,Principales!$B:$B,Principales!$C:$C,,,1))</f>
        <v>5500</v>
      </c>
      <c r="I2403" s="14">
        <f t="shared" si="192"/>
        <v>0</v>
      </c>
      <c r="J2403" s="14">
        <f t="shared" si="193"/>
        <v>11000</v>
      </c>
    </row>
    <row r="2404" spans="1:10" hidden="1" x14ac:dyDescent="0.3">
      <c r="A2404" s="5">
        <f t="shared" si="191"/>
        <v>1548</v>
      </c>
      <c r="B2404" s="3">
        <v>45317</v>
      </c>
      <c r="C2404" s="2" t="s">
        <v>877</v>
      </c>
      <c r="D2404" s="2" t="s">
        <v>153</v>
      </c>
      <c r="E2404" s="2" t="s">
        <v>528</v>
      </c>
      <c r="F2404" s="2" t="s">
        <v>4</v>
      </c>
      <c r="G2404" s="2">
        <v>1</v>
      </c>
      <c r="H2404" s="10">
        <f>IF(_xlfn.XLOOKUP(D2404,Principales!$B:$B,Principales!$D:$D,,,1)&lt;B2404,_xlfn.XLOOKUP(D2404,Principales!$B:$B,Principales!$C:$C,,,-1),_xlfn.XLOOKUP(D2404,Principales!$B:$B,Principales!$C:$C,,,1))</f>
        <v>5500</v>
      </c>
      <c r="I2404" s="14">
        <f t="shared" si="192"/>
        <v>0</v>
      </c>
      <c r="J2404" s="14">
        <f t="shared" si="193"/>
        <v>5500</v>
      </c>
    </row>
    <row r="2405" spans="1:10" hidden="1" x14ac:dyDescent="0.3">
      <c r="A2405" s="5">
        <f t="shared" si="191"/>
        <v>1548</v>
      </c>
      <c r="B2405" s="3">
        <v>45317</v>
      </c>
      <c r="C2405" s="2" t="s">
        <v>877</v>
      </c>
      <c r="D2405" s="2" t="s">
        <v>153</v>
      </c>
      <c r="E2405" s="2" t="s">
        <v>22</v>
      </c>
      <c r="F2405" s="2" t="s">
        <v>4</v>
      </c>
      <c r="G2405" s="2">
        <v>1</v>
      </c>
      <c r="H2405" s="10">
        <f>IF(_xlfn.XLOOKUP(D2405,Principales!$B:$B,Principales!$D:$D,,,1)&lt;B2405,_xlfn.XLOOKUP(D2405,Principales!$B:$B,Principales!$C:$C,,,-1),_xlfn.XLOOKUP(D2405,Principales!$B:$B,Principales!$C:$C,,,1))</f>
        <v>5500</v>
      </c>
      <c r="I2405" s="14">
        <f t="shared" ref="I2405" si="194">IF(AND(F2405="S/E",OR(E2405="Mix ensalada",D2405="Mix ensalada")),0,IF(AND(F2405="S/E",OR(E2405&lt;&gt;"Mix ensalada",D2405&lt;&gt;"Mix ensalada")),1000,0))</f>
        <v>0</v>
      </c>
      <c r="J2405" s="14">
        <f t="shared" ref="J2405" si="195">G2405*H2405-I2405</f>
        <v>5500</v>
      </c>
    </row>
    <row r="2406" spans="1:10" hidden="1" x14ac:dyDescent="0.3">
      <c r="A2406" s="5">
        <f t="shared" si="191"/>
        <v>1549</v>
      </c>
      <c r="B2406" s="3">
        <v>45317</v>
      </c>
      <c r="C2406" s="2" t="s">
        <v>539</v>
      </c>
      <c r="D2406" s="2" t="s">
        <v>88</v>
      </c>
      <c r="E2406" s="2" t="s">
        <v>580</v>
      </c>
      <c r="F2406" s="2" t="s">
        <v>4</v>
      </c>
      <c r="G2406" s="2">
        <v>1</v>
      </c>
      <c r="H2406" s="10">
        <f>IF(_xlfn.XLOOKUP(D2406,Principales!$B:$B,Principales!$D:$D,,,1)&lt;B2406,_xlfn.XLOOKUP(D2406,Principales!$B:$B,Principales!$C:$C,,,-1),_xlfn.XLOOKUP(D2406,Principales!$B:$B,Principales!$C:$C,,,1))</f>
        <v>5500</v>
      </c>
      <c r="I2406" s="14">
        <f t="shared" si="192"/>
        <v>0</v>
      </c>
      <c r="J2406" s="14">
        <f t="shared" si="193"/>
        <v>5500</v>
      </c>
    </row>
    <row r="2407" spans="1:10" hidden="1" x14ac:dyDescent="0.3">
      <c r="A2407" s="5">
        <f t="shared" si="191"/>
        <v>1550</v>
      </c>
      <c r="B2407" s="3">
        <v>45317</v>
      </c>
      <c r="C2407" s="2" t="s">
        <v>801</v>
      </c>
      <c r="D2407" s="2" t="s">
        <v>88</v>
      </c>
      <c r="E2407" s="2" t="s">
        <v>580</v>
      </c>
      <c r="F2407" s="2" t="s">
        <v>434</v>
      </c>
      <c r="G2407" s="2">
        <v>1</v>
      </c>
      <c r="H2407" s="10">
        <f>IF(_xlfn.XLOOKUP(D2407,Principales!$B:$B,Principales!$D:$D,,,1)&lt;B2407,_xlfn.XLOOKUP(D2407,Principales!$B:$B,Principales!$C:$C,,,-1),_xlfn.XLOOKUP(D2407,Principales!$B:$B,Principales!$C:$C,,,1))</f>
        <v>5500</v>
      </c>
      <c r="I2407" s="14">
        <f t="shared" si="192"/>
        <v>0</v>
      </c>
      <c r="J2407" s="14">
        <f t="shared" si="193"/>
        <v>5500</v>
      </c>
    </row>
    <row r="2408" spans="1:10" hidden="1" x14ac:dyDescent="0.3">
      <c r="A2408" s="5">
        <f t="shared" si="191"/>
        <v>1550</v>
      </c>
      <c r="B2408" s="3">
        <v>45317</v>
      </c>
      <c r="C2408" s="2" t="s">
        <v>801</v>
      </c>
      <c r="D2408" s="2" t="s">
        <v>37</v>
      </c>
      <c r="E2408" s="2"/>
      <c r="F2408" s="2" t="s">
        <v>434</v>
      </c>
      <c r="G2408" s="2">
        <v>1</v>
      </c>
      <c r="H2408" s="10">
        <f>IF(_xlfn.XLOOKUP(D2408,Principales!$B:$B,Principales!$D:$D,,,1)&lt;B2408,_xlfn.XLOOKUP(D2408,Principales!$B:$B,Principales!$C:$C,,,-1),_xlfn.XLOOKUP(D2408,Principales!$B:$B,Principales!$C:$C,,,1))</f>
        <v>6000</v>
      </c>
      <c r="I2408" s="14">
        <f t="shared" si="192"/>
        <v>0</v>
      </c>
      <c r="J2408" s="14">
        <f t="shared" si="193"/>
        <v>6000</v>
      </c>
    </row>
    <row r="2409" spans="1:10" hidden="1" x14ac:dyDescent="0.3">
      <c r="A2409" s="5">
        <f t="shared" si="191"/>
        <v>1551</v>
      </c>
      <c r="B2409" s="3">
        <v>45317</v>
      </c>
      <c r="C2409" s="2" t="s">
        <v>882</v>
      </c>
      <c r="D2409" s="2" t="s">
        <v>236</v>
      </c>
      <c r="E2409" s="2"/>
      <c r="F2409" s="2" t="s">
        <v>4</v>
      </c>
      <c r="G2409" s="2">
        <v>1</v>
      </c>
      <c r="H2409" s="10">
        <f>IF(_xlfn.XLOOKUP(D2409,Principales!$B:$B,Principales!$D:$D,,,1)&lt;B2409,_xlfn.XLOOKUP(D2409,Principales!$B:$B,Principales!$C:$C,,,-1),_xlfn.XLOOKUP(D2409,Principales!$B:$B,Principales!$C:$C,,,1))</f>
        <v>5000</v>
      </c>
      <c r="I2409" s="14">
        <f t="shared" si="192"/>
        <v>0</v>
      </c>
      <c r="J2409" s="14">
        <f t="shared" si="193"/>
        <v>5000</v>
      </c>
    </row>
    <row r="2410" spans="1:10" hidden="1" x14ac:dyDescent="0.3">
      <c r="A2410" s="5">
        <f t="shared" si="191"/>
        <v>1551</v>
      </c>
      <c r="B2410" s="3">
        <v>45317</v>
      </c>
      <c r="C2410" s="2" t="s">
        <v>882</v>
      </c>
      <c r="D2410" s="2" t="s">
        <v>37</v>
      </c>
      <c r="E2410" s="2"/>
      <c r="F2410" s="2" t="s">
        <v>12</v>
      </c>
      <c r="G2410" s="2">
        <v>1</v>
      </c>
      <c r="H2410" s="10">
        <f>IF(_xlfn.XLOOKUP(D2410,Principales!$B:$B,Principales!$D:$D,,,1)&lt;B2410,_xlfn.XLOOKUP(D2410,Principales!$B:$B,Principales!$C:$C,,,-1),_xlfn.XLOOKUP(D2410,Principales!$B:$B,Principales!$C:$C,,,1))</f>
        <v>6000</v>
      </c>
      <c r="I2410" s="14">
        <f t="shared" si="192"/>
        <v>0</v>
      </c>
      <c r="J2410" s="14">
        <f t="shared" si="193"/>
        <v>6000</v>
      </c>
    </row>
    <row r="2411" spans="1:10" hidden="1" x14ac:dyDescent="0.3">
      <c r="A2411" s="5">
        <f t="shared" si="191"/>
        <v>1552</v>
      </c>
      <c r="B2411" s="3">
        <v>45317</v>
      </c>
      <c r="C2411" s="2" t="s">
        <v>798</v>
      </c>
      <c r="D2411" s="2" t="s">
        <v>37</v>
      </c>
      <c r="E2411" s="2"/>
      <c r="F2411" s="2" t="s">
        <v>434</v>
      </c>
      <c r="G2411" s="2">
        <v>2</v>
      </c>
      <c r="H2411" s="10">
        <f>IF(_xlfn.XLOOKUP(D2411,Principales!$B:$B,Principales!$D:$D,,,1)&lt;B2411,_xlfn.XLOOKUP(D2411,Principales!$B:$B,Principales!$C:$C,,,-1),_xlfn.XLOOKUP(D2411,Principales!$B:$B,Principales!$C:$C,,,1))</f>
        <v>6000</v>
      </c>
      <c r="I2411" s="14">
        <f t="shared" si="192"/>
        <v>0</v>
      </c>
      <c r="J2411" s="14">
        <f t="shared" si="193"/>
        <v>12000</v>
      </c>
    </row>
    <row r="2412" spans="1:10" hidden="1" x14ac:dyDescent="0.3">
      <c r="A2412" s="5">
        <f t="shared" si="191"/>
        <v>1552</v>
      </c>
      <c r="B2412" s="3">
        <v>45317</v>
      </c>
      <c r="C2412" s="2" t="s">
        <v>798</v>
      </c>
      <c r="D2412" s="2" t="s">
        <v>137</v>
      </c>
      <c r="E2412" s="2" t="s">
        <v>337</v>
      </c>
      <c r="F2412" s="2" t="s">
        <v>434</v>
      </c>
      <c r="G2412" s="2">
        <v>1</v>
      </c>
      <c r="H2412" s="10">
        <f>IF(_xlfn.XLOOKUP(D2412,Principales!$B:$B,Principales!$D:$D,,,1)&lt;B2412,_xlfn.XLOOKUP(D2412,Principales!$B:$B,Principales!$C:$C,,,-1),_xlfn.XLOOKUP(D2412,Principales!$B:$B,Principales!$C:$C,,,1))</f>
        <v>5000</v>
      </c>
      <c r="I2412" s="14">
        <f t="shared" si="192"/>
        <v>0</v>
      </c>
      <c r="J2412" s="14">
        <f t="shared" si="193"/>
        <v>5000</v>
      </c>
    </row>
    <row r="2413" spans="1:10" hidden="1" x14ac:dyDescent="0.3">
      <c r="A2413" s="5">
        <f t="shared" si="191"/>
        <v>1552</v>
      </c>
      <c r="B2413" s="3">
        <v>45317</v>
      </c>
      <c r="C2413" s="2" t="s">
        <v>798</v>
      </c>
      <c r="D2413" s="2" t="s">
        <v>153</v>
      </c>
      <c r="E2413" s="2" t="s">
        <v>543</v>
      </c>
      <c r="F2413" s="2" t="s">
        <v>434</v>
      </c>
      <c r="G2413" s="2">
        <v>1</v>
      </c>
      <c r="H2413" s="10">
        <f>IF(_xlfn.XLOOKUP(D2413,Principales!$B:$B,Principales!$D:$D,,,1)&lt;B2413,_xlfn.XLOOKUP(D2413,Principales!$B:$B,Principales!$C:$C,,,-1),_xlfn.XLOOKUP(D2413,Principales!$B:$B,Principales!$C:$C,,,1))</f>
        <v>5500</v>
      </c>
      <c r="I2413" s="14">
        <f t="shared" si="192"/>
        <v>0</v>
      </c>
      <c r="J2413" s="14">
        <f t="shared" si="193"/>
        <v>5500</v>
      </c>
    </row>
    <row r="2414" spans="1:10" hidden="1" x14ac:dyDescent="0.3">
      <c r="A2414" s="5">
        <f t="shared" si="191"/>
        <v>1553</v>
      </c>
      <c r="B2414" s="3">
        <v>45317</v>
      </c>
      <c r="C2414" s="2" t="s">
        <v>752</v>
      </c>
      <c r="D2414" s="2" t="s">
        <v>137</v>
      </c>
      <c r="E2414" s="2" t="s">
        <v>337</v>
      </c>
      <c r="F2414" s="2" t="s">
        <v>434</v>
      </c>
      <c r="G2414" s="2">
        <v>1</v>
      </c>
      <c r="H2414" s="10">
        <f>IF(_xlfn.XLOOKUP(D2414,Principales!$B:$B,Principales!$D:$D,,,1)&lt;B2414,_xlfn.XLOOKUP(D2414,Principales!$B:$B,Principales!$C:$C,,,-1),_xlfn.XLOOKUP(D2414,Principales!$B:$B,Principales!$C:$C,,,1))</f>
        <v>5000</v>
      </c>
      <c r="I2414" s="14">
        <f t="shared" si="192"/>
        <v>0</v>
      </c>
      <c r="J2414" s="14">
        <f t="shared" si="193"/>
        <v>5000</v>
      </c>
    </row>
    <row r="2415" spans="1:10" hidden="1" x14ac:dyDescent="0.3">
      <c r="A2415" s="5">
        <f t="shared" si="191"/>
        <v>1553</v>
      </c>
      <c r="B2415" s="3">
        <v>45317</v>
      </c>
      <c r="C2415" s="2" t="s">
        <v>752</v>
      </c>
      <c r="D2415" s="2" t="s">
        <v>431</v>
      </c>
      <c r="E2415" s="2" t="s">
        <v>528</v>
      </c>
      <c r="F2415" s="2" t="s">
        <v>434</v>
      </c>
      <c r="G2415" s="2">
        <v>1</v>
      </c>
      <c r="H2415" s="10">
        <f>IF(_xlfn.XLOOKUP(D2415,Principales!$B:$B,Principales!$D:$D,,,1)&lt;B2415,_xlfn.XLOOKUP(D2415,Principales!$B:$B,Principales!$C:$C,,,-1),_xlfn.XLOOKUP(D2415,Principales!$B:$B,Principales!$C:$C,,,1))</f>
        <v>5000</v>
      </c>
      <c r="I2415" s="14">
        <f t="shared" si="192"/>
        <v>0</v>
      </c>
      <c r="J2415" s="14">
        <f t="shared" si="193"/>
        <v>5000</v>
      </c>
    </row>
    <row r="2416" spans="1:10" hidden="1" x14ac:dyDescent="0.3">
      <c r="A2416" s="5">
        <f t="shared" si="191"/>
        <v>1553</v>
      </c>
      <c r="B2416" s="3">
        <v>45317</v>
      </c>
      <c r="C2416" s="2" t="s">
        <v>752</v>
      </c>
      <c r="D2416" s="2" t="s">
        <v>37</v>
      </c>
      <c r="E2416" s="2" t="s">
        <v>528</v>
      </c>
      <c r="F2416" s="2" t="s">
        <v>434</v>
      </c>
      <c r="G2416" s="2">
        <v>1</v>
      </c>
      <c r="H2416" s="10">
        <f>IF(_xlfn.XLOOKUP(D2416,Principales!$B:$B,Principales!$D:$D,,,1)&lt;B2416,_xlfn.XLOOKUP(D2416,Principales!$B:$B,Principales!$C:$C,,,-1),_xlfn.XLOOKUP(D2416,Principales!$B:$B,Principales!$C:$C,,,1))</f>
        <v>6000</v>
      </c>
      <c r="I2416" s="14">
        <f t="shared" si="192"/>
        <v>0</v>
      </c>
      <c r="J2416" s="14">
        <f t="shared" si="193"/>
        <v>6000</v>
      </c>
    </row>
    <row r="2417" spans="1:10" hidden="1" x14ac:dyDescent="0.3">
      <c r="A2417" s="5">
        <f t="shared" si="191"/>
        <v>1554</v>
      </c>
      <c r="B2417" s="3">
        <v>45318</v>
      </c>
      <c r="C2417" s="2" t="s">
        <v>84</v>
      </c>
      <c r="D2417" s="2" t="s">
        <v>67</v>
      </c>
      <c r="E2417" s="2"/>
      <c r="F2417" s="2" t="s">
        <v>434</v>
      </c>
      <c r="G2417" s="2">
        <v>1</v>
      </c>
      <c r="H2417" s="10">
        <f>IF(_xlfn.XLOOKUP(D2417,Principales!$B:$B,Principales!$D:$D,,,1)&lt;B2417,_xlfn.XLOOKUP(D2417,Principales!$B:$B,Principales!$C:$C,,,-1),_xlfn.XLOOKUP(D2417,Principales!$B:$B,Principales!$C:$C,,,1))</f>
        <v>5000</v>
      </c>
      <c r="I2417" s="14">
        <f t="shared" si="192"/>
        <v>0</v>
      </c>
      <c r="J2417" s="14">
        <f t="shared" si="193"/>
        <v>5000</v>
      </c>
    </row>
    <row r="2418" spans="1:10" hidden="1" x14ac:dyDescent="0.3">
      <c r="A2418" s="5">
        <f t="shared" si="191"/>
        <v>1555</v>
      </c>
      <c r="B2418" s="3">
        <v>45318</v>
      </c>
      <c r="C2418" s="2" t="s">
        <v>801</v>
      </c>
      <c r="D2418" s="2" t="s">
        <v>67</v>
      </c>
      <c r="E2418" s="2"/>
      <c r="F2418" s="2" t="s">
        <v>434</v>
      </c>
      <c r="G2418" s="2">
        <v>1</v>
      </c>
      <c r="H2418" s="10">
        <f>IF(_xlfn.XLOOKUP(D2418,Principales!$B:$B,Principales!$D:$D,,,1)&lt;B2418,_xlfn.XLOOKUP(D2418,Principales!$B:$B,Principales!$C:$C,,,-1),_xlfn.XLOOKUP(D2418,Principales!$B:$B,Principales!$C:$C,,,1))</f>
        <v>5000</v>
      </c>
      <c r="I2418" s="14">
        <f t="shared" si="192"/>
        <v>0</v>
      </c>
      <c r="J2418" s="14">
        <f t="shared" si="193"/>
        <v>5000</v>
      </c>
    </row>
    <row r="2419" spans="1:10" hidden="1" x14ac:dyDescent="0.3">
      <c r="A2419" s="5">
        <f t="shared" si="191"/>
        <v>1555</v>
      </c>
      <c r="B2419" s="3">
        <v>45318</v>
      </c>
      <c r="C2419" s="2" t="s">
        <v>801</v>
      </c>
      <c r="D2419" s="2" t="s">
        <v>67</v>
      </c>
      <c r="E2419" s="2"/>
      <c r="F2419" s="2" t="s">
        <v>12</v>
      </c>
      <c r="G2419" s="2">
        <v>1</v>
      </c>
      <c r="H2419" s="10">
        <f>IF(_xlfn.XLOOKUP(D2419,Principales!$B:$B,Principales!$D:$D,,,1)&lt;B2419,_xlfn.XLOOKUP(D2419,Principales!$B:$B,Principales!$C:$C,,,-1),_xlfn.XLOOKUP(D2419,Principales!$B:$B,Principales!$C:$C,,,1))</f>
        <v>5000</v>
      </c>
      <c r="I2419" s="14">
        <f t="shared" si="192"/>
        <v>0</v>
      </c>
      <c r="J2419" s="14">
        <f t="shared" si="193"/>
        <v>5000</v>
      </c>
    </row>
    <row r="2420" spans="1:10" hidden="1" x14ac:dyDescent="0.3">
      <c r="A2420" s="5">
        <f t="shared" si="191"/>
        <v>1556</v>
      </c>
      <c r="B2420" s="3">
        <v>45318</v>
      </c>
      <c r="C2420" s="2" t="s">
        <v>282</v>
      </c>
      <c r="D2420" s="2" t="s">
        <v>431</v>
      </c>
      <c r="E2420" s="2" t="s">
        <v>543</v>
      </c>
      <c r="F2420" s="2" t="s">
        <v>4</v>
      </c>
      <c r="G2420" s="2">
        <v>1</v>
      </c>
      <c r="H2420" s="10">
        <f>IF(_xlfn.XLOOKUP(D2420,Principales!$B:$B,Principales!$D:$D,,,1)&lt;B2420,_xlfn.XLOOKUP(D2420,Principales!$B:$B,Principales!$C:$C,,,-1),_xlfn.XLOOKUP(D2420,Principales!$B:$B,Principales!$C:$C,,,1))</f>
        <v>5000</v>
      </c>
      <c r="I2420" s="14">
        <f t="shared" si="192"/>
        <v>0</v>
      </c>
      <c r="J2420" s="14">
        <f t="shared" si="193"/>
        <v>5000</v>
      </c>
    </row>
    <row r="2421" spans="1:10" hidden="1" x14ac:dyDescent="0.3">
      <c r="A2421" s="5">
        <f t="shared" si="191"/>
        <v>1556</v>
      </c>
      <c r="B2421" s="3">
        <v>45318</v>
      </c>
      <c r="C2421" s="2" t="s">
        <v>282</v>
      </c>
      <c r="D2421" s="2" t="s">
        <v>67</v>
      </c>
      <c r="E2421" s="2"/>
      <c r="F2421" s="2" t="s">
        <v>61</v>
      </c>
      <c r="G2421" s="2">
        <v>3</v>
      </c>
      <c r="H2421" s="10">
        <f>IF(_xlfn.XLOOKUP(D2421,Principales!$B:$B,Principales!$D:$D,,,1)&lt;B2421,_xlfn.XLOOKUP(D2421,Principales!$B:$B,Principales!$C:$C,,,-1),_xlfn.XLOOKUP(D2421,Principales!$B:$B,Principales!$C:$C,,,1))</f>
        <v>5000</v>
      </c>
      <c r="I2421" s="14">
        <f t="shared" si="192"/>
        <v>0</v>
      </c>
      <c r="J2421" s="14">
        <f t="shared" si="193"/>
        <v>15000</v>
      </c>
    </row>
    <row r="2422" spans="1:10" hidden="1" x14ac:dyDescent="0.3">
      <c r="A2422" s="5">
        <f t="shared" si="191"/>
        <v>1556</v>
      </c>
      <c r="B2422" s="3">
        <v>45318</v>
      </c>
      <c r="C2422" s="2" t="s">
        <v>282</v>
      </c>
      <c r="D2422" s="2" t="s">
        <v>31</v>
      </c>
      <c r="E2422" s="2" t="s">
        <v>543</v>
      </c>
      <c r="F2422" s="2" t="s">
        <v>4</v>
      </c>
      <c r="G2422" s="2">
        <v>1</v>
      </c>
      <c r="H2422" s="10">
        <f>IF(_xlfn.XLOOKUP(D2422,Principales!$B:$B,Principales!$D:$D,,,1)&lt;B2422,_xlfn.XLOOKUP(D2422,Principales!$B:$B,Principales!$C:$C,,,-1),_xlfn.XLOOKUP(D2422,Principales!$B:$B,Principales!$C:$C,,,1))</f>
        <v>5000</v>
      </c>
      <c r="I2422" s="14">
        <f t="shared" si="192"/>
        <v>0</v>
      </c>
      <c r="J2422" s="14">
        <f t="shared" si="193"/>
        <v>5000</v>
      </c>
    </row>
    <row r="2423" spans="1:10" hidden="1" x14ac:dyDescent="0.3">
      <c r="A2423" s="5">
        <f t="shared" si="191"/>
        <v>1557</v>
      </c>
      <c r="B2423" s="3">
        <v>45318</v>
      </c>
      <c r="C2423" s="2" t="s">
        <v>49</v>
      </c>
      <c r="D2423" s="2" t="s">
        <v>67</v>
      </c>
      <c r="E2423" s="2"/>
      <c r="F2423" s="2" t="s">
        <v>12</v>
      </c>
      <c r="G2423" s="2">
        <v>1</v>
      </c>
      <c r="H2423" s="10">
        <f>IF(_xlfn.XLOOKUP(D2423,Principales!$B:$B,Principales!$D:$D,,,1)&lt;B2423,_xlfn.XLOOKUP(D2423,Principales!$B:$B,Principales!$C:$C,,,-1),_xlfn.XLOOKUP(D2423,Principales!$B:$B,Principales!$C:$C,,,1))</f>
        <v>5000</v>
      </c>
      <c r="I2423" s="14">
        <f t="shared" si="192"/>
        <v>0</v>
      </c>
      <c r="J2423" s="14">
        <f t="shared" si="193"/>
        <v>5000</v>
      </c>
    </row>
    <row r="2424" spans="1:10" hidden="1" x14ac:dyDescent="0.3">
      <c r="A2424" s="5">
        <f t="shared" si="191"/>
        <v>1557</v>
      </c>
      <c r="B2424" s="3">
        <v>45318</v>
      </c>
      <c r="C2424" s="2" t="s">
        <v>49</v>
      </c>
      <c r="D2424" s="2" t="s">
        <v>153</v>
      </c>
      <c r="E2424" s="2" t="s">
        <v>528</v>
      </c>
      <c r="F2424" s="2" t="s">
        <v>4</v>
      </c>
      <c r="G2424" s="2">
        <v>2</v>
      </c>
      <c r="H2424" s="10">
        <f>IF(_xlfn.XLOOKUP(D2424,Principales!$B:$B,Principales!$D:$D,,,1)&lt;B2424,_xlfn.XLOOKUP(D2424,Principales!$B:$B,Principales!$C:$C,,,-1),_xlfn.XLOOKUP(D2424,Principales!$B:$B,Principales!$C:$C,,,1))</f>
        <v>5500</v>
      </c>
      <c r="I2424" s="14">
        <f t="shared" si="192"/>
        <v>0</v>
      </c>
      <c r="J2424" s="14">
        <f t="shared" si="193"/>
        <v>11000</v>
      </c>
    </row>
    <row r="2425" spans="1:10" hidden="1" x14ac:dyDescent="0.3">
      <c r="A2425" s="5">
        <f t="shared" si="191"/>
        <v>1557</v>
      </c>
      <c r="B2425" s="3">
        <v>45318</v>
      </c>
      <c r="C2425" s="2" t="s">
        <v>49</v>
      </c>
      <c r="D2425" s="2" t="s">
        <v>153</v>
      </c>
      <c r="E2425" s="2" t="s">
        <v>332</v>
      </c>
      <c r="F2425" s="2" t="s">
        <v>434</v>
      </c>
      <c r="G2425" s="2">
        <v>1</v>
      </c>
      <c r="H2425" s="10">
        <f>IF(_xlfn.XLOOKUP(D2425,Principales!$B:$B,Principales!$D:$D,,,1)&lt;B2425,_xlfn.XLOOKUP(D2425,Principales!$B:$B,Principales!$C:$C,,,-1),_xlfn.XLOOKUP(D2425,Principales!$B:$B,Principales!$C:$C,,,1))</f>
        <v>5500</v>
      </c>
      <c r="I2425" s="14">
        <f t="shared" si="192"/>
        <v>0</v>
      </c>
      <c r="J2425" s="14">
        <f t="shared" si="193"/>
        <v>5500</v>
      </c>
    </row>
    <row r="2426" spans="1:10" hidden="1" x14ac:dyDescent="0.3">
      <c r="A2426" s="5">
        <f t="shared" si="191"/>
        <v>1558</v>
      </c>
      <c r="B2426" s="3">
        <v>45318</v>
      </c>
      <c r="C2426" s="2" t="s">
        <v>883</v>
      </c>
      <c r="D2426" s="2" t="s">
        <v>67</v>
      </c>
      <c r="E2426" s="2"/>
      <c r="F2426" s="2" t="s">
        <v>12</v>
      </c>
      <c r="G2426" s="2">
        <v>2</v>
      </c>
      <c r="H2426" s="10">
        <f>IF(_xlfn.XLOOKUP(D2426,Principales!$B:$B,Principales!$D:$D,,,1)&lt;B2426,_xlfn.XLOOKUP(D2426,Principales!$B:$B,Principales!$C:$C,,,-1),_xlfn.XLOOKUP(D2426,Principales!$B:$B,Principales!$C:$C,,,1))</f>
        <v>5000</v>
      </c>
      <c r="I2426" s="14">
        <f t="shared" si="192"/>
        <v>0</v>
      </c>
      <c r="J2426" s="14">
        <f t="shared" si="193"/>
        <v>10000</v>
      </c>
    </row>
    <row r="2427" spans="1:10" hidden="1" x14ac:dyDescent="0.3">
      <c r="A2427" s="5">
        <f t="shared" si="191"/>
        <v>1559</v>
      </c>
      <c r="B2427" s="3">
        <v>45318</v>
      </c>
      <c r="C2427" s="2" t="s">
        <v>479</v>
      </c>
      <c r="D2427" s="2" t="s">
        <v>67</v>
      </c>
      <c r="E2427" s="2"/>
      <c r="F2427" s="2" t="s">
        <v>12</v>
      </c>
      <c r="G2427" s="2">
        <v>1</v>
      </c>
      <c r="H2427" s="10">
        <f>IF(_xlfn.XLOOKUP(D2427,Principales!$B:$B,Principales!$D:$D,,,1)&lt;B2427,_xlfn.XLOOKUP(D2427,Principales!$B:$B,Principales!$C:$C,,,-1),_xlfn.XLOOKUP(D2427,Principales!$B:$B,Principales!$C:$C,,,1))</f>
        <v>5000</v>
      </c>
      <c r="I2427" s="14">
        <f t="shared" si="192"/>
        <v>0</v>
      </c>
      <c r="J2427" s="14">
        <f t="shared" si="193"/>
        <v>5000</v>
      </c>
    </row>
    <row r="2428" spans="1:10" hidden="1" x14ac:dyDescent="0.3">
      <c r="A2428" s="5">
        <f t="shared" si="191"/>
        <v>1559</v>
      </c>
      <c r="B2428" s="3">
        <v>45318</v>
      </c>
      <c r="C2428" s="2" t="s">
        <v>479</v>
      </c>
      <c r="D2428" s="2" t="s">
        <v>36</v>
      </c>
      <c r="E2428" s="2"/>
      <c r="F2428" s="2" t="s">
        <v>12</v>
      </c>
      <c r="G2428" s="2">
        <v>1</v>
      </c>
      <c r="H2428" s="10">
        <f>IF(_xlfn.XLOOKUP(D2428,Principales!$B:$B,Principales!$D:$D,,,1)&lt;B2428,_xlfn.XLOOKUP(D2428,Principales!$B:$B,Principales!$C:$C,,,-1),_xlfn.XLOOKUP(D2428,Principales!$B:$B,Principales!$C:$C,,,1))</f>
        <v>5500</v>
      </c>
      <c r="I2428" s="14">
        <f t="shared" si="192"/>
        <v>0</v>
      </c>
      <c r="J2428" s="14">
        <f t="shared" si="193"/>
        <v>5500</v>
      </c>
    </row>
    <row r="2429" spans="1:10" hidden="1" x14ac:dyDescent="0.3">
      <c r="A2429" s="5">
        <f t="shared" si="191"/>
        <v>1559</v>
      </c>
      <c r="B2429" s="3">
        <v>45318</v>
      </c>
      <c r="C2429" s="2" t="s">
        <v>479</v>
      </c>
      <c r="D2429" s="2" t="s">
        <v>431</v>
      </c>
      <c r="E2429" s="2" t="s">
        <v>332</v>
      </c>
      <c r="F2429" s="2" t="s">
        <v>434</v>
      </c>
      <c r="G2429" s="2">
        <v>1</v>
      </c>
      <c r="H2429" s="10">
        <f>IF(_xlfn.XLOOKUP(D2429,Principales!$B:$B,Principales!$D:$D,,,1)&lt;B2429,_xlfn.XLOOKUP(D2429,Principales!$B:$B,Principales!$C:$C,,,-1),_xlfn.XLOOKUP(D2429,Principales!$B:$B,Principales!$C:$C,,,1))</f>
        <v>5000</v>
      </c>
      <c r="I2429" s="14">
        <f t="shared" si="192"/>
        <v>0</v>
      </c>
      <c r="J2429" s="14">
        <f t="shared" si="193"/>
        <v>5000</v>
      </c>
    </row>
    <row r="2430" spans="1:10" hidden="1" x14ac:dyDescent="0.3">
      <c r="A2430" s="5">
        <f t="shared" si="191"/>
        <v>1560</v>
      </c>
      <c r="B2430" s="3">
        <v>45318</v>
      </c>
      <c r="C2430" s="2" t="s">
        <v>338</v>
      </c>
      <c r="D2430" s="2" t="s">
        <v>37</v>
      </c>
      <c r="E2430" s="2"/>
      <c r="F2430" s="2" t="s">
        <v>12</v>
      </c>
      <c r="G2430" s="2">
        <v>15</v>
      </c>
      <c r="H2430" s="10">
        <f>IF(_xlfn.XLOOKUP(D2430,Principales!$B:$B,Principales!$D:$D,,,1)&lt;B2430,_xlfn.XLOOKUP(D2430,Principales!$B:$B,Principales!$C:$C,,,-1),_xlfn.XLOOKUP(D2430,Principales!$B:$B,Principales!$C:$C,,,1))</f>
        <v>6000</v>
      </c>
      <c r="I2430" s="14">
        <f t="shared" si="192"/>
        <v>0</v>
      </c>
      <c r="J2430" s="14">
        <f t="shared" si="193"/>
        <v>90000</v>
      </c>
    </row>
    <row r="2431" spans="1:10" hidden="1" x14ac:dyDescent="0.3">
      <c r="A2431" s="5">
        <f t="shared" si="191"/>
        <v>1561</v>
      </c>
      <c r="B2431" s="3">
        <v>45319</v>
      </c>
      <c r="C2431" s="2" t="s">
        <v>84</v>
      </c>
      <c r="D2431" s="2" t="s">
        <v>60</v>
      </c>
      <c r="E2431" s="2" t="s">
        <v>337</v>
      </c>
      <c r="F2431" s="2" t="s">
        <v>434</v>
      </c>
      <c r="G2431" s="2">
        <v>1</v>
      </c>
      <c r="H2431" s="10">
        <f>IF(_xlfn.XLOOKUP(D2431,Principales!$B:$B,Principales!$D:$D,,,1)&lt;B2431,_xlfn.XLOOKUP(D2431,Principales!$B:$B,Principales!$C:$C,,,-1),_xlfn.XLOOKUP(D2431,Principales!$B:$B,Principales!$C:$C,,,1))</f>
        <v>6000</v>
      </c>
      <c r="I2431" s="14">
        <f t="shared" si="192"/>
        <v>0</v>
      </c>
      <c r="J2431" s="14">
        <f t="shared" si="193"/>
        <v>6000</v>
      </c>
    </row>
    <row r="2432" spans="1:10" hidden="1" x14ac:dyDescent="0.3">
      <c r="A2432" s="5">
        <f t="shared" si="191"/>
        <v>1562</v>
      </c>
      <c r="B2432" s="3">
        <v>45319</v>
      </c>
      <c r="C2432" s="2" t="s">
        <v>801</v>
      </c>
      <c r="D2432" s="2" t="s">
        <v>866</v>
      </c>
      <c r="E2432" s="2"/>
      <c r="F2432" s="2" t="s">
        <v>61</v>
      </c>
      <c r="G2432" s="2">
        <v>1</v>
      </c>
      <c r="H2432" s="10">
        <f>IF(_xlfn.XLOOKUP(D2432,Principales!$B:$B,Principales!$D:$D,,,1)&lt;B2432,_xlfn.XLOOKUP(D2432,Principales!$B:$B,Principales!$C:$C,,,-1),_xlfn.XLOOKUP(D2432,Principales!$B:$B,Principales!$C:$C,,,1))</f>
        <v>6000</v>
      </c>
      <c r="I2432" s="14">
        <f t="shared" si="192"/>
        <v>0</v>
      </c>
      <c r="J2432" s="14">
        <f t="shared" si="193"/>
        <v>6000</v>
      </c>
    </row>
    <row r="2433" spans="1:10" hidden="1" x14ac:dyDescent="0.3">
      <c r="A2433" s="5">
        <f t="shared" si="191"/>
        <v>1562</v>
      </c>
      <c r="B2433" s="3">
        <v>45319</v>
      </c>
      <c r="C2433" s="2" t="s">
        <v>801</v>
      </c>
      <c r="D2433" s="2" t="s">
        <v>16</v>
      </c>
      <c r="E2433" s="2"/>
      <c r="F2433" s="2" t="s">
        <v>434</v>
      </c>
      <c r="G2433" s="2">
        <v>1</v>
      </c>
      <c r="H2433" s="10">
        <f>IF(_xlfn.XLOOKUP(D2433,Principales!$B:$B,Principales!$D:$D,,,1)&lt;B2433,_xlfn.XLOOKUP(D2433,Principales!$B:$B,Principales!$C:$C,,,-1),_xlfn.XLOOKUP(D2433,Principales!$B:$B,Principales!$C:$C,,,1))</f>
        <v>5500</v>
      </c>
      <c r="I2433" s="14">
        <f t="shared" si="192"/>
        <v>0</v>
      </c>
      <c r="J2433" s="14">
        <f t="shared" si="193"/>
        <v>5500</v>
      </c>
    </row>
    <row r="2434" spans="1:10" hidden="1" x14ac:dyDescent="0.3">
      <c r="A2434" s="5">
        <f t="shared" si="191"/>
        <v>1563</v>
      </c>
      <c r="B2434" s="3">
        <v>45319</v>
      </c>
      <c r="C2434" s="2" t="s">
        <v>884</v>
      </c>
      <c r="D2434" s="2" t="s">
        <v>431</v>
      </c>
      <c r="E2434" s="2" t="s">
        <v>337</v>
      </c>
      <c r="F2434" s="2" t="s">
        <v>434</v>
      </c>
      <c r="G2434" s="2">
        <v>5</v>
      </c>
      <c r="H2434" s="10">
        <f>IF(_xlfn.XLOOKUP(D2434,Principales!$B:$B,Principales!$D:$D,,,1)&lt;B2434,_xlfn.XLOOKUP(D2434,Principales!$B:$B,Principales!$C:$C,,,-1),_xlfn.XLOOKUP(D2434,Principales!$B:$B,Principales!$C:$C,,,1))</f>
        <v>5000</v>
      </c>
      <c r="I2434" s="14">
        <f t="shared" si="192"/>
        <v>0</v>
      </c>
      <c r="J2434" s="14">
        <f t="shared" si="193"/>
        <v>25000</v>
      </c>
    </row>
    <row r="2435" spans="1:10" hidden="1" x14ac:dyDescent="0.3">
      <c r="A2435" s="5">
        <f t="shared" si="191"/>
        <v>1563</v>
      </c>
      <c r="B2435" s="3">
        <v>45319</v>
      </c>
      <c r="C2435" s="2" t="s">
        <v>884</v>
      </c>
      <c r="D2435" s="2" t="s">
        <v>60</v>
      </c>
      <c r="E2435" s="2" t="s">
        <v>528</v>
      </c>
      <c r="F2435" s="2" t="s">
        <v>434</v>
      </c>
      <c r="G2435" s="2">
        <v>5</v>
      </c>
      <c r="H2435" s="10">
        <f>IF(_xlfn.XLOOKUP(D2435,Principales!$B:$B,Principales!$D:$D,,,1)&lt;B2435,_xlfn.XLOOKUP(D2435,Principales!$B:$B,Principales!$C:$C,,,-1),_xlfn.XLOOKUP(D2435,Principales!$B:$B,Principales!$C:$C,,,1))</f>
        <v>6000</v>
      </c>
      <c r="I2435" s="14">
        <f t="shared" si="192"/>
        <v>0</v>
      </c>
      <c r="J2435" s="14">
        <f t="shared" si="193"/>
        <v>30000</v>
      </c>
    </row>
    <row r="2436" spans="1:10" hidden="1" x14ac:dyDescent="0.3">
      <c r="A2436" s="5">
        <f t="shared" ref="A2436:A2499" si="196">IF(_xlfn.CONCAT(B2436:C2436)=_xlfn.CONCAT(B2435:C2435),A2435,A2435+1)</f>
        <v>1564</v>
      </c>
      <c r="B2436" s="3">
        <v>45319</v>
      </c>
      <c r="C2436" s="2" t="s">
        <v>798</v>
      </c>
      <c r="D2436" s="2" t="s">
        <v>431</v>
      </c>
      <c r="E2436" s="2" t="s">
        <v>543</v>
      </c>
      <c r="F2436" s="2" t="s">
        <v>434</v>
      </c>
      <c r="G2436" s="2">
        <v>1</v>
      </c>
      <c r="H2436" s="10">
        <f>IF(_xlfn.XLOOKUP(D2436,Principales!$B:$B,Principales!$D:$D,,,1)&lt;B2436,_xlfn.XLOOKUP(D2436,Principales!$B:$B,Principales!$C:$C,,,-1),_xlfn.XLOOKUP(D2436,Principales!$B:$B,Principales!$C:$C,,,1))</f>
        <v>5000</v>
      </c>
      <c r="I2436" s="14">
        <f t="shared" si="192"/>
        <v>0</v>
      </c>
      <c r="J2436" s="14">
        <f t="shared" si="193"/>
        <v>5000</v>
      </c>
    </row>
    <row r="2437" spans="1:10" hidden="1" x14ac:dyDescent="0.3">
      <c r="A2437" s="5">
        <f t="shared" si="196"/>
        <v>1564</v>
      </c>
      <c r="B2437" s="3">
        <v>45319</v>
      </c>
      <c r="C2437" s="2" t="s">
        <v>798</v>
      </c>
      <c r="D2437" s="2" t="s">
        <v>60</v>
      </c>
      <c r="E2437" s="2" t="s">
        <v>528</v>
      </c>
      <c r="F2437" s="2" t="s">
        <v>4</v>
      </c>
      <c r="G2437" s="2">
        <v>1</v>
      </c>
      <c r="H2437" s="10">
        <f>IF(_xlfn.XLOOKUP(D2437,Principales!$B:$B,Principales!$D:$D,,,1)&lt;B2437,_xlfn.XLOOKUP(D2437,Principales!$B:$B,Principales!$C:$C,,,-1),_xlfn.XLOOKUP(D2437,Principales!$B:$B,Principales!$C:$C,,,1))</f>
        <v>6000</v>
      </c>
      <c r="I2437" s="14">
        <f t="shared" si="192"/>
        <v>0</v>
      </c>
      <c r="J2437" s="14">
        <f t="shared" si="193"/>
        <v>6000</v>
      </c>
    </row>
    <row r="2438" spans="1:10" hidden="1" x14ac:dyDescent="0.3">
      <c r="A2438" s="5">
        <f t="shared" si="196"/>
        <v>1564</v>
      </c>
      <c r="B2438" s="3">
        <v>45319</v>
      </c>
      <c r="C2438" s="2" t="s">
        <v>798</v>
      </c>
      <c r="D2438" s="2" t="s">
        <v>37</v>
      </c>
      <c r="E2438" s="2"/>
      <c r="F2438" s="2" t="s">
        <v>4</v>
      </c>
      <c r="G2438" s="2">
        <v>1</v>
      </c>
      <c r="H2438" s="10">
        <f>IF(_xlfn.XLOOKUP(D2438,Principales!$B:$B,Principales!$D:$D,,,1)&lt;B2438,_xlfn.XLOOKUP(D2438,Principales!$B:$B,Principales!$C:$C,,,-1),_xlfn.XLOOKUP(D2438,Principales!$B:$B,Principales!$C:$C,,,1))</f>
        <v>6000</v>
      </c>
      <c r="I2438" s="14">
        <f t="shared" si="192"/>
        <v>0</v>
      </c>
      <c r="J2438" s="14">
        <f t="shared" si="193"/>
        <v>6000</v>
      </c>
    </row>
    <row r="2439" spans="1:10" hidden="1" x14ac:dyDescent="0.3">
      <c r="A2439" s="5">
        <f t="shared" si="196"/>
        <v>1564</v>
      </c>
      <c r="B2439" s="3">
        <v>45319</v>
      </c>
      <c r="C2439" s="2" t="s">
        <v>798</v>
      </c>
      <c r="D2439" s="2" t="s">
        <v>431</v>
      </c>
      <c r="E2439" s="2" t="s">
        <v>528</v>
      </c>
      <c r="F2439" s="2" t="s">
        <v>434</v>
      </c>
      <c r="G2439" s="2">
        <v>1</v>
      </c>
      <c r="H2439" s="10">
        <f>IF(_xlfn.XLOOKUP(D2439,Principales!$B:$B,Principales!$D:$D,,,1)&lt;B2439,_xlfn.XLOOKUP(D2439,Principales!$B:$B,Principales!$C:$C,,,-1),_xlfn.XLOOKUP(D2439,Principales!$B:$B,Principales!$C:$C,,,1))</f>
        <v>5000</v>
      </c>
      <c r="I2439" s="14">
        <f t="shared" si="192"/>
        <v>0</v>
      </c>
      <c r="J2439" s="14">
        <f t="shared" si="193"/>
        <v>5000</v>
      </c>
    </row>
    <row r="2440" spans="1:10" hidden="1" x14ac:dyDescent="0.3">
      <c r="A2440" s="5">
        <f t="shared" si="196"/>
        <v>1565</v>
      </c>
      <c r="B2440" s="3">
        <v>45319</v>
      </c>
      <c r="C2440" s="2" t="s">
        <v>804</v>
      </c>
      <c r="D2440" s="2" t="s">
        <v>153</v>
      </c>
      <c r="E2440" s="2" t="s">
        <v>337</v>
      </c>
      <c r="F2440" s="2" t="s">
        <v>4</v>
      </c>
      <c r="G2440" s="2">
        <v>1</v>
      </c>
      <c r="H2440" s="10">
        <f>IF(_xlfn.XLOOKUP(D2440,Principales!$B:$B,Principales!$D:$D,,,1)&lt;B2440,_xlfn.XLOOKUP(D2440,Principales!$B:$B,Principales!$C:$C,,,-1),_xlfn.XLOOKUP(D2440,Principales!$B:$B,Principales!$C:$C,,,1))</f>
        <v>5500</v>
      </c>
      <c r="I2440" s="14">
        <f t="shared" si="192"/>
        <v>0</v>
      </c>
      <c r="J2440" s="14">
        <f t="shared" si="193"/>
        <v>5500</v>
      </c>
    </row>
    <row r="2441" spans="1:10" hidden="1" x14ac:dyDescent="0.3">
      <c r="A2441" s="5">
        <f t="shared" si="196"/>
        <v>1565</v>
      </c>
      <c r="B2441" s="3">
        <v>45319</v>
      </c>
      <c r="C2441" s="2" t="s">
        <v>804</v>
      </c>
      <c r="D2441" s="2" t="s">
        <v>16</v>
      </c>
      <c r="E2441" s="2"/>
      <c r="F2441" s="2" t="s">
        <v>4</v>
      </c>
      <c r="G2441" s="2">
        <v>1</v>
      </c>
      <c r="H2441" s="10">
        <f>IF(_xlfn.XLOOKUP(D2441,Principales!$B:$B,Principales!$D:$D,,,1)&lt;B2441,_xlfn.XLOOKUP(D2441,Principales!$B:$B,Principales!$C:$C,,,-1),_xlfn.XLOOKUP(D2441,Principales!$B:$B,Principales!$C:$C,,,1))</f>
        <v>5500</v>
      </c>
      <c r="I2441" s="14">
        <f t="shared" ref="I2441:I2504" si="197">IF(AND(F2441="S/E",OR(E2441="Mix ensalada",D2441="Mix ensalada")),0,IF(AND(F2441="S/E",OR(E2441&lt;&gt;"Mix ensalada",D2441&lt;&gt;"Mix ensalada")),1000,0))</f>
        <v>0</v>
      </c>
      <c r="J2441" s="14">
        <f t="shared" ref="J2441:J2504" si="198">G2441*H2441-I2441</f>
        <v>5500</v>
      </c>
    </row>
    <row r="2442" spans="1:10" hidden="1" x14ac:dyDescent="0.3">
      <c r="A2442" s="5">
        <f t="shared" si="196"/>
        <v>1566</v>
      </c>
      <c r="B2442" s="3">
        <v>45320</v>
      </c>
      <c r="C2442" s="2" t="s">
        <v>84</v>
      </c>
      <c r="D2442" s="2" t="s">
        <v>143</v>
      </c>
      <c r="E2442" s="2"/>
      <c r="F2442" s="2" t="s">
        <v>434</v>
      </c>
      <c r="G2442" s="2">
        <v>1</v>
      </c>
      <c r="H2442" s="10">
        <f>IF(_xlfn.XLOOKUP(D2442,Principales!$B:$B,Principales!$D:$D,,,1)&lt;B2442,_xlfn.XLOOKUP(D2442,Principales!$B:$B,Principales!$C:$C,,,-1),_xlfn.XLOOKUP(D2442,Principales!$B:$B,Principales!$C:$C,,,1))</f>
        <v>5000</v>
      </c>
      <c r="I2442" s="14">
        <f t="shared" si="197"/>
        <v>0</v>
      </c>
      <c r="J2442" s="14">
        <f t="shared" si="198"/>
        <v>5000</v>
      </c>
    </row>
    <row r="2443" spans="1:10" hidden="1" x14ac:dyDescent="0.3">
      <c r="A2443" s="5">
        <f t="shared" si="196"/>
        <v>1567</v>
      </c>
      <c r="B2443" s="3">
        <v>45320</v>
      </c>
      <c r="C2443" s="2" t="s">
        <v>801</v>
      </c>
      <c r="D2443" s="2" t="s">
        <v>142</v>
      </c>
      <c r="E2443" s="2" t="s">
        <v>528</v>
      </c>
      <c r="F2443" s="2" t="s">
        <v>434</v>
      </c>
      <c r="G2443" s="2">
        <v>1</v>
      </c>
      <c r="H2443" s="10">
        <f>IF(_xlfn.XLOOKUP(D2443,Principales!$B:$B,Principales!$D:$D,,,1)&lt;B2443,_xlfn.XLOOKUP(D2443,Principales!$B:$B,Principales!$C:$C,,,-1),_xlfn.XLOOKUP(D2443,Principales!$B:$B,Principales!$C:$C,,,1))</f>
        <v>5000</v>
      </c>
      <c r="I2443" s="14">
        <f t="shared" si="197"/>
        <v>0</v>
      </c>
      <c r="J2443" s="14">
        <f t="shared" si="198"/>
        <v>5000</v>
      </c>
    </row>
    <row r="2444" spans="1:10" hidden="1" x14ac:dyDescent="0.3">
      <c r="A2444" s="5">
        <f t="shared" si="196"/>
        <v>1567</v>
      </c>
      <c r="B2444" s="3">
        <v>45320</v>
      </c>
      <c r="C2444" s="2" t="s">
        <v>801</v>
      </c>
      <c r="D2444" s="2" t="s">
        <v>142</v>
      </c>
      <c r="E2444" s="2" t="s">
        <v>337</v>
      </c>
      <c r="F2444" s="2" t="s">
        <v>434</v>
      </c>
      <c r="G2444" s="2">
        <v>1</v>
      </c>
      <c r="H2444" s="10">
        <f>IF(_xlfn.XLOOKUP(D2444,Principales!$B:$B,Principales!$D:$D,,,1)&lt;B2444,_xlfn.XLOOKUP(D2444,Principales!$B:$B,Principales!$C:$C,,,-1),_xlfn.XLOOKUP(D2444,Principales!$B:$B,Principales!$C:$C,,,1))</f>
        <v>5000</v>
      </c>
      <c r="I2444" s="14">
        <f t="shared" si="197"/>
        <v>0</v>
      </c>
      <c r="J2444" s="14">
        <f t="shared" si="198"/>
        <v>5000</v>
      </c>
    </row>
    <row r="2445" spans="1:10" hidden="1" x14ac:dyDescent="0.3">
      <c r="A2445" s="5">
        <f t="shared" si="196"/>
        <v>1567</v>
      </c>
      <c r="B2445" s="3">
        <v>45320</v>
      </c>
      <c r="C2445" s="2" t="s">
        <v>801</v>
      </c>
      <c r="D2445" s="2" t="s">
        <v>57</v>
      </c>
      <c r="E2445" s="2"/>
      <c r="F2445" s="2" t="s">
        <v>12</v>
      </c>
      <c r="G2445" s="2">
        <v>1</v>
      </c>
      <c r="H2445" s="10">
        <f>IF(_xlfn.XLOOKUP(D2445,Principales!$B:$B,Principales!$D:$D,,,1)&lt;B2445,_xlfn.XLOOKUP(D2445,Principales!$B:$B,Principales!$C:$C,,,-1),_xlfn.XLOOKUP(D2445,Principales!$B:$B,Principales!$C:$C,,,1))</f>
        <v>5000</v>
      </c>
      <c r="I2445" s="14">
        <f t="shared" si="197"/>
        <v>0</v>
      </c>
      <c r="J2445" s="14">
        <f t="shared" si="198"/>
        <v>5000</v>
      </c>
    </row>
    <row r="2446" spans="1:10" hidden="1" x14ac:dyDescent="0.3">
      <c r="A2446" s="5">
        <f t="shared" si="196"/>
        <v>1568</v>
      </c>
      <c r="B2446" s="3">
        <v>45320</v>
      </c>
      <c r="C2446" s="2" t="s">
        <v>282</v>
      </c>
      <c r="D2446" s="2" t="s">
        <v>431</v>
      </c>
      <c r="E2446" s="2" t="s">
        <v>543</v>
      </c>
      <c r="F2446" s="2" t="s">
        <v>4</v>
      </c>
      <c r="G2446" s="2">
        <v>1</v>
      </c>
      <c r="H2446" s="10">
        <f>IF(_xlfn.XLOOKUP(D2446,Principales!$B:$B,Principales!$D:$D,,,1)&lt;B2446,_xlfn.XLOOKUP(D2446,Principales!$B:$B,Principales!$C:$C,,,-1),_xlfn.XLOOKUP(D2446,Principales!$B:$B,Principales!$C:$C,,,1))</f>
        <v>5000</v>
      </c>
      <c r="I2446" s="14">
        <f t="shared" si="197"/>
        <v>0</v>
      </c>
      <c r="J2446" s="14">
        <f t="shared" si="198"/>
        <v>5000</v>
      </c>
    </row>
    <row r="2447" spans="1:10" hidden="1" x14ac:dyDescent="0.3">
      <c r="A2447" s="5">
        <f t="shared" si="196"/>
        <v>1568</v>
      </c>
      <c r="B2447" s="3">
        <v>45320</v>
      </c>
      <c r="C2447" s="2" t="s">
        <v>282</v>
      </c>
      <c r="D2447" s="2" t="s">
        <v>142</v>
      </c>
      <c r="E2447" s="2" t="s">
        <v>337</v>
      </c>
      <c r="F2447" s="2" t="s">
        <v>4</v>
      </c>
      <c r="G2447" s="2">
        <v>1</v>
      </c>
      <c r="H2447" s="10">
        <f>IF(_xlfn.XLOOKUP(D2447,Principales!$B:$B,Principales!$D:$D,,,1)&lt;B2447,_xlfn.XLOOKUP(D2447,Principales!$B:$B,Principales!$C:$C,,,-1),_xlfn.XLOOKUP(D2447,Principales!$B:$B,Principales!$C:$C,,,1))</f>
        <v>5000</v>
      </c>
      <c r="I2447" s="14">
        <f t="shared" si="197"/>
        <v>0</v>
      </c>
      <c r="J2447" s="14">
        <f t="shared" si="198"/>
        <v>5000</v>
      </c>
    </row>
    <row r="2448" spans="1:10" hidden="1" x14ac:dyDescent="0.3">
      <c r="A2448" s="5">
        <f t="shared" si="196"/>
        <v>1568</v>
      </c>
      <c r="B2448" s="3">
        <v>45320</v>
      </c>
      <c r="C2448" s="2" t="s">
        <v>282</v>
      </c>
      <c r="D2448" s="2" t="s">
        <v>142</v>
      </c>
      <c r="E2448" s="2" t="s">
        <v>337</v>
      </c>
      <c r="F2448" s="2" t="s">
        <v>434</v>
      </c>
      <c r="G2448" s="2">
        <v>1</v>
      </c>
      <c r="H2448" s="10">
        <f>IF(_xlfn.XLOOKUP(D2448,Principales!$B:$B,Principales!$D:$D,,,1)&lt;B2448,_xlfn.XLOOKUP(D2448,Principales!$B:$B,Principales!$C:$C,,,-1),_xlfn.XLOOKUP(D2448,Principales!$B:$B,Principales!$C:$C,,,1))</f>
        <v>5000</v>
      </c>
      <c r="I2448" s="14">
        <f t="shared" ref="I2448" si="199">IF(AND(F2448="S/E",OR(E2448="Mix ensalada",D2448="Mix ensalada")),0,IF(AND(F2448="S/E",OR(E2448&lt;&gt;"Mix ensalada",D2448&lt;&gt;"Mix ensalada")),1000,0))</f>
        <v>0</v>
      </c>
      <c r="J2448" s="14">
        <f t="shared" ref="J2448" si="200">G2448*H2448-I2448</f>
        <v>5000</v>
      </c>
    </row>
    <row r="2449" spans="1:10" hidden="1" x14ac:dyDescent="0.3">
      <c r="A2449" s="5">
        <f t="shared" si="196"/>
        <v>1568</v>
      </c>
      <c r="B2449" s="3">
        <v>45320</v>
      </c>
      <c r="C2449" s="2" t="s">
        <v>282</v>
      </c>
      <c r="D2449" s="2" t="s">
        <v>31</v>
      </c>
      <c r="E2449" s="2" t="s">
        <v>528</v>
      </c>
      <c r="F2449" s="2" t="s">
        <v>434</v>
      </c>
      <c r="G2449" s="2">
        <v>1</v>
      </c>
      <c r="H2449" s="10">
        <f>IF(_xlfn.XLOOKUP(D2449,Principales!$B:$B,Principales!$D:$D,,,1)&lt;B2449,_xlfn.XLOOKUP(D2449,Principales!$B:$B,Principales!$C:$C,,,-1),_xlfn.XLOOKUP(D2449,Principales!$B:$B,Principales!$C:$C,,,1))</f>
        <v>5000</v>
      </c>
      <c r="I2449" s="14">
        <f t="shared" si="197"/>
        <v>0</v>
      </c>
      <c r="J2449" s="14">
        <f t="shared" si="198"/>
        <v>5000</v>
      </c>
    </row>
    <row r="2450" spans="1:10" hidden="1" x14ac:dyDescent="0.3">
      <c r="A2450" s="5">
        <f t="shared" si="196"/>
        <v>1569</v>
      </c>
      <c r="B2450" s="3">
        <v>45320</v>
      </c>
      <c r="C2450" s="2" t="s">
        <v>597</v>
      </c>
      <c r="D2450" s="2" t="s">
        <v>142</v>
      </c>
      <c r="E2450" s="2" t="s">
        <v>528</v>
      </c>
      <c r="F2450" s="2" t="s">
        <v>434</v>
      </c>
      <c r="G2450" s="2">
        <v>1</v>
      </c>
      <c r="H2450" s="10">
        <f>IF(_xlfn.XLOOKUP(D2450,Principales!$B:$B,Principales!$D:$D,,,1)&lt;B2450,_xlfn.XLOOKUP(D2450,Principales!$B:$B,Principales!$C:$C,,,-1),_xlfn.XLOOKUP(D2450,Principales!$B:$B,Principales!$C:$C,,,1))</f>
        <v>5000</v>
      </c>
      <c r="I2450" s="14">
        <f t="shared" si="197"/>
        <v>0</v>
      </c>
      <c r="J2450" s="14">
        <f t="shared" si="198"/>
        <v>5000</v>
      </c>
    </row>
    <row r="2451" spans="1:10" hidden="1" x14ac:dyDescent="0.3">
      <c r="A2451" s="5">
        <f t="shared" si="196"/>
        <v>1569</v>
      </c>
      <c r="B2451" s="3">
        <v>45320</v>
      </c>
      <c r="C2451" s="2" t="s">
        <v>597</v>
      </c>
      <c r="D2451" s="2" t="s">
        <v>37</v>
      </c>
      <c r="E2451" s="2"/>
      <c r="F2451" s="2" t="s">
        <v>4</v>
      </c>
      <c r="G2451" s="2">
        <v>1</v>
      </c>
      <c r="H2451" s="10">
        <f>IF(_xlfn.XLOOKUP(D2451,Principales!$B:$B,Principales!$D:$D,,,1)&lt;B2451,_xlfn.XLOOKUP(D2451,Principales!$B:$B,Principales!$C:$C,,,-1),_xlfn.XLOOKUP(D2451,Principales!$B:$B,Principales!$C:$C,,,1))</f>
        <v>6000</v>
      </c>
      <c r="I2451" s="14">
        <f t="shared" si="197"/>
        <v>0</v>
      </c>
      <c r="J2451" s="14">
        <f t="shared" si="198"/>
        <v>6000</v>
      </c>
    </row>
    <row r="2452" spans="1:10" hidden="1" x14ac:dyDescent="0.3">
      <c r="A2452" s="5">
        <f t="shared" si="196"/>
        <v>1569</v>
      </c>
      <c r="B2452" s="3">
        <v>45320</v>
      </c>
      <c r="C2452" s="2" t="s">
        <v>597</v>
      </c>
      <c r="D2452" s="2" t="s">
        <v>57</v>
      </c>
      <c r="E2452" s="2"/>
      <c r="F2452" s="2" t="s">
        <v>434</v>
      </c>
      <c r="G2452" s="2">
        <v>1</v>
      </c>
      <c r="H2452" s="10">
        <f>IF(_xlfn.XLOOKUP(D2452,Principales!$B:$B,Principales!$D:$D,,,1)&lt;B2452,_xlfn.XLOOKUP(D2452,Principales!$B:$B,Principales!$C:$C,,,-1),_xlfn.XLOOKUP(D2452,Principales!$B:$B,Principales!$C:$C,,,1))</f>
        <v>5000</v>
      </c>
      <c r="I2452" s="14">
        <f t="shared" si="197"/>
        <v>0</v>
      </c>
      <c r="J2452" s="14">
        <f t="shared" si="198"/>
        <v>5000</v>
      </c>
    </row>
    <row r="2453" spans="1:10" hidden="1" x14ac:dyDescent="0.3">
      <c r="A2453" s="5">
        <f t="shared" si="196"/>
        <v>1569</v>
      </c>
      <c r="B2453" s="3">
        <v>45320</v>
      </c>
      <c r="C2453" s="2" t="s">
        <v>597</v>
      </c>
      <c r="D2453" s="2" t="s">
        <v>431</v>
      </c>
      <c r="E2453" s="2" t="s">
        <v>528</v>
      </c>
      <c r="F2453" s="2" t="s">
        <v>434</v>
      </c>
      <c r="G2453" s="2">
        <v>1</v>
      </c>
      <c r="H2453" s="10">
        <f>IF(_xlfn.XLOOKUP(D2453,Principales!$B:$B,Principales!$D:$D,,,1)&lt;B2453,_xlfn.XLOOKUP(D2453,Principales!$B:$B,Principales!$C:$C,,,-1),_xlfn.XLOOKUP(D2453,Principales!$B:$B,Principales!$C:$C,,,1))</f>
        <v>5000</v>
      </c>
      <c r="I2453" s="14">
        <f t="shared" si="197"/>
        <v>0</v>
      </c>
      <c r="J2453" s="14">
        <f t="shared" si="198"/>
        <v>5000</v>
      </c>
    </row>
    <row r="2454" spans="1:10" hidden="1" x14ac:dyDescent="0.3">
      <c r="A2454" s="5">
        <f t="shared" si="196"/>
        <v>1570</v>
      </c>
      <c r="B2454" s="3">
        <v>45321</v>
      </c>
      <c r="C2454" s="2" t="s">
        <v>84</v>
      </c>
      <c r="D2454" s="2" t="s">
        <v>88</v>
      </c>
      <c r="E2454" s="2" t="s">
        <v>580</v>
      </c>
      <c r="F2454" s="2" t="s">
        <v>434</v>
      </c>
      <c r="G2454" s="2">
        <v>1</v>
      </c>
      <c r="H2454" s="10">
        <f>IF(_xlfn.XLOOKUP(D2454,Principales!$B:$B,Principales!$D:$D,,,1)&lt;B2454,_xlfn.XLOOKUP(D2454,Principales!$B:$B,Principales!$C:$C,,,-1),_xlfn.XLOOKUP(D2454,Principales!$B:$B,Principales!$C:$C,,,1))</f>
        <v>5500</v>
      </c>
      <c r="I2454" s="14">
        <f t="shared" si="197"/>
        <v>0</v>
      </c>
      <c r="J2454" s="14">
        <f t="shared" si="198"/>
        <v>5500</v>
      </c>
    </row>
    <row r="2455" spans="1:10" hidden="1" x14ac:dyDescent="0.3">
      <c r="A2455" s="5">
        <f t="shared" si="196"/>
        <v>1571</v>
      </c>
      <c r="B2455" s="3">
        <v>45321</v>
      </c>
      <c r="C2455" s="2" t="s">
        <v>801</v>
      </c>
      <c r="D2455" s="2" t="s">
        <v>88</v>
      </c>
      <c r="E2455" s="2" t="s">
        <v>580</v>
      </c>
      <c r="F2455" s="2" t="s">
        <v>434</v>
      </c>
      <c r="G2455" s="2">
        <v>1</v>
      </c>
      <c r="H2455" s="10">
        <f>IF(_xlfn.XLOOKUP(D2455,Principales!$B:$B,Principales!$D:$D,,,1)&lt;B2455,_xlfn.XLOOKUP(D2455,Principales!$B:$B,Principales!$C:$C,,,-1),_xlfn.XLOOKUP(D2455,Principales!$B:$B,Principales!$C:$C,,,1))</f>
        <v>5500</v>
      </c>
      <c r="I2455" s="14">
        <f t="shared" si="197"/>
        <v>0</v>
      </c>
      <c r="J2455" s="14">
        <f t="shared" si="198"/>
        <v>5500</v>
      </c>
    </row>
    <row r="2456" spans="1:10" hidden="1" x14ac:dyDescent="0.3">
      <c r="A2456" s="5">
        <f t="shared" si="196"/>
        <v>1572</v>
      </c>
      <c r="B2456" s="3">
        <v>45321</v>
      </c>
      <c r="C2456" s="2" t="s">
        <v>34</v>
      </c>
      <c r="D2456" s="2" t="s">
        <v>88</v>
      </c>
      <c r="E2456" s="2" t="s">
        <v>580</v>
      </c>
      <c r="F2456" s="2" t="s">
        <v>434</v>
      </c>
      <c r="G2456" s="2">
        <v>1</v>
      </c>
      <c r="H2456" s="10">
        <f>IF(_xlfn.XLOOKUP(D2456,Principales!$B:$B,Principales!$D:$D,,,1)&lt;B2456,_xlfn.XLOOKUP(D2456,Principales!$B:$B,Principales!$C:$C,,,-1),_xlfn.XLOOKUP(D2456,Principales!$B:$B,Principales!$C:$C,,,1))</f>
        <v>5500</v>
      </c>
      <c r="I2456" s="14">
        <f t="shared" si="197"/>
        <v>0</v>
      </c>
      <c r="J2456" s="14">
        <f t="shared" si="198"/>
        <v>5500</v>
      </c>
    </row>
    <row r="2457" spans="1:10" hidden="1" x14ac:dyDescent="0.3">
      <c r="A2457" s="5">
        <f t="shared" si="196"/>
        <v>1572</v>
      </c>
      <c r="B2457" s="3">
        <v>45321</v>
      </c>
      <c r="C2457" s="2" t="s">
        <v>34</v>
      </c>
      <c r="D2457" s="2" t="s">
        <v>88</v>
      </c>
      <c r="E2457" s="2" t="s">
        <v>580</v>
      </c>
      <c r="F2457" s="2" t="s">
        <v>12</v>
      </c>
      <c r="G2457" s="2">
        <v>1</v>
      </c>
      <c r="H2457" s="10">
        <f>IF(_xlfn.XLOOKUP(D2457,Principales!$B:$B,Principales!$D:$D,,,1)&lt;B2457,_xlfn.XLOOKUP(D2457,Principales!$B:$B,Principales!$C:$C,,,-1),_xlfn.XLOOKUP(D2457,Principales!$B:$B,Principales!$C:$C,,,1))</f>
        <v>5500</v>
      </c>
      <c r="I2457" s="14">
        <f t="shared" si="197"/>
        <v>0</v>
      </c>
      <c r="J2457" s="14">
        <f t="shared" si="198"/>
        <v>5500</v>
      </c>
    </row>
    <row r="2458" spans="1:10" hidden="1" x14ac:dyDescent="0.3">
      <c r="A2458" s="5">
        <f t="shared" si="196"/>
        <v>1573</v>
      </c>
      <c r="B2458" s="3">
        <v>45321</v>
      </c>
      <c r="C2458" s="2" t="s">
        <v>144</v>
      </c>
      <c r="D2458" s="2" t="s">
        <v>153</v>
      </c>
      <c r="E2458" s="2" t="s">
        <v>543</v>
      </c>
      <c r="F2458" s="2" t="s">
        <v>4</v>
      </c>
      <c r="G2458" s="2">
        <v>1</v>
      </c>
      <c r="H2458" s="10">
        <f>IF(_xlfn.XLOOKUP(D2458,Principales!$B:$B,Principales!$D:$D,,,1)&lt;B2458,_xlfn.XLOOKUP(D2458,Principales!$B:$B,Principales!$C:$C,,,-1),_xlfn.XLOOKUP(D2458,Principales!$B:$B,Principales!$C:$C,,,1))</f>
        <v>5500</v>
      </c>
      <c r="I2458" s="14">
        <f t="shared" si="197"/>
        <v>0</v>
      </c>
      <c r="J2458" s="14">
        <f t="shared" si="198"/>
        <v>5500</v>
      </c>
    </row>
    <row r="2459" spans="1:10" hidden="1" x14ac:dyDescent="0.3">
      <c r="A2459" s="5">
        <f t="shared" si="196"/>
        <v>1574</v>
      </c>
      <c r="B2459" s="3">
        <v>45322</v>
      </c>
      <c r="C2459" s="2" t="s">
        <v>84</v>
      </c>
      <c r="D2459" s="2" t="s">
        <v>340</v>
      </c>
      <c r="E2459" s="2" t="s">
        <v>7</v>
      </c>
      <c r="F2459" s="2" t="s">
        <v>434</v>
      </c>
      <c r="G2459" s="2">
        <v>1</v>
      </c>
      <c r="H2459" s="10">
        <f>IF(_xlfn.XLOOKUP(D2459,Principales!$B:$B,Principales!$D:$D,,,1)&lt;B2459,_xlfn.XLOOKUP(D2459,Principales!$B:$B,Principales!$C:$C,,,-1),_xlfn.XLOOKUP(D2459,Principales!$B:$B,Principales!$C:$C,,,1))</f>
        <v>5000</v>
      </c>
      <c r="I2459" s="14">
        <f t="shared" si="197"/>
        <v>0</v>
      </c>
      <c r="J2459" s="14">
        <f t="shared" si="198"/>
        <v>5000</v>
      </c>
    </row>
    <row r="2460" spans="1:10" hidden="1" x14ac:dyDescent="0.3">
      <c r="A2460" s="5">
        <f t="shared" si="196"/>
        <v>1575</v>
      </c>
      <c r="B2460" s="3">
        <v>45322</v>
      </c>
      <c r="C2460" s="2" t="s">
        <v>798</v>
      </c>
      <c r="D2460" s="2" t="s">
        <v>153</v>
      </c>
      <c r="E2460" s="2" t="s">
        <v>543</v>
      </c>
      <c r="F2460" s="2" t="s">
        <v>4</v>
      </c>
      <c r="G2460" s="2">
        <v>2</v>
      </c>
      <c r="H2460" s="10">
        <f>IF(_xlfn.XLOOKUP(D2460,Principales!$B:$B,Principales!$D:$D,,,1)&lt;B2460,_xlfn.XLOOKUP(D2460,Principales!$B:$B,Principales!$C:$C,,,-1),_xlfn.XLOOKUP(D2460,Principales!$B:$B,Principales!$C:$C,,,1))</f>
        <v>5500</v>
      </c>
      <c r="I2460" s="14">
        <f t="shared" si="197"/>
        <v>0</v>
      </c>
      <c r="J2460" s="14">
        <f t="shared" si="198"/>
        <v>11000</v>
      </c>
    </row>
    <row r="2461" spans="1:10" hidden="1" x14ac:dyDescent="0.3">
      <c r="A2461" s="5">
        <f t="shared" si="196"/>
        <v>1576</v>
      </c>
      <c r="B2461" s="3">
        <v>45322</v>
      </c>
      <c r="C2461" s="2" t="s">
        <v>804</v>
      </c>
      <c r="D2461" s="2" t="s">
        <v>153</v>
      </c>
      <c r="E2461" s="2" t="s">
        <v>543</v>
      </c>
      <c r="F2461" s="2" t="s">
        <v>4</v>
      </c>
      <c r="G2461" s="2">
        <v>2</v>
      </c>
      <c r="H2461" s="10">
        <f>IF(_xlfn.XLOOKUP(D2461,Principales!$B:$B,Principales!$D:$D,,,1)&lt;B2461,_xlfn.XLOOKUP(D2461,Principales!$B:$B,Principales!$C:$C,,,-1),_xlfn.XLOOKUP(D2461,Principales!$B:$B,Principales!$C:$C,,,1))</f>
        <v>5500</v>
      </c>
      <c r="I2461" s="14">
        <f t="shared" si="197"/>
        <v>0</v>
      </c>
      <c r="J2461" s="14">
        <f t="shared" si="198"/>
        <v>11000</v>
      </c>
    </row>
    <row r="2462" spans="1:10" hidden="1" x14ac:dyDescent="0.3">
      <c r="A2462" s="5">
        <f t="shared" si="196"/>
        <v>1576</v>
      </c>
      <c r="B2462" s="3">
        <v>45322</v>
      </c>
      <c r="C2462" s="2" t="s">
        <v>804</v>
      </c>
      <c r="D2462" s="2" t="s">
        <v>340</v>
      </c>
      <c r="E2462" s="2" t="s">
        <v>885</v>
      </c>
      <c r="F2462" s="2" t="s">
        <v>434</v>
      </c>
      <c r="G2462" s="2">
        <v>1</v>
      </c>
      <c r="H2462" s="10">
        <f>IF(_xlfn.XLOOKUP(D2462,Principales!$B:$B,Principales!$D:$D,,,1)&lt;B2462,_xlfn.XLOOKUP(D2462,Principales!$B:$B,Principales!$C:$C,,,-1),_xlfn.XLOOKUP(D2462,Principales!$B:$B,Principales!$C:$C,,,1))</f>
        <v>5000</v>
      </c>
      <c r="I2462" s="14">
        <f t="shared" si="197"/>
        <v>0</v>
      </c>
      <c r="J2462" s="14">
        <f t="shared" si="198"/>
        <v>5000</v>
      </c>
    </row>
    <row r="2463" spans="1:10" hidden="1" x14ac:dyDescent="0.3">
      <c r="A2463" s="5">
        <f t="shared" si="196"/>
        <v>1577</v>
      </c>
      <c r="B2463" s="3">
        <v>45322</v>
      </c>
      <c r="C2463" s="2" t="s">
        <v>446</v>
      </c>
      <c r="D2463" s="2" t="s">
        <v>757</v>
      </c>
      <c r="E2463" s="2" t="s">
        <v>543</v>
      </c>
      <c r="F2463" s="2" t="s">
        <v>434</v>
      </c>
      <c r="G2463" s="2">
        <v>1</v>
      </c>
      <c r="H2463" s="10">
        <f>IF(_xlfn.XLOOKUP(D2463,Principales!$B:$B,Principales!$D:$D,,,1)&lt;B2463,_xlfn.XLOOKUP(D2463,Principales!$B:$B,Principales!$C:$C,,,-1),_xlfn.XLOOKUP(D2463,Principales!$B:$B,Principales!$C:$C,,,1))</f>
        <v>5000</v>
      </c>
      <c r="I2463" s="14">
        <f t="shared" si="197"/>
        <v>0</v>
      </c>
      <c r="J2463" s="14">
        <f t="shared" si="198"/>
        <v>5000</v>
      </c>
    </row>
    <row r="2464" spans="1:10" hidden="1" x14ac:dyDescent="0.3">
      <c r="A2464" s="5">
        <f t="shared" si="196"/>
        <v>1577</v>
      </c>
      <c r="B2464" s="3">
        <v>45322</v>
      </c>
      <c r="C2464" s="2" t="s">
        <v>446</v>
      </c>
      <c r="D2464" s="2" t="s">
        <v>153</v>
      </c>
      <c r="E2464" s="2" t="s">
        <v>7</v>
      </c>
      <c r="F2464" s="2" t="s">
        <v>434</v>
      </c>
      <c r="G2464" s="2">
        <v>1</v>
      </c>
      <c r="H2464" s="10">
        <f>IF(_xlfn.XLOOKUP(D2464,Principales!$B:$B,Principales!$D:$D,,,1)&lt;B2464,_xlfn.XLOOKUP(D2464,Principales!$B:$B,Principales!$C:$C,,,-1),_xlfn.XLOOKUP(D2464,Principales!$B:$B,Principales!$C:$C,,,1))</f>
        <v>5500</v>
      </c>
      <c r="I2464" s="14">
        <f t="shared" si="197"/>
        <v>0</v>
      </c>
      <c r="J2464" s="14">
        <f t="shared" si="198"/>
        <v>5500</v>
      </c>
    </row>
    <row r="2465" spans="1:10" hidden="1" x14ac:dyDescent="0.3">
      <c r="A2465" s="5">
        <f t="shared" si="196"/>
        <v>1578</v>
      </c>
      <c r="B2465" s="3">
        <v>45322</v>
      </c>
      <c r="C2465" s="2" t="s">
        <v>586</v>
      </c>
      <c r="D2465" s="2" t="s">
        <v>153</v>
      </c>
      <c r="E2465" s="2" t="s">
        <v>528</v>
      </c>
      <c r="F2465" s="2" t="s">
        <v>434</v>
      </c>
      <c r="G2465" s="2">
        <v>1</v>
      </c>
      <c r="H2465" s="10">
        <f>IF(_xlfn.XLOOKUP(D2465,Principales!$B:$B,Principales!$D:$D,,,1)&lt;B2465,_xlfn.XLOOKUP(D2465,Principales!$B:$B,Principales!$C:$C,,,-1),_xlfn.XLOOKUP(D2465,Principales!$B:$B,Principales!$C:$C,,,1))</f>
        <v>5500</v>
      </c>
      <c r="I2465" s="14">
        <f t="shared" si="197"/>
        <v>0</v>
      </c>
      <c r="J2465" s="14">
        <f t="shared" si="198"/>
        <v>5500</v>
      </c>
    </row>
    <row r="2466" spans="1:10" hidden="1" x14ac:dyDescent="0.3">
      <c r="A2466" s="5">
        <f t="shared" si="196"/>
        <v>1579</v>
      </c>
      <c r="B2466" s="3">
        <v>45323</v>
      </c>
      <c r="C2466" s="2" t="s">
        <v>84</v>
      </c>
      <c r="D2466" s="2" t="s">
        <v>23</v>
      </c>
      <c r="E2466" s="2"/>
      <c r="F2466" s="2" t="s">
        <v>434</v>
      </c>
      <c r="G2466" s="2">
        <v>1</v>
      </c>
      <c r="H2466" s="10">
        <f>IF(_xlfn.XLOOKUP(D2466,Principales!$B:$B,Principales!$D:$D,,,1)&lt;B2466,_xlfn.XLOOKUP(D2466,Principales!$B:$B,Principales!$C:$C,,,-1),_xlfn.XLOOKUP(D2466,Principales!$B:$B,Principales!$C:$C,,,1))</f>
        <v>5500</v>
      </c>
      <c r="I2466" s="14">
        <f t="shared" si="197"/>
        <v>0</v>
      </c>
      <c r="J2466" s="14">
        <f t="shared" si="198"/>
        <v>5500</v>
      </c>
    </row>
    <row r="2467" spans="1:10" hidden="1" x14ac:dyDescent="0.3">
      <c r="A2467" s="5">
        <f t="shared" si="196"/>
        <v>1580</v>
      </c>
      <c r="B2467" s="3">
        <v>45323</v>
      </c>
      <c r="C2467" s="2" t="s">
        <v>801</v>
      </c>
      <c r="D2467" s="2" t="s">
        <v>527</v>
      </c>
      <c r="E2467" s="2"/>
      <c r="F2467" s="2" t="s">
        <v>12</v>
      </c>
      <c r="G2467" s="2">
        <v>2</v>
      </c>
      <c r="H2467" s="10">
        <f>IF(_xlfn.XLOOKUP(D2467,Principales!$B:$B,Principales!$D:$D,,,1)&lt;B2467,_xlfn.XLOOKUP(D2467,Principales!$B:$B,Principales!$C:$C,,,-1),_xlfn.XLOOKUP(D2467,Principales!$B:$B,Principales!$C:$C,,,1))</f>
        <v>6000</v>
      </c>
      <c r="I2467" s="14">
        <f t="shared" si="197"/>
        <v>0</v>
      </c>
      <c r="J2467" s="14">
        <f t="shared" si="198"/>
        <v>12000</v>
      </c>
    </row>
    <row r="2468" spans="1:10" hidden="1" x14ac:dyDescent="0.3">
      <c r="A2468" s="5">
        <f t="shared" si="196"/>
        <v>1580</v>
      </c>
      <c r="B2468" s="3">
        <v>45323</v>
      </c>
      <c r="C2468" s="2" t="s">
        <v>801</v>
      </c>
      <c r="D2468" s="2" t="s">
        <v>153</v>
      </c>
      <c r="E2468" s="2" t="s">
        <v>35</v>
      </c>
      <c r="F2468" s="2" t="s">
        <v>4</v>
      </c>
      <c r="G2468" s="2">
        <v>1</v>
      </c>
      <c r="H2468" s="10">
        <f>IF(_xlfn.XLOOKUP(D2468,Principales!$B:$B,Principales!$D:$D,,,1)&lt;B2468,_xlfn.XLOOKUP(D2468,Principales!$B:$B,Principales!$C:$C,,,-1),_xlfn.XLOOKUP(D2468,Principales!$B:$B,Principales!$C:$C,,,1))</f>
        <v>5500</v>
      </c>
      <c r="I2468" s="14">
        <f t="shared" si="197"/>
        <v>0</v>
      </c>
      <c r="J2468" s="14">
        <f t="shared" si="198"/>
        <v>5500</v>
      </c>
    </row>
    <row r="2469" spans="1:10" hidden="1" x14ac:dyDescent="0.3">
      <c r="A2469" s="5">
        <f t="shared" si="196"/>
        <v>1581</v>
      </c>
      <c r="B2469" s="3">
        <v>45323</v>
      </c>
      <c r="C2469" s="2" t="s">
        <v>779</v>
      </c>
      <c r="D2469" s="2" t="s">
        <v>527</v>
      </c>
      <c r="E2469" s="2"/>
      <c r="F2469" s="2" t="s">
        <v>12</v>
      </c>
      <c r="G2469" s="2">
        <v>1</v>
      </c>
      <c r="H2469" s="10">
        <f>IF(_xlfn.XLOOKUP(D2469,Principales!$B:$B,Principales!$D:$D,,,1)&lt;B2469,_xlfn.XLOOKUP(D2469,Principales!$B:$B,Principales!$C:$C,,,-1),_xlfn.XLOOKUP(D2469,Principales!$B:$B,Principales!$C:$C,,,1))</f>
        <v>6000</v>
      </c>
      <c r="I2469" s="14">
        <f t="shared" si="197"/>
        <v>0</v>
      </c>
      <c r="J2469" s="14">
        <f t="shared" si="198"/>
        <v>6000</v>
      </c>
    </row>
    <row r="2470" spans="1:10" hidden="1" x14ac:dyDescent="0.3">
      <c r="A2470" s="5">
        <f t="shared" si="196"/>
        <v>1582</v>
      </c>
      <c r="B2470" s="3">
        <v>45323</v>
      </c>
      <c r="C2470" s="2" t="s">
        <v>48</v>
      </c>
      <c r="D2470" s="2" t="s">
        <v>153</v>
      </c>
      <c r="E2470" s="2" t="s">
        <v>22</v>
      </c>
      <c r="F2470" s="2" t="s">
        <v>4</v>
      </c>
      <c r="G2470" s="2">
        <v>2</v>
      </c>
      <c r="H2470" s="10">
        <f>IF(_xlfn.XLOOKUP(D2470,Principales!$B:$B,Principales!$D:$D,,,1)&lt;B2470,_xlfn.XLOOKUP(D2470,Principales!$B:$B,Principales!$C:$C,,,-1),_xlfn.XLOOKUP(D2470,Principales!$B:$B,Principales!$C:$C,,,1))</f>
        <v>5500</v>
      </c>
      <c r="I2470" s="14">
        <f t="shared" si="197"/>
        <v>0</v>
      </c>
      <c r="J2470" s="14">
        <f t="shared" si="198"/>
        <v>11000</v>
      </c>
    </row>
    <row r="2471" spans="1:10" hidden="1" x14ac:dyDescent="0.3">
      <c r="A2471" s="5">
        <f t="shared" si="196"/>
        <v>1582</v>
      </c>
      <c r="B2471" s="3">
        <v>45323</v>
      </c>
      <c r="C2471" s="2" t="s">
        <v>48</v>
      </c>
      <c r="D2471" s="2" t="s">
        <v>153</v>
      </c>
      <c r="E2471" s="2" t="s">
        <v>528</v>
      </c>
      <c r="F2471" s="2" t="s">
        <v>4</v>
      </c>
      <c r="G2471" s="2">
        <v>2</v>
      </c>
      <c r="H2471" s="10">
        <f>IF(_xlfn.XLOOKUP(D2471,Principales!$B:$B,Principales!$D:$D,,,1)&lt;B2471,_xlfn.XLOOKUP(D2471,Principales!$B:$B,Principales!$C:$C,,,-1),_xlfn.XLOOKUP(D2471,Principales!$B:$B,Principales!$C:$C,,,1))</f>
        <v>5500</v>
      </c>
      <c r="I2471" s="14">
        <f t="shared" si="197"/>
        <v>0</v>
      </c>
      <c r="J2471" s="14">
        <f t="shared" si="198"/>
        <v>11000</v>
      </c>
    </row>
    <row r="2472" spans="1:10" hidden="1" x14ac:dyDescent="0.3">
      <c r="A2472" s="5">
        <f t="shared" si="196"/>
        <v>1582</v>
      </c>
      <c r="B2472" s="3">
        <v>45323</v>
      </c>
      <c r="C2472" s="2" t="s">
        <v>48</v>
      </c>
      <c r="D2472" s="2" t="s">
        <v>153</v>
      </c>
      <c r="E2472" s="2" t="s">
        <v>337</v>
      </c>
      <c r="F2472" s="2" t="s">
        <v>4</v>
      </c>
      <c r="G2472" s="2">
        <v>2</v>
      </c>
      <c r="H2472" s="10">
        <f>IF(_xlfn.XLOOKUP(D2472,Principales!$B:$B,Principales!$D:$D,,,1)&lt;B2472,_xlfn.XLOOKUP(D2472,Principales!$B:$B,Principales!$C:$C,,,-1),_xlfn.XLOOKUP(D2472,Principales!$B:$B,Principales!$C:$C,,,1))</f>
        <v>5500</v>
      </c>
      <c r="I2472" s="14">
        <f t="shared" si="197"/>
        <v>0</v>
      </c>
      <c r="J2472" s="14">
        <f t="shared" si="198"/>
        <v>11000</v>
      </c>
    </row>
    <row r="2473" spans="1:10" hidden="1" x14ac:dyDescent="0.3">
      <c r="A2473" s="5">
        <f t="shared" si="196"/>
        <v>1582</v>
      </c>
      <c r="B2473" s="3">
        <v>45323</v>
      </c>
      <c r="C2473" s="2" t="s">
        <v>48</v>
      </c>
      <c r="D2473" s="2" t="s">
        <v>431</v>
      </c>
      <c r="E2473" s="2" t="s">
        <v>528</v>
      </c>
      <c r="F2473" s="2" t="s">
        <v>4</v>
      </c>
      <c r="G2473" s="2">
        <v>1</v>
      </c>
      <c r="H2473" s="10">
        <f>IF(_xlfn.XLOOKUP(D2473,Principales!$B:$B,Principales!$D:$D,,,1)&lt;B2473,_xlfn.XLOOKUP(D2473,Principales!$B:$B,Principales!$C:$C,,,-1),_xlfn.XLOOKUP(D2473,Principales!$B:$B,Principales!$C:$C,,,1))</f>
        <v>5000</v>
      </c>
      <c r="I2473" s="14">
        <f t="shared" si="197"/>
        <v>0</v>
      </c>
      <c r="J2473" s="14">
        <f t="shared" si="198"/>
        <v>5000</v>
      </c>
    </row>
    <row r="2474" spans="1:10" hidden="1" x14ac:dyDescent="0.3">
      <c r="A2474" s="5">
        <f t="shared" si="196"/>
        <v>1583</v>
      </c>
      <c r="B2474" s="3">
        <v>45323</v>
      </c>
      <c r="C2474" s="2" t="s">
        <v>886</v>
      </c>
      <c r="D2474" s="2" t="s">
        <v>527</v>
      </c>
      <c r="E2474" s="2"/>
      <c r="F2474" s="2" t="s">
        <v>4</v>
      </c>
      <c r="G2474" s="2">
        <v>2</v>
      </c>
      <c r="H2474" s="10">
        <f>IF(_xlfn.XLOOKUP(D2474,Principales!$B:$B,Principales!$D:$D,,,1)&lt;B2474,_xlfn.XLOOKUP(D2474,Principales!$B:$B,Principales!$C:$C,,,-1),_xlfn.XLOOKUP(D2474,Principales!$B:$B,Principales!$C:$C,,,1))</f>
        <v>6000</v>
      </c>
      <c r="I2474" s="14">
        <f t="shared" si="197"/>
        <v>0</v>
      </c>
      <c r="J2474" s="14">
        <f t="shared" si="198"/>
        <v>12000</v>
      </c>
    </row>
    <row r="2475" spans="1:10" hidden="1" x14ac:dyDescent="0.3">
      <c r="A2475" s="5">
        <f t="shared" si="196"/>
        <v>1583</v>
      </c>
      <c r="B2475" s="3">
        <v>45323</v>
      </c>
      <c r="C2475" s="2" t="s">
        <v>886</v>
      </c>
      <c r="D2475" s="2" t="s">
        <v>23</v>
      </c>
      <c r="E2475" s="2" t="s">
        <v>337</v>
      </c>
      <c r="F2475" s="2" t="s">
        <v>12</v>
      </c>
      <c r="G2475" s="2">
        <v>1</v>
      </c>
      <c r="H2475" s="10">
        <f>IF(_xlfn.XLOOKUP(D2475,Principales!$B:$B,Principales!$D:$D,,,1)&lt;B2475,_xlfn.XLOOKUP(D2475,Principales!$B:$B,Principales!$C:$C,,,-1),_xlfn.XLOOKUP(D2475,Principales!$B:$B,Principales!$C:$C,,,1))</f>
        <v>5500</v>
      </c>
      <c r="I2475" s="14">
        <f t="shared" si="197"/>
        <v>0</v>
      </c>
      <c r="J2475" s="14">
        <f t="shared" si="198"/>
        <v>5500</v>
      </c>
    </row>
    <row r="2476" spans="1:10" hidden="1" x14ac:dyDescent="0.3">
      <c r="A2476" s="5">
        <f t="shared" si="196"/>
        <v>1584</v>
      </c>
      <c r="B2476" s="3">
        <v>45324</v>
      </c>
      <c r="C2476" s="2" t="s">
        <v>84</v>
      </c>
      <c r="D2476" s="2" t="s">
        <v>37</v>
      </c>
      <c r="E2476" s="2"/>
      <c r="F2476" s="2" t="s">
        <v>434</v>
      </c>
      <c r="G2476" s="2">
        <v>1</v>
      </c>
      <c r="H2476" s="10">
        <f>IF(_xlfn.XLOOKUP(D2476,Principales!$B:$B,Principales!$D:$D,,,1)&lt;B2476,_xlfn.XLOOKUP(D2476,Principales!$B:$B,Principales!$C:$C,,,-1),_xlfn.XLOOKUP(D2476,Principales!$B:$B,Principales!$C:$C,,,1))</f>
        <v>6000</v>
      </c>
      <c r="I2476" s="14">
        <f t="shared" si="197"/>
        <v>0</v>
      </c>
      <c r="J2476" s="14">
        <f t="shared" si="198"/>
        <v>6000</v>
      </c>
    </row>
    <row r="2477" spans="1:10" hidden="1" x14ac:dyDescent="0.3">
      <c r="A2477" s="5">
        <f t="shared" si="196"/>
        <v>1585</v>
      </c>
      <c r="B2477" s="3">
        <v>45324</v>
      </c>
      <c r="C2477" s="2" t="s">
        <v>801</v>
      </c>
      <c r="D2477" s="2" t="s">
        <v>89</v>
      </c>
      <c r="E2477" s="2" t="s">
        <v>528</v>
      </c>
      <c r="F2477" s="2" t="s">
        <v>434</v>
      </c>
      <c r="G2477" s="2">
        <v>2</v>
      </c>
      <c r="H2477" s="10">
        <f>IF(_xlfn.XLOOKUP(D2477,Principales!$B:$B,Principales!$D:$D,,,1)&lt;B2477,_xlfn.XLOOKUP(D2477,Principales!$B:$B,Principales!$C:$C,,,-1),_xlfn.XLOOKUP(D2477,Principales!$B:$B,Principales!$C:$C,,,1))</f>
        <v>5000</v>
      </c>
      <c r="I2477" s="14">
        <f t="shared" si="197"/>
        <v>0</v>
      </c>
      <c r="J2477" s="14">
        <f t="shared" si="198"/>
        <v>10000</v>
      </c>
    </row>
    <row r="2478" spans="1:10" hidden="1" x14ac:dyDescent="0.3">
      <c r="A2478" s="5">
        <f t="shared" si="196"/>
        <v>1585</v>
      </c>
      <c r="B2478" s="3">
        <v>45324</v>
      </c>
      <c r="C2478" s="2" t="s">
        <v>801</v>
      </c>
      <c r="D2478" s="2" t="s">
        <v>89</v>
      </c>
      <c r="E2478" s="2" t="s">
        <v>337</v>
      </c>
      <c r="F2478" s="2" t="s">
        <v>12</v>
      </c>
      <c r="G2478" s="2">
        <v>1</v>
      </c>
      <c r="H2478" s="10">
        <f>IF(_xlfn.XLOOKUP(D2478,Principales!$B:$B,Principales!$D:$D,,,1)&lt;B2478,_xlfn.XLOOKUP(D2478,Principales!$B:$B,Principales!$C:$C,,,-1),_xlfn.XLOOKUP(D2478,Principales!$B:$B,Principales!$C:$C,,,1))</f>
        <v>5000</v>
      </c>
      <c r="I2478" s="14">
        <f t="shared" si="197"/>
        <v>0</v>
      </c>
      <c r="J2478" s="14">
        <f t="shared" si="198"/>
        <v>5000</v>
      </c>
    </row>
    <row r="2479" spans="1:10" hidden="1" x14ac:dyDescent="0.3">
      <c r="A2479" s="5">
        <f t="shared" si="196"/>
        <v>1586</v>
      </c>
      <c r="B2479" s="3">
        <v>45324</v>
      </c>
      <c r="C2479" s="2" t="s">
        <v>767</v>
      </c>
      <c r="D2479" s="2" t="s">
        <v>37</v>
      </c>
      <c r="E2479" s="2"/>
      <c r="F2479" s="2" t="s">
        <v>434</v>
      </c>
      <c r="G2479" s="2">
        <v>2</v>
      </c>
      <c r="H2479" s="10">
        <f>IF(_xlfn.XLOOKUP(D2479,Principales!$B:$B,Principales!$D:$D,,,1)&lt;B2479,_xlfn.XLOOKUP(D2479,Principales!$B:$B,Principales!$C:$C,,,-1),_xlfn.XLOOKUP(D2479,Principales!$B:$B,Principales!$C:$C,,,1))</f>
        <v>6000</v>
      </c>
      <c r="I2479" s="14">
        <f t="shared" si="197"/>
        <v>0</v>
      </c>
      <c r="J2479" s="14">
        <f t="shared" si="198"/>
        <v>12000</v>
      </c>
    </row>
    <row r="2480" spans="1:10" hidden="1" x14ac:dyDescent="0.3">
      <c r="A2480" s="5">
        <f t="shared" si="196"/>
        <v>1586</v>
      </c>
      <c r="B2480" s="3">
        <v>45324</v>
      </c>
      <c r="C2480" s="2" t="s">
        <v>767</v>
      </c>
      <c r="D2480" s="2" t="s">
        <v>137</v>
      </c>
      <c r="E2480" s="2" t="s">
        <v>35</v>
      </c>
      <c r="F2480" s="2" t="s">
        <v>434</v>
      </c>
      <c r="G2480" s="2">
        <v>2</v>
      </c>
      <c r="H2480" s="10">
        <f>IF(_xlfn.XLOOKUP(D2480,Principales!$B:$B,Principales!$D:$D,,,1)&lt;B2480,_xlfn.XLOOKUP(D2480,Principales!$B:$B,Principales!$C:$C,,,-1),_xlfn.XLOOKUP(D2480,Principales!$B:$B,Principales!$C:$C,,,1))</f>
        <v>5000</v>
      </c>
      <c r="I2480" s="14">
        <f t="shared" si="197"/>
        <v>0</v>
      </c>
      <c r="J2480" s="14">
        <f t="shared" si="198"/>
        <v>10000</v>
      </c>
    </row>
    <row r="2481" spans="1:10" hidden="1" x14ac:dyDescent="0.3">
      <c r="A2481" s="5">
        <f t="shared" si="196"/>
        <v>1586</v>
      </c>
      <c r="B2481" s="3">
        <v>45324</v>
      </c>
      <c r="C2481" s="2" t="s">
        <v>767</v>
      </c>
      <c r="D2481" s="2" t="s">
        <v>153</v>
      </c>
      <c r="E2481" s="2" t="s">
        <v>337</v>
      </c>
      <c r="F2481" s="2" t="s">
        <v>4</v>
      </c>
      <c r="G2481" s="2">
        <v>1</v>
      </c>
      <c r="H2481" s="10">
        <f>IF(_xlfn.XLOOKUP(D2481,Principales!$B:$B,Principales!$D:$D,,,1)&lt;B2481,_xlfn.XLOOKUP(D2481,Principales!$B:$B,Principales!$C:$C,,,-1),_xlfn.XLOOKUP(D2481,Principales!$B:$B,Principales!$C:$C,,,1))</f>
        <v>5500</v>
      </c>
      <c r="I2481" s="14">
        <f t="shared" si="197"/>
        <v>0</v>
      </c>
      <c r="J2481" s="14">
        <f t="shared" si="198"/>
        <v>5500</v>
      </c>
    </row>
    <row r="2482" spans="1:10" hidden="1" x14ac:dyDescent="0.3">
      <c r="A2482" s="5">
        <f t="shared" si="196"/>
        <v>1586</v>
      </c>
      <c r="B2482" s="3">
        <v>45324</v>
      </c>
      <c r="C2482" s="2" t="s">
        <v>767</v>
      </c>
      <c r="D2482" s="2" t="s">
        <v>153</v>
      </c>
      <c r="E2482" s="2" t="s">
        <v>543</v>
      </c>
      <c r="F2482" s="2" t="s">
        <v>4</v>
      </c>
      <c r="G2482" s="2">
        <v>1</v>
      </c>
      <c r="H2482" s="10">
        <f>IF(_xlfn.XLOOKUP(D2482,Principales!$B:$B,Principales!$D:$D,,,1)&lt;B2482,_xlfn.XLOOKUP(D2482,Principales!$B:$B,Principales!$C:$C,,,-1),_xlfn.XLOOKUP(D2482,Principales!$B:$B,Principales!$C:$C,,,1))</f>
        <v>5500</v>
      </c>
      <c r="I2482" s="14">
        <f t="shared" si="197"/>
        <v>0</v>
      </c>
      <c r="J2482" s="14">
        <f t="shared" si="198"/>
        <v>5500</v>
      </c>
    </row>
    <row r="2483" spans="1:10" hidden="1" x14ac:dyDescent="0.3">
      <c r="A2483" s="5">
        <f t="shared" si="196"/>
        <v>1587</v>
      </c>
      <c r="B2483" s="3">
        <v>45324</v>
      </c>
      <c r="C2483" s="2" t="s">
        <v>48</v>
      </c>
      <c r="D2483" s="2" t="s">
        <v>153</v>
      </c>
      <c r="E2483" s="2" t="s">
        <v>337</v>
      </c>
      <c r="F2483" s="2" t="s">
        <v>12</v>
      </c>
      <c r="G2483" s="2">
        <v>1</v>
      </c>
      <c r="H2483" s="10">
        <f>IF(_xlfn.XLOOKUP(D2483,Principales!$B:$B,Principales!$D:$D,,,1)&lt;B2483,_xlfn.XLOOKUP(D2483,Principales!$B:$B,Principales!$C:$C,,,-1),_xlfn.XLOOKUP(D2483,Principales!$B:$B,Principales!$C:$C,,,1))</f>
        <v>5500</v>
      </c>
      <c r="I2483" s="14">
        <f t="shared" si="197"/>
        <v>0</v>
      </c>
      <c r="J2483" s="14">
        <f t="shared" si="198"/>
        <v>5500</v>
      </c>
    </row>
    <row r="2484" spans="1:10" hidden="1" x14ac:dyDescent="0.3">
      <c r="A2484" s="5">
        <f t="shared" si="196"/>
        <v>1587</v>
      </c>
      <c r="B2484" s="3">
        <v>45324</v>
      </c>
      <c r="C2484" s="2" t="s">
        <v>48</v>
      </c>
      <c r="D2484" s="2" t="s">
        <v>137</v>
      </c>
      <c r="E2484" s="2" t="s">
        <v>543</v>
      </c>
      <c r="F2484" s="2" t="s">
        <v>4</v>
      </c>
      <c r="G2484" s="2">
        <v>1</v>
      </c>
      <c r="H2484" s="10">
        <f>IF(_xlfn.XLOOKUP(D2484,Principales!$B:$B,Principales!$D:$D,,,1)&lt;B2484,_xlfn.XLOOKUP(D2484,Principales!$B:$B,Principales!$C:$C,,,-1),_xlfn.XLOOKUP(D2484,Principales!$B:$B,Principales!$C:$C,,,1))</f>
        <v>5000</v>
      </c>
      <c r="I2484" s="14">
        <f t="shared" si="197"/>
        <v>0</v>
      </c>
      <c r="J2484" s="14">
        <f t="shared" si="198"/>
        <v>5000</v>
      </c>
    </row>
    <row r="2485" spans="1:10" hidden="1" x14ac:dyDescent="0.3">
      <c r="A2485" s="5">
        <f t="shared" si="196"/>
        <v>1587</v>
      </c>
      <c r="B2485" s="3">
        <v>45324</v>
      </c>
      <c r="C2485" s="2" t="s">
        <v>48</v>
      </c>
      <c r="D2485" s="2" t="s">
        <v>137</v>
      </c>
      <c r="E2485" s="2" t="s">
        <v>528</v>
      </c>
      <c r="F2485" s="2" t="s">
        <v>4</v>
      </c>
      <c r="G2485" s="2">
        <v>1</v>
      </c>
      <c r="H2485" s="10">
        <f>IF(_xlfn.XLOOKUP(D2485,Principales!$B:$B,Principales!$D:$D,,,1)&lt;B2485,_xlfn.XLOOKUP(D2485,Principales!$B:$B,Principales!$C:$C,,,-1),_xlfn.XLOOKUP(D2485,Principales!$B:$B,Principales!$C:$C,,,1))</f>
        <v>5000</v>
      </c>
      <c r="I2485" s="14">
        <f t="shared" si="197"/>
        <v>0</v>
      </c>
      <c r="J2485" s="14">
        <f t="shared" si="198"/>
        <v>5000</v>
      </c>
    </row>
    <row r="2486" spans="1:10" hidden="1" x14ac:dyDescent="0.3">
      <c r="A2486" s="5">
        <f t="shared" si="196"/>
        <v>1587</v>
      </c>
      <c r="B2486" s="3">
        <v>45324</v>
      </c>
      <c r="C2486" s="2" t="s">
        <v>48</v>
      </c>
      <c r="D2486" s="2" t="s">
        <v>153</v>
      </c>
      <c r="E2486" s="2" t="s">
        <v>92</v>
      </c>
      <c r="F2486" s="2" t="s">
        <v>4</v>
      </c>
      <c r="G2486" s="2">
        <v>2</v>
      </c>
      <c r="H2486" s="10">
        <f>IF(_xlfn.XLOOKUP(D2486,Principales!$B:$B,Principales!$D:$D,,,1)&lt;B2486,_xlfn.XLOOKUP(D2486,Principales!$B:$B,Principales!$C:$C,,,-1),_xlfn.XLOOKUP(D2486,Principales!$B:$B,Principales!$C:$C,,,1))</f>
        <v>5500</v>
      </c>
      <c r="I2486" s="14">
        <f t="shared" si="197"/>
        <v>0</v>
      </c>
      <c r="J2486" s="14">
        <f t="shared" si="198"/>
        <v>11000</v>
      </c>
    </row>
    <row r="2487" spans="1:10" hidden="1" x14ac:dyDescent="0.3">
      <c r="A2487" s="5">
        <f t="shared" si="196"/>
        <v>1587</v>
      </c>
      <c r="B2487" s="3">
        <v>45324</v>
      </c>
      <c r="C2487" s="2" t="s">
        <v>48</v>
      </c>
      <c r="D2487" s="2" t="s">
        <v>89</v>
      </c>
      <c r="E2487" s="2" t="s">
        <v>92</v>
      </c>
      <c r="F2487" s="2" t="s">
        <v>4</v>
      </c>
      <c r="G2487" s="2">
        <v>1</v>
      </c>
      <c r="H2487" s="10">
        <f>IF(_xlfn.XLOOKUP(D2487,Principales!$B:$B,Principales!$D:$D,,,1)&lt;B2487,_xlfn.XLOOKUP(D2487,Principales!$B:$B,Principales!$C:$C,,,-1),_xlfn.XLOOKUP(D2487,Principales!$B:$B,Principales!$C:$C,,,1))</f>
        <v>5000</v>
      </c>
      <c r="I2487" s="14">
        <f t="shared" si="197"/>
        <v>0</v>
      </c>
      <c r="J2487" s="14">
        <f t="shared" si="198"/>
        <v>5000</v>
      </c>
    </row>
    <row r="2488" spans="1:10" hidden="1" x14ac:dyDescent="0.3">
      <c r="A2488" s="5">
        <f t="shared" si="196"/>
        <v>1587</v>
      </c>
      <c r="B2488" s="3">
        <v>45324</v>
      </c>
      <c r="C2488" s="2" t="s">
        <v>48</v>
      </c>
      <c r="D2488" s="2" t="s">
        <v>431</v>
      </c>
      <c r="E2488" s="2" t="s">
        <v>528</v>
      </c>
      <c r="F2488" s="2" t="s">
        <v>4</v>
      </c>
      <c r="G2488" s="2">
        <v>1</v>
      </c>
      <c r="H2488" s="10">
        <f>IF(_xlfn.XLOOKUP(D2488,Principales!$B:$B,Principales!$D:$D,,,1)&lt;B2488,_xlfn.XLOOKUP(D2488,Principales!$B:$B,Principales!$C:$C,,,-1),_xlfn.XLOOKUP(D2488,Principales!$B:$B,Principales!$C:$C,,,1))</f>
        <v>5000</v>
      </c>
      <c r="I2488" s="14">
        <f t="shared" si="197"/>
        <v>0</v>
      </c>
      <c r="J2488" s="14">
        <f t="shared" si="198"/>
        <v>5000</v>
      </c>
    </row>
    <row r="2489" spans="1:10" hidden="1" x14ac:dyDescent="0.3">
      <c r="A2489" s="5">
        <f t="shared" si="196"/>
        <v>1588</v>
      </c>
      <c r="B2489" s="3">
        <v>45324</v>
      </c>
      <c r="C2489" s="2" t="s">
        <v>13</v>
      </c>
      <c r="D2489" s="2" t="s">
        <v>431</v>
      </c>
      <c r="E2489" s="2" t="s">
        <v>332</v>
      </c>
      <c r="F2489" s="2" t="s">
        <v>434</v>
      </c>
      <c r="G2489" s="2">
        <v>3</v>
      </c>
      <c r="H2489" s="10">
        <f>IF(_xlfn.XLOOKUP(D2489,Principales!$B:$B,Principales!$D:$D,,,1)&lt;B2489,_xlfn.XLOOKUP(D2489,Principales!$B:$B,Principales!$C:$C,,,-1),_xlfn.XLOOKUP(D2489,Principales!$B:$B,Principales!$C:$C,,,1))</f>
        <v>5000</v>
      </c>
      <c r="I2489" s="14">
        <f t="shared" si="197"/>
        <v>0</v>
      </c>
      <c r="J2489" s="14">
        <f t="shared" si="198"/>
        <v>15000</v>
      </c>
    </row>
    <row r="2490" spans="1:10" hidden="1" x14ac:dyDescent="0.3">
      <c r="A2490" s="5">
        <f t="shared" si="196"/>
        <v>1589</v>
      </c>
      <c r="B2490" s="3">
        <v>45325</v>
      </c>
      <c r="C2490" s="2" t="s">
        <v>84</v>
      </c>
      <c r="D2490" s="2" t="s">
        <v>155</v>
      </c>
      <c r="E2490" s="2" t="s">
        <v>63</v>
      </c>
      <c r="F2490" s="2" t="s">
        <v>434</v>
      </c>
      <c r="G2490" s="2">
        <v>1</v>
      </c>
      <c r="H2490" s="10">
        <f>IF(_xlfn.XLOOKUP(D2490,Principales!$B:$B,Principales!$D:$D,,,1)&lt;B2490,_xlfn.XLOOKUP(D2490,Principales!$B:$B,Principales!$C:$C,,,-1),_xlfn.XLOOKUP(D2490,Principales!$B:$B,Principales!$C:$C,,,1))</f>
        <v>5000</v>
      </c>
      <c r="I2490" s="14">
        <f t="shared" si="197"/>
        <v>0</v>
      </c>
      <c r="J2490" s="14">
        <f t="shared" si="198"/>
        <v>5000</v>
      </c>
    </row>
    <row r="2491" spans="1:10" hidden="1" x14ac:dyDescent="0.3">
      <c r="A2491" s="5">
        <f t="shared" si="196"/>
        <v>1590</v>
      </c>
      <c r="B2491" s="3">
        <v>45325</v>
      </c>
      <c r="C2491" s="2" t="s">
        <v>338</v>
      </c>
      <c r="D2491" s="2" t="s">
        <v>36</v>
      </c>
      <c r="E2491" s="2"/>
      <c r="F2491" s="2" t="s">
        <v>4</v>
      </c>
      <c r="G2491" s="2">
        <v>2</v>
      </c>
      <c r="H2491" s="10">
        <f>IF(_xlfn.XLOOKUP(D2491,Principales!$B:$B,Principales!$D:$D,,,1)&lt;B2491,_xlfn.XLOOKUP(D2491,Principales!$B:$B,Principales!$C:$C,,,-1),_xlfn.XLOOKUP(D2491,Principales!$B:$B,Principales!$C:$C,,,1))</f>
        <v>5500</v>
      </c>
      <c r="I2491" s="14">
        <f t="shared" si="197"/>
        <v>0</v>
      </c>
      <c r="J2491" s="14">
        <f t="shared" si="198"/>
        <v>11000</v>
      </c>
    </row>
    <row r="2492" spans="1:10" hidden="1" x14ac:dyDescent="0.3">
      <c r="A2492" s="5">
        <f t="shared" si="196"/>
        <v>1590</v>
      </c>
      <c r="B2492" s="3">
        <v>45325</v>
      </c>
      <c r="C2492" s="2" t="s">
        <v>338</v>
      </c>
      <c r="D2492" s="2" t="s">
        <v>36</v>
      </c>
      <c r="E2492" s="2"/>
      <c r="F2492" s="2" t="s">
        <v>12</v>
      </c>
      <c r="G2492" s="2">
        <v>1</v>
      </c>
      <c r="H2492" s="10">
        <f>IF(_xlfn.XLOOKUP(D2492,Principales!$B:$B,Principales!$D:$D,,,1)&lt;B2492,_xlfn.XLOOKUP(D2492,Principales!$B:$B,Principales!$C:$C,,,-1),_xlfn.XLOOKUP(D2492,Principales!$B:$B,Principales!$C:$C,,,1))</f>
        <v>5500</v>
      </c>
      <c r="I2492" s="14">
        <f t="shared" si="197"/>
        <v>0</v>
      </c>
      <c r="J2492" s="14">
        <f t="shared" si="198"/>
        <v>5500</v>
      </c>
    </row>
    <row r="2493" spans="1:10" hidden="1" x14ac:dyDescent="0.3">
      <c r="A2493" s="5">
        <f t="shared" si="196"/>
        <v>1590</v>
      </c>
      <c r="B2493" s="3">
        <v>45325</v>
      </c>
      <c r="C2493" s="2" t="s">
        <v>338</v>
      </c>
      <c r="D2493" s="2" t="s">
        <v>153</v>
      </c>
      <c r="E2493" s="2" t="s">
        <v>337</v>
      </c>
      <c r="F2493" s="2" t="s">
        <v>542</v>
      </c>
      <c r="G2493" s="2">
        <v>1</v>
      </c>
      <c r="H2493" s="10">
        <f>IF(_xlfn.XLOOKUP(D2493,Principales!$B:$B,Principales!$D:$D,,,1)&lt;B2493,_xlfn.XLOOKUP(D2493,Principales!$B:$B,Principales!$C:$C,,,-1),_xlfn.XLOOKUP(D2493,Principales!$B:$B,Principales!$C:$C,,,1))</f>
        <v>5500</v>
      </c>
      <c r="I2493" s="14">
        <f t="shared" si="197"/>
        <v>0</v>
      </c>
      <c r="J2493" s="14">
        <f t="shared" si="198"/>
        <v>5500</v>
      </c>
    </row>
    <row r="2494" spans="1:10" hidden="1" x14ac:dyDescent="0.3">
      <c r="A2494" s="5">
        <f t="shared" si="196"/>
        <v>1590</v>
      </c>
      <c r="B2494" s="3">
        <v>45325</v>
      </c>
      <c r="C2494" s="2" t="s">
        <v>338</v>
      </c>
      <c r="D2494" s="2" t="s">
        <v>153</v>
      </c>
      <c r="E2494" s="2" t="s">
        <v>337</v>
      </c>
      <c r="F2494" s="2" t="s">
        <v>434</v>
      </c>
      <c r="G2494" s="2">
        <v>1</v>
      </c>
      <c r="H2494" s="10">
        <f>IF(_xlfn.XLOOKUP(D2494,Principales!$B:$B,Principales!$D:$D,,,1)&lt;B2494,_xlfn.XLOOKUP(D2494,Principales!$B:$B,Principales!$C:$C,,,-1),_xlfn.XLOOKUP(D2494,Principales!$B:$B,Principales!$C:$C,,,1))</f>
        <v>5500</v>
      </c>
      <c r="I2494" s="14">
        <f t="shared" si="197"/>
        <v>0</v>
      </c>
      <c r="J2494" s="14">
        <f t="shared" si="198"/>
        <v>5500</v>
      </c>
    </row>
    <row r="2495" spans="1:10" hidden="1" x14ac:dyDescent="0.3">
      <c r="A2495" s="5">
        <f t="shared" si="196"/>
        <v>1590</v>
      </c>
      <c r="B2495" s="3">
        <v>45325</v>
      </c>
      <c r="C2495" s="2" t="s">
        <v>338</v>
      </c>
      <c r="D2495" s="2" t="s">
        <v>153</v>
      </c>
      <c r="E2495" s="2" t="s">
        <v>92</v>
      </c>
      <c r="F2495" s="2" t="s">
        <v>434</v>
      </c>
      <c r="G2495" s="2">
        <v>1</v>
      </c>
      <c r="H2495" s="10">
        <f>IF(_xlfn.XLOOKUP(D2495,Principales!$B:$B,Principales!$D:$D,,,1)&lt;B2495,_xlfn.XLOOKUP(D2495,Principales!$B:$B,Principales!$C:$C,,,-1),_xlfn.XLOOKUP(D2495,Principales!$B:$B,Principales!$C:$C,,,1))</f>
        <v>5500</v>
      </c>
      <c r="I2495" s="14">
        <f t="shared" si="197"/>
        <v>0</v>
      </c>
      <c r="J2495" s="14">
        <f t="shared" si="198"/>
        <v>5500</v>
      </c>
    </row>
    <row r="2496" spans="1:10" hidden="1" x14ac:dyDescent="0.3">
      <c r="A2496" s="5">
        <f t="shared" si="196"/>
        <v>1590</v>
      </c>
      <c r="B2496" s="3">
        <v>45325</v>
      </c>
      <c r="C2496" s="2" t="s">
        <v>338</v>
      </c>
      <c r="D2496" s="2" t="s">
        <v>155</v>
      </c>
      <c r="E2496" s="2" t="s">
        <v>63</v>
      </c>
      <c r="F2496" s="2" t="s">
        <v>12</v>
      </c>
      <c r="G2496" s="2">
        <v>1</v>
      </c>
      <c r="H2496" s="10">
        <f>IF(_xlfn.XLOOKUP(D2496,Principales!$B:$B,Principales!$D:$D,,,1)&lt;B2496,_xlfn.XLOOKUP(D2496,Principales!$B:$B,Principales!$C:$C,,,-1),_xlfn.XLOOKUP(D2496,Principales!$B:$B,Principales!$C:$C,,,1))</f>
        <v>5000</v>
      </c>
      <c r="I2496" s="14">
        <f t="shared" si="197"/>
        <v>0</v>
      </c>
      <c r="J2496" s="14">
        <f t="shared" si="198"/>
        <v>5000</v>
      </c>
    </row>
    <row r="2497" spans="1:10" hidden="1" x14ac:dyDescent="0.3">
      <c r="A2497" s="5">
        <f t="shared" si="196"/>
        <v>1591</v>
      </c>
      <c r="B2497" s="3">
        <v>45325</v>
      </c>
      <c r="C2497" s="2" t="s">
        <v>779</v>
      </c>
      <c r="D2497" s="2" t="s">
        <v>155</v>
      </c>
      <c r="E2497" s="2" t="s">
        <v>63</v>
      </c>
      <c r="F2497" s="2" t="s">
        <v>434</v>
      </c>
      <c r="G2497" s="2">
        <v>1</v>
      </c>
      <c r="H2497" s="10">
        <f>IF(_xlfn.XLOOKUP(D2497,Principales!$B:$B,Principales!$D:$D,,,1)&lt;B2497,_xlfn.XLOOKUP(D2497,Principales!$B:$B,Principales!$C:$C,,,-1),_xlfn.XLOOKUP(D2497,Principales!$B:$B,Principales!$C:$C,,,1))</f>
        <v>5000</v>
      </c>
      <c r="I2497" s="14">
        <f t="shared" si="197"/>
        <v>0</v>
      </c>
      <c r="J2497" s="14">
        <f t="shared" si="198"/>
        <v>5000</v>
      </c>
    </row>
    <row r="2498" spans="1:10" hidden="1" x14ac:dyDescent="0.3">
      <c r="A2498" s="5">
        <f t="shared" si="196"/>
        <v>1592</v>
      </c>
      <c r="B2498" s="3">
        <v>45325</v>
      </c>
      <c r="C2498" s="2" t="s">
        <v>805</v>
      </c>
      <c r="D2498" s="2" t="s">
        <v>155</v>
      </c>
      <c r="E2498" s="2" t="s">
        <v>63</v>
      </c>
      <c r="F2498" s="2" t="s">
        <v>4</v>
      </c>
      <c r="G2498" s="2">
        <v>1</v>
      </c>
      <c r="H2498" s="10">
        <f>IF(_xlfn.XLOOKUP(D2498,Principales!$B:$B,Principales!$D:$D,,,1)&lt;B2498,_xlfn.XLOOKUP(D2498,Principales!$B:$B,Principales!$C:$C,,,-1),_xlfn.XLOOKUP(D2498,Principales!$B:$B,Principales!$C:$C,,,1))</f>
        <v>5000</v>
      </c>
      <c r="I2498" s="14">
        <f t="shared" si="197"/>
        <v>0</v>
      </c>
      <c r="J2498" s="14">
        <f t="shared" si="198"/>
        <v>5000</v>
      </c>
    </row>
    <row r="2499" spans="1:10" hidden="1" x14ac:dyDescent="0.3">
      <c r="A2499" s="5">
        <f t="shared" si="196"/>
        <v>1592</v>
      </c>
      <c r="B2499" s="3">
        <v>45325</v>
      </c>
      <c r="C2499" s="2" t="s">
        <v>805</v>
      </c>
      <c r="D2499" s="2" t="s">
        <v>155</v>
      </c>
      <c r="E2499" s="2" t="s">
        <v>63</v>
      </c>
      <c r="F2499" s="2" t="s">
        <v>434</v>
      </c>
      <c r="G2499" s="2">
        <v>1</v>
      </c>
      <c r="H2499" s="10">
        <f>IF(_xlfn.XLOOKUP(D2499,Principales!$B:$B,Principales!$D:$D,,,1)&lt;B2499,_xlfn.XLOOKUP(D2499,Principales!$B:$B,Principales!$C:$C,,,-1),_xlfn.XLOOKUP(D2499,Principales!$B:$B,Principales!$C:$C,,,1))</f>
        <v>5000</v>
      </c>
      <c r="I2499" s="14">
        <f t="shared" ref="I2499" si="201">IF(AND(F2499="S/E",OR(E2499="Mix ensalada",D2499="Mix ensalada")),0,IF(AND(F2499="S/E",OR(E2499&lt;&gt;"Mix ensalada",D2499&lt;&gt;"Mix ensalada")),1000,0))</f>
        <v>0</v>
      </c>
      <c r="J2499" s="14">
        <f t="shared" ref="J2499" si="202">G2499*H2499-I2499</f>
        <v>5000</v>
      </c>
    </row>
    <row r="2500" spans="1:10" hidden="1" x14ac:dyDescent="0.3">
      <c r="A2500" s="5">
        <f t="shared" ref="A2500:A2563" si="203">IF(_xlfn.CONCAT(B2500:C2500)=_xlfn.CONCAT(B2499:C2499),A2499,A2499+1)</f>
        <v>1593</v>
      </c>
      <c r="B2500" s="3">
        <v>45325</v>
      </c>
      <c r="C2500" s="2" t="s">
        <v>144</v>
      </c>
      <c r="D2500" s="2" t="s">
        <v>155</v>
      </c>
      <c r="E2500" s="2" t="s">
        <v>63</v>
      </c>
      <c r="F2500" s="2" t="s">
        <v>4</v>
      </c>
      <c r="G2500" s="2">
        <v>1</v>
      </c>
      <c r="H2500" s="10">
        <f>IF(_xlfn.XLOOKUP(D2500,Principales!$B:$B,Principales!$D:$D,,,1)&lt;B2500,_xlfn.XLOOKUP(D2500,Principales!$B:$B,Principales!$C:$C,,,-1),_xlfn.XLOOKUP(D2500,Principales!$B:$B,Principales!$C:$C,,,1))</f>
        <v>5000</v>
      </c>
      <c r="I2500" s="14">
        <f t="shared" si="197"/>
        <v>0</v>
      </c>
      <c r="J2500" s="14">
        <f t="shared" si="198"/>
        <v>5000</v>
      </c>
    </row>
    <row r="2501" spans="1:10" hidden="1" x14ac:dyDescent="0.3">
      <c r="A2501" s="5">
        <f t="shared" si="203"/>
        <v>1593</v>
      </c>
      <c r="B2501" s="3">
        <v>45325</v>
      </c>
      <c r="C2501" s="2" t="s">
        <v>144</v>
      </c>
      <c r="D2501" s="2" t="s">
        <v>153</v>
      </c>
      <c r="E2501" s="2" t="s">
        <v>543</v>
      </c>
      <c r="F2501" s="2" t="s">
        <v>4</v>
      </c>
      <c r="G2501" s="2">
        <v>3</v>
      </c>
      <c r="H2501" s="10">
        <f>IF(_xlfn.XLOOKUP(D2501,Principales!$B:$B,Principales!$D:$D,,,1)&lt;B2501,_xlfn.XLOOKUP(D2501,Principales!$B:$B,Principales!$C:$C,,,-1),_xlfn.XLOOKUP(D2501,Principales!$B:$B,Principales!$C:$C,,,1))</f>
        <v>5500</v>
      </c>
      <c r="I2501" s="14">
        <f t="shared" si="197"/>
        <v>0</v>
      </c>
      <c r="J2501" s="14">
        <f t="shared" si="198"/>
        <v>16500</v>
      </c>
    </row>
    <row r="2502" spans="1:10" hidden="1" x14ac:dyDescent="0.3">
      <c r="A2502" s="5">
        <f t="shared" si="203"/>
        <v>1594</v>
      </c>
      <c r="B2502" s="3">
        <v>45326</v>
      </c>
      <c r="C2502" s="2" t="s">
        <v>84</v>
      </c>
      <c r="D2502" s="2" t="s">
        <v>142</v>
      </c>
      <c r="E2502" s="2" t="s">
        <v>337</v>
      </c>
      <c r="F2502" s="2" t="s">
        <v>434</v>
      </c>
      <c r="G2502" s="2">
        <v>1</v>
      </c>
      <c r="H2502" s="10">
        <f>IF(_xlfn.XLOOKUP(D2502,Principales!$B:$B,Principales!$D:$D,,,1)&lt;B2502,_xlfn.XLOOKUP(D2502,Principales!$B:$B,Principales!$C:$C,,,-1),_xlfn.XLOOKUP(D2502,Principales!$B:$B,Principales!$C:$C,,,1))</f>
        <v>5000</v>
      </c>
      <c r="I2502" s="14">
        <f t="shared" si="197"/>
        <v>0</v>
      </c>
      <c r="J2502" s="14">
        <f t="shared" si="198"/>
        <v>5000</v>
      </c>
    </row>
    <row r="2503" spans="1:10" hidden="1" x14ac:dyDescent="0.3">
      <c r="A2503" s="5">
        <f t="shared" si="203"/>
        <v>1595</v>
      </c>
      <c r="B2503" s="3">
        <v>45326</v>
      </c>
      <c r="C2503" s="2" t="s">
        <v>18</v>
      </c>
      <c r="D2503" s="2" t="s">
        <v>37</v>
      </c>
      <c r="E2503" s="2"/>
      <c r="F2503" s="2" t="s">
        <v>434</v>
      </c>
      <c r="G2503" s="2">
        <v>2</v>
      </c>
      <c r="H2503" s="10">
        <f>IF(_xlfn.XLOOKUP(D2503,Principales!$B:$B,Principales!$D:$D,,,1)&lt;B2503,_xlfn.XLOOKUP(D2503,Principales!$B:$B,Principales!$C:$C,,,-1),_xlfn.XLOOKUP(D2503,Principales!$B:$B,Principales!$C:$C,,,1))</f>
        <v>6000</v>
      </c>
      <c r="I2503" s="14">
        <f t="shared" si="197"/>
        <v>0</v>
      </c>
      <c r="J2503" s="14">
        <f t="shared" si="198"/>
        <v>12000</v>
      </c>
    </row>
    <row r="2504" spans="1:10" hidden="1" x14ac:dyDescent="0.3">
      <c r="A2504" s="5">
        <f t="shared" si="203"/>
        <v>1596</v>
      </c>
      <c r="B2504" s="3">
        <v>45326</v>
      </c>
      <c r="C2504" s="2" t="s">
        <v>481</v>
      </c>
      <c r="D2504" s="2" t="s">
        <v>37</v>
      </c>
      <c r="E2504" s="2"/>
      <c r="F2504" s="2" t="s">
        <v>4</v>
      </c>
      <c r="G2504" s="2">
        <v>1</v>
      </c>
      <c r="H2504" s="10">
        <f>IF(_xlfn.XLOOKUP(D2504,Principales!$B:$B,Principales!$D:$D,,,1)&lt;B2504,_xlfn.XLOOKUP(D2504,Principales!$B:$B,Principales!$C:$C,,,-1),_xlfn.XLOOKUP(D2504,Principales!$B:$B,Principales!$C:$C,,,1))</f>
        <v>6000</v>
      </c>
      <c r="I2504" s="14">
        <f t="shared" si="197"/>
        <v>0</v>
      </c>
      <c r="J2504" s="14">
        <f t="shared" si="198"/>
        <v>6000</v>
      </c>
    </row>
    <row r="2505" spans="1:10" hidden="1" x14ac:dyDescent="0.3">
      <c r="A2505" s="5">
        <f t="shared" si="203"/>
        <v>1597</v>
      </c>
      <c r="B2505" s="3">
        <v>45326</v>
      </c>
      <c r="C2505" s="2" t="s">
        <v>97</v>
      </c>
      <c r="D2505" s="2" t="s">
        <v>153</v>
      </c>
      <c r="E2505" s="2" t="s">
        <v>337</v>
      </c>
      <c r="F2505" s="2" t="s">
        <v>4</v>
      </c>
      <c r="G2505" s="2">
        <v>1</v>
      </c>
      <c r="H2505" s="10">
        <f>IF(_xlfn.XLOOKUP(D2505,Principales!$B:$B,Principales!$D:$D,,,1)&lt;B2505,_xlfn.XLOOKUP(D2505,Principales!$B:$B,Principales!$C:$C,,,-1),_xlfn.XLOOKUP(D2505,Principales!$B:$B,Principales!$C:$C,,,1))</f>
        <v>5500</v>
      </c>
      <c r="I2505" s="14">
        <f t="shared" ref="I2505:I2568" si="204">IF(AND(F2505="S/E",OR(E2505="Mix ensalada",D2505="Mix ensalada")),0,IF(AND(F2505="S/E",OR(E2505&lt;&gt;"Mix ensalada",D2505&lt;&gt;"Mix ensalada")),1000,0))</f>
        <v>0</v>
      </c>
      <c r="J2505" s="14">
        <f t="shared" ref="J2505:J2568" si="205">G2505*H2505-I2505</f>
        <v>5500</v>
      </c>
    </row>
    <row r="2506" spans="1:10" hidden="1" x14ac:dyDescent="0.3">
      <c r="A2506" s="5">
        <f t="shared" si="203"/>
        <v>1597</v>
      </c>
      <c r="B2506" s="3">
        <v>45326</v>
      </c>
      <c r="C2506" s="2" t="s">
        <v>97</v>
      </c>
      <c r="D2506" s="2" t="s">
        <v>554</v>
      </c>
      <c r="E2506" s="2" t="s">
        <v>528</v>
      </c>
      <c r="F2506" s="2" t="s">
        <v>12</v>
      </c>
      <c r="G2506" s="2">
        <v>1</v>
      </c>
      <c r="H2506" s="10">
        <f>IF(_xlfn.XLOOKUP(D2506,Principales!$B:$B,Principales!$D:$D,,,1)&lt;B2506,_xlfn.XLOOKUP(D2506,Principales!$B:$B,Principales!$C:$C,,,-1),_xlfn.XLOOKUP(D2506,Principales!$B:$B,Principales!$C:$C,,,1))</f>
        <v>5000</v>
      </c>
      <c r="I2506" s="14">
        <f t="shared" si="204"/>
        <v>0</v>
      </c>
      <c r="J2506" s="14">
        <f t="shared" si="205"/>
        <v>5000</v>
      </c>
    </row>
    <row r="2507" spans="1:10" hidden="1" x14ac:dyDescent="0.3">
      <c r="A2507" s="5">
        <f t="shared" si="203"/>
        <v>1598</v>
      </c>
      <c r="B2507" s="3">
        <v>45326</v>
      </c>
      <c r="C2507" s="2" t="s">
        <v>887</v>
      </c>
      <c r="D2507" s="2" t="s">
        <v>58</v>
      </c>
      <c r="E2507" s="2"/>
      <c r="F2507" s="2" t="s">
        <v>12</v>
      </c>
      <c r="G2507" s="2">
        <v>1</v>
      </c>
      <c r="H2507" s="10">
        <f>IF(_xlfn.XLOOKUP(D2507,Principales!$B:$B,Principales!$D:$D,,,1)&lt;B2507,_xlfn.XLOOKUP(D2507,Principales!$B:$B,Principales!$C:$C,,,-1),_xlfn.XLOOKUP(D2507,Principales!$B:$B,Principales!$C:$C,,,1))</f>
        <v>5500</v>
      </c>
      <c r="I2507" s="14">
        <f t="shared" si="204"/>
        <v>0</v>
      </c>
      <c r="J2507" s="14">
        <f t="shared" si="205"/>
        <v>5500</v>
      </c>
    </row>
    <row r="2508" spans="1:10" hidden="1" x14ac:dyDescent="0.3">
      <c r="A2508" s="5">
        <f t="shared" si="203"/>
        <v>1598</v>
      </c>
      <c r="B2508" s="3">
        <v>45326</v>
      </c>
      <c r="C2508" s="2" t="s">
        <v>887</v>
      </c>
      <c r="D2508" s="2" t="s">
        <v>554</v>
      </c>
      <c r="E2508" s="2" t="s">
        <v>337</v>
      </c>
      <c r="F2508" s="2" t="s">
        <v>4</v>
      </c>
      <c r="G2508" s="2">
        <v>2</v>
      </c>
      <c r="H2508" s="10">
        <f>IF(_xlfn.XLOOKUP(D2508,Principales!$B:$B,Principales!$D:$D,,,1)&lt;B2508,_xlfn.XLOOKUP(D2508,Principales!$B:$B,Principales!$C:$C,,,-1),_xlfn.XLOOKUP(D2508,Principales!$B:$B,Principales!$C:$C,,,1))</f>
        <v>5000</v>
      </c>
      <c r="I2508" s="14">
        <f t="shared" si="204"/>
        <v>0</v>
      </c>
      <c r="J2508" s="14">
        <f t="shared" si="205"/>
        <v>10000</v>
      </c>
    </row>
    <row r="2509" spans="1:10" hidden="1" x14ac:dyDescent="0.3">
      <c r="A2509" s="5">
        <f t="shared" si="203"/>
        <v>1599</v>
      </c>
      <c r="B2509" s="3">
        <v>45326</v>
      </c>
      <c r="C2509" s="62" t="s">
        <v>741</v>
      </c>
      <c r="D2509" s="2" t="s">
        <v>431</v>
      </c>
      <c r="E2509" s="2" t="s">
        <v>528</v>
      </c>
      <c r="F2509" s="2" t="s">
        <v>12</v>
      </c>
      <c r="G2509" s="2">
        <v>1</v>
      </c>
      <c r="H2509" s="10">
        <f>IF(_xlfn.XLOOKUP(D2509,Principales!$B:$B,Principales!$D:$D,,,1)&lt;B2509,_xlfn.XLOOKUP(D2509,Principales!$B:$B,Principales!$C:$C,,,-1),_xlfn.XLOOKUP(D2509,Principales!$B:$B,Principales!$C:$C,,,1))</f>
        <v>5000</v>
      </c>
      <c r="I2509" s="14">
        <f t="shared" si="204"/>
        <v>0</v>
      </c>
      <c r="J2509" s="14">
        <f t="shared" si="205"/>
        <v>5000</v>
      </c>
    </row>
    <row r="2510" spans="1:10" hidden="1" x14ac:dyDescent="0.3">
      <c r="A2510" s="5">
        <f t="shared" si="203"/>
        <v>1599</v>
      </c>
      <c r="B2510" s="3">
        <v>45326</v>
      </c>
      <c r="C2510" s="62" t="s">
        <v>741</v>
      </c>
      <c r="D2510" s="2" t="s">
        <v>554</v>
      </c>
      <c r="E2510" s="2" t="s">
        <v>528</v>
      </c>
      <c r="F2510" s="2" t="s">
        <v>4</v>
      </c>
      <c r="G2510" s="2">
        <v>1</v>
      </c>
      <c r="H2510" s="10">
        <f>IF(_xlfn.XLOOKUP(D2510,Principales!$B:$B,Principales!$D:$D,,,1)&lt;B2510,_xlfn.XLOOKUP(D2510,Principales!$B:$B,Principales!$C:$C,,,-1),_xlfn.XLOOKUP(D2510,Principales!$B:$B,Principales!$C:$C,,,1))</f>
        <v>5000</v>
      </c>
      <c r="I2510" s="14">
        <f t="shared" si="204"/>
        <v>0</v>
      </c>
      <c r="J2510" s="14">
        <f t="shared" si="205"/>
        <v>5000</v>
      </c>
    </row>
    <row r="2511" spans="1:10" hidden="1" x14ac:dyDescent="0.3">
      <c r="A2511" s="5">
        <f t="shared" si="203"/>
        <v>1600</v>
      </c>
      <c r="B2511" s="3">
        <v>45327</v>
      </c>
      <c r="C2511" s="2" t="s">
        <v>84</v>
      </c>
      <c r="D2511" s="2" t="s">
        <v>143</v>
      </c>
      <c r="E2511" s="2"/>
      <c r="F2511" s="2" t="s">
        <v>434</v>
      </c>
      <c r="G2511" s="2">
        <v>1</v>
      </c>
      <c r="H2511" s="10">
        <f>IF(_xlfn.XLOOKUP(D2511,Principales!$B:$B,Principales!$D:$D,,,1)&lt;B2511,_xlfn.XLOOKUP(D2511,Principales!$B:$B,Principales!$C:$C,,,-1),_xlfn.XLOOKUP(D2511,Principales!$B:$B,Principales!$C:$C,,,1))</f>
        <v>5000</v>
      </c>
      <c r="I2511" s="14">
        <f t="shared" si="204"/>
        <v>0</v>
      </c>
      <c r="J2511" s="14">
        <f t="shared" si="205"/>
        <v>5000</v>
      </c>
    </row>
    <row r="2512" spans="1:10" hidden="1" x14ac:dyDescent="0.3">
      <c r="A2512" s="5">
        <f t="shared" si="203"/>
        <v>1601</v>
      </c>
      <c r="B2512" s="3">
        <v>45327</v>
      </c>
      <c r="C2512" s="2" t="s">
        <v>801</v>
      </c>
      <c r="D2512" s="2" t="s">
        <v>88</v>
      </c>
      <c r="E2512" s="2" t="s">
        <v>580</v>
      </c>
      <c r="F2512" s="2" t="s">
        <v>434</v>
      </c>
      <c r="G2512" s="2">
        <v>2</v>
      </c>
      <c r="H2512" s="10">
        <f>IF(_xlfn.XLOOKUP(D2512,Principales!$B:$B,Principales!$D:$D,,,1)&lt;B2512,_xlfn.XLOOKUP(D2512,Principales!$B:$B,Principales!$C:$C,,,-1),_xlfn.XLOOKUP(D2512,Principales!$B:$B,Principales!$C:$C,,,1))</f>
        <v>5500</v>
      </c>
      <c r="I2512" s="14">
        <f t="shared" si="204"/>
        <v>0</v>
      </c>
      <c r="J2512" s="14">
        <f t="shared" si="205"/>
        <v>11000</v>
      </c>
    </row>
    <row r="2513" spans="1:10" hidden="1" x14ac:dyDescent="0.3">
      <c r="A2513" s="5">
        <f t="shared" si="203"/>
        <v>1601</v>
      </c>
      <c r="B2513" s="3">
        <v>45327</v>
      </c>
      <c r="C2513" s="2" t="s">
        <v>801</v>
      </c>
      <c r="D2513" s="2" t="s">
        <v>153</v>
      </c>
      <c r="E2513" s="2" t="s">
        <v>35</v>
      </c>
      <c r="F2513" s="2" t="s">
        <v>12</v>
      </c>
      <c r="G2513" s="2">
        <v>1</v>
      </c>
      <c r="H2513" s="10">
        <f>IF(_xlfn.XLOOKUP(D2513,Principales!$B:$B,Principales!$D:$D,,,1)&lt;B2513,_xlfn.XLOOKUP(D2513,Principales!$B:$B,Principales!$C:$C,,,-1),_xlfn.XLOOKUP(D2513,Principales!$B:$B,Principales!$C:$C,,,1))</f>
        <v>5500</v>
      </c>
      <c r="I2513" s="14">
        <f t="shared" si="204"/>
        <v>0</v>
      </c>
      <c r="J2513" s="14">
        <f t="shared" si="205"/>
        <v>5500</v>
      </c>
    </row>
    <row r="2514" spans="1:10" hidden="1" x14ac:dyDescent="0.3">
      <c r="A2514" s="5">
        <f t="shared" si="203"/>
        <v>1601</v>
      </c>
      <c r="B2514" s="3">
        <v>45327</v>
      </c>
      <c r="C2514" s="2" t="s">
        <v>801</v>
      </c>
      <c r="D2514" s="2" t="s">
        <v>150</v>
      </c>
      <c r="E2514" s="2" t="s">
        <v>543</v>
      </c>
      <c r="F2514" s="2" t="s">
        <v>4</v>
      </c>
      <c r="G2514" s="2">
        <v>1</v>
      </c>
      <c r="H2514" s="10">
        <f>IF(_xlfn.XLOOKUP(D2514,Principales!$B:$B,Principales!$D:$D,,,1)&lt;B2514,_xlfn.XLOOKUP(D2514,Principales!$B:$B,Principales!$C:$C,,,-1),_xlfn.XLOOKUP(D2514,Principales!$B:$B,Principales!$C:$C,,,1))</f>
        <v>5000</v>
      </c>
      <c r="I2514" s="14">
        <f t="shared" si="204"/>
        <v>0</v>
      </c>
      <c r="J2514" s="14">
        <f t="shared" si="205"/>
        <v>5000</v>
      </c>
    </row>
    <row r="2515" spans="1:10" hidden="1" x14ac:dyDescent="0.3">
      <c r="A2515" s="5">
        <f t="shared" si="203"/>
        <v>1602</v>
      </c>
      <c r="B2515" s="3">
        <v>45327</v>
      </c>
      <c r="C2515" s="2" t="s">
        <v>8</v>
      </c>
      <c r="D2515" s="2" t="s">
        <v>88</v>
      </c>
      <c r="E2515" s="2" t="s">
        <v>580</v>
      </c>
      <c r="F2515" s="2" t="s">
        <v>434</v>
      </c>
      <c r="G2515" s="2">
        <v>1</v>
      </c>
      <c r="H2515" s="10">
        <f>IF(_xlfn.XLOOKUP(D2515,Principales!$B:$B,Principales!$D:$D,,,1)&lt;B2515,_xlfn.XLOOKUP(D2515,Principales!$B:$B,Principales!$C:$C,,,-1),_xlfn.XLOOKUP(D2515,Principales!$B:$B,Principales!$C:$C,,,1))</f>
        <v>5500</v>
      </c>
      <c r="I2515" s="14">
        <f t="shared" si="204"/>
        <v>0</v>
      </c>
      <c r="J2515" s="14">
        <f t="shared" si="205"/>
        <v>5500</v>
      </c>
    </row>
    <row r="2516" spans="1:10" hidden="1" x14ac:dyDescent="0.3">
      <c r="A2516" s="5">
        <f t="shared" si="203"/>
        <v>1602</v>
      </c>
      <c r="B2516" s="3">
        <v>45327</v>
      </c>
      <c r="C2516" s="2" t="s">
        <v>8</v>
      </c>
      <c r="D2516" s="2" t="s">
        <v>153</v>
      </c>
      <c r="E2516" s="2" t="s">
        <v>528</v>
      </c>
      <c r="F2516" s="2" t="s">
        <v>434</v>
      </c>
      <c r="G2516" s="2">
        <v>1</v>
      </c>
      <c r="H2516" s="10">
        <f>IF(_xlfn.XLOOKUP(D2516,Principales!$B:$B,Principales!$D:$D,,,1)&lt;B2516,_xlfn.XLOOKUP(D2516,Principales!$B:$B,Principales!$C:$C,,,-1),_xlfn.XLOOKUP(D2516,Principales!$B:$B,Principales!$C:$C,,,1))</f>
        <v>5500</v>
      </c>
      <c r="I2516" s="14">
        <f t="shared" si="204"/>
        <v>0</v>
      </c>
      <c r="J2516" s="14">
        <f t="shared" si="205"/>
        <v>5500</v>
      </c>
    </row>
    <row r="2517" spans="1:10" hidden="1" x14ac:dyDescent="0.3">
      <c r="A2517" s="5">
        <f t="shared" si="203"/>
        <v>1602</v>
      </c>
      <c r="B2517" s="3">
        <v>45327</v>
      </c>
      <c r="C2517" s="2" t="s">
        <v>8</v>
      </c>
      <c r="D2517" s="2" t="s">
        <v>153</v>
      </c>
      <c r="E2517" s="2" t="s">
        <v>22</v>
      </c>
      <c r="F2517" s="2" t="s">
        <v>4</v>
      </c>
      <c r="G2517" s="2">
        <v>1</v>
      </c>
      <c r="H2517" s="10">
        <f>IF(_xlfn.XLOOKUP(D2517,Principales!$B:$B,Principales!$D:$D,,,1)&lt;B2517,_xlfn.XLOOKUP(D2517,Principales!$B:$B,Principales!$C:$C,,,-1),_xlfn.XLOOKUP(D2517,Principales!$B:$B,Principales!$C:$C,,,1))</f>
        <v>5500</v>
      </c>
      <c r="I2517" s="14">
        <f t="shared" si="204"/>
        <v>0</v>
      </c>
      <c r="J2517" s="14">
        <f t="shared" si="205"/>
        <v>5500</v>
      </c>
    </row>
    <row r="2518" spans="1:10" hidden="1" x14ac:dyDescent="0.3">
      <c r="A2518" s="5">
        <f t="shared" si="203"/>
        <v>1603</v>
      </c>
      <c r="B2518" s="3">
        <v>45327</v>
      </c>
      <c r="C2518" s="2" t="s">
        <v>446</v>
      </c>
      <c r="D2518" s="2" t="s">
        <v>153</v>
      </c>
      <c r="E2518" s="2" t="s">
        <v>543</v>
      </c>
      <c r="F2518" s="2" t="s">
        <v>434</v>
      </c>
      <c r="G2518" s="2">
        <v>1</v>
      </c>
      <c r="H2518" s="10">
        <f>IF(_xlfn.XLOOKUP(D2518,Principales!$B:$B,Principales!$D:$D,,,1)&lt;B2518,_xlfn.XLOOKUP(D2518,Principales!$B:$B,Principales!$C:$C,,,-1),_xlfn.XLOOKUP(D2518,Principales!$B:$B,Principales!$C:$C,,,1))</f>
        <v>5500</v>
      </c>
      <c r="I2518" s="14">
        <f t="shared" si="204"/>
        <v>0</v>
      </c>
      <c r="J2518" s="14">
        <f t="shared" si="205"/>
        <v>5500</v>
      </c>
    </row>
    <row r="2519" spans="1:10" hidden="1" x14ac:dyDescent="0.3">
      <c r="A2519" s="5">
        <f t="shared" si="203"/>
        <v>1603</v>
      </c>
      <c r="B2519" s="3">
        <v>45327</v>
      </c>
      <c r="C2519" s="2" t="s">
        <v>446</v>
      </c>
      <c r="D2519" s="2" t="s">
        <v>153</v>
      </c>
      <c r="E2519" s="2" t="s">
        <v>332</v>
      </c>
      <c r="F2519" s="2" t="s">
        <v>434</v>
      </c>
      <c r="G2519" s="2">
        <v>1</v>
      </c>
      <c r="H2519" s="10">
        <f>IF(_xlfn.XLOOKUP(D2519,Principales!$B:$B,Principales!$D:$D,,,1)&lt;B2519,_xlfn.XLOOKUP(D2519,Principales!$B:$B,Principales!$C:$C,,,-1),_xlfn.XLOOKUP(D2519,Principales!$B:$B,Principales!$C:$C,,,1))</f>
        <v>5500</v>
      </c>
      <c r="I2519" s="14">
        <f t="shared" si="204"/>
        <v>0</v>
      </c>
      <c r="J2519" s="14">
        <f t="shared" si="205"/>
        <v>5500</v>
      </c>
    </row>
    <row r="2520" spans="1:10" hidden="1" x14ac:dyDescent="0.3">
      <c r="A2520" s="5">
        <f t="shared" si="203"/>
        <v>1604</v>
      </c>
      <c r="B2520" s="3">
        <v>45328</v>
      </c>
      <c r="C2520" s="2" t="s">
        <v>84</v>
      </c>
      <c r="D2520" s="2" t="s">
        <v>496</v>
      </c>
      <c r="E2520" s="2" t="s">
        <v>7</v>
      </c>
      <c r="F2520" s="2" t="s">
        <v>434</v>
      </c>
      <c r="G2520" s="2">
        <v>1</v>
      </c>
      <c r="H2520" s="10">
        <f>IF(_xlfn.XLOOKUP(D2520,Principales!$B:$B,Principales!$D:$D,,,1)&lt;B2520,_xlfn.XLOOKUP(D2520,Principales!$B:$B,Principales!$C:$C,,,-1),_xlfn.XLOOKUP(D2520,Principales!$B:$B,Principales!$C:$C,,,1))</f>
        <v>5000</v>
      </c>
      <c r="I2520" s="14">
        <f t="shared" si="204"/>
        <v>0</v>
      </c>
      <c r="J2520" s="14">
        <f t="shared" si="205"/>
        <v>5000</v>
      </c>
    </row>
    <row r="2521" spans="1:10" hidden="1" x14ac:dyDescent="0.3">
      <c r="A2521" s="5">
        <f t="shared" si="203"/>
        <v>1605</v>
      </c>
      <c r="B2521" s="3">
        <v>45328</v>
      </c>
      <c r="C2521" s="2" t="s">
        <v>801</v>
      </c>
      <c r="D2521" s="2" t="s">
        <v>23</v>
      </c>
      <c r="E2521" s="2" t="s">
        <v>22</v>
      </c>
      <c r="F2521" s="2" t="s">
        <v>434</v>
      </c>
      <c r="G2521" s="2">
        <v>1</v>
      </c>
      <c r="H2521" s="10">
        <f>IF(_xlfn.XLOOKUP(D2521,Principales!$B:$B,Principales!$D:$D,,,1)&lt;B2521,_xlfn.XLOOKUP(D2521,Principales!$B:$B,Principales!$C:$C,,,-1),_xlfn.XLOOKUP(D2521,Principales!$B:$B,Principales!$C:$C,,,1))</f>
        <v>5500</v>
      </c>
      <c r="I2521" s="14">
        <f t="shared" si="204"/>
        <v>0</v>
      </c>
      <c r="J2521" s="14">
        <f t="shared" si="205"/>
        <v>5500</v>
      </c>
    </row>
    <row r="2522" spans="1:10" hidden="1" x14ac:dyDescent="0.3">
      <c r="A2522" s="5">
        <f t="shared" si="203"/>
        <v>1605</v>
      </c>
      <c r="B2522" s="3">
        <v>45328</v>
      </c>
      <c r="C2522" s="2" t="s">
        <v>801</v>
      </c>
      <c r="D2522" s="2" t="s">
        <v>142</v>
      </c>
      <c r="E2522" s="2" t="s">
        <v>337</v>
      </c>
      <c r="F2522" s="2" t="s">
        <v>434</v>
      </c>
      <c r="G2522" s="2">
        <v>1</v>
      </c>
      <c r="H2522" s="10">
        <f>IF(_xlfn.XLOOKUP(D2522,Principales!$B:$B,Principales!$D:$D,,,1)&lt;B2522,_xlfn.XLOOKUP(D2522,Principales!$B:$B,Principales!$C:$C,,,-1),_xlfn.XLOOKUP(D2522,Principales!$B:$B,Principales!$C:$C,,,1))</f>
        <v>5000</v>
      </c>
      <c r="I2522" s="14">
        <f t="shared" si="204"/>
        <v>0</v>
      </c>
      <c r="J2522" s="14">
        <f t="shared" si="205"/>
        <v>5000</v>
      </c>
    </row>
    <row r="2523" spans="1:10" hidden="1" x14ac:dyDescent="0.3">
      <c r="A2523" s="5">
        <f t="shared" si="203"/>
        <v>1605</v>
      </c>
      <c r="B2523" s="3">
        <v>45328</v>
      </c>
      <c r="C2523" s="2" t="s">
        <v>801</v>
      </c>
      <c r="D2523" s="2" t="s">
        <v>37</v>
      </c>
      <c r="E2523" s="2"/>
      <c r="F2523" s="2" t="s">
        <v>4</v>
      </c>
      <c r="G2523" s="2">
        <v>1</v>
      </c>
      <c r="H2523" s="10">
        <f>IF(_xlfn.XLOOKUP(D2523,Principales!$B:$B,Principales!$D:$D,,,1)&lt;B2523,_xlfn.XLOOKUP(D2523,Principales!$B:$B,Principales!$C:$C,,,-1),_xlfn.XLOOKUP(D2523,Principales!$B:$B,Principales!$C:$C,,,1))</f>
        <v>6000</v>
      </c>
      <c r="I2523" s="14">
        <f t="shared" si="204"/>
        <v>0</v>
      </c>
      <c r="J2523" s="14">
        <f t="shared" si="205"/>
        <v>6000</v>
      </c>
    </row>
    <row r="2524" spans="1:10" hidden="1" x14ac:dyDescent="0.3">
      <c r="A2524" s="5">
        <f t="shared" si="203"/>
        <v>1606</v>
      </c>
      <c r="B2524" s="3">
        <v>45328</v>
      </c>
      <c r="C2524" s="2" t="s">
        <v>752</v>
      </c>
      <c r="D2524" s="2" t="s">
        <v>37</v>
      </c>
      <c r="E2524" s="2"/>
      <c r="F2524" s="2" t="s">
        <v>434</v>
      </c>
      <c r="G2524" s="2">
        <v>1</v>
      </c>
      <c r="H2524" s="10">
        <f>IF(_xlfn.XLOOKUP(D2524,Principales!$B:$B,Principales!$D:$D,,,1)&lt;B2524,_xlfn.XLOOKUP(D2524,Principales!$B:$B,Principales!$C:$C,,,-1),_xlfn.XLOOKUP(D2524,Principales!$B:$B,Principales!$C:$C,,,1))</f>
        <v>6000</v>
      </c>
      <c r="I2524" s="14">
        <f t="shared" si="204"/>
        <v>0</v>
      </c>
      <c r="J2524" s="14">
        <f t="shared" si="205"/>
        <v>6000</v>
      </c>
    </row>
    <row r="2525" spans="1:10" hidden="1" x14ac:dyDescent="0.3">
      <c r="A2525" s="5">
        <f t="shared" si="203"/>
        <v>1606</v>
      </c>
      <c r="B2525" s="3">
        <v>45328</v>
      </c>
      <c r="C2525" s="2" t="s">
        <v>752</v>
      </c>
      <c r="D2525" s="2" t="s">
        <v>23</v>
      </c>
      <c r="E2525" s="2" t="s">
        <v>337</v>
      </c>
      <c r="F2525" s="2" t="s">
        <v>434</v>
      </c>
      <c r="G2525" s="2">
        <v>1</v>
      </c>
      <c r="H2525" s="10">
        <f>IF(_xlfn.XLOOKUP(D2525,Principales!$B:$B,Principales!$D:$D,,,1)&lt;B2525,_xlfn.XLOOKUP(D2525,Principales!$B:$B,Principales!$C:$C,,,-1),_xlfn.XLOOKUP(D2525,Principales!$B:$B,Principales!$C:$C,,,1))</f>
        <v>5500</v>
      </c>
      <c r="I2525" s="14">
        <f t="shared" si="204"/>
        <v>0</v>
      </c>
      <c r="J2525" s="14">
        <f t="shared" si="205"/>
        <v>5500</v>
      </c>
    </row>
    <row r="2526" spans="1:10" hidden="1" x14ac:dyDescent="0.3">
      <c r="A2526" s="5">
        <f t="shared" si="203"/>
        <v>1607</v>
      </c>
      <c r="B2526" s="3">
        <v>45328</v>
      </c>
      <c r="C2526" s="2" t="s">
        <v>888</v>
      </c>
      <c r="D2526" s="2" t="s">
        <v>142</v>
      </c>
      <c r="E2526" s="2" t="s">
        <v>543</v>
      </c>
      <c r="F2526" s="2" t="s">
        <v>434</v>
      </c>
      <c r="G2526" s="2">
        <v>4</v>
      </c>
      <c r="H2526" s="10">
        <f>IF(_xlfn.XLOOKUP(D2526,Principales!$B:$B,Principales!$D:$D,,,1)&lt;B2526,_xlfn.XLOOKUP(D2526,Principales!$B:$B,Principales!$C:$C,,,-1),_xlfn.XLOOKUP(D2526,Principales!$B:$B,Principales!$C:$C,,,1))</f>
        <v>5000</v>
      </c>
      <c r="I2526" s="14">
        <f t="shared" si="204"/>
        <v>0</v>
      </c>
      <c r="J2526" s="14">
        <f t="shared" si="205"/>
        <v>20000</v>
      </c>
    </row>
    <row r="2527" spans="1:10" hidden="1" x14ac:dyDescent="0.3">
      <c r="A2527" s="5">
        <f t="shared" si="203"/>
        <v>1607</v>
      </c>
      <c r="B2527" s="3">
        <v>45328</v>
      </c>
      <c r="C2527" s="2" t="s">
        <v>888</v>
      </c>
      <c r="D2527" s="2" t="s">
        <v>23</v>
      </c>
      <c r="E2527" s="2" t="s">
        <v>337</v>
      </c>
      <c r="F2527" s="2" t="s">
        <v>4</v>
      </c>
      <c r="G2527" s="2">
        <v>1</v>
      </c>
      <c r="H2527" s="10">
        <f>IF(_xlfn.XLOOKUP(D2527,Principales!$B:$B,Principales!$D:$D,,,1)&lt;B2527,_xlfn.XLOOKUP(D2527,Principales!$B:$B,Principales!$C:$C,,,-1),_xlfn.XLOOKUP(D2527,Principales!$B:$B,Principales!$C:$C,,,1))</f>
        <v>5500</v>
      </c>
      <c r="I2527" s="14">
        <f t="shared" si="204"/>
        <v>0</v>
      </c>
      <c r="J2527" s="14">
        <f t="shared" si="205"/>
        <v>5500</v>
      </c>
    </row>
    <row r="2528" spans="1:10" hidden="1" x14ac:dyDescent="0.3">
      <c r="A2528" s="5">
        <f t="shared" si="203"/>
        <v>1608</v>
      </c>
      <c r="B2528" s="3">
        <v>45329</v>
      </c>
      <c r="C2528" s="2" t="s">
        <v>84</v>
      </c>
      <c r="D2528" s="2" t="s">
        <v>147</v>
      </c>
      <c r="E2528" s="2" t="s">
        <v>337</v>
      </c>
      <c r="F2528" s="2" t="s">
        <v>434</v>
      </c>
      <c r="G2528" s="2">
        <v>1</v>
      </c>
      <c r="H2528" s="10">
        <f>IF(_xlfn.XLOOKUP(D2528,Principales!$B:$B,Principales!$D:$D,,,1)&lt;B2528,_xlfn.XLOOKUP(D2528,Principales!$B:$B,Principales!$C:$C,,,-1),_xlfn.XLOOKUP(D2528,Principales!$B:$B,Principales!$C:$C,,,1))</f>
        <v>5500</v>
      </c>
      <c r="I2528" s="14">
        <f t="shared" si="204"/>
        <v>0</v>
      </c>
      <c r="J2528" s="14">
        <f t="shared" si="205"/>
        <v>5500</v>
      </c>
    </row>
    <row r="2529" spans="1:10" hidden="1" x14ac:dyDescent="0.3">
      <c r="A2529" s="5">
        <f t="shared" si="203"/>
        <v>1609</v>
      </c>
      <c r="B2529" s="3">
        <v>45329</v>
      </c>
      <c r="C2529" s="2" t="s">
        <v>801</v>
      </c>
      <c r="D2529" s="2" t="s">
        <v>16</v>
      </c>
      <c r="E2529" s="2"/>
      <c r="F2529" s="2" t="s">
        <v>4</v>
      </c>
      <c r="G2529" s="2">
        <v>1</v>
      </c>
      <c r="H2529" s="10">
        <f>IF(_xlfn.XLOOKUP(D2529,Principales!$B:$B,Principales!$D:$D,,,1)&lt;B2529,_xlfn.XLOOKUP(D2529,Principales!$B:$B,Principales!$C:$C,,,-1),_xlfn.XLOOKUP(D2529,Principales!$B:$B,Principales!$C:$C,,,1))</f>
        <v>5500</v>
      </c>
      <c r="I2529" s="14">
        <f t="shared" si="204"/>
        <v>0</v>
      </c>
      <c r="J2529" s="14">
        <f t="shared" si="205"/>
        <v>5500</v>
      </c>
    </row>
    <row r="2530" spans="1:10" hidden="1" x14ac:dyDescent="0.3">
      <c r="A2530" s="5">
        <f t="shared" si="203"/>
        <v>1609</v>
      </c>
      <c r="B2530" s="3">
        <v>45329</v>
      </c>
      <c r="C2530" s="2" t="s">
        <v>801</v>
      </c>
      <c r="D2530" s="2" t="s">
        <v>89</v>
      </c>
      <c r="E2530" s="2" t="s">
        <v>22</v>
      </c>
      <c r="F2530" s="2" t="s">
        <v>434</v>
      </c>
      <c r="G2530" s="2">
        <v>2</v>
      </c>
      <c r="H2530" s="10">
        <f>IF(_xlfn.XLOOKUP(D2530,Principales!$B:$B,Principales!$D:$D,,,1)&lt;B2530,_xlfn.XLOOKUP(D2530,Principales!$B:$B,Principales!$C:$C,,,-1),_xlfn.XLOOKUP(D2530,Principales!$B:$B,Principales!$C:$C,,,1))</f>
        <v>5000</v>
      </c>
      <c r="I2530" s="14">
        <f t="shared" si="204"/>
        <v>0</v>
      </c>
      <c r="J2530" s="14">
        <f t="shared" si="205"/>
        <v>10000</v>
      </c>
    </row>
    <row r="2531" spans="1:10" hidden="1" x14ac:dyDescent="0.3">
      <c r="A2531" s="5">
        <f t="shared" si="203"/>
        <v>1610</v>
      </c>
      <c r="B2531" s="3">
        <v>45329</v>
      </c>
      <c r="C2531" s="2" t="s">
        <v>755</v>
      </c>
      <c r="D2531" s="2" t="s">
        <v>16</v>
      </c>
      <c r="E2531" s="2"/>
      <c r="F2531" s="2" t="s">
        <v>434</v>
      </c>
      <c r="G2531" s="2">
        <v>2</v>
      </c>
      <c r="H2531" s="10">
        <f>IF(_xlfn.XLOOKUP(D2531,Principales!$B:$B,Principales!$D:$D,,,1)&lt;B2531,_xlfn.XLOOKUP(D2531,Principales!$B:$B,Principales!$C:$C,,,-1),_xlfn.XLOOKUP(D2531,Principales!$B:$B,Principales!$C:$C,,,1))</f>
        <v>5500</v>
      </c>
      <c r="I2531" s="14">
        <f t="shared" si="204"/>
        <v>0</v>
      </c>
      <c r="J2531" s="14">
        <f t="shared" si="205"/>
        <v>11000</v>
      </c>
    </row>
    <row r="2532" spans="1:10" hidden="1" x14ac:dyDescent="0.3">
      <c r="A2532" s="5">
        <f t="shared" si="203"/>
        <v>1611</v>
      </c>
      <c r="B2532" s="3">
        <v>45329</v>
      </c>
      <c r="C2532" s="2" t="s">
        <v>52</v>
      </c>
      <c r="D2532" s="2" t="s">
        <v>16</v>
      </c>
      <c r="E2532" s="2"/>
      <c r="F2532" s="2" t="s">
        <v>434</v>
      </c>
      <c r="G2532" s="2">
        <v>2</v>
      </c>
      <c r="H2532" s="10">
        <f>IF(_xlfn.XLOOKUP(D2532,Principales!$B:$B,Principales!$D:$D,,,1)&lt;B2532,_xlfn.XLOOKUP(D2532,Principales!$B:$B,Principales!$C:$C,,,-1),_xlfn.XLOOKUP(D2532,Principales!$B:$B,Principales!$C:$C,,,1))</f>
        <v>5500</v>
      </c>
      <c r="I2532" s="14">
        <f t="shared" si="204"/>
        <v>0</v>
      </c>
      <c r="J2532" s="14">
        <f t="shared" si="205"/>
        <v>11000</v>
      </c>
    </row>
    <row r="2533" spans="1:10" hidden="1" x14ac:dyDescent="0.3">
      <c r="A2533" s="5">
        <f t="shared" si="203"/>
        <v>1611</v>
      </c>
      <c r="B2533" s="3">
        <v>45329</v>
      </c>
      <c r="C2533" s="2" t="s">
        <v>52</v>
      </c>
      <c r="D2533" s="2" t="s">
        <v>37</v>
      </c>
      <c r="E2533" s="2"/>
      <c r="F2533" s="2" t="s">
        <v>434</v>
      </c>
      <c r="G2533" s="2">
        <v>1</v>
      </c>
      <c r="H2533" s="10">
        <f>IF(_xlfn.XLOOKUP(D2533,Principales!$B:$B,Principales!$D:$D,,,1)&lt;B2533,_xlfn.XLOOKUP(D2533,Principales!$B:$B,Principales!$C:$C,,,-1),_xlfn.XLOOKUP(D2533,Principales!$B:$B,Principales!$C:$C,,,1))</f>
        <v>6000</v>
      </c>
      <c r="I2533" s="14">
        <f t="shared" si="204"/>
        <v>0</v>
      </c>
      <c r="J2533" s="14">
        <f t="shared" si="205"/>
        <v>6000</v>
      </c>
    </row>
    <row r="2534" spans="1:10" hidden="1" x14ac:dyDescent="0.3">
      <c r="A2534" s="5">
        <f t="shared" si="203"/>
        <v>1611</v>
      </c>
      <c r="B2534" s="3">
        <v>45329</v>
      </c>
      <c r="C2534" s="2" t="s">
        <v>52</v>
      </c>
      <c r="D2534" s="2" t="s">
        <v>89</v>
      </c>
      <c r="E2534" s="2" t="s">
        <v>22</v>
      </c>
      <c r="F2534" s="2" t="s">
        <v>4</v>
      </c>
      <c r="G2534" s="2">
        <v>1</v>
      </c>
      <c r="H2534" s="10">
        <f>IF(_xlfn.XLOOKUP(D2534,Principales!$B:$B,Principales!$D:$D,,,1)&lt;B2534,_xlfn.XLOOKUP(D2534,Principales!$B:$B,Principales!$C:$C,,,-1),_xlfn.XLOOKUP(D2534,Principales!$B:$B,Principales!$C:$C,,,1))</f>
        <v>5000</v>
      </c>
      <c r="I2534" s="14">
        <f t="shared" si="204"/>
        <v>0</v>
      </c>
      <c r="J2534" s="14">
        <f t="shared" si="205"/>
        <v>5000</v>
      </c>
    </row>
    <row r="2535" spans="1:10" hidden="1" x14ac:dyDescent="0.3">
      <c r="A2535" s="5">
        <f t="shared" si="203"/>
        <v>1612</v>
      </c>
      <c r="B2535" s="3">
        <v>45329</v>
      </c>
      <c r="C2535" s="2" t="s">
        <v>779</v>
      </c>
      <c r="D2535" s="2" t="s">
        <v>16</v>
      </c>
      <c r="E2535" s="2"/>
      <c r="F2535" s="2" t="s">
        <v>434</v>
      </c>
      <c r="G2535" s="2">
        <v>1</v>
      </c>
      <c r="H2535" s="10">
        <f>IF(_xlfn.XLOOKUP(D2535,Principales!$B:$B,Principales!$D:$D,,,1)&lt;B2535,_xlfn.XLOOKUP(D2535,Principales!$B:$B,Principales!$C:$C,,,-1),_xlfn.XLOOKUP(D2535,Principales!$B:$B,Principales!$C:$C,,,1))</f>
        <v>5500</v>
      </c>
      <c r="I2535" s="14">
        <f t="shared" si="204"/>
        <v>0</v>
      </c>
      <c r="J2535" s="14">
        <f t="shared" si="205"/>
        <v>5500</v>
      </c>
    </row>
    <row r="2536" spans="1:10" hidden="1" x14ac:dyDescent="0.3">
      <c r="A2536" s="5">
        <f t="shared" si="203"/>
        <v>1613</v>
      </c>
      <c r="B2536" s="3">
        <v>45330</v>
      </c>
      <c r="C2536" s="2" t="s">
        <v>84</v>
      </c>
      <c r="D2536" s="2" t="s">
        <v>516</v>
      </c>
      <c r="E2536" s="2"/>
      <c r="F2536" s="2" t="s">
        <v>434</v>
      </c>
      <c r="G2536" s="2">
        <v>1</v>
      </c>
      <c r="H2536" s="10">
        <f>IF(_xlfn.XLOOKUP(D2536,Principales!$B:$B,Principales!$D:$D,,,1)&lt;B2536,_xlfn.XLOOKUP(D2536,Principales!$B:$B,Principales!$C:$C,,,-1),_xlfn.XLOOKUP(D2536,Principales!$B:$B,Principales!$C:$C,,,1))</f>
        <v>6000</v>
      </c>
      <c r="I2536" s="14">
        <f t="shared" si="204"/>
        <v>0</v>
      </c>
      <c r="J2536" s="14">
        <f t="shared" si="205"/>
        <v>6000</v>
      </c>
    </row>
    <row r="2537" spans="1:10" hidden="1" x14ac:dyDescent="0.3">
      <c r="A2537" s="5">
        <f t="shared" si="203"/>
        <v>1614</v>
      </c>
      <c r="B2537" s="3">
        <v>45330</v>
      </c>
      <c r="C2537" s="2" t="s">
        <v>884</v>
      </c>
      <c r="D2537" s="2" t="s">
        <v>516</v>
      </c>
      <c r="E2537" s="2"/>
      <c r="F2537" s="2" t="s">
        <v>4</v>
      </c>
      <c r="G2537" s="2">
        <v>3</v>
      </c>
      <c r="H2537" s="10">
        <f>IF(_xlfn.XLOOKUP(D2537,Principales!$B:$B,Principales!$D:$D,,,1)&lt;B2537,_xlfn.XLOOKUP(D2537,Principales!$B:$B,Principales!$C:$C,,,-1),_xlfn.XLOOKUP(D2537,Principales!$B:$B,Principales!$C:$C,,,1))</f>
        <v>6000</v>
      </c>
      <c r="I2537" s="14">
        <f t="shared" si="204"/>
        <v>0</v>
      </c>
      <c r="J2537" s="14">
        <f t="shared" si="205"/>
        <v>18000</v>
      </c>
    </row>
    <row r="2538" spans="1:10" hidden="1" x14ac:dyDescent="0.3">
      <c r="A2538" s="5">
        <f t="shared" si="203"/>
        <v>1615</v>
      </c>
      <c r="B2538" s="3">
        <v>45330</v>
      </c>
      <c r="C2538" s="2" t="s">
        <v>863</v>
      </c>
      <c r="D2538" s="2" t="s">
        <v>431</v>
      </c>
      <c r="E2538" s="2" t="s">
        <v>7</v>
      </c>
      <c r="F2538" s="2" t="s">
        <v>12</v>
      </c>
      <c r="G2538" s="2">
        <v>1</v>
      </c>
      <c r="H2538" s="10">
        <f>IF(_xlfn.XLOOKUP(D2538,Principales!$B:$B,Principales!$D:$D,,,1)&lt;B2538,_xlfn.XLOOKUP(D2538,Principales!$B:$B,Principales!$C:$C,,,-1),_xlfn.XLOOKUP(D2538,Principales!$B:$B,Principales!$C:$C,,,1))</f>
        <v>5000</v>
      </c>
      <c r="I2538" s="14">
        <f t="shared" si="204"/>
        <v>0</v>
      </c>
      <c r="J2538" s="14">
        <f t="shared" si="205"/>
        <v>5000</v>
      </c>
    </row>
    <row r="2539" spans="1:10" hidden="1" x14ac:dyDescent="0.3">
      <c r="A2539" s="5">
        <f t="shared" si="203"/>
        <v>1615</v>
      </c>
      <c r="B2539" s="3">
        <v>45330</v>
      </c>
      <c r="C2539" s="2" t="s">
        <v>863</v>
      </c>
      <c r="D2539" s="2" t="s">
        <v>340</v>
      </c>
      <c r="E2539" s="2" t="s">
        <v>22</v>
      </c>
      <c r="F2539" s="2" t="s">
        <v>434</v>
      </c>
      <c r="G2539" s="2">
        <v>1</v>
      </c>
      <c r="H2539" s="10">
        <f>IF(_xlfn.XLOOKUP(D2539,Principales!$B:$B,Principales!$D:$D,,,1)&lt;B2539,_xlfn.XLOOKUP(D2539,Principales!$B:$B,Principales!$C:$C,,,-1),_xlfn.XLOOKUP(D2539,Principales!$B:$B,Principales!$C:$C,,,1))</f>
        <v>5000</v>
      </c>
      <c r="I2539" s="14">
        <f t="shared" si="204"/>
        <v>0</v>
      </c>
      <c r="J2539" s="14">
        <f t="shared" si="205"/>
        <v>5000</v>
      </c>
    </row>
    <row r="2540" spans="1:10" hidden="1" x14ac:dyDescent="0.3">
      <c r="A2540" s="5">
        <f t="shared" si="203"/>
        <v>1615</v>
      </c>
      <c r="B2540" s="3">
        <v>45330</v>
      </c>
      <c r="C2540" s="2" t="s">
        <v>863</v>
      </c>
      <c r="D2540" s="2" t="s">
        <v>340</v>
      </c>
      <c r="E2540" s="2" t="s">
        <v>22</v>
      </c>
      <c r="F2540" s="2" t="s">
        <v>12</v>
      </c>
      <c r="G2540" s="2">
        <v>1</v>
      </c>
      <c r="H2540" s="10">
        <f>IF(_xlfn.XLOOKUP(D2540,Principales!$B:$B,Principales!$D:$D,,,1)&lt;B2540,_xlfn.XLOOKUP(D2540,Principales!$B:$B,Principales!$C:$C,,,-1),_xlfn.XLOOKUP(D2540,Principales!$B:$B,Principales!$C:$C,,,1))</f>
        <v>5000</v>
      </c>
      <c r="I2540" s="14">
        <f t="shared" si="204"/>
        <v>0</v>
      </c>
      <c r="J2540" s="14">
        <f t="shared" si="205"/>
        <v>5000</v>
      </c>
    </row>
    <row r="2541" spans="1:10" hidden="1" x14ac:dyDescent="0.3">
      <c r="A2541" s="5">
        <f t="shared" si="203"/>
        <v>1616</v>
      </c>
      <c r="B2541" s="3">
        <v>45330</v>
      </c>
      <c r="C2541" s="2" t="s">
        <v>18</v>
      </c>
      <c r="D2541" s="2" t="s">
        <v>516</v>
      </c>
      <c r="E2541" s="2"/>
      <c r="F2541" s="2" t="s">
        <v>12</v>
      </c>
      <c r="G2541" s="2">
        <v>1</v>
      </c>
      <c r="H2541" s="10">
        <f>IF(_xlfn.XLOOKUP(D2541,Principales!$B:$B,Principales!$D:$D,,,1)&lt;B2541,_xlfn.XLOOKUP(D2541,Principales!$B:$B,Principales!$C:$C,,,-1),_xlfn.XLOOKUP(D2541,Principales!$B:$B,Principales!$C:$C,,,1))</f>
        <v>6000</v>
      </c>
      <c r="I2541" s="14">
        <f t="shared" si="204"/>
        <v>0</v>
      </c>
      <c r="J2541" s="14">
        <f t="shared" si="205"/>
        <v>6000</v>
      </c>
    </row>
    <row r="2542" spans="1:10" hidden="1" x14ac:dyDescent="0.3">
      <c r="A2542" s="5">
        <f t="shared" si="203"/>
        <v>1616</v>
      </c>
      <c r="B2542" s="3">
        <v>45330</v>
      </c>
      <c r="C2542" s="2" t="s">
        <v>18</v>
      </c>
      <c r="D2542" s="2" t="s">
        <v>516</v>
      </c>
      <c r="E2542" s="2"/>
      <c r="F2542" s="2" t="s">
        <v>434</v>
      </c>
      <c r="G2542" s="2">
        <v>1</v>
      </c>
      <c r="H2542" s="10">
        <f>IF(_xlfn.XLOOKUP(D2542,Principales!$B:$B,Principales!$D:$D,,,1)&lt;B2542,_xlfn.XLOOKUP(D2542,Principales!$B:$B,Principales!$C:$C,,,-1),_xlfn.XLOOKUP(D2542,Principales!$B:$B,Principales!$C:$C,,,1))</f>
        <v>6000</v>
      </c>
      <c r="I2542" s="14">
        <f t="shared" si="204"/>
        <v>0</v>
      </c>
      <c r="J2542" s="14">
        <f t="shared" si="205"/>
        <v>6000</v>
      </c>
    </row>
    <row r="2543" spans="1:10" hidden="1" x14ac:dyDescent="0.3">
      <c r="A2543" s="5">
        <f t="shared" si="203"/>
        <v>1616</v>
      </c>
      <c r="B2543" s="3">
        <v>45330</v>
      </c>
      <c r="C2543" s="2" t="s">
        <v>18</v>
      </c>
      <c r="D2543" s="2" t="s">
        <v>153</v>
      </c>
      <c r="E2543" s="2" t="s">
        <v>7</v>
      </c>
      <c r="F2543" s="2" t="s">
        <v>434</v>
      </c>
      <c r="G2543" s="2">
        <v>1</v>
      </c>
      <c r="H2543" s="10">
        <f>IF(_xlfn.XLOOKUP(D2543,Principales!$B:$B,Principales!$D:$D,,,1)&lt;B2543,_xlfn.XLOOKUP(D2543,Principales!$B:$B,Principales!$C:$C,,,-1),_xlfn.XLOOKUP(D2543,Principales!$B:$B,Principales!$C:$C,,,1))</f>
        <v>5500</v>
      </c>
      <c r="I2543" s="14">
        <f t="shared" si="204"/>
        <v>0</v>
      </c>
      <c r="J2543" s="14">
        <f t="shared" si="205"/>
        <v>5500</v>
      </c>
    </row>
    <row r="2544" spans="1:10" hidden="1" x14ac:dyDescent="0.3">
      <c r="A2544" s="5">
        <f t="shared" si="203"/>
        <v>1617</v>
      </c>
      <c r="B2544" s="3">
        <v>45331</v>
      </c>
      <c r="C2544" s="2" t="s">
        <v>84</v>
      </c>
      <c r="D2544" s="2" t="s">
        <v>88</v>
      </c>
      <c r="E2544" s="2" t="s">
        <v>865</v>
      </c>
      <c r="F2544" s="2" t="s">
        <v>434</v>
      </c>
      <c r="G2544" s="2">
        <v>1</v>
      </c>
      <c r="H2544" s="10">
        <f>IF(_xlfn.XLOOKUP(D2544,Principales!$B:$B,Principales!$D:$D,,,1)&lt;B2544,_xlfn.XLOOKUP(D2544,Principales!$B:$B,Principales!$C:$C,,,-1),_xlfn.XLOOKUP(D2544,Principales!$B:$B,Principales!$C:$C,,,1))</f>
        <v>5500</v>
      </c>
      <c r="I2544" s="14">
        <f t="shared" si="204"/>
        <v>0</v>
      </c>
      <c r="J2544" s="14">
        <f t="shared" si="205"/>
        <v>5500</v>
      </c>
    </row>
    <row r="2545" spans="1:10" hidden="1" x14ac:dyDescent="0.3">
      <c r="A2545" s="5">
        <f t="shared" si="203"/>
        <v>1618</v>
      </c>
      <c r="B2545" s="3">
        <v>45331</v>
      </c>
      <c r="C2545" s="2" t="s">
        <v>97</v>
      </c>
      <c r="D2545" s="2" t="s">
        <v>37</v>
      </c>
      <c r="E2545" s="2"/>
      <c r="F2545" s="2" t="s">
        <v>12</v>
      </c>
      <c r="G2545" s="2">
        <v>1</v>
      </c>
      <c r="H2545" s="10">
        <f>IF(_xlfn.XLOOKUP(D2545,Principales!$B:$B,Principales!$D:$D,,,1)&lt;B2545,_xlfn.XLOOKUP(D2545,Principales!$B:$B,Principales!$C:$C,,,-1),_xlfn.XLOOKUP(D2545,Principales!$B:$B,Principales!$C:$C,,,1))</f>
        <v>6000</v>
      </c>
      <c r="I2545" s="14">
        <f t="shared" si="204"/>
        <v>0</v>
      </c>
      <c r="J2545" s="14">
        <f t="shared" si="205"/>
        <v>6000</v>
      </c>
    </row>
    <row r="2546" spans="1:10" hidden="1" x14ac:dyDescent="0.3">
      <c r="A2546" s="5">
        <f t="shared" si="203"/>
        <v>1619</v>
      </c>
      <c r="B2546" s="3">
        <v>45332</v>
      </c>
      <c r="C2546" s="2" t="s">
        <v>84</v>
      </c>
      <c r="D2546" s="2" t="s">
        <v>67</v>
      </c>
      <c r="E2546" s="2"/>
      <c r="F2546" s="2" t="s">
        <v>12</v>
      </c>
      <c r="G2546" s="2">
        <v>1</v>
      </c>
      <c r="H2546" s="10">
        <f>IF(_xlfn.XLOOKUP(D2546,Principales!$B:$B,Principales!$D:$D,,,1)&lt;B2546,_xlfn.XLOOKUP(D2546,Principales!$B:$B,Principales!$C:$C,,,-1),_xlfn.XLOOKUP(D2546,Principales!$B:$B,Principales!$C:$C,,,1))</f>
        <v>5000</v>
      </c>
      <c r="I2546" s="14">
        <f t="shared" si="204"/>
        <v>0</v>
      </c>
      <c r="J2546" s="14">
        <f t="shared" si="205"/>
        <v>5000</v>
      </c>
    </row>
    <row r="2547" spans="1:10" hidden="1" x14ac:dyDescent="0.3">
      <c r="A2547" s="5">
        <f t="shared" si="203"/>
        <v>1620</v>
      </c>
      <c r="B2547" s="3">
        <v>45332</v>
      </c>
      <c r="C2547" s="2" t="s">
        <v>801</v>
      </c>
      <c r="D2547" s="2" t="s">
        <v>67</v>
      </c>
      <c r="E2547" s="2"/>
      <c r="F2547" s="2" t="s">
        <v>12</v>
      </c>
      <c r="G2547" s="2">
        <v>2</v>
      </c>
      <c r="H2547" s="10">
        <f>IF(_xlfn.XLOOKUP(D2547,Principales!$B:$B,Principales!$D:$D,,,1)&lt;B2547,_xlfn.XLOOKUP(D2547,Principales!$B:$B,Principales!$C:$C,,,-1),_xlfn.XLOOKUP(D2547,Principales!$B:$B,Principales!$C:$C,,,1))</f>
        <v>5000</v>
      </c>
      <c r="I2547" s="14">
        <f t="shared" si="204"/>
        <v>0</v>
      </c>
      <c r="J2547" s="14">
        <f t="shared" si="205"/>
        <v>10000</v>
      </c>
    </row>
    <row r="2548" spans="1:10" hidden="1" x14ac:dyDescent="0.3">
      <c r="A2548" s="5">
        <f t="shared" si="203"/>
        <v>1620</v>
      </c>
      <c r="B2548" s="3">
        <v>45332</v>
      </c>
      <c r="C2548" s="2" t="s">
        <v>801</v>
      </c>
      <c r="D2548" s="2" t="s">
        <v>866</v>
      </c>
      <c r="E2548" s="2"/>
      <c r="F2548" s="2" t="s">
        <v>12</v>
      </c>
      <c r="G2548" s="2">
        <v>3</v>
      </c>
      <c r="H2548" s="10">
        <f>IF(_xlfn.XLOOKUP(D2548,Principales!$B:$B,Principales!$D:$D,,,1)&lt;B2548,_xlfn.XLOOKUP(D2548,Principales!$B:$B,Principales!$C:$C,,,-1),_xlfn.XLOOKUP(D2548,Principales!$B:$B,Principales!$C:$C,,,1))</f>
        <v>6000</v>
      </c>
      <c r="I2548" s="14">
        <f t="shared" si="204"/>
        <v>0</v>
      </c>
      <c r="J2548" s="14">
        <f t="shared" si="205"/>
        <v>18000</v>
      </c>
    </row>
    <row r="2549" spans="1:10" hidden="1" x14ac:dyDescent="0.3">
      <c r="A2549" s="5">
        <f t="shared" si="203"/>
        <v>1621</v>
      </c>
      <c r="B2549" s="3">
        <v>45332</v>
      </c>
      <c r="C2549" s="2" t="s">
        <v>799</v>
      </c>
      <c r="D2549" s="2" t="s">
        <v>37</v>
      </c>
      <c r="E2549" s="2"/>
      <c r="F2549" s="2" t="s">
        <v>434</v>
      </c>
      <c r="G2549" s="2">
        <v>2</v>
      </c>
      <c r="H2549" s="10">
        <f>IF(_xlfn.XLOOKUP(D2549,Principales!$B:$B,Principales!$D:$D,,,1)&lt;B2549,_xlfn.XLOOKUP(D2549,Principales!$B:$B,Principales!$C:$C,,,-1),_xlfn.XLOOKUP(D2549,Principales!$B:$B,Principales!$C:$C,,,1))</f>
        <v>6000</v>
      </c>
      <c r="I2549" s="14">
        <f t="shared" si="204"/>
        <v>0</v>
      </c>
      <c r="J2549" s="14">
        <f t="shared" si="205"/>
        <v>12000</v>
      </c>
    </row>
    <row r="2550" spans="1:10" hidden="1" x14ac:dyDescent="0.3">
      <c r="A2550" s="5">
        <f t="shared" si="203"/>
        <v>1622</v>
      </c>
      <c r="B2550" s="3">
        <v>45332</v>
      </c>
      <c r="C2550" s="2" t="s">
        <v>479</v>
      </c>
      <c r="D2550" s="2" t="s">
        <v>37</v>
      </c>
      <c r="E2550" s="2"/>
      <c r="F2550" s="2" t="s">
        <v>61</v>
      </c>
      <c r="G2550" s="2">
        <v>2</v>
      </c>
      <c r="H2550" s="10">
        <f>IF(_xlfn.XLOOKUP(D2550,Principales!$B:$B,Principales!$D:$D,,,1)&lt;B2550,_xlfn.XLOOKUP(D2550,Principales!$B:$B,Principales!$C:$C,,,-1),_xlfn.XLOOKUP(D2550,Principales!$B:$B,Principales!$C:$C,,,1))</f>
        <v>6000</v>
      </c>
      <c r="I2550" s="14">
        <f t="shared" si="204"/>
        <v>0</v>
      </c>
      <c r="J2550" s="14">
        <f t="shared" si="205"/>
        <v>12000</v>
      </c>
    </row>
    <row r="2551" spans="1:10" hidden="1" x14ac:dyDescent="0.3">
      <c r="A2551" s="5">
        <f t="shared" si="203"/>
        <v>1622</v>
      </c>
      <c r="B2551" s="3">
        <v>45332</v>
      </c>
      <c r="C2551" s="2" t="s">
        <v>479</v>
      </c>
      <c r="D2551" s="2" t="s">
        <v>866</v>
      </c>
      <c r="E2551" s="2"/>
      <c r="F2551" s="2" t="s">
        <v>61</v>
      </c>
      <c r="G2551" s="2">
        <v>4</v>
      </c>
      <c r="H2551" s="10">
        <f>IF(_xlfn.XLOOKUP(D2551,Principales!$B:$B,Principales!$D:$D,,,1)&lt;B2551,_xlfn.XLOOKUP(D2551,Principales!$B:$B,Principales!$C:$C,,,-1),_xlfn.XLOOKUP(D2551,Principales!$B:$B,Principales!$C:$C,,,1))</f>
        <v>6000</v>
      </c>
      <c r="I2551" s="14">
        <f t="shared" si="204"/>
        <v>0</v>
      </c>
      <c r="J2551" s="14">
        <f t="shared" si="205"/>
        <v>24000</v>
      </c>
    </row>
    <row r="2552" spans="1:10" hidden="1" x14ac:dyDescent="0.3">
      <c r="A2552" s="5">
        <f t="shared" si="203"/>
        <v>1623</v>
      </c>
      <c r="B2552" s="3">
        <v>45333</v>
      </c>
      <c r="C2552" s="2" t="s">
        <v>84</v>
      </c>
      <c r="D2552" s="2" t="s">
        <v>153</v>
      </c>
      <c r="E2552" s="2" t="s">
        <v>7</v>
      </c>
      <c r="F2552" s="2" t="s">
        <v>434</v>
      </c>
      <c r="G2552" s="2">
        <v>1</v>
      </c>
      <c r="H2552" s="10">
        <f>IF(_xlfn.XLOOKUP(D2552,Principales!$B:$B,Principales!$D:$D,,,1)&lt;B2552,_xlfn.XLOOKUP(D2552,Principales!$B:$B,Principales!$C:$C,,,-1),_xlfn.XLOOKUP(D2552,Principales!$B:$B,Principales!$C:$C,,,1))</f>
        <v>5500</v>
      </c>
      <c r="I2552" s="14">
        <f t="shared" si="204"/>
        <v>0</v>
      </c>
      <c r="J2552" s="14">
        <f t="shared" si="205"/>
        <v>5500</v>
      </c>
    </row>
    <row r="2553" spans="1:10" hidden="1" x14ac:dyDescent="0.3">
      <c r="A2553" s="5">
        <f t="shared" si="203"/>
        <v>1624</v>
      </c>
      <c r="B2553" s="3">
        <v>45333</v>
      </c>
      <c r="C2553" s="2" t="s">
        <v>799</v>
      </c>
      <c r="D2553" s="2" t="s">
        <v>60</v>
      </c>
      <c r="E2553" s="2" t="s">
        <v>337</v>
      </c>
      <c r="F2553" s="2" t="s">
        <v>434</v>
      </c>
      <c r="G2553" s="2">
        <v>3</v>
      </c>
      <c r="H2553" s="10">
        <f>IF(_xlfn.XLOOKUP(D2553,Principales!$B:$B,Principales!$D:$D,,,1)&lt;B2553,_xlfn.XLOOKUP(D2553,Principales!$B:$B,Principales!$C:$C,,,-1),_xlfn.XLOOKUP(D2553,Principales!$B:$B,Principales!$C:$C,,,1))</f>
        <v>6000</v>
      </c>
      <c r="I2553" s="14">
        <f t="shared" si="204"/>
        <v>0</v>
      </c>
      <c r="J2553" s="14">
        <f t="shared" si="205"/>
        <v>18000</v>
      </c>
    </row>
    <row r="2554" spans="1:10" hidden="1" x14ac:dyDescent="0.3">
      <c r="A2554" s="5">
        <f t="shared" si="203"/>
        <v>1625</v>
      </c>
      <c r="B2554" s="3">
        <v>45333</v>
      </c>
      <c r="C2554" s="2" t="s">
        <v>493</v>
      </c>
      <c r="D2554" s="2" t="s">
        <v>153</v>
      </c>
      <c r="E2554" s="2" t="s">
        <v>7</v>
      </c>
      <c r="F2554" s="2" t="s">
        <v>434</v>
      </c>
      <c r="G2554" s="2">
        <v>1</v>
      </c>
      <c r="H2554" s="10">
        <f>IF(_xlfn.XLOOKUP(D2554,Principales!$B:$B,Principales!$D:$D,,,1)&lt;B2554,_xlfn.XLOOKUP(D2554,Principales!$B:$B,Principales!$C:$C,,,-1),_xlfn.XLOOKUP(D2554,Principales!$B:$B,Principales!$C:$C,,,1))</f>
        <v>5500</v>
      </c>
      <c r="I2554" s="14">
        <f t="shared" si="204"/>
        <v>0</v>
      </c>
      <c r="J2554" s="14">
        <f t="shared" si="205"/>
        <v>5500</v>
      </c>
    </row>
    <row r="2555" spans="1:10" hidden="1" x14ac:dyDescent="0.3">
      <c r="A2555" s="5">
        <f t="shared" si="203"/>
        <v>1625</v>
      </c>
      <c r="B2555" s="3">
        <v>45333</v>
      </c>
      <c r="C2555" s="2" t="s">
        <v>493</v>
      </c>
      <c r="D2555" s="2" t="s">
        <v>36</v>
      </c>
      <c r="E2555" s="2"/>
      <c r="F2555" s="2" t="s">
        <v>434</v>
      </c>
      <c r="G2555" s="2">
        <v>1</v>
      </c>
      <c r="H2555" s="10">
        <f>IF(_xlfn.XLOOKUP(D2555,Principales!$B:$B,Principales!$D:$D,,,1)&lt;B2555,_xlfn.XLOOKUP(D2555,Principales!$B:$B,Principales!$C:$C,,,-1),_xlfn.XLOOKUP(D2555,Principales!$B:$B,Principales!$C:$C,,,1))</f>
        <v>5500</v>
      </c>
      <c r="I2555" s="14">
        <f t="shared" si="204"/>
        <v>0</v>
      </c>
      <c r="J2555" s="14">
        <f t="shared" si="205"/>
        <v>5500</v>
      </c>
    </row>
    <row r="2556" spans="1:10" hidden="1" x14ac:dyDescent="0.3">
      <c r="A2556" s="5">
        <f t="shared" si="203"/>
        <v>1625</v>
      </c>
      <c r="B2556" s="3">
        <v>45333</v>
      </c>
      <c r="C2556" s="2" t="s">
        <v>493</v>
      </c>
      <c r="D2556" s="2" t="s">
        <v>60</v>
      </c>
      <c r="E2556" s="2" t="s">
        <v>7</v>
      </c>
      <c r="F2556" s="2" t="s">
        <v>434</v>
      </c>
      <c r="G2556" s="2">
        <v>2</v>
      </c>
      <c r="H2556" s="10">
        <f>IF(_xlfn.XLOOKUP(D2556,Principales!$B:$B,Principales!$D:$D,,,1)&lt;B2556,_xlfn.XLOOKUP(D2556,Principales!$B:$B,Principales!$C:$C,,,-1),_xlfn.XLOOKUP(D2556,Principales!$B:$B,Principales!$C:$C,,,1))</f>
        <v>6000</v>
      </c>
      <c r="I2556" s="14">
        <f t="shared" si="204"/>
        <v>0</v>
      </c>
      <c r="J2556" s="14">
        <f t="shared" si="205"/>
        <v>12000</v>
      </c>
    </row>
    <row r="2557" spans="1:10" hidden="1" x14ac:dyDescent="0.3">
      <c r="A2557" s="5">
        <f t="shared" si="203"/>
        <v>1625</v>
      </c>
      <c r="B2557" s="3">
        <v>45333</v>
      </c>
      <c r="C2557" s="2" t="s">
        <v>493</v>
      </c>
      <c r="D2557" s="2" t="s">
        <v>60</v>
      </c>
      <c r="E2557" s="2" t="s">
        <v>543</v>
      </c>
      <c r="F2557" s="2" t="s">
        <v>434</v>
      </c>
      <c r="G2557" s="2">
        <v>1</v>
      </c>
      <c r="H2557" s="10">
        <f>IF(_xlfn.XLOOKUP(D2557,Principales!$B:$B,Principales!$D:$D,,,1)&lt;B2557,_xlfn.XLOOKUP(D2557,Principales!$B:$B,Principales!$C:$C,,,-1),_xlfn.XLOOKUP(D2557,Principales!$B:$B,Principales!$C:$C,,,1))</f>
        <v>6000</v>
      </c>
      <c r="I2557" s="14">
        <f t="shared" si="204"/>
        <v>0</v>
      </c>
      <c r="J2557" s="14">
        <f t="shared" si="205"/>
        <v>6000</v>
      </c>
    </row>
    <row r="2558" spans="1:10" hidden="1" x14ac:dyDescent="0.3">
      <c r="A2558" s="5">
        <f t="shared" si="203"/>
        <v>1626</v>
      </c>
      <c r="B2558" s="3">
        <v>45334</v>
      </c>
      <c r="C2558" s="2" t="s">
        <v>84</v>
      </c>
      <c r="D2558" s="2" t="s">
        <v>30</v>
      </c>
      <c r="E2558" s="2" t="s">
        <v>513</v>
      </c>
      <c r="F2558" s="2" t="s">
        <v>434</v>
      </c>
      <c r="G2558" s="2">
        <v>1</v>
      </c>
      <c r="H2558" s="10">
        <f>IF(_xlfn.XLOOKUP(D2558,Principales!$B:$B,Principales!$D:$D,,,1)&lt;B2558,_xlfn.XLOOKUP(D2558,Principales!$B:$B,Principales!$C:$C,,,-1),_xlfn.XLOOKUP(D2558,Principales!$B:$B,Principales!$C:$C,,,1))</f>
        <v>5000</v>
      </c>
      <c r="I2558" s="14">
        <f t="shared" si="204"/>
        <v>0</v>
      </c>
      <c r="J2558" s="14">
        <f t="shared" si="205"/>
        <v>5000</v>
      </c>
    </row>
    <row r="2559" spans="1:10" hidden="1" x14ac:dyDescent="0.3">
      <c r="A2559" s="5">
        <f t="shared" si="203"/>
        <v>1627</v>
      </c>
      <c r="B2559" s="3">
        <v>45334</v>
      </c>
      <c r="C2559" s="2" t="s">
        <v>801</v>
      </c>
      <c r="D2559" s="2" t="s">
        <v>527</v>
      </c>
      <c r="E2559" s="2"/>
      <c r="F2559" s="2" t="s">
        <v>4</v>
      </c>
      <c r="G2559" s="2">
        <v>2</v>
      </c>
      <c r="H2559" s="10">
        <f>IF(_xlfn.XLOOKUP(D2559,Principales!$B:$B,Principales!$D:$D,,,1)&lt;B2559,_xlfn.XLOOKUP(D2559,Principales!$B:$B,Principales!$C:$C,,,-1),_xlfn.XLOOKUP(D2559,Principales!$B:$B,Principales!$C:$C,,,1))</f>
        <v>6000</v>
      </c>
      <c r="I2559" s="14">
        <f t="shared" si="204"/>
        <v>0</v>
      </c>
      <c r="J2559" s="14">
        <f t="shared" si="205"/>
        <v>12000</v>
      </c>
    </row>
    <row r="2560" spans="1:10" hidden="1" x14ac:dyDescent="0.3">
      <c r="A2560" s="5">
        <f t="shared" si="203"/>
        <v>1627</v>
      </c>
      <c r="B2560" s="3">
        <v>45334</v>
      </c>
      <c r="C2560" s="2" t="s">
        <v>801</v>
      </c>
      <c r="D2560" s="2" t="s">
        <v>36</v>
      </c>
      <c r="E2560" s="2"/>
      <c r="F2560" s="2" t="s">
        <v>4</v>
      </c>
      <c r="G2560" s="2">
        <v>1</v>
      </c>
      <c r="H2560" s="10">
        <f>IF(_xlfn.XLOOKUP(D2560,Principales!$B:$B,Principales!$D:$D,,,1)&lt;B2560,_xlfn.XLOOKUP(D2560,Principales!$B:$B,Principales!$C:$C,,,-1),_xlfn.XLOOKUP(D2560,Principales!$B:$B,Principales!$C:$C,,,1))</f>
        <v>5500</v>
      </c>
      <c r="I2560" s="14">
        <f t="shared" si="204"/>
        <v>0</v>
      </c>
      <c r="J2560" s="14">
        <f t="shared" si="205"/>
        <v>5500</v>
      </c>
    </row>
    <row r="2561" spans="1:10" hidden="1" x14ac:dyDescent="0.3">
      <c r="A2561" s="5">
        <f t="shared" si="203"/>
        <v>1628</v>
      </c>
      <c r="B2561" s="3">
        <v>45334</v>
      </c>
      <c r="C2561" s="2" t="s">
        <v>237</v>
      </c>
      <c r="D2561" s="2" t="s">
        <v>431</v>
      </c>
      <c r="E2561" s="2" t="s">
        <v>543</v>
      </c>
      <c r="F2561" s="2" t="s">
        <v>434</v>
      </c>
      <c r="G2561" s="2">
        <v>1</v>
      </c>
      <c r="H2561" s="10">
        <f>IF(_xlfn.XLOOKUP(D2561,Principales!$B:$B,Principales!$D:$D,,,1)&lt;B2561,_xlfn.XLOOKUP(D2561,Principales!$B:$B,Principales!$C:$C,,,-1),_xlfn.XLOOKUP(D2561,Principales!$B:$B,Principales!$C:$C,,,1))</f>
        <v>5000</v>
      </c>
      <c r="I2561" s="14">
        <f t="shared" si="204"/>
        <v>0</v>
      </c>
      <c r="J2561" s="14">
        <f t="shared" si="205"/>
        <v>5000</v>
      </c>
    </row>
    <row r="2562" spans="1:10" hidden="1" x14ac:dyDescent="0.3">
      <c r="A2562" s="5">
        <f t="shared" si="203"/>
        <v>1629</v>
      </c>
      <c r="B2562" s="3">
        <v>45334</v>
      </c>
      <c r="C2562" s="2" t="s">
        <v>751</v>
      </c>
      <c r="D2562" s="2" t="s">
        <v>30</v>
      </c>
      <c r="E2562" s="2" t="s">
        <v>513</v>
      </c>
      <c r="F2562" s="2" t="s">
        <v>4</v>
      </c>
      <c r="G2562" s="2">
        <v>1</v>
      </c>
      <c r="H2562" s="10">
        <f>IF(_xlfn.XLOOKUP(D2562,Principales!$B:$B,Principales!$D:$D,,,1)&lt;B2562,_xlfn.XLOOKUP(D2562,Principales!$B:$B,Principales!$C:$C,,,-1),_xlfn.XLOOKUP(D2562,Principales!$B:$B,Principales!$C:$C,,,1))</f>
        <v>5000</v>
      </c>
      <c r="I2562" s="14">
        <f t="shared" si="204"/>
        <v>0</v>
      </c>
      <c r="J2562" s="14">
        <f t="shared" si="205"/>
        <v>5000</v>
      </c>
    </row>
    <row r="2563" spans="1:10" hidden="1" x14ac:dyDescent="0.3">
      <c r="A2563" s="5">
        <f t="shared" si="203"/>
        <v>1630</v>
      </c>
      <c r="B2563" s="3">
        <v>45334</v>
      </c>
      <c r="C2563" s="2" t="s">
        <v>48</v>
      </c>
      <c r="D2563" s="2" t="s">
        <v>527</v>
      </c>
      <c r="E2563" s="2"/>
      <c r="F2563" s="2" t="s">
        <v>12</v>
      </c>
      <c r="G2563" s="2">
        <v>1</v>
      </c>
      <c r="H2563" s="10">
        <f>IF(_xlfn.XLOOKUP(D2563,Principales!$B:$B,Principales!$D:$D,,,1)&lt;B2563,_xlfn.XLOOKUP(D2563,Principales!$B:$B,Principales!$C:$C,,,-1),_xlfn.XLOOKUP(D2563,Principales!$B:$B,Principales!$C:$C,,,1))</f>
        <v>6000</v>
      </c>
      <c r="I2563" s="14">
        <f t="shared" si="204"/>
        <v>0</v>
      </c>
      <c r="J2563" s="14">
        <f t="shared" si="205"/>
        <v>6000</v>
      </c>
    </row>
    <row r="2564" spans="1:10" hidden="1" x14ac:dyDescent="0.3">
      <c r="A2564" s="5">
        <f t="shared" ref="A2564:A2627" si="206">IF(_xlfn.CONCAT(B2564:C2564)=_xlfn.CONCAT(B2563:C2563),A2563,A2563+1)</f>
        <v>1630</v>
      </c>
      <c r="B2564" s="3">
        <v>45334</v>
      </c>
      <c r="C2564" s="2" t="s">
        <v>48</v>
      </c>
      <c r="D2564" s="2" t="s">
        <v>30</v>
      </c>
      <c r="E2564" s="2" t="s">
        <v>513</v>
      </c>
      <c r="F2564" s="2" t="s">
        <v>4</v>
      </c>
      <c r="G2564" s="2">
        <v>2</v>
      </c>
      <c r="H2564" s="10">
        <f>IF(_xlfn.XLOOKUP(D2564,Principales!$B:$B,Principales!$D:$D,,,1)&lt;B2564,_xlfn.XLOOKUP(D2564,Principales!$B:$B,Principales!$C:$C,,,-1),_xlfn.XLOOKUP(D2564,Principales!$B:$B,Principales!$C:$C,,,1))</f>
        <v>5000</v>
      </c>
      <c r="I2564" s="14">
        <f t="shared" si="204"/>
        <v>0</v>
      </c>
      <c r="J2564" s="14">
        <f t="shared" si="205"/>
        <v>10000</v>
      </c>
    </row>
    <row r="2565" spans="1:10" x14ac:dyDescent="0.3">
      <c r="A2565" s="41">
        <f t="shared" si="206"/>
        <v>1631</v>
      </c>
      <c r="B2565" s="1">
        <v>45335</v>
      </c>
      <c r="H2565" s="42">
        <f>IF(_xlfn.XLOOKUP(D2565,Principales!$B:$B,Principales!$D:$D,,,1)&lt;B2565,_xlfn.XLOOKUP(D2565,Principales!$B:$B,Principales!$C:$C,,,-1),_xlfn.XLOOKUP(D2565,Principales!$B:$B,Principales!$C:$C,,,1))</f>
        <v>0</v>
      </c>
      <c r="I2565" s="48">
        <f t="shared" si="204"/>
        <v>0</v>
      </c>
      <c r="J2565" s="58">
        <f t="shared" si="205"/>
        <v>0</v>
      </c>
    </row>
    <row r="2566" spans="1:10" x14ac:dyDescent="0.3">
      <c r="A2566" s="5">
        <f t="shared" si="206"/>
        <v>1632</v>
      </c>
      <c r="H2566" s="10">
        <f>IF(_xlfn.XLOOKUP(D2566,Principales!$B:$B,Principales!$D:$D,,,1)&lt;B2566,_xlfn.XLOOKUP(D2566,Principales!$B:$B,Principales!$C:$C,,,-1),_xlfn.XLOOKUP(D2566,Principales!$B:$B,Principales!$C:$C,,,1))</f>
        <v>0</v>
      </c>
      <c r="I2566" s="48">
        <f t="shared" si="204"/>
        <v>0</v>
      </c>
      <c r="J2566" s="14">
        <f t="shared" si="205"/>
        <v>0</v>
      </c>
    </row>
    <row r="2567" spans="1:10" x14ac:dyDescent="0.3">
      <c r="A2567" s="5">
        <f t="shared" si="206"/>
        <v>1632</v>
      </c>
      <c r="H2567" s="10">
        <f>IF(_xlfn.XLOOKUP(D2567,Principales!$B:$B,Principales!$D:$D,,,1)&lt;B2567,_xlfn.XLOOKUP(D2567,Principales!$B:$B,Principales!$C:$C,,,-1),_xlfn.XLOOKUP(D2567,Principales!$B:$B,Principales!$C:$C,,,1))</f>
        <v>0</v>
      </c>
      <c r="I2567" s="48">
        <f t="shared" si="204"/>
        <v>0</v>
      </c>
      <c r="J2567" s="14">
        <f t="shared" si="205"/>
        <v>0</v>
      </c>
    </row>
    <row r="2568" spans="1:10" x14ac:dyDescent="0.3">
      <c r="A2568" s="5">
        <f t="shared" si="206"/>
        <v>1632</v>
      </c>
      <c r="H2568" s="10">
        <f>IF(_xlfn.XLOOKUP(D2568,Principales!$B:$B,Principales!$D:$D,,,1)&lt;B2568,_xlfn.XLOOKUP(D2568,Principales!$B:$B,Principales!$C:$C,,,-1),_xlfn.XLOOKUP(D2568,Principales!$B:$B,Principales!$C:$C,,,1))</f>
        <v>0</v>
      </c>
      <c r="I2568" s="48">
        <f t="shared" si="204"/>
        <v>0</v>
      </c>
      <c r="J2568" s="14">
        <f t="shared" si="205"/>
        <v>0</v>
      </c>
    </row>
    <row r="2569" spans="1:10" x14ac:dyDescent="0.3">
      <c r="A2569" s="5">
        <f t="shared" si="206"/>
        <v>1632</v>
      </c>
      <c r="H2569" s="10">
        <f>IF(_xlfn.XLOOKUP(D2569,Principales!$B:$B,Principales!$D:$D,,,1)&lt;B2569,_xlfn.XLOOKUP(D2569,Principales!$B:$B,Principales!$C:$C,,,-1),_xlfn.XLOOKUP(D2569,Principales!$B:$B,Principales!$C:$C,,,1))</f>
        <v>0</v>
      </c>
      <c r="I2569" s="48">
        <f t="shared" ref="I2569:I2632" si="207">IF(AND(F2569="S/E",OR(E2569="Mix ensalada",D2569="Mix ensalada")),0,IF(AND(F2569="S/E",OR(E2569&lt;&gt;"Mix ensalada",D2569&lt;&gt;"Mix ensalada")),1000,0))</f>
        <v>0</v>
      </c>
      <c r="J2569" s="14">
        <f t="shared" ref="J2569:J2632" si="208">G2569*H2569-I2569</f>
        <v>0</v>
      </c>
    </row>
    <row r="2570" spans="1:10" x14ac:dyDescent="0.3">
      <c r="A2570" s="5">
        <f t="shared" si="206"/>
        <v>1632</v>
      </c>
      <c r="H2570" s="10">
        <f>IF(_xlfn.XLOOKUP(D2570,Principales!$B:$B,Principales!$D:$D,,,1)&lt;B2570,_xlfn.XLOOKUP(D2570,Principales!$B:$B,Principales!$C:$C,,,-1),_xlfn.XLOOKUP(D2570,Principales!$B:$B,Principales!$C:$C,,,1))</f>
        <v>0</v>
      </c>
      <c r="I2570" s="48">
        <f t="shared" si="207"/>
        <v>0</v>
      </c>
      <c r="J2570" s="14">
        <f t="shared" si="208"/>
        <v>0</v>
      </c>
    </row>
    <row r="2571" spans="1:10" x14ac:dyDescent="0.3">
      <c r="A2571" s="5">
        <f t="shared" si="206"/>
        <v>1632</v>
      </c>
      <c r="H2571" s="10">
        <f>IF(_xlfn.XLOOKUP(D2571,Principales!$B:$B,Principales!$D:$D,,,1)&lt;B2571,_xlfn.XLOOKUP(D2571,Principales!$B:$B,Principales!$C:$C,,,-1),_xlfn.XLOOKUP(D2571,Principales!$B:$B,Principales!$C:$C,,,1))</f>
        <v>0</v>
      </c>
      <c r="I2571" s="48">
        <f t="shared" si="207"/>
        <v>0</v>
      </c>
      <c r="J2571" s="14">
        <f t="shared" si="208"/>
        <v>0</v>
      </c>
    </row>
    <row r="2572" spans="1:10" x14ac:dyDescent="0.3">
      <c r="A2572" s="5">
        <f t="shared" si="206"/>
        <v>1632</v>
      </c>
      <c r="H2572" s="10">
        <f>IF(_xlfn.XLOOKUP(D2572,Principales!$B:$B,Principales!$D:$D,,,1)&lt;B2572,_xlfn.XLOOKUP(D2572,Principales!$B:$B,Principales!$C:$C,,,-1),_xlfn.XLOOKUP(D2572,Principales!$B:$B,Principales!$C:$C,,,1))</f>
        <v>0</v>
      </c>
      <c r="I2572" s="48">
        <f t="shared" si="207"/>
        <v>0</v>
      </c>
      <c r="J2572" s="14">
        <f t="shared" si="208"/>
        <v>0</v>
      </c>
    </row>
    <row r="2573" spans="1:10" x14ac:dyDescent="0.3">
      <c r="A2573" s="5">
        <f t="shared" si="206"/>
        <v>1632</v>
      </c>
      <c r="H2573" s="10">
        <f>IF(_xlfn.XLOOKUP(D2573,Principales!$B:$B,Principales!$D:$D,,,1)&lt;B2573,_xlfn.XLOOKUP(D2573,Principales!$B:$B,Principales!$C:$C,,,-1),_xlfn.XLOOKUP(D2573,Principales!$B:$B,Principales!$C:$C,,,1))</f>
        <v>0</v>
      </c>
      <c r="I2573" s="48">
        <f t="shared" si="207"/>
        <v>0</v>
      </c>
      <c r="J2573" s="14">
        <f t="shared" si="208"/>
        <v>0</v>
      </c>
    </row>
    <row r="2574" spans="1:10" x14ac:dyDescent="0.3">
      <c r="A2574" s="5">
        <f t="shared" si="206"/>
        <v>1632</v>
      </c>
      <c r="H2574" s="10">
        <f>IF(_xlfn.XLOOKUP(D2574,Principales!$B:$B,Principales!$D:$D,,,1)&lt;B2574,_xlfn.XLOOKUP(D2574,Principales!$B:$B,Principales!$C:$C,,,-1),_xlfn.XLOOKUP(D2574,Principales!$B:$B,Principales!$C:$C,,,1))</f>
        <v>0</v>
      </c>
      <c r="I2574" s="48">
        <f t="shared" si="207"/>
        <v>0</v>
      </c>
      <c r="J2574" s="14">
        <f t="shared" si="208"/>
        <v>0</v>
      </c>
    </row>
    <row r="2575" spans="1:10" x14ac:dyDescent="0.3">
      <c r="A2575" s="5">
        <f t="shared" si="206"/>
        <v>1632</v>
      </c>
      <c r="H2575" s="10">
        <f>IF(_xlfn.XLOOKUP(D2575,Principales!$B:$B,Principales!$D:$D,,,1)&lt;B2575,_xlfn.XLOOKUP(D2575,Principales!$B:$B,Principales!$C:$C,,,-1),_xlfn.XLOOKUP(D2575,Principales!$B:$B,Principales!$C:$C,,,1))</f>
        <v>0</v>
      </c>
      <c r="I2575" s="48">
        <f t="shared" si="207"/>
        <v>0</v>
      </c>
      <c r="J2575" s="14">
        <f t="shared" si="208"/>
        <v>0</v>
      </c>
    </row>
    <row r="2576" spans="1:10" x14ac:dyDescent="0.3">
      <c r="A2576" s="5">
        <f t="shared" si="206"/>
        <v>1632</v>
      </c>
      <c r="H2576" s="10">
        <f>IF(_xlfn.XLOOKUP(D2576,Principales!$B:$B,Principales!$D:$D,,,1)&lt;B2576,_xlfn.XLOOKUP(D2576,Principales!$B:$B,Principales!$C:$C,,,-1),_xlfn.XLOOKUP(D2576,Principales!$B:$B,Principales!$C:$C,,,1))</f>
        <v>0</v>
      </c>
      <c r="I2576" s="48">
        <f t="shared" si="207"/>
        <v>0</v>
      </c>
      <c r="J2576" s="14">
        <f t="shared" si="208"/>
        <v>0</v>
      </c>
    </row>
    <row r="2577" spans="1:10" x14ac:dyDescent="0.3">
      <c r="A2577" s="5">
        <f t="shared" si="206"/>
        <v>1632</v>
      </c>
      <c r="H2577" s="10">
        <f>IF(_xlfn.XLOOKUP(D2577,Principales!$B:$B,Principales!$D:$D,,,1)&lt;B2577,_xlfn.XLOOKUP(D2577,Principales!$B:$B,Principales!$C:$C,,,-1),_xlfn.XLOOKUP(D2577,Principales!$B:$B,Principales!$C:$C,,,1))</f>
        <v>0</v>
      </c>
      <c r="I2577" s="48">
        <f t="shared" si="207"/>
        <v>0</v>
      </c>
      <c r="J2577" s="14">
        <f t="shared" si="208"/>
        <v>0</v>
      </c>
    </row>
    <row r="2578" spans="1:10" x14ac:dyDescent="0.3">
      <c r="A2578" s="5">
        <f t="shared" si="206"/>
        <v>1632</v>
      </c>
      <c r="H2578" s="10">
        <f>IF(_xlfn.XLOOKUP(D2578,Principales!$B:$B,Principales!$D:$D,,,1)&lt;B2578,_xlfn.XLOOKUP(D2578,Principales!$B:$B,Principales!$C:$C,,,-1),_xlfn.XLOOKUP(D2578,Principales!$B:$B,Principales!$C:$C,,,1))</f>
        <v>0</v>
      </c>
      <c r="I2578" s="48">
        <f t="shared" si="207"/>
        <v>0</v>
      </c>
      <c r="J2578" s="14">
        <f t="shared" si="208"/>
        <v>0</v>
      </c>
    </row>
    <row r="2579" spans="1:10" x14ac:dyDescent="0.3">
      <c r="A2579" s="5">
        <f t="shared" si="206"/>
        <v>1632</v>
      </c>
      <c r="H2579" s="10">
        <f>IF(_xlfn.XLOOKUP(D2579,Principales!$B:$B,Principales!$D:$D,,,1)&lt;B2579,_xlfn.XLOOKUP(D2579,Principales!$B:$B,Principales!$C:$C,,,-1),_xlfn.XLOOKUP(D2579,Principales!$B:$B,Principales!$C:$C,,,1))</f>
        <v>0</v>
      </c>
      <c r="I2579" s="48">
        <f t="shared" si="207"/>
        <v>0</v>
      </c>
      <c r="J2579" s="14">
        <f t="shared" si="208"/>
        <v>0</v>
      </c>
    </row>
    <row r="2580" spans="1:10" x14ac:dyDescent="0.3">
      <c r="A2580" s="5">
        <f t="shared" si="206"/>
        <v>1632</v>
      </c>
      <c r="H2580" s="10">
        <f>IF(_xlfn.XLOOKUP(D2580,Principales!$B:$B,Principales!$D:$D,,,1)&lt;B2580,_xlfn.XLOOKUP(D2580,Principales!$B:$B,Principales!$C:$C,,,-1),_xlfn.XLOOKUP(D2580,Principales!$B:$B,Principales!$C:$C,,,1))</f>
        <v>0</v>
      </c>
      <c r="I2580" s="48">
        <f t="shared" si="207"/>
        <v>0</v>
      </c>
      <c r="J2580" s="14">
        <f t="shared" si="208"/>
        <v>0</v>
      </c>
    </row>
    <row r="2581" spans="1:10" x14ac:dyDescent="0.3">
      <c r="A2581" s="5">
        <f t="shared" si="206"/>
        <v>1632</v>
      </c>
      <c r="H2581" s="10">
        <f>IF(_xlfn.XLOOKUP(D2581,Principales!$B:$B,Principales!$D:$D,,,1)&lt;B2581,_xlfn.XLOOKUP(D2581,Principales!$B:$B,Principales!$C:$C,,,-1),_xlfn.XLOOKUP(D2581,Principales!$B:$B,Principales!$C:$C,,,1))</f>
        <v>0</v>
      </c>
      <c r="I2581" s="48">
        <f t="shared" si="207"/>
        <v>0</v>
      </c>
      <c r="J2581" s="14">
        <f t="shared" si="208"/>
        <v>0</v>
      </c>
    </row>
    <row r="2582" spans="1:10" x14ac:dyDescent="0.3">
      <c r="A2582" s="5">
        <f t="shared" si="206"/>
        <v>1632</v>
      </c>
      <c r="H2582" s="10">
        <f>IF(_xlfn.XLOOKUP(D2582,Principales!$B:$B,Principales!$D:$D,,,1)&lt;B2582,_xlfn.XLOOKUP(D2582,Principales!$B:$B,Principales!$C:$C,,,-1),_xlfn.XLOOKUP(D2582,Principales!$B:$B,Principales!$C:$C,,,1))</f>
        <v>0</v>
      </c>
      <c r="I2582" s="48">
        <f t="shared" si="207"/>
        <v>0</v>
      </c>
      <c r="J2582" s="14">
        <f t="shared" si="208"/>
        <v>0</v>
      </c>
    </row>
    <row r="2583" spans="1:10" x14ac:dyDescent="0.3">
      <c r="A2583" s="5">
        <f t="shared" si="206"/>
        <v>1632</v>
      </c>
      <c r="H2583" s="10">
        <f>IF(_xlfn.XLOOKUP(D2583,Principales!$B:$B,Principales!$D:$D,,,1)&lt;B2583,_xlfn.XLOOKUP(D2583,Principales!$B:$B,Principales!$C:$C,,,-1),_xlfn.XLOOKUP(D2583,Principales!$B:$B,Principales!$C:$C,,,1))</f>
        <v>0</v>
      </c>
      <c r="I2583" s="48">
        <f t="shared" si="207"/>
        <v>0</v>
      </c>
      <c r="J2583" s="14">
        <f t="shared" si="208"/>
        <v>0</v>
      </c>
    </row>
    <row r="2584" spans="1:10" x14ac:dyDescent="0.3">
      <c r="A2584" s="5">
        <f t="shared" si="206"/>
        <v>1632</v>
      </c>
      <c r="H2584" s="10">
        <f>IF(_xlfn.XLOOKUP(D2584,Principales!$B:$B,Principales!$D:$D,,,1)&lt;B2584,_xlfn.XLOOKUP(D2584,Principales!$B:$B,Principales!$C:$C,,,-1),_xlfn.XLOOKUP(D2584,Principales!$B:$B,Principales!$C:$C,,,1))</f>
        <v>0</v>
      </c>
      <c r="I2584" s="48">
        <f t="shared" si="207"/>
        <v>0</v>
      </c>
      <c r="J2584" s="14">
        <f t="shared" si="208"/>
        <v>0</v>
      </c>
    </row>
    <row r="2585" spans="1:10" x14ac:dyDescent="0.3">
      <c r="A2585" s="5">
        <f t="shared" si="206"/>
        <v>1632</v>
      </c>
      <c r="H2585" s="10">
        <f>IF(_xlfn.XLOOKUP(D2585,Principales!$B:$B,Principales!$D:$D,,,1)&lt;B2585,_xlfn.XLOOKUP(D2585,Principales!$B:$B,Principales!$C:$C,,,-1),_xlfn.XLOOKUP(D2585,Principales!$B:$B,Principales!$C:$C,,,1))</f>
        <v>0</v>
      </c>
      <c r="I2585" s="48">
        <f t="shared" si="207"/>
        <v>0</v>
      </c>
      <c r="J2585" s="14">
        <f t="shared" si="208"/>
        <v>0</v>
      </c>
    </row>
    <row r="2586" spans="1:10" x14ac:dyDescent="0.3">
      <c r="A2586" s="5">
        <f t="shared" si="206"/>
        <v>1632</v>
      </c>
      <c r="H2586" s="10">
        <f>IF(_xlfn.XLOOKUP(D2586,Principales!$B:$B,Principales!$D:$D,,,1)&lt;B2586,_xlfn.XLOOKUP(D2586,Principales!$B:$B,Principales!$C:$C,,,-1),_xlfn.XLOOKUP(D2586,Principales!$B:$B,Principales!$C:$C,,,1))</f>
        <v>0</v>
      </c>
      <c r="I2586" s="48">
        <f t="shared" si="207"/>
        <v>0</v>
      </c>
      <c r="J2586" s="14">
        <f t="shared" si="208"/>
        <v>0</v>
      </c>
    </row>
    <row r="2587" spans="1:10" x14ac:dyDescent="0.3">
      <c r="A2587" s="5">
        <f t="shared" si="206"/>
        <v>1632</v>
      </c>
      <c r="H2587" s="10">
        <f>IF(_xlfn.XLOOKUP(D2587,Principales!$B:$B,Principales!$D:$D,,,1)&lt;B2587,_xlfn.XLOOKUP(D2587,Principales!$B:$B,Principales!$C:$C,,,-1),_xlfn.XLOOKUP(D2587,Principales!$B:$B,Principales!$C:$C,,,1))</f>
        <v>0</v>
      </c>
      <c r="I2587" s="48">
        <f t="shared" si="207"/>
        <v>0</v>
      </c>
      <c r="J2587" s="14">
        <f t="shared" si="208"/>
        <v>0</v>
      </c>
    </row>
    <row r="2588" spans="1:10" x14ac:dyDescent="0.3">
      <c r="A2588" s="5">
        <f t="shared" si="206"/>
        <v>1632</v>
      </c>
      <c r="H2588" s="10">
        <f>IF(_xlfn.XLOOKUP(D2588,Principales!$B:$B,Principales!$D:$D,,,1)&lt;B2588,_xlfn.XLOOKUP(D2588,Principales!$B:$B,Principales!$C:$C,,,-1),_xlfn.XLOOKUP(D2588,Principales!$B:$B,Principales!$C:$C,,,1))</f>
        <v>0</v>
      </c>
      <c r="I2588" s="48">
        <f t="shared" si="207"/>
        <v>0</v>
      </c>
      <c r="J2588" s="14">
        <f t="shared" si="208"/>
        <v>0</v>
      </c>
    </row>
    <row r="2589" spans="1:10" x14ac:dyDescent="0.3">
      <c r="A2589" s="5">
        <f t="shared" si="206"/>
        <v>1632</v>
      </c>
      <c r="H2589" s="10">
        <f>IF(_xlfn.XLOOKUP(D2589,Principales!$B:$B,Principales!$D:$D,,,1)&lt;B2589,_xlfn.XLOOKUP(D2589,Principales!$B:$B,Principales!$C:$C,,,-1),_xlfn.XLOOKUP(D2589,Principales!$B:$B,Principales!$C:$C,,,1))</f>
        <v>0</v>
      </c>
      <c r="I2589" s="48">
        <f t="shared" si="207"/>
        <v>0</v>
      </c>
      <c r="J2589" s="14">
        <f t="shared" si="208"/>
        <v>0</v>
      </c>
    </row>
    <row r="2590" spans="1:10" x14ac:dyDescent="0.3">
      <c r="A2590" s="5">
        <f t="shared" si="206"/>
        <v>1632</v>
      </c>
      <c r="H2590" s="10">
        <f>IF(_xlfn.XLOOKUP(D2590,Principales!$B:$B,Principales!$D:$D,,,1)&lt;B2590,_xlfn.XLOOKUP(D2590,Principales!$B:$B,Principales!$C:$C,,,-1),_xlfn.XLOOKUP(D2590,Principales!$B:$B,Principales!$C:$C,,,1))</f>
        <v>0</v>
      </c>
      <c r="I2590" s="48">
        <f t="shared" si="207"/>
        <v>0</v>
      </c>
      <c r="J2590" s="14">
        <f t="shared" si="208"/>
        <v>0</v>
      </c>
    </row>
    <row r="2591" spans="1:10" x14ac:dyDescent="0.3">
      <c r="A2591" s="5">
        <f t="shared" si="206"/>
        <v>1632</v>
      </c>
      <c r="H2591" s="10">
        <f>IF(_xlfn.XLOOKUP(D2591,Principales!$B:$B,Principales!$D:$D,,,1)&lt;B2591,_xlfn.XLOOKUP(D2591,Principales!$B:$B,Principales!$C:$C,,,-1),_xlfn.XLOOKUP(D2591,Principales!$B:$B,Principales!$C:$C,,,1))</f>
        <v>0</v>
      </c>
      <c r="I2591" s="48">
        <f t="shared" si="207"/>
        <v>0</v>
      </c>
      <c r="J2591" s="14">
        <f t="shared" si="208"/>
        <v>0</v>
      </c>
    </row>
    <row r="2592" spans="1:10" x14ac:dyDescent="0.3">
      <c r="A2592" s="5">
        <f t="shared" si="206"/>
        <v>1632</v>
      </c>
      <c r="H2592" s="10">
        <f>IF(_xlfn.XLOOKUP(D2592,Principales!$B:$B,Principales!$D:$D,,,1)&lt;B2592,_xlfn.XLOOKUP(D2592,Principales!$B:$B,Principales!$C:$C,,,-1),_xlfn.XLOOKUP(D2592,Principales!$B:$B,Principales!$C:$C,,,1))</f>
        <v>0</v>
      </c>
      <c r="I2592" s="48">
        <f t="shared" si="207"/>
        <v>0</v>
      </c>
      <c r="J2592" s="14">
        <f t="shared" si="208"/>
        <v>0</v>
      </c>
    </row>
    <row r="2593" spans="1:10" x14ac:dyDescent="0.3">
      <c r="A2593" s="5">
        <f t="shared" si="206"/>
        <v>1632</v>
      </c>
      <c r="H2593" s="10">
        <f>IF(_xlfn.XLOOKUP(D2593,Principales!$B:$B,Principales!$D:$D,,,1)&lt;B2593,_xlfn.XLOOKUP(D2593,Principales!$B:$B,Principales!$C:$C,,,-1),_xlfn.XLOOKUP(D2593,Principales!$B:$B,Principales!$C:$C,,,1))</f>
        <v>0</v>
      </c>
      <c r="I2593" s="48">
        <f t="shared" si="207"/>
        <v>0</v>
      </c>
      <c r="J2593" s="14">
        <f t="shared" si="208"/>
        <v>0</v>
      </c>
    </row>
    <row r="2594" spans="1:10" x14ac:dyDescent="0.3">
      <c r="A2594" s="5">
        <f t="shared" si="206"/>
        <v>1632</v>
      </c>
      <c r="H2594" s="10">
        <f>IF(_xlfn.XLOOKUP(D2594,Principales!$B:$B,Principales!$D:$D,,,1)&lt;B2594,_xlfn.XLOOKUP(D2594,Principales!$B:$B,Principales!$C:$C,,,-1),_xlfn.XLOOKUP(D2594,Principales!$B:$B,Principales!$C:$C,,,1))</f>
        <v>0</v>
      </c>
      <c r="I2594" s="48">
        <f t="shared" si="207"/>
        <v>0</v>
      </c>
      <c r="J2594" s="14">
        <f t="shared" si="208"/>
        <v>0</v>
      </c>
    </row>
    <row r="2595" spans="1:10" x14ac:dyDescent="0.3">
      <c r="A2595" s="5">
        <f t="shared" si="206"/>
        <v>1632</v>
      </c>
      <c r="H2595" s="10">
        <f>IF(_xlfn.XLOOKUP(D2595,Principales!$B:$B,Principales!$D:$D,,,1)&lt;B2595,_xlfn.XLOOKUP(D2595,Principales!$B:$B,Principales!$C:$C,,,-1),_xlfn.XLOOKUP(D2595,Principales!$B:$B,Principales!$C:$C,,,1))</f>
        <v>0</v>
      </c>
      <c r="I2595" s="48">
        <f t="shared" si="207"/>
        <v>0</v>
      </c>
      <c r="J2595" s="14">
        <f t="shared" si="208"/>
        <v>0</v>
      </c>
    </row>
    <row r="2596" spans="1:10" x14ac:dyDescent="0.3">
      <c r="A2596" s="5">
        <f t="shared" si="206"/>
        <v>1632</v>
      </c>
      <c r="H2596" s="10">
        <f>IF(_xlfn.XLOOKUP(D2596,Principales!$B:$B,Principales!$D:$D,,,1)&lt;B2596,_xlfn.XLOOKUP(D2596,Principales!$B:$B,Principales!$C:$C,,,-1),_xlfn.XLOOKUP(D2596,Principales!$B:$B,Principales!$C:$C,,,1))</f>
        <v>0</v>
      </c>
      <c r="I2596" s="48">
        <f t="shared" si="207"/>
        <v>0</v>
      </c>
      <c r="J2596" s="14">
        <f t="shared" si="208"/>
        <v>0</v>
      </c>
    </row>
    <row r="2597" spans="1:10" x14ac:dyDescent="0.3">
      <c r="A2597" s="5">
        <f t="shared" si="206"/>
        <v>1632</v>
      </c>
      <c r="H2597" s="10">
        <f>IF(_xlfn.XLOOKUP(D2597,Principales!$B:$B,Principales!$D:$D,,,1)&lt;B2597,_xlfn.XLOOKUP(D2597,Principales!$B:$B,Principales!$C:$C,,,-1),_xlfn.XLOOKUP(D2597,Principales!$B:$B,Principales!$C:$C,,,1))</f>
        <v>0</v>
      </c>
      <c r="I2597" s="48">
        <f t="shared" si="207"/>
        <v>0</v>
      </c>
      <c r="J2597" s="14">
        <f t="shared" si="208"/>
        <v>0</v>
      </c>
    </row>
    <row r="2598" spans="1:10" x14ac:dyDescent="0.3">
      <c r="A2598" s="5">
        <f t="shared" si="206"/>
        <v>1632</v>
      </c>
      <c r="H2598" s="10">
        <f>IF(_xlfn.XLOOKUP(D2598,Principales!$B:$B,Principales!$D:$D,,,1)&lt;B2598,_xlfn.XLOOKUP(D2598,Principales!$B:$B,Principales!$C:$C,,,-1),_xlfn.XLOOKUP(D2598,Principales!$B:$B,Principales!$C:$C,,,1))</f>
        <v>0</v>
      </c>
      <c r="I2598" s="48">
        <f t="shared" si="207"/>
        <v>0</v>
      </c>
      <c r="J2598" s="14">
        <f t="shared" si="208"/>
        <v>0</v>
      </c>
    </row>
    <row r="2599" spans="1:10" x14ac:dyDescent="0.3">
      <c r="A2599" s="5">
        <f t="shared" si="206"/>
        <v>1632</v>
      </c>
      <c r="H2599" s="10">
        <f>IF(_xlfn.XLOOKUP(D2599,Principales!$B:$B,Principales!$D:$D,,,1)&lt;B2599,_xlfn.XLOOKUP(D2599,Principales!$B:$B,Principales!$C:$C,,,-1),_xlfn.XLOOKUP(D2599,Principales!$B:$B,Principales!$C:$C,,,1))</f>
        <v>0</v>
      </c>
      <c r="I2599" s="48">
        <f t="shared" si="207"/>
        <v>0</v>
      </c>
      <c r="J2599" s="14">
        <f t="shared" si="208"/>
        <v>0</v>
      </c>
    </row>
    <row r="2600" spans="1:10" x14ac:dyDescent="0.3">
      <c r="A2600" s="5">
        <f t="shared" si="206"/>
        <v>1632</v>
      </c>
      <c r="H2600" s="10">
        <f>IF(_xlfn.XLOOKUP(D2600,Principales!$B:$B,Principales!$D:$D,,,1)&lt;B2600,_xlfn.XLOOKUP(D2600,Principales!$B:$B,Principales!$C:$C,,,-1),_xlfn.XLOOKUP(D2600,Principales!$B:$B,Principales!$C:$C,,,1))</f>
        <v>0</v>
      </c>
      <c r="I2600" s="48">
        <f t="shared" si="207"/>
        <v>0</v>
      </c>
      <c r="J2600" s="14">
        <f t="shared" si="208"/>
        <v>0</v>
      </c>
    </row>
    <row r="2601" spans="1:10" x14ac:dyDescent="0.3">
      <c r="A2601" s="5">
        <f t="shared" si="206"/>
        <v>1632</v>
      </c>
      <c r="H2601" s="10">
        <f>IF(_xlfn.XLOOKUP(D2601,Principales!$B:$B,Principales!$D:$D,,,1)&lt;B2601,_xlfn.XLOOKUP(D2601,Principales!$B:$B,Principales!$C:$C,,,-1),_xlfn.XLOOKUP(D2601,Principales!$B:$B,Principales!$C:$C,,,1))</f>
        <v>0</v>
      </c>
      <c r="I2601" s="48">
        <f t="shared" si="207"/>
        <v>0</v>
      </c>
      <c r="J2601" s="14">
        <f t="shared" si="208"/>
        <v>0</v>
      </c>
    </row>
    <row r="2602" spans="1:10" x14ac:dyDescent="0.3">
      <c r="A2602" s="5">
        <f t="shared" si="206"/>
        <v>1632</v>
      </c>
      <c r="H2602" s="10">
        <f>IF(_xlfn.XLOOKUP(D2602,Principales!$B:$B,Principales!$D:$D,,,1)&lt;B2602,_xlfn.XLOOKUP(D2602,Principales!$B:$B,Principales!$C:$C,,,-1),_xlfn.XLOOKUP(D2602,Principales!$B:$B,Principales!$C:$C,,,1))</f>
        <v>0</v>
      </c>
      <c r="I2602" s="48">
        <f t="shared" si="207"/>
        <v>0</v>
      </c>
      <c r="J2602" s="14">
        <f t="shared" si="208"/>
        <v>0</v>
      </c>
    </row>
    <row r="2603" spans="1:10" x14ac:dyDescent="0.3">
      <c r="A2603" s="5">
        <f t="shared" si="206"/>
        <v>1632</v>
      </c>
      <c r="H2603" s="10">
        <f>IF(_xlfn.XLOOKUP(D2603,Principales!$B:$B,Principales!$D:$D,,,1)&lt;B2603,_xlfn.XLOOKUP(D2603,Principales!$B:$B,Principales!$C:$C,,,-1),_xlfn.XLOOKUP(D2603,Principales!$B:$B,Principales!$C:$C,,,1))</f>
        <v>0</v>
      </c>
      <c r="I2603" s="48">
        <f t="shared" si="207"/>
        <v>0</v>
      </c>
      <c r="J2603" s="14">
        <f t="shared" si="208"/>
        <v>0</v>
      </c>
    </row>
    <row r="2604" spans="1:10" x14ac:dyDescent="0.3">
      <c r="A2604" s="5">
        <f t="shared" si="206"/>
        <v>1632</v>
      </c>
      <c r="H2604" s="10">
        <f>IF(_xlfn.XLOOKUP(D2604,Principales!$B:$B,Principales!$D:$D,,,1)&lt;B2604,_xlfn.XLOOKUP(D2604,Principales!$B:$B,Principales!$C:$C,,,-1),_xlfn.XLOOKUP(D2604,Principales!$B:$B,Principales!$C:$C,,,1))</f>
        <v>0</v>
      </c>
      <c r="I2604" s="48">
        <f t="shared" si="207"/>
        <v>0</v>
      </c>
      <c r="J2604" s="14">
        <f t="shared" si="208"/>
        <v>0</v>
      </c>
    </row>
    <row r="2605" spans="1:10" x14ac:dyDescent="0.3">
      <c r="A2605" s="5">
        <f t="shared" si="206"/>
        <v>1632</v>
      </c>
      <c r="H2605" s="10">
        <f>IF(_xlfn.XLOOKUP(D2605,Principales!$B:$B,Principales!$D:$D,,,1)&lt;B2605,_xlfn.XLOOKUP(D2605,Principales!$B:$B,Principales!$C:$C,,,-1),_xlfn.XLOOKUP(D2605,Principales!$B:$B,Principales!$C:$C,,,1))</f>
        <v>0</v>
      </c>
      <c r="I2605" s="48">
        <f t="shared" si="207"/>
        <v>0</v>
      </c>
      <c r="J2605" s="14">
        <f t="shared" si="208"/>
        <v>0</v>
      </c>
    </row>
    <row r="2606" spans="1:10" x14ac:dyDescent="0.3">
      <c r="A2606" s="5">
        <f t="shared" si="206"/>
        <v>1632</v>
      </c>
      <c r="H2606" s="10">
        <f>IF(_xlfn.XLOOKUP(D2606,Principales!$B:$B,Principales!$D:$D,,,1)&lt;B2606,_xlfn.XLOOKUP(D2606,Principales!$B:$B,Principales!$C:$C,,,-1),_xlfn.XLOOKUP(D2606,Principales!$B:$B,Principales!$C:$C,,,1))</f>
        <v>0</v>
      </c>
      <c r="I2606" s="48">
        <f t="shared" si="207"/>
        <v>0</v>
      </c>
      <c r="J2606" s="14">
        <f t="shared" si="208"/>
        <v>0</v>
      </c>
    </row>
    <row r="2607" spans="1:10" x14ac:dyDescent="0.3">
      <c r="A2607" s="5">
        <f t="shared" si="206"/>
        <v>1632</v>
      </c>
      <c r="H2607" s="10">
        <f>IF(_xlfn.XLOOKUP(D2607,Principales!$B:$B,Principales!$D:$D,,,1)&lt;B2607,_xlfn.XLOOKUP(D2607,Principales!$B:$B,Principales!$C:$C,,,-1),_xlfn.XLOOKUP(D2607,Principales!$B:$B,Principales!$C:$C,,,1))</f>
        <v>0</v>
      </c>
      <c r="I2607" s="48">
        <f t="shared" si="207"/>
        <v>0</v>
      </c>
      <c r="J2607" s="14">
        <f t="shared" si="208"/>
        <v>0</v>
      </c>
    </row>
    <row r="2608" spans="1:10" x14ac:dyDescent="0.3">
      <c r="A2608" s="5">
        <f t="shared" si="206"/>
        <v>1632</v>
      </c>
      <c r="H2608" s="10">
        <f>IF(_xlfn.XLOOKUP(D2608,Principales!$B:$B,Principales!$D:$D,,,1)&lt;B2608,_xlfn.XLOOKUP(D2608,Principales!$B:$B,Principales!$C:$C,,,-1),_xlfn.XLOOKUP(D2608,Principales!$B:$B,Principales!$C:$C,,,1))</f>
        <v>0</v>
      </c>
      <c r="I2608" s="48">
        <f t="shared" si="207"/>
        <v>0</v>
      </c>
      <c r="J2608" s="14">
        <f t="shared" si="208"/>
        <v>0</v>
      </c>
    </row>
    <row r="2609" spans="1:10" x14ac:dyDescent="0.3">
      <c r="A2609" s="5">
        <f t="shared" si="206"/>
        <v>1632</v>
      </c>
      <c r="H2609" s="10">
        <f>IF(_xlfn.XLOOKUP(D2609,Principales!$B:$B,Principales!$D:$D,,,1)&lt;B2609,_xlfn.XLOOKUP(D2609,Principales!$B:$B,Principales!$C:$C,,,-1),_xlfn.XLOOKUP(D2609,Principales!$B:$B,Principales!$C:$C,,,1))</f>
        <v>0</v>
      </c>
      <c r="I2609" s="48">
        <f t="shared" si="207"/>
        <v>0</v>
      </c>
      <c r="J2609" s="14">
        <f t="shared" si="208"/>
        <v>0</v>
      </c>
    </row>
    <row r="2610" spans="1:10" x14ac:dyDescent="0.3">
      <c r="A2610" s="5">
        <f t="shared" si="206"/>
        <v>1632</v>
      </c>
      <c r="H2610" s="10">
        <f>IF(_xlfn.XLOOKUP(D2610,Principales!$B:$B,Principales!$D:$D,,,1)&lt;B2610,_xlfn.XLOOKUP(D2610,Principales!$B:$B,Principales!$C:$C,,,-1),_xlfn.XLOOKUP(D2610,Principales!$B:$B,Principales!$C:$C,,,1))</f>
        <v>0</v>
      </c>
      <c r="I2610" s="48">
        <f t="shared" si="207"/>
        <v>0</v>
      </c>
      <c r="J2610" s="14">
        <f t="shared" si="208"/>
        <v>0</v>
      </c>
    </row>
    <row r="2611" spans="1:10" x14ac:dyDescent="0.3">
      <c r="A2611" s="5">
        <f t="shared" si="206"/>
        <v>1632</v>
      </c>
      <c r="H2611" s="10">
        <f>IF(_xlfn.XLOOKUP(D2611,Principales!$B:$B,Principales!$D:$D,,,1)&lt;B2611,_xlfn.XLOOKUP(D2611,Principales!$B:$B,Principales!$C:$C,,,-1),_xlfn.XLOOKUP(D2611,Principales!$B:$B,Principales!$C:$C,,,1))</f>
        <v>0</v>
      </c>
      <c r="I2611" s="48">
        <f t="shared" si="207"/>
        <v>0</v>
      </c>
      <c r="J2611" s="14">
        <f t="shared" si="208"/>
        <v>0</v>
      </c>
    </row>
    <row r="2612" spans="1:10" x14ac:dyDescent="0.3">
      <c r="A2612" s="5">
        <f t="shared" si="206"/>
        <v>1632</v>
      </c>
      <c r="H2612" s="10">
        <f>IF(_xlfn.XLOOKUP(D2612,Principales!$B:$B,Principales!$D:$D,,,1)&lt;B2612,_xlfn.XLOOKUP(D2612,Principales!$B:$B,Principales!$C:$C,,,-1),_xlfn.XLOOKUP(D2612,Principales!$B:$B,Principales!$C:$C,,,1))</f>
        <v>0</v>
      </c>
      <c r="I2612" s="48">
        <f t="shared" si="207"/>
        <v>0</v>
      </c>
      <c r="J2612" s="14">
        <f t="shared" si="208"/>
        <v>0</v>
      </c>
    </row>
    <row r="2613" spans="1:10" x14ac:dyDescent="0.3">
      <c r="A2613" s="5">
        <f t="shared" si="206"/>
        <v>1632</v>
      </c>
      <c r="H2613" s="10">
        <f>IF(_xlfn.XLOOKUP(D2613,Principales!$B:$B,Principales!$D:$D,,,1)&lt;B2613,_xlfn.XLOOKUP(D2613,Principales!$B:$B,Principales!$C:$C,,,-1),_xlfn.XLOOKUP(D2613,Principales!$B:$B,Principales!$C:$C,,,1))</f>
        <v>0</v>
      </c>
      <c r="I2613" s="48">
        <f t="shared" si="207"/>
        <v>0</v>
      </c>
      <c r="J2613" s="14">
        <f t="shared" si="208"/>
        <v>0</v>
      </c>
    </row>
    <row r="2614" spans="1:10" x14ac:dyDescent="0.3">
      <c r="A2614" s="5">
        <f t="shared" si="206"/>
        <v>1632</v>
      </c>
      <c r="H2614" s="10">
        <f>IF(_xlfn.XLOOKUP(D2614,Principales!$B:$B,Principales!$D:$D,,,1)&lt;B2614,_xlfn.XLOOKUP(D2614,Principales!$B:$B,Principales!$C:$C,,,-1),_xlfn.XLOOKUP(D2614,Principales!$B:$B,Principales!$C:$C,,,1))</f>
        <v>0</v>
      </c>
      <c r="I2614" s="48">
        <f t="shared" si="207"/>
        <v>0</v>
      </c>
      <c r="J2614" s="14">
        <f t="shared" si="208"/>
        <v>0</v>
      </c>
    </row>
    <row r="2615" spans="1:10" x14ac:dyDescent="0.3">
      <c r="A2615" s="5">
        <f t="shared" si="206"/>
        <v>1632</v>
      </c>
      <c r="H2615" s="10">
        <f>IF(_xlfn.XLOOKUP(D2615,Principales!$B:$B,Principales!$D:$D,,,1)&lt;B2615,_xlfn.XLOOKUP(D2615,Principales!$B:$B,Principales!$C:$C,,,-1),_xlfn.XLOOKUP(D2615,Principales!$B:$B,Principales!$C:$C,,,1))</f>
        <v>0</v>
      </c>
      <c r="I2615" s="48">
        <f t="shared" si="207"/>
        <v>0</v>
      </c>
      <c r="J2615" s="14">
        <f t="shared" si="208"/>
        <v>0</v>
      </c>
    </row>
    <row r="2616" spans="1:10" x14ac:dyDescent="0.3">
      <c r="A2616" s="5">
        <f t="shared" si="206"/>
        <v>1632</v>
      </c>
      <c r="H2616" s="10">
        <f>IF(_xlfn.XLOOKUP(D2616,Principales!$B:$B,Principales!$D:$D,,,1)&lt;B2616,_xlfn.XLOOKUP(D2616,Principales!$B:$B,Principales!$C:$C,,,-1),_xlfn.XLOOKUP(D2616,Principales!$B:$B,Principales!$C:$C,,,1))</f>
        <v>0</v>
      </c>
      <c r="I2616" s="48">
        <f t="shared" si="207"/>
        <v>0</v>
      </c>
      <c r="J2616" s="14">
        <f t="shared" si="208"/>
        <v>0</v>
      </c>
    </row>
    <row r="2617" spans="1:10" x14ac:dyDescent="0.3">
      <c r="A2617" s="5">
        <f t="shared" si="206"/>
        <v>1632</v>
      </c>
      <c r="H2617" s="10">
        <f>IF(_xlfn.XLOOKUP(D2617,Principales!$B:$B,Principales!$D:$D,,,1)&lt;B2617,_xlfn.XLOOKUP(D2617,Principales!$B:$B,Principales!$C:$C,,,-1),_xlfn.XLOOKUP(D2617,Principales!$B:$B,Principales!$C:$C,,,1))</f>
        <v>0</v>
      </c>
      <c r="I2617" s="48">
        <f t="shared" si="207"/>
        <v>0</v>
      </c>
      <c r="J2617" s="14">
        <f t="shared" si="208"/>
        <v>0</v>
      </c>
    </row>
    <row r="2618" spans="1:10" x14ac:dyDescent="0.3">
      <c r="A2618" s="5">
        <f t="shared" si="206"/>
        <v>1632</v>
      </c>
      <c r="H2618" s="10">
        <f>IF(_xlfn.XLOOKUP(D2618,Principales!$B:$B,Principales!$D:$D,,,1)&lt;B2618,_xlfn.XLOOKUP(D2618,Principales!$B:$B,Principales!$C:$C,,,-1),_xlfn.XLOOKUP(D2618,Principales!$B:$B,Principales!$C:$C,,,1))</f>
        <v>0</v>
      </c>
      <c r="I2618" s="48">
        <f t="shared" si="207"/>
        <v>0</v>
      </c>
      <c r="J2618" s="14">
        <f t="shared" si="208"/>
        <v>0</v>
      </c>
    </row>
    <row r="2619" spans="1:10" x14ac:dyDescent="0.3">
      <c r="A2619" s="5">
        <f t="shared" si="206"/>
        <v>1632</v>
      </c>
      <c r="H2619" s="10">
        <f>IF(_xlfn.XLOOKUP(D2619,Principales!$B:$B,Principales!$D:$D,,,1)&lt;B2619,_xlfn.XLOOKUP(D2619,Principales!$B:$B,Principales!$C:$C,,,-1),_xlfn.XLOOKUP(D2619,Principales!$B:$B,Principales!$C:$C,,,1))</f>
        <v>0</v>
      </c>
      <c r="I2619" s="48">
        <f t="shared" si="207"/>
        <v>0</v>
      </c>
      <c r="J2619" s="14">
        <f t="shared" si="208"/>
        <v>0</v>
      </c>
    </row>
    <row r="2620" spans="1:10" x14ac:dyDescent="0.3">
      <c r="A2620" s="5">
        <f t="shared" si="206"/>
        <v>1632</v>
      </c>
      <c r="H2620" s="10">
        <f>IF(_xlfn.XLOOKUP(D2620,Principales!$B:$B,Principales!$D:$D,,,1)&lt;B2620,_xlfn.XLOOKUP(D2620,Principales!$B:$B,Principales!$C:$C,,,-1),_xlfn.XLOOKUP(D2620,Principales!$B:$B,Principales!$C:$C,,,1))</f>
        <v>0</v>
      </c>
      <c r="I2620" s="48">
        <f t="shared" si="207"/>
        <v>0</v>
      </c>
      <c r="J2620" s="14">
        <f t="shared" si="208"/>
        <v>0</v>
      </c>
    </row>
    <row r="2621" spans="1:10" x14ac:dyDescent="0.3">
      <c r="A2621" s="5">
        <f t="shared" si="206"/>
        <v>1632</v>
      </c>
      <c r="H2621" s="10">
        <f>IF(_xlfn.XLOOKUP(D2621,Principales!$B:$B,Principales!$D:$D,,,1)&lt;B2621,_xlfn.XLOOKUP(D2621,Principales!$B:$B,Principales!$C:$C,,,-1),_xlfn.XLOOKUP(D2621,Principales!$B:$B,Principales!$C:$C,,,1))</f>
        <v>0</v>
      </c>
      <c r="I2621" s="48">
        <f t="shared" si="207"/>
        <v>0</v>
      </c>
      <c r="J2621" s="14">
        <f t="shared" si="208"/>
        <v>0</v>
      </c>
    </row>
    <row r="2622" spans="1:10" x14ac:dyDescent="0.3">
      <c r="A2622" s="5">
        <f t="shared" si="206"/>
        <v>1632</v>
      </c>
      <c r="H2622" s="10">
        <f>IF(_xlfn.XLOOKUP(D2622,Principales!$B:$B,Principales!$D:$D,,,1)&lt;B2622,_xlfn.XLOOKUP(D2622,Principales!$B:$B,Principales!$C:$C,,,-1),_xlfn.XLOOKUP(D2622,Principales!$B:$B,Principales!$C:$C,,,1))</f>
        <v>0</v>
      </c>
      <c r="I2622" s="48">
        <f t="shared" si="207"/>
        <v>0</v>
      </c>
      <c r="J2622" s="14">
        <f t="shared" si="208"/>
        <v>0</v>
      </c>
    </row>
    <row r="2623" spans="1:10" x14ac:dyDescent="0.3">
      <c r="A2623" s="5">
        <f t="shared" si="206"/>
        <v>1632</v>
      </c>
      <c r="H2623" s="10">
        <f>IF(_xlfn.XLOOKUP(D2623,Principales!$B:$B,Principales!$D:$D,,,1)&lt;B2623,_xlfn.XLOOKUP(D2623,Principales!$B:$B,Principales!$C:$C,,,-1),_xlfn.XLOOKUP(D2623,Principales!$B:$B,Principales!$C:$C,,,1))</f>
        <v>0</v>
      </c>
      <c r="I2623" s="48">
        <f t="shared" si="207"/>
        <v>0</v>
      </c>
      <c r="J2623" s="14">
        <f t="shared" si="208"/>
        <v>0</v>
      </c>
    </row>
    <row r="2624" spans="1:10" x14ac:dyDescent="0.3">
      <c r="A2624" s="5">
        <f t="shared" si="206"/>
        <v>1632</v>
      </c>
      <c r="H2624" s="10">
        <f>IF(_xlfn.XLOOKUP(D2624,Principales!$B:$B,Principales!$D:$D,,,1)&lt;B2624,_xlfn.XLOOKUP(D2624,Principales!$B:$B,Principales!$C:$C,,,-1),_xlfn.XLOOKUP(D2624,Principales!$B:$B,Principales!$C:$C,,,1))</f>
        <v>0</v>
      </c>
      <c r="I2624" s="48">
        <f t="shared" si="207"/>
        <v>0</v>
      </c>
      <c r="J2624" s="14">
        <f t="shared" si="208"/>
        <v>0</v>
      </c>
    </row>
    <row r="2625" spans="1:10" x14ac:dyDescent="0.3">
      <c r="A2625" s="5">
        <f t="shared" si="206"/>
        <v>1632</v>
      </c>
      <c r="H2625" s="10">
        <f>IF(_xlfn.XLOOKUP(D2625,Principales!$B:$B,Principales!$D:$D,,,1)&lt;B2625,_xlfn.XLOOKUP(D2625,Principales!$B:$B,Principales!$C:$C,,,-1),_xlfn.XLOOKUP(D2625,Principales!$B:$B,Principales!$C:$C,,,1))</f>
        <v>0</v>
      </c>
      <c r="I2625" s="48">
        <f t="shared" si="207"/>
        <v>0</v>
      </c>
      <c r="J2625" s="14">
        <f t="shared" si="208"/>
        <v>0</v>
      </c>
    </row>
    <row r="2626" spans="1:10" x14ac:dyDescent="0.3">
      <c r="A2626" s="5">
        <f t="shared" si="206"/>
        <v>1632</v>
      </c>
      <c r="H2626" s="10">
        <f>IF(_xlfn.XLOOKUP(D2626,Principales!$B:$B,Principales!$D:$D,,,1)&lt;B2626,_xlfn.XLOOKUP(D2626,Principales!$B:$B,Principales!$C:$C,,,-1),_xlfn.XLOOKUP(D2626,Principales!$B:$B,Principales!$C:$C,,,1))</f>
        <v>0</v>
      </c>
      <c r="I2626" s="48">
        <f t="shared" si="207"/>
        <v>0</v>
      </c>
      <c r="J2626" s="14">
        <f t="shared" si="208"/>
        <v>0</v>
      </c>
    </row>
    <row r="2627" spans="1:10" x14ac:dyDescent="0.3">
      <c r="A2627" s="5">
        <f t="shared" si="206"/>
        <v>1632</v>
      </c>
      <c r="H2627" s="10">
        <f>IF(_xlfn.XLOOKUP(D2627,Principales!$B:$B,Principales!$D:$D,,,1)&lt;B2627,_xlfn.XLOOKUP(D2627,Principales!$B:$B,Principales!$C:$C,,,-1),_xlfn.XLOOKUP(D2627,Principales!$B:$B,Principales!$C:$C,,,1))</f>
        <v>0</v>
      </c>
      <c r="I2627" s="48">
        <f t="shared" si="207"/>
        <v>0</v>
      </c>
      <c r="J2627" s="14">
        <f t="shared" si="208"/>
        <v>0</v>
      </c>
    </row>
    <row r="2628" spans="1:10" x14ac:dyDescent="0.3">
      <c r="A2628" s="5">
        <f t="shared" ref="A2628:A2691" si="209">IF(_xlfn.CONCAT(B2628:C2628)=_xlfn.CONCAT(B2627:C2627),A2627,A2627+1)</f>
        <v>1632</v>
      </c>
      <c r="H2628" s="10">
        <f>IF(_xlfn.XLOOKUP(D2628,Principales!$B:$B,Principales!$D:$D,,,1)&lt;B2628,_xlfn.XLOOKUP(D2628,Principales!$B:$B,Principales!$C:$C,,,-1),_xlfn.XLOOKUP(D2628,Principales!$B:$B,Principales!$C:$C,,,1))</f>
        <v>0</v>
      </c>
      <c r="I2628" s="48">
        <f t="shared" si="207"/>
        <v>0</v>
      </c>
      <c r="J2628" s="14">
        <f t="shared" si="208"/>
        <v>0</v>
      </c>
    </row>
    <row r="2629" spans="1:10" x14ac:dyDescent="0.3">
      <c r="A2629" s="5">
        <f t="shared" si="209"/>
        <v>1632</v>
      </c>
      <c r="H2629" s="10">
        <f>IF(_xlfn.XLOOKUP(D2629,Principales!$B:$B,Principales!$D:$D,,,1)&lt;B2629,_xlfn.XLOOKUP(D2629,Principales!$B:$B,Principales!$C:$C,,,-1),_xlfn.XLOOKUP(D2629,Principales!$B:$B,Principales!$C:$C,,,1))</f>
        <v>0</v>
      </c>
      <c r="I2629" s="48">
        <f t="shared" si="207"/>
        <v>0</v>
      </c>
      <c r="J2629" s="14">
        <f t="shared" si="208"/>
        <v>0</v>
      </c>
    </row>
    <row r="2630" spans="1:10" x14ac:dyDescent="0.3">
      <c r="A2630" s="5">
        <f t="shared" si="209"/>
        <v>1632</v>
      </c>
      <c r="H2630" s="10">
        <f>IF(_xlfn.XLOOKUP(D2630,Principales!$B:$B,Principales!$D:$D,,,1)&lt;B2630,_xlfn.XLOOKUP(D2630,Principales!$B:$B,Principales!$C:$C,,,-1),_xlfn.XLOOKUP(D2630,Principales!$B:$B,Principales!$C:$C,,,1))</f>
        <v>0</v>
      </c>
      <c r="I2630" s="48">
        <f t="shared" si="207"/>
        <v>0</v>
      </c>
      <c r="J2630" s="14">
        <f t="shared" si="208"/>
        <v>0</v>
      </c>
    </row>
    <row r="2631" spans="1:10" x14ac:dyDescent="0.3">
      <c r="A2631" s="5">
        <f t="shared" si="209"/>
        <v>1632</v>
      </c>
      <c r="H2631" s="10">
        <f>IF(_xlfn.XLOOKUP(D2631,Principales!$B:$B,Principales!$D:$D,,,1)&lt;B2631,_xlfn.XLOOKUP(D2631,Principales!$B:$B,Principales!$C:$C,,,-1),_xlfn.XLOOKUP(D2631,Principales!$B:$B,Principales!$C:$C,,,1))</f>
        <v>0</v>
      </c>
      <c r="I2631" s="48">
        <f t="shared" si="207"/>
        <v>0</v>
      </c>
      <c r="J2631" s="14">
        <f t="shared" si="208"/>
        <v>0</v>
      </c>
    </row>
    <row r="2632" spans="1:10" x14ac:dyDescent="0.3">
      <c r="A2632" s="5">
        <f t="shared" si="209"/>
        <v>1632</v>
      </c>
      <c r="H2632" s="10">
        <f>IF(_xlfn.XLOOKUP(D2632,Principales!$B:$B,Principales!$D:$D,,,1)&lt;B2632,_xlfn.XLOOKUP(D2632,Principales!$B:$B,Principales!$C:$C,,,-1),_xlfn.XLOOKUP(D2632,Principales!$B:$B,Principales!$C:$C,,,1))</f>
        <v>0</v>
      </c>
      <c r="I2632" s="48">
        <f t="shared" si="207"/>
        <v>0</v>
      </c>
      <c r="J2632" s="14">
        <f t="shared" si="208"/>
        <v>0</v>
      </c>
    </row>
    <row r="2633" spans="1:10" x14ac:dyDescent="0.3">
      <c r="A2633" s="5">
        <f t="shared" si="209"/>
        <v>1632</v>
      </c>
      <c r="H2633" s="10">
        <f>IF(_xlfn.XLOOKUP(D2633,Principales!$B:$B,Principales!$D:$D,,,1)&lt;B2633,_xlfn.XLOOKUP(D2633,Principales!$B:$B,Principales!$C:$C,,,-1),_xlfn.XLOOKUP(D2633,Principales!$B:$B,Principales!$C:$C,,,1))</f>
        <v>0</v>
      </c>
      <c r="I2633" s="48">
        <f t="shared" ref="I2633:I2696" si="210">IF(AND(F2633="S/E",OR(E2633="Mix ensalada",D2633="Mix ensalada")),0,IF(AND(F2633="S/E",OR(E2633&lt;&gt;"Mix ensalada",D2633&lt;&gt;"Mix ensalada")),1000,0))</f>
        <v>0</v>
      </c>
      <c r="J2633" s="14">
        <f t="shared" ref="J2633:J2696" si="211">G2633*H2633-I2633</f>
        <v>0</v>
      </c>
    </row>
    <row r="2634" spans="1:10" x14ac:dyDescent="0.3">
      <c r="A2634" s="5">
        <f t="shared" si="209"/>
        <v>1632</v>
      </c>
      <c r="H2634" s="10">
        <f>IF(_xlfn.XLOOKUP(D2634,Principales!$B:$B,Principales!$D:$D,,,1)&lt;B2634,_xlfn.XLOOKUP(D2634,Principales!$B:$B,Principales!$C:$C,,,-1),_xlfn.XLOOKUP(D2634,Principales!$B:$B,Principales!$C:$C,,,1))</f>
        <v>0</v>
      </c>
      <c r="I2634" s="48">
        <f t="shared" si="210"/>
        <v>0</v>
      </c>
      <c r="J2634" s="14">
        <f t="shared" si="211"/>
        <v>0</v>
      </c>
    </row>
    <row r="2635" spans="1:10" x14ac:dyDescent="0.3">
      <c r="A2635" s="5">
        <f t="shared" si="209"/>
        <v>1632</v>
      </c>
      <c r="H2635" s="10">
        <f>IF(_xlfn.XLOOKUP(D2635,Principales!$B:$B,Principales!$D:$D,,,1)&lt;B2635,_xlfn.XLOOKUP(D2635,Principales!$B:$B,Principales!$C:$C,,,-1),_xlfn.XLOOKUP(D2635,Principales!$B:$B,Principales!$C:$C,,,1))</f>
        <v>0</v>
      </c>
      <c r="I2635" s="48">
        <f t="shared" si="210"/>
        <v>0</v>
      </c>
      <c r="J2635" s="14">
        <f t="shared" si="211"/>
        <v>0</v>
      </c>
    </row>
    <row r="2636" spans="1:10" x14ac:dyDescent="0.3">
      <c r="A2636" s="5">
        <f t="shared" si="209"/>
        <v>1632</v>
      </c>
      <c r="H2636" s="10">
        <f>IF(_xlfn.XLOOKUP(D2636,Principales!$B:$B,Principales!$D:$D,,,1)&lt;B2636,_xlfn.XLOOKUP(D2636,Principales!$B:$B,Principales!$C:$C,,,-1),_xlfn.XLOOKUP(D2636,Principales!$B:$B,Principales!$C:$C,,,1))</f>
        <v>0</v>
      </c>
      <c r="I2636" s="48">
        <f t="shared" si="210"/>
        <v>0</v>
      </c>
      <c r="J2636" s="14">
        <f t="shared" si="211"/>
        <v>0</v>
      </c>
    </row>
    <row r="2637" spans="1:10" x14ac:dyDescent="0.3">
      <c r="A2637" s="5">
        <f t="shared" si="209"/>
        <v>1632</v>
      </c>
      <c r="H2637" s="10">
        <f>IF(_xlfn.XLOOKUP(D2637,Principales!$B:$B,Principales!$D:$D,,,1)&lt;B2637,_xlfn.XLOOKUP(D2637,Principales!$B:$B,Principales!$C:$C,,,-1),_xlfn.XLOOKUP(D2637,Principales!$B:$B,Principales!$C:$C,,,1))</f>
        <v>0</v>
      </c>
      <c r="I2637" s="48">
        <f t="shared" si="210"/>
        <v>0</v>
      </c>
      <c r="J2637" s="14">
        <f t="shared" si="211"/>
        <v>0</v>
      </c>
    </row>
    <row r="2638" spans="1:10" x14ac:dyDescent="0.3">
      <c r="A2638" s="5">
        <f t="shared" si="209"/>
        <v>1632</v>
      </c>
      <c r="H2638" s="10">
        <f>IF(_xlfn.XLOOKUP(D2638,Principales!$B:$B,Principales!$D:$D,,,1)&lt;B2638,_xlfn.XLOOKUP(D2638,Principales!$B:$B,Principales!$C:$C,,,-1),_xlfn.XLOOKUP(D2638,Principales!$B:$B,Principales!$C:$C,,,1))</f>
        <v>0</v>
      </c>
      <c r="I2638" s="48">
        <f t="shared" si="210"/>
        <v>0</v>
      </c>
      <c r="J2638" s="14">
        <f t="shared" si="211"/>
        <v>0</v>
      </c>
    </row>
    <row r="2639" spans="1:10" x14ac:dyDescent="0.3">
      <c r="A2639" s="5">
        <f t="shared" si="209"/>
        <v>1632</v>
      </c>
      <c r="H2639" s="10">
        <f>IF(_xlfn.XLOOKUP(D2639,Principales!$B:$B,Principales!$D:$D,,,1)&lt;B2639,_xlfn.XLOOKUP(D2639,Principales!$B:$B,Principales!$C:$C,,,-1),_xlfn.XLOOKUP(D2639,Principales!$B:$B,Principales!$C:$C,,,1))</f>
        <v>0</v>
      </c>
      <c r="I2639" s="48">
        <f t="shared" si="210"/>
        <v>0</v>
      </c>
      <c r="J2639" s="14">
        <f t="shared" si="211"/>
        <v>0</v>
      </c>
    </row>
    <row r="2640" spans="1:10" x14ac:dyDescent="0.3">
      <c r="A2640" s="5">
        <f t="shared" si="209"/>
        <v>1632</v>
      </c>
      <c r="H2640" s="10">
        <f>IF(_xlfn.XLOOKUP(D2640,Principales!$B:$B,Principales!$D:$D,,,1)&lt;B2640,_xlfn.XLOOKUP(D2640,Principales!$B:$B,Principales!$C:$C,,,-1),_xlfn.XLOOKUP(D2640,Principales!$B:$B,Principales!$C:$C,,,1))</f>
        <v>0</v>
      </c>
      <c r="I2640" s="48">
        <f t="shared" si="210"/>
        <v>0</v>
      </c>
      <c r="J2640" s="14">
        <f t="shared" si="211"/>
        <v>0</v>
      </c>
    </row>
    <row r="2641" spans="1:10" x14ac:dyDescent="0.3">
      <c r="A2641" s="5">
        <f t="shared" si="209"/>
        <v>1632</v>
      </c>
      <c r="H2641" s="10">
        <f>IF(_xlfn.XLOOKUP(D2641,Principales!$B:$B,Principales!$D:$D,,,1)&lt;B2641,_xlfn.XLOOKUP(D2641,Principales!$B:$B,Principales!$C:$C,,,-1),_xlfn.XLOOKUP(D2641,Principales!$B:$B,Principales!$C:$C,,,1))</f>
        <v>0</v>
      </c>
      <c r="I2641" s="48">
        <f t="shared" si="210"/>
        <v>0</v>
      </c>
      <c r="J2641" s="14">
        <f t="shared" si="211"/>
        <v>0</v>
      </c>
    </row>
    <row r="2642" spans="1:10" x14ac:dyDescent="0.3">
      <c r="A2642" s="5">
        <f t="shared" si="209"/>
        <v>1632</v>
      </c>
      <c r="H2642" s="10">
        <f>IF(_xlfn.XLOOKUP(D2642,Principales!$B:$B,Principales!$D:$D,,,1)&lt;B2642,_xlfn.XLOOKUP(D2642,Principales!$B:$B,Principales!$C:$C,,,-1),_xlfn.XLOOKUP(D2642,Principales!$B:$B,Principales!$C:$C,,,1))</f>
        <v>0</v>
      </c>
      <c r="I2642" s="48">
        <f t="shared" si="210"/>
        <v>0</v>
      </c>
      <c r="J2642" s="14">
        <f t="shared" si="211"/>
        <v>0</v>
      </c>
    </row>
    <row r="2643" spans="1:10" x14ac:dyDescent="0.3">
      <c r="A2643" s="5">
        <f t="shared" si="209"/>
        <v>1632</v>
      </c>
      <c r="H2643" s="10">
        <f>IF(_xlfn.XLOOKUP(D2643,Principales!$B:$B,Principales!$D:$D,,,1)&lt;B2643,_xlfn.XLOOKUP(D2643,Principales!$B:$B,Principales!$C:$C,,,-1),_xlfn.XLOOKUP(D2643,Principales!$B:$B,Principales!$C:$C,,,1))</f>
        <v>0</v>
      </c>
      <c r="I2643" s="48">
        <f t="shared" si="210"/>
        <v>0</v>
      </c>
      <c r="J2643" s="14">
        <f t="shared" si="211"/>
        <v>0</v>
      </c>
    </row>
    <row r="2644" spans="1:10" x14ac:dyDescent="0.3">
      <c r="A2644" s="5">
        <f t="shared" si="209"/>
        <v>1632</v>
      </c>
      <c r="H2644" s="10">
        <f>IF(_xlfn.XLOOKUP(D2644,Principales!$B:$B,Principales!$D:$D,,,1)&lt;B2644,_xlfn.XLOOKUP(D2644,Principales!$B:$B,Principales!$C:$C,,,-1),_xlfn.XLOOKUP(D2644,Principales!$B:$B,Principales!$C:$C,,,1))</f>
        <v>0</v>
      </c>
      <c r="I2644" s="48">
        <f t="shared" si="210"/>
        <v>0</v>
      </c>
      <c r="J2644" s="14">
        <f t="shared" si="211"/>
        <v>0</v>
      </c>
    </row>
    <row r="2645" spans="1:10" x14ac:dyDescent="0.3">
      <c r="A2645" s="5">
        <f t="shared" si="209"/>
        <v>1632</v>
      </c>
      <c r="H2645" s="10">
        <f>IF(_xlfn.XLOOKUP(D2645,Principales!$B:$B,Principales!$D:$D,,,1)&lt;B2645,_xlfn.XLOOKUP(D2645,Principales!$B:$B,Principales!$C:$C,,,-1),_xlfn.XLOOKUP(D2645,Principales!$B:$B,Principales!$C:$C,,,1))</f>
        <v>0</v>
      </c>
      <c r="I2645" s="48">
        <f t="shared" si="210"/>
        <v>0</v>
      </c>
      <c r="J2645" s="14">
        <f t="shared" si="211"/>
        <v>0</v>
      </c>
    </row>
    <row r="2646" spans="1:10" x14ac:dyDescent="0.3">
      <c r="A2646" s="5">
        <f t="shared" si="209"/>
        <v>1632</v>
      </c>
      <c r="H2646" s="10">
        <f>IF(_xlfn.XLOOKUP(D2646,Principales!$B:$B,Principales!$D:$D,,,1)&lt;B2646,_xlfn.XLOOKUP(D2646,Principales!$B:$B,Principales!$C:$C,,,-1),_xlfn.XLOOKUP(D2646,Principales!$B:$B,Principales!$C:$C,,,1))</f>
        <v>0</v>
      </c>
      <c r="I2646" s="48">
        <f t="shared" si="210"/>
        <v>0</v>
      </c>
      <c r="J2646" s="14">
        <f t="shared" si="211"/>
        <v>0</v>
      </c>
    </row>
    <row r="2647" spans="1:10" x14ac:dyDescent="0.3">
      <c r="A2647" s="5">
        <f t="shared" si="209"/>
        <v>1632</v>
      </c>
      <c r="H2647" s="10">
        <f>IF(_xlfn.XLOOKUP(D2647,Principales!$B:$B,Principales!$D:$D,,,1)&lt;B2647,_xlfn.XLOOKUP(D2647,Principales!$B:$B,Principales!$C:$C,,,-1),_xlfn.XLOOKUP(D2647,Principales!$B:$B,Principales!$C:$C,,,1))</f>
        <v>0</v>
      </c>
      <c r="I2647" s="48">
        <f t="shared" si="210"/>
        <v>0</v>
      </c>
      <c r="J2647" s="14">
        <f t="shared" si="211"/>
        <v>0</v>
      </c>
    </row>
    <row r="2648" spans="1:10" x14ac:dyDescent="0.3">
      <c r="A2648" s="5">
        <f t="shared" si="209"/>
        <v>1632</v>
      </c>
      <c r="H2648" s="10">
        <f>IF(_xlfn.XLOOKUP(D2648,Principales!$B:$B,Principales!$D:$D,,,1)&lt;B2648,_xlfn.XLOOKUP(D2648,Principales!$B:$B,Principales!$C:$C,,,-1),_xlfn.XLOOKUP(D2648,Principales!$B:$B,Principales!$C:$C,,,1))</f>
        <v>0</v>
      </c>
      <c r="I2648" s="48">
        <f t="shared" si="210"/>
        <v>0</v>
      </c>
      <c r="J2648" s="14">
        <f t="shared" si="211"/>
        <v>0</v>
      </c>
    </row>
    <row r="2649" spans="1:10" x14ac:dyDescent="0.3">
      <c r="A2649" s="5">
        <f t="shared" si="209"/>
        <v>1632</v>
      </c>
      <c r="H2649" s="10">
        <f>IF(_xlfn.XLOOKUP(D2649,Principales!$B:$B,Principales!$D:$D,,,1)&lt;B2649,_xlfn.XLOOKUP(D2649,Principales!$B:$B,Principales!$C:$C,,,-1),_xlfn.XLOOKUP(D2649,Principales!$B:$B,Principales!$C:$C,,,1))</f>
        <v>0</v>
      </c>
      <c r="I2649" s="48">
        <f t="shared" si="210"/>
        <v>0</v>
      </c>
      <c r="J2649" s="14">
        <f t="shared" si="211"/>
        <v>0</v>
      </c>
    </row>
    <row r="2650" spans="1:10" x14ac:dyDescent="0.3">
      <c r="A2650" s="5">
        <f t="shared" si="209"/>
        <v>1632</v>
      </c>
      <c r="H2650" s="10">
        <f>IF(_xlfn.XLOOKUP(D2650,Principales!$B:$B,Principales!$D:$D,,,1)&lt;B2650,_xlfn.XLOOKUP(D2650,Principales!$B:$B,Principales!$C:$C,,,-1),_xlfn.XLOOKUP(D2650,Principales!$B:$B,Principales!$C:$C,,,1))</f>
        <v>0</v>
      </c>
      <c r="I2650" s="48">
        <f t="shared" si="210"/>
        <v>0</v>
      </c>
      <c r="J2650" s="14">
        <f t="shared" si="211"/>
        <v>0</v>
      </c>
    </row>
    <row r="2651" spans="1:10" x14ac:dyDescent="0.3">
      <c r="A2651" s="5">
        <f t="shared" si="209"/>
        <v>1632</v>
      </c>
      <c r="H2651" s="10">
        <f>IF(_xlfn.XLOOKUP(D2651,Principales!$B:$B,Principales!$D:$D,,,1)&lt;B2651,_xlfn.XLOOKUP(D2651,Principales!$B:$B,Principales!$C:$C,,,-1),_xlfn.XLOOKUP(D2651,Principales!$B:$B,Principales!$C:$C,,,1))</f>
        <v>0</v>
      </c>
      <c r="I2651" s="48">
        <f t="shared" si="210"/>
        <v>0</v>
      </c>
      <c r="J2651" s="14">
        <f t="shared" si="211"/>
        <v>0</v>
      </c>
    </row>
    <row r="2652" spans="1:10" x14ac:dyDescent="0.3">
      <c r="A2652" s="5">
        <f t="shared" si="209"/>
        <v>1632</v>
      </c>
      <c r="H2652" s="10">
        <f>IF(_xlfn.XLOOKUP(D2652,Principales!$B:$B,Principales!$D:$D,,,1)&lt;B2652,_xlfn.XLOOKUP(D2652,Principales!$B:$B,Principales!$C:$C,,,-1),_xlfn.XLOOKUP(D2652,Principales!$B:$B,Principales!$C:$C,,,1))</f>
        <v>0</v>
      </c>
      <c r="I2652" s="48">
        <f t="shared" si="210"/>
        <v>0</v>
      </c>
      <c r="J2652" s="14">
        <f t="shared" si="211"/>
        <v>0</v>
      </c>
    </row>
    <row r="2653" spans="1:10" x14ac:dyDescent="0.3">
      <c r="A2653" s="5">
        <f t="shared" si="209"/>
        <v>1632</v>
      </c>
      <c r="H2653" s="10">
        <f>IF(_xlfn.XLOOKUP(D2653,Principales!$B:$B,Principales!$D:$D,,,1)&lt;B2653,_xlfn.XLOOKUP(D2653,Principales!$B:$B,Principales!$C:$C,,,-1),_xlfn.XLOOKUP(D2653,Principales!$B:$B,Principales!$C:$C,,,1))</f>
        <v>0</v>
      </c>
      <c r="I2653" s="48">
        <f t="shared" si="210"/>
        <v>0</v>
      </c>
      <c r="J2653" s="14">
        <f t="shared" si="211"/>
        <v>0</v>
      </c>
    </row>
    <row r="2654" spans="1:10" x14ac:dyDescent="0.3">
      <c r="A2654" s="5">
        <f t="shared" si="209"/>
        <v>1632</v>
      </c>
      <c r="H2654" s="10">
        <f>IF(_xlfn.XLOOKUP(D2654,Principales!$B:$B,Principales!$D:$D,,,1)&lt;B2654,_xlfn.XLOOKUP(D2654,Principales!$B:$B,Principales!$C:$C,,,-1),_xlfn.XLOOKUP(D2654,Principales!$B:$B,Principales!$C:$C,,,1))</f>
        <v>0</v>
      </c>
      <c r="I2654" s="48">
        <f t="shared" si="210"/>
        <v>0</v>
      </c>
      <c r="J2654" s="14">
        <f t="shared" si="211"/>
        <v>0</v>
      </c>
    </row>
    <row r="2655" spans="1:10" x14ac:dyDescent="0.3">
      <c r="A2655" s="5">
        <f t="shared" si="209"/>
        <v>1632</v>
      </c>
      <c r="H2655" s="10">
        <f>IF(_xlfn.XLOOKUP(D2655,Principales!$B:$B,Principales!$D:$D,,,1)&lt;B2655,_xlfn.XLOOKUP(D2655,Principales!$B:$B,Principales!$C:$C,,,-1),_xlfn.XLOOKUP(D2655,Principales!$B:$B,Principales!$C:$C,,,1))</f>
        <v>0</v>
      </c>
      <c r="I2655" s="48">
        <f t="shared" si="210"/>
        <v>0</v>
      </c>
      <c r="J2655" s="14">
        <f t="shared" si="211"/>
        <v>0</v>
      </c>
    </row>
    <row r="2656" spans="1:10" x14ac:dyDescent="0.3">
      <c r="A2656" s="5">
        <f t="shared" si="209"/>
        <v>1632</v>
      </c>
      <c r="H2656" s="10">
        <f>IF(_xlfn.XLOOKUP(D2656,Principales!$B:$B,Principales!$D:$D,,,1)&lt;B2656,_xlfn.XLOOKUP(D2656,Principales!$B:$B,Principales!$C:$C,,,-1),_xlfn.XLOOKUP(D2656,Principales!$B:$B,Principales!$C:$C,,,1))</f>
        <v>0</v>
      </c>
      <c r="I2656" s="48">
        <f t="shared" si="210"/>
        <v>0</v>
      </c>
      <c r="J2656" s="14">
        <f t="shared" si="211"/>
        <v>0</v>
      </c>
    </row>
    <row r="2657" spans="1:10" x14ac:dyDescent="0.3">
      <c r="A2657" s="5">
        <f t="shared" si="209"/>
        <v>1632</v>
      </c>
      <c r="H2657" s="10">
        <f>IF(_xlfn.XLOOKUP(D2657,Principales!$B:$B,Principales!$D:$D,,,1)&lt;B2657,_xlfn.XLOOKUP(D2657,Principales!$B:$B,Principales!$C:$C,,,-1),_xlfn.XLOOKUP(D2657,Principales!$B:$B,Principales!$C:$C,,,1))</f>
        <v>0</v>
      </c>
      <c r="I2657" s="48">
        <f t="shared" si="210"/>
        <v>0</v>
      </c>
      <c r="J2657" s="14">
        <f t="shared" si="211"/>
        <v>0</v>
      </c>
    </row>
    <row r="2658" spans="1:10" x14ac:dyDescent="0.3">
      <c r="A2658" s="5">
        <f t="shared" si="209"/>
        <v>1632</v>
      </c>
      <c r="H2658" s="10">
        <f>IF(_xlfn.XLOOKUP(D2658,Principales!$B:$B,Principales!$D:$D,,,1)&lt;B2658,_xlfn.XLOOKUP(D2658,Principales!$B:$B,Principales!$C:$C,,,-1),_xlfn.XLOOKUP(D2658,Principales!$B:$B,Principales!$C:$C,,,1))</f>
        <v>0</v>
      </c>
      <c r="I2658" s="48">
        <f t="shared" si="210"/>
        <v>0</v>
      </c>
      <c r="J2658" s="14">
        <f t="shared" si="211"/>
        <v>0</v>
      </c>
    </row>
    <row r="2659" spans="1:10" x14ac:dyDescent="0.3">
      <c r="A2659" s="5">
        <f t="shared" si="209"/>
        <v>1632</v>
      </c>
      <c r="H2659" s="10">
        <f>IF(_xlfn.XLOOKUP(D2659,Principales!$B:$B,Principales!$D:$D,,,1)&lt;B2659,_xlfn.XLOOKUP(D2659,Principales!$B:$B,Principales!$C:$C,,,-1),_xlfn.XLOOKUP(D2659,Principales!$B:$B,Principales!$C:$C,,,1))</f>
        <v>0</v>
      </c>
      <c r="I2659" s="48">
        <f t="shared" si="210"/>
        <v>0</v>
      </c>
      <c r="J2659" s="14">
        <f t="shared" si="211"/>
        <v>0</v>
      </c>
    </row>
    <row r="2660" spans="1:10" x14ac:dyDescent="0.3">
      <c r="A2660" s="5">
        <f t="shared" si="209"/>
        <v>1632</v>
      </c>
      <c r="H2660" s="10">
        <f>IF(_xlfn.XLOOKUP(D2660,Principales!$B:$B,Principales!$D:$D,,,1)&lt;B2660,_xlfn.XLOOKUP(D2660,Principales!$B:$B,Principales!$C:$C,,,-1),_xlfn.XLOOKUP(D2660,Principales!$B:$B,Principales!$C:$C,,,1))</f>
        <v>0</v>
      </c>
      <c r="I2660" s="48">
        <f t="shared" si="210"/>
        <v>0</v>
      </c>
      <c r="J2660" s="14">
        <f t="shared" si="211"/>
        <v>0</v>
      </c>
    </row>
    <row r="2661" spans="1:10" x14ac:dyDescent="0.3">
      <c r="A2661" s="5">
        <f t="shared" si="209"/>
        <v>1632</v>
      </c>
      <c r="H2661" s="10">
        <f>IF(_xlfn.XLOOKUP(D2661,Principales!$B:$B,Principales!$D:$D,,,1)&lt;B2661,_xlfn.XLOOKUP(D2661,Principales!$B:$B,Principales!$C:$C,,,-1),_xlfn.XLOOKUP(D2661,Principales!$B:$B,Principales!$C:$C,,,1))</f>
        <v>0</v>
      </c>
      <c r="I2661" s="48">
        <f t="shared" si="210"/>
        <v>0</v>
      </c>
      <c r="J2661" s="14">
        <f t="shared" si="211"/>
        <v>0</v>
      </c>
    </row>
    <row r="2662" spans="1:10" x14ac:dyDescent="0.3">
      <c r="A2662" s="5">
        <f t="shared" si="209"/>
        <v>1632</v>
      </c>
      <c r="H2662" s="10">
        <f>IF(_xlfn.XLOOKUP(D2662,Principales!$B:$B,Principales!$D:$D,,,1)&lt;B2662,_xlfn.XLOOKUP(D2662,Principales!$B:$B,Principales!$C:$C,,,-1),_xlfn.XLOOKUP(D2662,Principales!$B:$B,Principales!$C:$C,,,1))</f>
        <v>0</v>
      </c>
      <c r="I2662" s="48">
        <f t="shared" si="210"/>
        <v>0</v>
      </c>
      <c r="J2662" s="14">
        <f t="shared" si="211"/>
        <v>0</v>
      </c>
    </row>
    <row r="2663" spans="1:10" x14ac:dyDescent="0.3">
      <c r="A2663" s="5">
        <f t="shared" si="209"/>
        <v>1632</v>
      </c>
      <c r="H2663" s="10">
        <f>IF(_xlfn.XLOOKUP(D2663,Principales!$B:$B,Principales!$D:$D,,,1)&lt;B2663,_xlfn.XLOOKUP(D2663,Principales!$B:$B,Principales!$C:$C,,,-1),_xlfn.XLOOKUP(D2663,Principales!$B:$B,Principales!$C:$C,,,1))</f>
        <v>0</v>
      </c>
      <c r="I2663" s="48">
        <f t="shared" si="210"/>
        <v>0</v>
      </c>
      <c r="J2663" s="14">
        <f t="shared" si="211"/>
        <v>0</v>
      </c>
    </row>
    <row r="2664" spans="1:10" x14ac:dyDescent="0.3">
      <c r="A2664" s="5">
        <f t="shared" si="209"/>
        <v>1632</v>
      </c>
      <c r="H2664" s="10">
        <f>IF(_xlfn.XLOOKUP(D2664,Principales!$B:$B,Principales!$D:$D,,,1)&lt;B2664,_xlfn.XLOOKUP(D2664,Principales!$B:$B,Principales!$C:$C,,,-1),_xlfn.XLOOKUP(D2664,Principales!$B:$B,Principales!$C:$C,,,1))</f>
        <v>0</v>
      </c>
      <c r="I2664" s="48">
        <f t="shared" si="210"/>
        <v>0</v>
      </c>
      <c r="J2664" s="14">
        <f t="shared" si="211"/>
        <v>0</v>
      </c>
    </row>
    <row r="2665" spans="1:10" x14ac:dyDescent="0.3">
      <c r="A2665" s="5">
        <f t="shared" si="209"/>
        <v>1632</v>
      </c>
      <c r="H2665" s="10">
        <f>IF(_xlfn.XLOOKUP(D2665,Principales!$B:$B,Principales!$D:$D,,,1)&lt;B2665,_xlfn.XLOOKUP(D2665,Principales!$B:$B,Principales!$C:$C,,,-1),_xlfn.XLOOKUP(D2665,Principales!$B:$B,Principales!$C:$C,,,1))</f>
        <v>0</v>
      </c>
      <c r="I2665" s="48">
        <f t="shared" si="210"/>
        <v>0</v>
      </c>
      <c r="J2665" s="14">
        <f t="shared" si="211"/>
        <v>0</v>
      </c>
    </row>
    <row r="2666" spans="1:10" x14ac:dyDescent="0.3">
      <c r="A2666" s="5">
        <f t="shared" si="209"/>
        <v>1632</v>
      </c>
      <c r="H2666" s="10">
        <f>IF(_xlfn.XLOOKUP(D2666,Principales!$B:$B,Principales!$D:$D,,,1)&lt;B2666,_xlfn.XLOOKUP(D2666,Principales!$B:$B,Principales!$C:$C,,,-1),_xlfn.XLOOKUP(D2666,Principales!$B:$B,Principales!$C:$C,,,1))</f>
        <v>0</v>
      </c>
      <c r="I2666" s="48">
        <f t="shared" si="210"/>
        <v>0</v>
      </c>
      <c r="J2666" s="14">
        <f t="shared" si="211"/>
        <v>0</v>
      </c>
    </row>
    <row r="2667" spans="1:10" x14ac:dyDescent="0.3">
      <c r="A2667" s="5">
        <f t="shared" si="209"/>
        <v>1632</v>
      </c>
      <c r="H2667" s="10">
        <f>IF(_xlfn.XLOOKUP(D2667,Principales!$B:$B,Principales!$D:$D,,,1)&lt;B2667,_xlfn.XLOOKUP(D2667,Principales!$B:$B,Principales!$C:$C,,,-1),_xlfn.XLOOKUP(D2667,Principales!$B:$B,Principales!$C:$C,,,1))</f>
        <v>0</v>
      </c>
      <c r="I2667" s="48">
        <f t="shared" si="210"/>
        <v>0</v>
      </c>
      <c r="J2667" s="14">
        <f t="shared" si="211"/>
        <v>0</v>
      </c>
    </row>
    <row r="2668" spans="1:10" x14ac:dyDescent="0.3">
      <c r="A2668" s="5">
        <f t="shared" si="209"/>
        <v>1632</v>
      </c>
      <c r="H2668" s="10">
        <f>IF(_xlfn.XLOOKUP(D2668,Principales!$B:$B,Principales!$D:$D,,,1)&lt;B2668,_xlfn.XLOOKUP(D2668,Principales!$B:$B,Principales!$C:$C,,,-1),_xlfn.XLOOKUP(D2668,Principales!$B:$B,Principales!$C:$C,,,1))</f>
        <v>0</v>
      </c>
      <c r="I2668" s="48">
        <f t="shared" si="210"/>
        <v>0</v>
      </c>
      <c r="J2668" s="14">
        <f t="shared" si="211"/>
        <v>0</v>
      </c>
    </row>
    <row r="2669" spans="1:10" x14ac:dyDescent="0.3">
      <c r="A2669" s="5">
        <f t="shared" si="209"/>
        <v>1632</v>
      </c>
      <c r="H2669" s="10">
        <f>IF(_xlfn.XLOOKUP(D2669,Principales!$B:$B,Principales!$D:$D,,,1)&lt;B2669,_xlfn.XLOOKUP(D2669,Principales!$B:$B,Principales!$C:$C,,,-1),_xlfn.XLOOKUP(D2669,Principales!$B:$B,Principales!$C:$C,,,1))</f>
        <v>0</v>
      </c>
      <c r="I2669" s="48">
        <f t="shared" si="210"/>
        <v>0</v>
      </c>
      <c r="J2669" s="14">
        <f t="shared" si="211"/>
        <v>0</v>
      </c>
    </row>
    <row r="2670" spans="1:10" x14ac:dyDescent="0.3">
      <c r="A2670" s="5">
        <f t="shared" si="209"/>
        <v>1632</v>
      </c>
      <c r="H2670" s="10">
        <f>IF(_xlfn.XLOOKUP(D2670,Principales!$B:$B,Principales!$D:$D,,,1)&lt;B2670,_xlfn.XLOOKUP(D2670,Principales!$B:$B,Principales!$C:$C,,,-1),_xlfn.XLOOKUP(D2670,Principales!$B:$B,Principales!$C:$C,,,1))</f>
        <v>0</v>
      </c>
      <c r="I2670" s="48">
        <f t="shared" si="210"/>
        <v>0</v>
      </c>
      <c r="J2670" s="14">
        <f t="shared" si="211"/>
        <v>0</v>
      </c>
    </row>
    <row r="2671" spans="1:10" x14ac:dyDescent="0.3">
      <c r="A2671" s="5">
        <f t="shared" si="209"/>
        <v>1632</v>
      </c>
      <c r="H2671" s="10">
        <f>IF(_xlfn.XLOOKUP(D2671,Principales!$B:$B,Principales!$D:$D,,,1)&lt;B2671,_xlfn.XLOOKUP(D2671,Principales!$B:$B,Principales!$C:$C,,,-1),_xlfn.XLOOKUP(D2671,Principales!$B:$B,Principales!$C:$C,,,1))</f>
        <v>0</v>
      </c>
      <c r="I2671" s="48">
        <f t="shared" si="210"/>
        <v>0</v>
      </c>
      <c r="J2671" s="14">
        <f t="shared" si="211"/>
        <v>0</v>
      </c>
    </row>
    <row r="2672" spans="1:10" x14ac:dyDescent="0.3">
      <c r="A2672" s="5">
        <f t="shared" si="209"/>
        <v>1632</v>
      </c>
      <c r="H2672" s="10">
        <f>IF(_xlfn.XLOOKUP(D2672,Principales!$B:$B,Principales!$D:$D,,,1)&lt;B2672,_xlfn.XLOOKUP(D2672,Principales!$B:$B,Principales!$C:$C,,,-1),_xlfn.XLOOKUP(D2672,Principales!$B:$B,Principales!$C:$C,,,1))</f>
        <v>0</v>
      </c>
      <c r="I2672" s="48">
        <f t="shared" si="210"/>
        <v>0</v>
      </c>
      <c r="J2672" s="14">
        <f t="shared" si="211"/>
        <v>0</v>
      </c>
    </row>
    <row r="2673" spans="1:10" x14ac:dyDescent="0.3">
      <c r="A2673" s="5">
        <f t="shared" si="209"/>
        <v>1632</v>
      </c>
      <c r="H2673" s="10">
        <f>IF(_xlfn.XLOOKUP(D2673,Principales!$B:$B,Principales!$D:$D,,,1)&lt;B2673,_xlfn.XLOOKUP(D2673,Principales!$B:$B,Principales!$C:$C,,,-1),_xlfn.XLOOKUP(D2673,Principales!$B:$B,Principales!$C:$C,,,1))</f>
        <v>0</v>
      </c>
      <c r="I2673" s="48">
        <f t="shared" si="210"/>
        <v>0</v>
      </c>
      <c r="J2673" s="14">
        <f t="shared" si="211"/>
        <v>0</v>
      </c>
    </row>
    <row r="2674" spans="1:10" x14ac:dyDescent="0.3">
      <c r="A2674" s="5">
        <f t="shared" si="209"/>
        <v>1632</v>
      </c>
      <c r="H2674" s="10">
        <f>IF(_xlfn.XLOOKUP(D2674,Principales!$B:$B,Principales!$D:$D,,,1)&lt;B2674,_xlfn.XLOOKUP(D2674,Principales!$B:$B,Principales!$C:$C,,,-1),_xlfn.XLOOKUP(D2674,Principales!$B:$B,Principales!$C:$C,,,1))</f>
        <v>0</v>
      </c>
      <c r="I2674" s="48">
        <f t="shared" si="210"/>
        <v>0</v>
      </c>
      <c r="J2674" s="14">
        <f t="shared" si="211"/>
        <v>0</v>
      </c>
    </row>
    <row r="2675" spans="1:10" x14ac:dyDescent="0.3">
      <c r="A2675" s="5">
        <f t="shared" si="209"/>
        <v>1632</v>
      </c>
      <c r="H2675" s="10">
        <f>IF(_xlfn.XLOOKUP(D2675,Principales!$B:$B,Principales!$D:$D,,,1)&lt;B2675,_xlfn.XLOOKUP(D2675,Principales!$B:$B,Principales!$C:$C,,,-1),_xlfn.XLOOKUP(D2675,Principales!$B:$B,Principales!$C:$C,,,1))</f>
        <v>0</v>
      </c>
      <c r="I2675" s="48">
        <f t="shared" si="210"/>
        <v>0</v>
      </c>
      <c r="J2675" s="14">
        <f t="shared" si="211"/>
        <v>0</v>
      </c>
    </row>
    <row r="2676" spans="1:10" x14ac:dyDescent="0.3">
      <c r="A2676" s="5">
        <f t="shared" si="209"/>
        <v>1632</v>
      </c>
      <c r="H2676" s="10">
        <f>IF(_xlfn.XLOOKUP(D2676,Principales!$B:$B,Principales!$D:$D,,,1)&lt;B2676,_xlfn.XLOOKUP(D2676,Principales!$B:$B,Principales!$C:$C,,,-1),_xlfn.XLOOKUP(D2676,Principales!$B:$B,Principales!$C:$C,,,1))</f>
        <v>0</v>
      </c>
      <c r="I2676" s="48">
        <f t="shared" si="210"/>
        <v>0</v>
      </c>
      <c r="J2676" s="14">
        <f t="shared" si="211"/>
        <v>0</v>
      </c>
    </row>
    <row r="2677" spans="1:10" x14ac:dyDescent="0.3">
      <c r="A2677" s="5">
        <f t="shared" si="209"/>
        <v>1632</v>
      </c>
      <c r="H2677" s="10">
        <f>IF(_xlfn.XLOOKUP(D2677,Principales!$B:$B,Principales!$D:$D,,,1)&lt;B2677,_xlfn.XLOOKUP(D2677,Principales!$B:$B,Principales!$C:$C,,,-1),_xlfn.XLOOKUP(D2677,Principales!$B:$B,Principales!$C:$C,,,1))</f>
        <v>0</v>
      </c>
      <c r="I2677" s="48">
        <f t="shared" si="210"/>
        <v>0</v>
      </c>
      <c r="J2677" s="14">
        <f t="shared" si="211"/>
        <v>0</v>
      </c>
    </row>
    <row r="2678" spans="1:10" x14ac:dyDescent="0.3">
      <c r="A2678" s="5">
        <f t="shared" si="209"/>
        <v>1632</v>
      </c>
      <c r="H2678" s="10">
        <f>IF(_xlfn.XLOOKUP(D2678,Principales!$B:$B,Principales!$D:$D,,,1)&lt;B2678,_xlfn.XLOOKUP(D2678,Principales!$B:$B,Principales!$C:$C,,,-1),_xlfn.XLOOKUP(D2678,Principales!$B:$B,Principales!$C:$C,,,1))</f>
        <v>0</v>
      </c>
      <c r="I2678" s="48">
        <f t="shared" si="210"/>
        <v>0</v>
      </c>
      <c r="J2678" s="14">
        <f t="shared" si="211"/>
        <v>0</v>
      </c>
    </row>
    <row r="2679" spans="1:10" x14ac:dyDescent="0.3">
      <c r="A2679" s="5">
        <f t="shared" si="209"/>
        <v>1632</v>
      </c>
      <c r="H2679" s="10">
        <f>IF(_xlfn.XLOOKUP(D2679,Principales!$B:$B,Principales!$D:$D,,,1)&lt;B2679,_xlfn.XLOOKUP(D2679,Principales!$B:$B,Principales!$C:$C,,,-1),_xlfn.XLOOKUP(D2679,Principales!$B:$B,Principales!$C:$C,,,1))</f>
        <v>0</v>
      </c>
      <c r="I2679" s="48">
        <f t="shared" si="210"/>
        <v>0</v>
      </c>
      <c r="J2679" s="14">
        <f t="shared" si="211"/>
        <v>0</v>
      </c>
    </row>
    <row r="2680" spans="1:10" x14ac:dyDescent="0.3">
      <c r="A2680" s="5">
        <f t="shared" si="209"/>
        <v>1632</v>
      </c>
      <c r="H2680" s="10">
        <f>IF(_xlfn.XLOOKUP(D2680,Principales!$B:$B,Principales!$D:$D,,,1)&lt;B2680,_xlfn.XLOOKUP(D2680,Principales!$B:$B,Principales!$C:$C,,,-1),_xlfn.XLOOKUP(D2680,Principales!$B:$B,Principales!$C:$C,,,1))</f>
        <v>0</v>
      </c>
      <c r="I2680" s="48">
        <f t="shared" si="210"/>
        <v>0</v>
      </c>
      <c r="J2680" s="14">
        <f t="shared" si="211"/>
        <v>0</v>
      </c>
    </row>
    <row r="2681" spans="1:10" x14ac:dyDescent="0.3">
      <c r="A2681" s="5">
        <f t="shared" si="209"/>
        <v>1632</v>
      </c>
      <c r="H2681" s="10">
        <f>IF(_xlfn.XLOOKUP(D2681,Principales!$B:$B,Principales!$D:$D,,,1)&lt;B2681,_xlfn.XLOOKUP(D2681,Principales!$B:$B,Principales!$C:$C,,,-1),_xlfn.XLOOKUP(D2681,Principales!$B:$B,Principales!$C:$C,,,1))</f>
        <v>0</v>
      </c>
      <c r="I2681" s="48">
        <f t="shared" si="210"/>
        <v>0</v>
      </c>
      <c r="J2681" s="14">
        <f t="shared" si="211"/>
        <v>0</v>
      </c>
    </row>
    <row r="2682" spans="1:10" x14ac:dyDescent="0.3">
      <c r="A2682" s="5">
        <f t="shared" si="209"/>
        <v>1632</v>
      </c>
      <c r="H2682" s="10">
        <f>IF(_xlfn.XLOOKUP(D2682,Principales!$B:$B,Principales!$D:$D,,,1)&lt;B2682,_xlfn.XLOOKUP(D2682,Principales!$B:$B,Principales!$C:$C,,,-1),_xlfn.XLOOKUP(D2682,Principales!$B:$B,Principales!$C:$C,,,1))</f>
        <v>0</v>
      </c>
      <c r="I2682" s="48">
        <f t="shared" si="210"/>
        <v>0</v>
      </c>
      <c r="J2682" s="14">
        <f t="shared" si="211"/>
        <v>0</v>
      </c>
    </row>
    <row r="2683" spans="1:10" x14ac:dyDescent="0.3">
      <c r="A2683" s="5">
        <f t="shared" si="209"/>
        <v>1632</v>
      </c>
      <c r="H2683" s="10">
        <f>IF(_xlfn.XLOOKUP(D2683,Principales!$B:$B,Principales!$D:$D,,,1)&lt;B2683,_xlfn.XLOOKUP(D2683,Principales!$B:$B,Principales!$C:$C,,,-1),_xlfn.XLOOKUP(D2683,Principales!$B:$B,Principales!$C:$C,,,1))</f>
        <v>0</v>
      </c>
      <c r="I2683" s="48">
        <f t="shared" si="210"/>
        <v>0</v>
      </c>
      <c r="J2683" s="14">
        <f t="shared" si="211"/>
        <v>0</v>
      </c>
    </row>
    <row r="2684" spans="1:10" x14ac:dyDescent="0.3">
      <c r="A2684" s="5">
        <f t="shared" si="209"/>
        <v>1632</v>
      </c>
      <c r="H2684" s="10">
        <f>IF(_xlfn.XLOOKUP(D2684,Principales!$B:$B,Principales!$D:$D,,,1)&lt;B2684,_xlfn.XLOOKUP(D2684,Principales!$B:$B,Principales!$C:$C,,,-1),_xlfn.XLOOKUP(D2684,Principales!$B:$B,Principales!$C:$C,,,1))</f>
        <v>0</v>
      </c>
      <c r="I2684" s="48">
        <f t="shared" si="210"/>
        <v>0</v>
      </c>
      <c r="J2684" s="14">
        <f t="shared" si="211"/>
        <v>0</v>
      </c>
    </row>
    <row r="2685" spans="1:10" x14ac:dyDescent="0.3">
      <c r="A2685" s="5">
        <f t="shared" si="209"/>
        <v>1632</v>
      </c>
      <c r="H2685" s="10">
        <f>IF(_xlfn.XLOOKUP(D2685,Principales!$B:$B,Principales!$D:$D,,,1)&lt;B2685,_xlfn.XLOOKUP(D2685,Principales!$B:$B,Principales!$C:$C,,,-1),_xlfn.XLOOKUP(D2685,Principales!$B:$B,Principales!$C:$C,,,1))</f>
        <v>0</v>
      </c>
      <c r="I2685" s="48">
        <f t="shared" si="210"/>
        <v>0</v>
      </c>
      <c r="J2685" s="14">
        <f t="shared" si="211"/>
        <v>0</v>
      </c>
    </row>
    <row r="2686" spans="1:10" x14ac:dyDescent="0.3">
      <c r="A2686" s="5">
        <f t="shared" si="209"/>
        <v>1632</v>
      </c>
      <c r="H2686" s="10">
        <f>IF(_xlfn.XLOOKUP(D2686,Principales!$B:$B,Principales!$D:$D,,,1)&lt;B2686,_xlfn.XLOOKUP(D2686,Principales!$B:$B,Principales!$C:$C,,,-1),_xlfn.XLOOKUP(D2686,Principales!$B:$B,Principales!$C:$C,,,1))</f>
        <v>0</v>
      </c>
      <c r="I2686" s="48">
        <f t="shared" si="210"/>
        <v>0</v>
      </c>
      <c r="J2686" s="14">
        <f t="shared" si="211"/>
        <v>0</v>
      </c>
    </row>
    <row r="2687" spans="1:10" x14ac:dyDescent="0.3">
      <c r="A2687" s="5">
        <f t="shared" si="209"/>
        <v>1632</v>
      </c>
      <c r="H2687" s="10">
        <f>IF(_xlfn.XLOOKUP(D2687,Principales!$B:$B,Principales!$D:$D,,,1)&lt;B2687,_xlfn.XLOOKUP(D2687,Principales!$B:$B,Principales!$C:$C,,,-1),_xlfn.XLOOKUP(D2687,Principales!$B:$B,Principales!$C:$C,,,1))</f>
        <v>0</v>
      </c>
      <c r="I2687" s="48">
        <f t="shared" si="210"/>
        <v>0</v>
      </c>
      <c r="J2687" s="14">
        <f t="shared" si="211"/>
        <v>0</v>
      </c>
    </row>
    <row r="2688" spans="1:10" x14ac:dyDescent="0.3">
      <c r="A2688" s="5">
        <f t="shared" si="209"/>
        <v>1632</v>
      </c>
      <c r="H2688" s="10">
        <f>IF(_xlfn.XLOOKUP(D2688,Principales!$B:$B,Principales!$D:$D,,,1)&lt;B2688,_xlfn.XLOOKUP(D2688,Principales!$B:$B,Principales!$C:$C,,,-1),_xlfn.XLOOKUP(D2688,Principales!$B:$B,Principales!$C:$C,,,1))</f>
        <v>0</v>
      </c>
      <c r="I2688" s="48">
        <f t="shared" si="210"/>
        <v>0</v>
      </c>
      <c r="J2688" s="14">
        <f t="shared" si="211"/>
        <v>0</v>
      </c>
    </row>
    <row r="2689" spans="1:10" x14ac:dyDescent="0.3">
      <c r="A2689" s="5">
        <f t="shared" si="209"/>
        <v>1632</v>
      </c>
      <c r="H2689" s="10">
        <f>IF(_xlfn.XLOOKUP(D2689,Principales!$B:$B,Principales!$D:$D,,,1)&lt;B2689,_xlfn.XLOOKUP(D2689,Principales!$B:$B,Principales!$C:$C,,,-1),_xlfn.XLOOKUP(D2689,Principales!$B:$B,Principales!$C:$C,,,1))</f>
        <v>0</v>
      </c>
      <c r="I2689" s="48">
        <f t="shared" si="210"/>
        <v>0</v>
      </c>
      <c r="J2689" s="14">
        <f t="shared" si="211"/>
        <v>0</v>
      </c>
    </row>
    <row r="2690" spans="1:10" x14ac:dyDescent="0.3">
      <c r="A2690" s="5">
        <f t="shared" si="209"/>
        <v>1632</v>
      </c>
      <c r="H2690" s="10">
        <f>IF(_xlfn.XLOOKUP(D2690,Principales!$B:$B,Principales!$D:$D,,,1)&lt;B2690,_xlfn.XLOOKUP(D2690,Principales!$B:$B,Principales!$C:$C,,,-1),_xlfn.XLOOKUP(D2690,Principales!$B:$B,Principales!$C:$C,,,1))</f>
        <v>0</v>
      </c>
      <c r="I2690" s="48">
        <f t="shared" si="210"/>
        <v>0</v>
      </c>
      <c r="J2690" s="14">
        <f t="shared" si="211"/>
        <v>0</v>
      </c>
    </row>
    <row r="2691" spans="1:10" x14ac:dyDescent="0.3">
      <c r="A2691" s="5">
        <f t="shared" si="209"/>
        <v>1632</v>
      </c>
      <c r="H2691" s="10">
        <f>IF(_xlfn.XLOOKUP(D2691,Principales!$B:$B,Principales!$D:$D,,,1)&lt;B2691,_xlfn.XLOOKUP(D2691,Principales!$B:$B,Principales!$C:$C,,,-1),_xlfn.XLOOKUP(D2691,Principales!$B:$B,Principales!$C:$C,,,1))</f>
        <v>0</v>
      </c>
      <c r="I2691" s="48">
        <f t="shared" si="210"/>
        <v>0</v>
      </c>
      <c r="J2691" s="14">
        <f t="shared" si="211"/>
        <v>0</v>
      </c>
    </row>
    <row r="2692" spans="1:10" x14ac:dyDescent="0.3">
      <c r="A2692" s="5">
        <f t="shared" ref="A2692:A2755" si="212">IF(_xlfn.CONCAT(B2692:C2692)=_xlfn.CONCAT(B2691:C2691),A2691,A2691+1)</f>
        <v>1632</v>
      </c>
      <c r="H2692" s="10">
        <f>IF(_xlfn.XLOOKUP(D2692,Principales!$B:$B,Principales!$D:$D,,,1)&lt;B2692,_xlfn.XLOOKUP(D2692,Principales!$B:$B,Principales!$C:$C,,,-1),_xlfn.XLOOKUP(D2692,Principales!$B:$B,Principales!$C:$C,,,1))</f>
        <v>0</v>
      </c>
      <c r="I2692" s="48">
        <f t="shared" si="210"/>
        <v>0</v>
      </c>
      <c r="J2692" s="14">
        <f t="shared" si="211"/>
        <v>0</v>
      </c>
    </row>
    <row r="2693" spans="1:10" x14ac:dyDescent="0.3">
      <c r="A2693" s="5">
        <f t="shared" si="212"/>
        <v>1632</v>
      </c>
      <c r="H2693" s="10">
        <f>IF(_xlfn.XLOOKUP(D2693,Principales!$B:$B,Principales!$D:$D,,,1)&lt;B2693,_xlfn.XLOOKUP(D2693,Principales!$B:$B,Principales!$C:$C,,,-1),_xlfn.XLOOKUP(D2693,Principales!$B:$B,Principales!$C:$C,,,1))</f>
        <v>0</v>
      </c>
      <c r="I2693" s="48">
        <f t="shared" si="210"/>
        <v>0</v>
      </c>
      <c r="J2693" s="14">
        <f t="shared" si="211"/>
        <v>0</v>
      </c>
    </row>
    <row r="2694" spans="1:10" x14ac:dyDescent="0.3">
      <c r="A2694" s="5">
        <f t="shared" si="212"/>
        <v>1632</v>
      </c>
      <c r="H2694" s="10">
        <f>IF(_xlfn.XLOOKUP(D2694,Principales!$B:$B,Principales!$D:$D,,,1)&lt;B2694,_xlfn.XLOOKUP(D2694,Principales!$B:$B,Principales!$C:$C,,,-1),_xlfn.XLOOKUP(D2694,Principales!$B:$B,Principales!$C:$C,,,1))</f>
        <v>0</v>
      </c>
      <c r="I2694" s="48">
        <f t="shared" si="210"/>
        <v>0</v>
      </c>
      <c r="J2694" s="14">
        <f t="shared" si="211"/>
        <v>0</v>
      </c>
    </row>
    <row r="2695" spans="1:10" x14ac:dyDescent="0.3">
      <c r="A2695" s="5">
        <f t="shared" si="212"/>
        <v>1632</v>
      </c>
      <c r="H2695" s="10">
        <f>IF(_xlfn.XLOOKUP(D2695,Principales!$B:$B,Principales!$D:$D,,,1)&lt;B2695,_xlfn.XLOOKUP(D2695,Principales!$B:$B,Principales!$C:$C,,,-1),_xlfn.XLOOKUP(D2695,Principales!$B:$B,Principales!$C:$C,,,1))</f>
        <v>0</v>
      </c>
      <c r="I2695" s="48">
        <f t="shared" si="210"/>
        <v>0</v>
      </c>
      <c r="J2695" s="14">
        <f t="shared" si="211"/>
        <v>0</v>
      </c>
    </row>
    <row r="2696" spans="1:10" x14ac:dyDescent="0.3">
      <c r="A2696" s="5">
        <f t="shared" si="212"/>
        <v>1632</v>
      </c>
      <c r="H2696" s="10">
        <f>IF(_xlfn.XLOOKUP(D2696,Principales!$B:$B,Principales!$D:$D,,,1)&lt;B2696,_xlfn.XLOOKUP(D2696,Principales!$B:$B,Principales!$C:$C,,,-1),_xlfn.XLOOKUP(D2696,Principales!$B:$B,Principales!$C:$C,,,1))</f>
        <v>0</v>
      </c>
      <c r="I2696" s="48">
        <f t="shared" si="210"/>
        <v>0</v>
      </c>
      <c r="J2696" s="14">
        <f t="shared" si="211"/>
        <v>0</v>
      </c>
    </row>
    <row r="2697" spans="1:10" x14ac:dyDescent="0.3">
      <c r="A2697" s="5">
        <f t="shared" si="212"/>
        <v>1632</v>
      </c>
      <c r="H2697" s="10">
        <f>IF(_xlfn.XLOOKUP(D2697,Principales!$B:$B,Principales!$D:$D,,,1)&lt;B2697,_xlfn.XLOOKUP(D2697,Principales!$B:$B,Principales!$C:$C,,,-1),_xlfn.XLOOKUP(D2697,Principales!$B:$B,Principales!$C:$C,,,1))</f>
        <v>0</v>
      </c>
      <c r="I2697" s="48">
        <f t="shared" ref="I2697:I2760" si="213">IF(AND(F2697="S/E",OR(E2697="Mix ensalada",D2697="Mix ensalada")),0,IF(AND(F2697="S/E",OR(E2697&lt;&gt;"Mix ensalada",D2697&lt;&gt;"Mix ensalada")),1000,0))</f>
        <v>0</v>
      </c>
      <c r="J2697" s="14">
        <f t="shared" ref="J2697:J2760" si="214">G2697*H2697-I2697</f>
        <v>0</v>
      </c>
    </row>
    <row r="2698" spans="1:10" x14ac:dyDescent="0.3">
      <c r="A2698" s="5">
        <f t="shared" si="212"/>
        <v>1632</v>
      </c>
      <c r="H2698" s="10">
        <f>IF(_xlfn.XLOOKUP(D2698,Principales!$B:$B,Principales!$D:$D,,,1)&lt;B2698,_xlfn.XLOOKUP(D2698,Principales!$B:$B,Principales!$C:$C,,,-1),_xlfn.XLOOKUP(D2698,Principales!$B:$B,Principales!$C:$C,,,1))</f>
        <v>0</v>
      </c>
      <c r="I2698" s="48">
        <f t="shared" si="213"/>
        <v>0</v>
      </c>
      <c r="J2698" s="14">
        <f t="shared" si="214"/>
        <v>0</v>
      </c>
    </row>
    <row r="2699" spans="1:10" x14ac:dyDescent="0.3">
      <c r="A2699" s="5">
        <f t="shared" si="212"/>
        <v>1632</v>
      </c>
      <c r="H2699" s="10">
        <f>IF(_xlfn.XLOOKUP(D2699,Principales!$B:$B,Principales!$D:$D,,,1)&lt;B2699,_xlfn.XLOOKUP(D2699,Principales!$B:$B,Principales!$C:$C,,,-1),_xlfn.XLOOKUP(D2699,Principales!$B:$B,Principales!$C:$C,,,1))</f>
        <v>0</v>
      </c>
      <c r="I2699" s="48">
        <f t="shared" si="213"/>
        <v>0</v>
      </c>
      <c r="J2699" s="14">
        <f t="shared" si="214"/>
        <v>0</v>
      </c>
    </row>
    <row r="2700" spans="1:10" x14ac:dyDescent="0.3">
      <c r="A2700" s="5">
        <f t="shared" si="212"/>
        <v>1632</v>
      </c>
      <c r="H2700" s="10">
        <f>IF(_xlfn.XLOOKUP(D2700,Principales!$B:$B,Principales!$D:$D,,,1)&lt;B2700,_xlfn.XLOOKUP(D2700,Principales!$B:$B,Principales!$C:$C,,,-1),_xlfn.XLOOKUP(D2700,Principales!$B:$B,Principales!$C:$C,,,1))</f>
        <v>0</v>
      </c>
      <c r="I2700" s="48">
        <f t="shared" si="213"/>
        <v>0</v>
      </c>
      <c r="J2700" s="14">
        <f t="shared" si="214"/>
        <v>0</v>
      </c>
    </row>
    <row r="2701" spans="1:10" x14ac:dyDescent="0.3">
      <c r="A2701" s="5">
        <f t="shared" si="212"/>
        <v>1632</v>
      </c>
      <c r="H2701" s="10">
        <f>IF(_xlfn.XLOOKUP(D2701,Principales!$B:$B,Principales!$D:$D,,,1)&lt;B2701,_xlfn.XLOOKUP(D2701,Principales!$B:$B,Principales!$C:$C,,,-1),_xlfn.XLOOKUP(D2701,Principales!$B:$B,Principales!$C:$C,,,1))</f>
        <v>0</v>
      </c>
      <c r="I2701" s="48">
        <f t="shared" si="213"/>
        <v>0</v>
      </c>
      <c r="J2701" s="14">
        <f t="shared" si="214"/>
        <v>0</v>
      </c>
    </row>
    <row r="2702" spans="1:10" x14ac:dyDescent="0.3">
      <c r="A2702" s="5">
        <f t="shared" si="212"/>
        <v>1632</v>
      </c>
      <c r="H2702" s="10">
        <f>IF(_xlfn.XLOOKUP(D2702,Principales!$B:$B,Principales!$D:$D,,,1)&lt;B2702,_xlfn.XLOOKUP(D2702,Principales!$B:$B,Principales!$C:$C,,,-1),_xlfn.XLOOKUP(D2702,Principales!$B:$B,Principales!$C:$C,,,1))</f>
        <v>0</v>
      </c>
      <c r="I2702" s="48">
        <f t="shared" si="213"/>
        <v>0</v>
      </c>
      <c r="J2702" s="14">
        <f t="shared" si="214"/>
        <v>0</v>
      </c>
    </row>
    <row r="2703" spans="1:10" x14ac:dyDescent="0.3">
      <c r="A2703" s="5">
        <f t="shared" si="212"/>
        <v>1632</v>
      </c>
      <c r="H2703" s="10">
        <f>IF(_xlfn.XLOOKUP(D2703,Principales!$B:$B,Principales!$D:$D,,,1)&lt;B2703,_xlfn.XLOOKUP(D2703,Principales!$B:$B,Principales!$C:$C,,,-1),_xlfn.XLOOKUP(D2703,Principales!$B:$B,Principales!$C:$C,,,1))</f>
        <v>0</v>
      </c>
      <c r="I2703" s="48">
        <f t="shared" si="213"/>
        <v>0</v>
      </c>
      <c r="J2703" s="14">
        <f t="shared" si="214"/>
        <v>0</v>
      </c>
    </row>
    <row r="2704" spans="1:10" x14ac:dyDescent="0.3">
      <c r="A2704" s="5">
        <f t="shared" si="212"/>
        <v>1632</v>
      </c>
      <c r="H2704" s="10">
        <f>IF(_xlfn.XLOOKUP(D2704,Principales!$B:$B,Principales!$D:$D,,,1)&lt;B2704,_xlfn.XLOOKUP(D2704,Principales!$B:$B,Principales!$C:$C,,,-1),_xlfn.XLOOKUP(D2704,Principales!$B:$B,Principales!$C:$C,,,1))</f>
        <v>0</v>
      </c>
      <c r="I2704" s="48">
        <f t="shared" si="213"/>
        <v>0</v>
      </c>
      <c r="J2704" s="14">
        <f t="shared" si="214"/>
        <v>0</v>
      </c>
    </row>
    <row r="2705" spans="1:10" x14ac:dyDescent="0.3">
      <c r="A2705" s="5">
        <f t="shared" si="212"/>
        <v>1632</v>
      </c>
      <c r="H2705" s="10">
        <f>IF(_xlfn.XLOOKUP(D2705,Principales!$B:$B,Principales!$D:$D,,,1)&lt;B2705,_xlfn.XLOOKUP(D2705,Principales!$B:$B,Principales!$C:$C,,,-1),_xlfn.XLOOKUP(D2705,Principales!$B:$B,Principales!$C:$C,,,1))</f>
        <v>0</v>
      </c>
      <c r="I2705" s="48">
        <f t="shared" si="213"/>
        <v>0</v>
      </c>
      <c r="J2705" s="14">
        <f t="shared" si="214"/>
        <v>0</v>
      </c>
    </row>
    <row r="2706" spans="1:10" x14ac:dyDescent="0.3">
      <c r="A2706" s="5">
        <f t="shared" si="212"/>
        <v>1632</v>
      </c>
      <c r="H2706" s="10">
        <f>IF(_xlfn.XLOOKUP(D2706,Principales!$B:$B,Principales!$D:$D,,,1)&lt;B2706,_xlfn.XLOOKUP(D2706,Principales!$B:$B,Principales!$C:$C,,,-1),_xlfn.XLOOKUP(D2706,Principales!$B:$B,Principales!$C:$C,,,1))</f>
        <v>0</v>
      </c>
      <c r="I2706" s="48">
        <f t="shared" si="213"/>
        <v>0</v>
      </c>
      <c r="J2706" s="14">
        <f t="shared" si="214"/>
        <v>0</v>
      </c>
    </row>
    <row r="2707" spans="1:10" x14ac:dyDescent="0.3">
      <c r="A2707" s="5">
        <f t="shared" si="212"/>
        <v>1632</v>
      </c>
      <c r="H2707" s="10">
        <f>IF(_xlfn.XLOOKUP(D2707,Principales!$B:$B,Principales!$D:$D,,,1)&lt;B2707,_xlfn.XLOOKUP(D2707,Principales!$B:$B,Principales!$C:$C,,,-1),_xlfn.XLOOKUP(D2707,Principales!$B:$B,Principales!$C:$C,,,1))</f>
        <v>0</v>
      </c>
      <c r="I2707" s="48">
        <f t="shared" si="213"/>
        <v>0</v>
      </c>
      <c r="J2707" s="14">
        <f t="shared" si="214"/>
        <v>0</v>
      </c>
    </row>
    <row r="2708" spans="1:10" x14ac:dyDescent="0.3">
      <c r="A2708" s="5">
        <f t="shared" si="212"/>
        <v>1632</v>
      </c>
      <c r="H2708" s="10">
        <f>IF(_xlfn.XLOOKUP(D2708,Principales!$B:$B,Principales!$D:$D,,,1)&lt;B2708,_xlfn.XLOOKUP(D2708,Principales!$B:$B,Principales!$C:$C,,,-1),_xlfn.XLOOKUP(D2708,Principales!$B:$B,Principales!$C:$C,,,1))</f>
        <v>0</v>
      </c>
      <c r="I2708" s="48">
        <f t="shared" si="213"/>
        <v>0</v>
      </c>
      <c r="J2708" s="14">
        <f t="shared" si="214"/>
        <v>0</v>
      </c>
    </row>
    <row r="2709" spans="1:10" x14ac:dyDescent="0.3">
      <c r="A2709" s="5">
        <f t="shared" si="212"/>
        <v>1632</v>
      </c>
      <c r="H2709" s="10">
        <f>IF(_xlfn.XLOOKUP(D2709,Principales!$B:$B,Principales!$D:$D,,,1)&lt;B2709,_xlfn.XLOOKUP(D2709,Principales!$B:$B,Principales!$C:$C,,,-1),_xlfn.XLOOKUP(D2709,Principales!$B:$B,Principales!$C:$C,,,1))</f>
        <v>0</v>
      </c>
      <c r="I2709" s="48">
        <f t="shared" si="213"/>
        <v>0</v>
      </c>
      <c r="J2709" s="14">
        <f t="shared" si="214"/>
        <v>0</v>
      </c>
    </row>
    <row r="2710" spans="1:10" x14ac:dyDescent="0.3">
      <c r="A2710" s="5">
        <f t="shared" si="212"/>
        <v>1632</v>
      </c>
      <c r="H2710" s="10">
        <f>IF(_xlfn.XLOOKUP(D2710,Principales!$B:$B,Principales!$D:$D,,,1)&lt;B2710,_xlfn.XLOOKUP(D2710,Principales!$B:$B,Principales!$C:$C,,,-1),_xlfn.XLOOKUP(D2710,Principales!$B:$B,Principales!$C:$C,,,1))</f>
        <v>0</v>
      </c>
      <c r="I2710" s="48">
        <f t="shared" si="213"/>
        <v>0</v>
      </c>
      <c r="J2710" s="14">
        <f t="shared" si="214"/>
        <v>0</v>
      </c>
    </row>
    <row r="2711" spans="1:10" x14ac:dyDescent="0.3">
      <c r="A2711" s="5">
        <f t="shared" si="212"/>
        <v>1632</v>
      </c>
      <c r="H2711" s="10">
        <f>IF(_xlfn.XLOOKUP(D2711,Principales!$B:$B,Principales!$D:$D,,,1)&lt;B2711,_xlfn.XLOOKUP(D2711,Principales!$B:$B,Principales!$C:$C,,,-1),_xlfn.XLOOKUP(D2711,Principales!$B:$B,Principales!$C:$C,,,1))</f>
        <v>0</v>
      </c>
      <c r="I2711" s="48">
        <f t="shared" si="213"/>
        <v>0</v>
      </c>
      <c r="J2711" s="14">
        <f t="shared" si="214"/>
        <v>0</v>
      </c>
    </row>
    <row r="2712" spans="1:10" x14ac:dyDescent="0.3">
      <c r="A2712" s="5">
        <f t="shared" si="212"/>
        <v>1632</v>
      </c>
      <c r="H2712" s="10">
        <f>IF(_xlfn.XLOOKUP(D2712,Principales!$B:$B,Principales!$D:$D,,,1)&lt;B2712,_xlfn.XLOOKUP(D2712,Principales!$B:$B,Principales!$C:$C,,,-1),_xlfn.XLOOKUP(D2712,Principales!$B:$B,Principales!$C:$C,,,1))</f>
        <v>0</v>
      </c>
      <c r="I2712" s="48">
        <f t="shared" si="213"/>
        <v>0</v>
      </c>
      <c r="J2712" s="14">
        <f t="shared" si="214"/>
        <v>0</v>
      </c>
    </row>
    <row r="2713" spans="1:10" x14ac:dyDescent="0.3">
      <c r="A2713" s="5">
        <f t="shared" si="212"/>
        <v>1632</v>
      </c>
      <c r="H2713" s="10">
        <f>IF(_xlfn.XLOOKUP(D2713,Principales!$B:$B,Principales!$D:$D,,,1)&lt;B2713,_xlfn.XLOOKUP(D2713,Principales!$B:$B,Principales!$C:$C,,,-1),_xlfn.XLOOKUP(D2713,Principales!$B:$B,Principales!$C:$C,,,1))</f>
        <v>0</v>
      </c>
      <c r="I2713" s="48">
        <f t="shared" si="213"/>
        <v>0</v>
      </c>
      <c r="J2713" s="14">
        <f t="shared" si="214"/>
        <v>0</v>
      </c>
    </row>
    <row r="2714" spans="1:10" x14ac:dyDescent="0.3">
      <c r="A2714" s="5">
        <f t="shared" si="212"/>
        <v>1632</v>
      </c>
      <c r="H2714" s="10">
        <f>IF(_xlfn.XLOOKUP(D2714,Principales!$B:$B,Principales!$D:$D,,,1)&lt;B2714,_xlfn.XLOOKUP(D2714,Principales!$B:$B,Principales!$C:$C,,,-1),_xlfn.XLOOKUP(D2714,Principales!$B:$B,Principales!$C:$C,,,1))</f>
        <v>0</v>
      </c>
      <c r="I2714" s="48">
        <f t="shared" si="213"/>
        <v>0</v>
      </c>
      <c r="J2714" s="14">
        <f t="shared" si="214"/>
        <v>0</v>
      </c>
    </row>
    <row r="2715" spans="1:10" x14ac:dyDescent="0.3">
      <c r="A2715" s="5">
        <f t="shared" si="212"/>
        <v>1632</v>
      </c>
      <c r="H2715" s="10">
        <f>IF(_xlfn.XLOOKUP(D2715,Principales!$B:$B,Principales!$D:$D,,,1)&lt;B2715,_xlfn.XLOOKUP(D2715,Principales!$B:$B,Principales!$C:$C,,,-1),_xlfn.XLOOKUP(D2715,Principales!$B:$B,Principales!$C:$C,,,1))</f>
        <v>0</v>
      </c>
      <c r="I2715" s="48">
        <f t="shared" si="213"/>
        <v>0</v>
      </c>
      <c r="J2715" s="14">
        <f t="shared" si="214"/>
        <v>0</v>
      </c>
    </row>
    <row r="2716" spans="1:10" x14ac:dyDescent="0.3">
      <c r="A2716" s="5">
        <f t="shared" si="212"/>
        <v>1632</v>
      </c>
      <c r="H2716" s="10">
        <f>IF(_xlfn.XLOOKUP(D2716,Principales!$B:$B,Principales!$D:$D,,,1)&lt;B2716,_xlfn.XLOOKUP(D2716,Principales!$B:$B,Principales!$C:$C,,,-1),_xlfn.XLOOKUP(D2716,Principales!$B:$B,Principales!$C:$C,,,1))</f>
        <v>0</v>
      </c>
      <c r="I2716" s="48">
        <f t="shared" si="213"/>
        <v>0</v>
      </c>
      <c r="J2716" s="14">
        <f t="shared" si="214"/>
        <v>0</v>
      </c>
    </row>
    <row r="2717" spans="1:10" x14ac:dyDescent="0.3">
      <c r="A2717" s="5">
        <f t="shared" si="212"/>
        <v>1632</v>
      </c>
      <c r="H2717" s="10">
        <f>IF(_xlfn.XLOOKUP(D2717,Principales!$B:$B,Principales!$D:$D,,,1)&lt;B2717,_xlfn.XLOOKUP(D2717,Principales!$B:$B,Principales!$C:$C,,,-1),_xlfn.XLOOKUP(D2717,Principales!$B:$B,Principales!$C:$C,,,1))</f>
        <v>0</v>
      </c>
      <c r="I2717" s="48">
        <f t="shared" si="213"/>
        <v>0</v>
      </c>
      <c r="J2717" s="14">
        <f t="shared" si="214"/>
        <v>0</v>
      </c>
    </row>
    <row r="2718" spans="1:10" x14ac:dyDescent="0.3">
      <c r="A2718" s="5">
        <f t="shared" si="212"/>
        <v>1632</v>
      </c>
      <c r="H2718" s="10">
        <f>IF(_xlfn.XLOOKUP(D2718,Principales!$B:$B,Principales!$D:$D,,,1)&lt;B2718,_xlfn.XLOOKUP(D2718,Principales!$B:$B,Principales!$C:$C,,,-1),_xlfn.XLOOKUP(D2718,Principales!$B:$B,Principales!$C:$C,,,1))</f>
        <v>0</v>
      </c>
      <c r="I2718" s="48">
        <f t="shared" si="213"/>
        <v>0</v>
      </c>
      <c r="J2718" s="14">
        <f t="shared" si="214"/>
        <v>0</v>
      </c>
    </row>
    <row r="2719" spans="1:10" x14ac:dyDescent="0.3">
      <c r="A2719" s="5">
        <f t="shared" si="212"/>
        <v>1632</v>
      </c>
      <c r="H2719" s="10">
        <f>IF(_xlfn.XLOOKUP(D2719,Principales!$B:$B,Principales!$D:$D,,,1)&lt;B2719,_xlfn.XLOOKUP(D2719,Principales!$B:$B,Principales!$C:$C,,,-1),_xlfn.XLOOKUP(D2719,Principales!$B:$B,Principales!$C:$C,,,1))</f>
        <v>0</v>
      </c>
      <c r="I2719" s="48">
        <f t="shared" si="213"/>
        <v>0</v>
      </c>
      <c r="J2719" s="14">
        <f t="shared" si="214"/>
        <v>0</v>
      </c>
    </row>
    <row r="2720" spans="1:10" x14ac:dyDescent="0.3">
      <c r="A2720" s="5">
        <f t="shared" si="212"/>
        <v>1632</v>
      </c>
      <c r="H2720" s="10">
        <f>IF(_xlfn.XLOOKUP(D2720,Principales!$B:$B,Principales!$D:$D,,,1)&lt;B2720,_xlfn.XLOOKUP(D2720,Principales!$B:$B,Principales!$C:$C,,,-1),_xlfn.XLOOKUP(D2720,Principales!$B:$B,Principales!$C:$C,,,1))</f>
        <v>0</v>
      </c>
      <c r="I2720" s="48">
        <f t="shared" si="213"/>
        <v>0</v>
      </c>
      <c r="J2720" s="14">
        <f t="shared" si="214"/>
        <v>0</v>
      </c>
    </row>
    <row r="2721" spans="1:10" x14ac:dyDescent="0.3">
      <c r="A2721" s="5">
        <f t="shared" si="212"/>
        <v>1632</v>
      </c>
      <c r="H2721" s="10">
        <f>IF(_xlfn.XLOOKUP(D2721,Principales!$B:$B,Principales!$D:$D,,,1)&lt;B2721,_xlfn.XLOOKUP(D2721,Principales!$B:$B,Principales!$C:$C,,,-1),_xlfn.XLOOKUP(D2721,Principales!$B:$B,Principales!$C:$C,,,1))</f>
        <v>0</v>
      </c>
      <c r="I2721" s="48">
        <f t="shared" si="213"/>
        <v>0</v>
      </c>
      <c r="J2721" s="14">
        <f t="shared" si="214"/>
        <v>0</v>
      </c>
    </row>
    <row r="2722" spans="1:10" x14ac:dyDescent="0.3">
      <c r="A2722" s="5">
        <f t="shared" si="212"/>
        <v>1632</v>
      </c>
      <c r="H2722" s="10">
        <f>IF(_xlfn.XLOOKUP(D2722,Principales!$B:$B,Principales!$D:$D,,,1)&lt;B2722,_xlfn.XLOOKUP(D2722,Principales!$B:$B,Principales!$C:$C,,,-1),_xlfn.XLOOKUP(D2722,Principales!$B:$B,Principales!$C:$C,,,1))</f>
        <v>0</v>
      </c>
      <c r="I2722" s="48">
        <f t="shared" si="213"/>
        <v>0</v>
      </c>
      <c r="J2722" s="14">
        <f t="shared" si="214"/>
        <v>0</v>
      </c>
    </row>
    <row r="2723" spans="1:10" x14ac:dyDescent="0.3">
      <c r="A2723" s="5">
        <f t="shared" si="212"/>
        <v>1632</v>
      </c>
      <c r="H2723" s="10">
        <f>IF(_xlfn.XLOOKUP(D2723,Principales!$B:$B,Principales!$D:$D,,,1)&lt;B2723,_xlfn.XLOOKUP(D2723,Principales!$B:$B,Principales!$C:$C,,,-1),_xlfn.XLOOKUP(D2723,Principales!$B:$B,Principales!$C:$C,,,1))</f>
        <v>0</v>
      </c>
      <c r="I2723" s="48">
        <f t="shared" si="213"/>
        <v>0</v>
      </c>
      <c r="J2723" s="14">
        <f t="shared" si="214"/>
        <v>0</v>
      </c>
    </row>
    <row r="2724" spans="1:10" x14ac:dyDescent="0.3">
      <c r="A2724" s="5">
        <f t="shared" si="212"/>
        <v>1632</v>
      </c>
      <c r="H2724" s="10">
        <f>IF(_xlfn.XLOOKUP(D2724,Principales!$B:$B,Principales!$D:$D,,,1)&lt;B2724,_xlfn.XLOOKUP(D2724,Principales!$B:$B,Principales!$C:$C,,,-1),_xlfn.XLOOKUP(D2724,Principales!$B:$B,Principales!$C:$C,,,1))</f>
        <v>0</v>
      </c>
      <c r="I2724" s="48">
        <f t="shared" si="213"/>
        <v>0</v>
      </c>
      <c r="J2724" s="14">
        <f t="shared" si="214"/>
        <v>0</v>
      </c>
    </row>
    <row r="2725" spans="1:10" x14ac:dyDescent="0.3">
      <c r="A2725" s="5">
        <f t="shared" si="212"/>
        <v>1632</v>
      </c>
      <c r="H2725" s="10">
        <f>IF(_xlfn.XLOOKUP(D2725,Principales!$B:$B,Principales!$D:$D,,,1)&lt;B2725,_xlfn.XLOOKUP(D2725,Principales!$B:$B,Principales!$C:$C,,,-1),_xlfn.XLOOKUP(D2725,Principales!$B:$B,Principales!$C:$C,,,1))</f>
        <v>0</v>
      </c>
      <c r="I2725" s="48">
        <f t="shared" si="213"/>
        <v>0</v>
      </c>
      <c r="J2725" s="14">
        <f t="shared" si="214"/>
        <v>0</v>
      </c>
    </row>
    <row r="2726" spans="1:10" x14ac:dyDescent="0.3">
      <c r="A2726" s="5">
        <f t="shared" si="212"/>
        <v>1632</v>
      </c>
      <c r="H2726" s="10">
        <f>IF(_xlfn.XLOOKUP(D2726,Principales!$B:$B,Principales!$D:$D,,,1)&lt;B2726,_xlfn.XLOOKUP(D2726,Principales!$B:$B,Principales!$C:$C,,,-1),_xlfn.XLOOKUP(D2726,Principales!$B:$B,Principales!$C:$C,,,1))</f>
        <v>0</v>
      </c>
      <c r="I2726" s="48">
        <f t="shared" si="213"/>
        <v>0</v>
      </c>
      <c r="J2726" s="14">
        <f t="shared" si="214"/>
        <v>0</v>
      </c>
    </row>
    <row r="2727" spans="1:10" x14ac:dyDescent="0.3">
      <c r="A2727" s="5">
        <f t="shared" si="212"/>
        <v>1632</v>
      </c>
      <c r="H2727" s="10">
        <f>IF(_xlfn.XLOOKUP(D2727,Principales!$B:$B,Principales!$D:$D,,,1)&lt;B2727,_xlfn.XLOOKUP(D2727,Principales!$B:$B,Principales!$C:$C,,,-1),_xlfn.XLOOKUP(D2727,Principales!$B:$B,Principales!$C:$C,,,1))</f>
        <v>0</v>
      </c>
      <c r="I2727" s="48">
        <f t="shared" si="213"/>
        <v>0</v>
      </c>
      <c r="J2727" s="14">
        <f t="shared" si="214"/>
        <v>0</v>
      </c>
    </row>
    <row r="2728" spans="1:10" x14ac:dyDescent="0.3">
      <c r="A2728" s="5">
        <f t="shared" si="212"/>
        <v>1632</v>
      </c>
      <c r="H2728" s="10">
        <f>IF(_xlfn.XLOOKUP(D2728,Principales!$B:$B,Principales!$D:$D,,,1)&lt;B2728,_xlfn.XLOOKUP(D2728,Principales!$B:$B,Principales!$C:$C,,,-1),_xlfn.XLOOKUP(D2728,Principales!$B:$B,Principales!$C:$C,,,1))</f>
        <v>0</v>
      </c>
      <c r="I2728" s="48">
        <f t="shared" si="213"/>
        <v>0</v>
      </c>
      <c r="J2728" s="14">
        <f t="shared" si="214"/>
        <v>0</v>
      </c>
    </row>
    <row r="2729" spans="1:10" x14ac:dyDescent="0.3">
      <c r="A2729" s="5">
        <f t="shared" si="212"/>
        <v>1632</v>
      </c>
      <c r="H2729" s="10">
        <f>IF(_xlfn.XLOOKUP(D2729,Principales!$B:$B,Principales!$D:$D,,,1)&lt;B2729,_xlfn.XLOOKUP(D2729,Principales!$B:$B,Principales!$C:$C,,,-1),_xlfn.XLOOKUP(D2729,Principales!$B:$B,Principales!$C:$C,,,1))</f>
        <v>0</v>
      </c>
      <c r="I2729" s="48">
        <f t="shared" si="213"/>
        <v>0</v>
      </c>
      <c r="J2729" s="14">
        <f t="shared" si="214"/>
        <v>0</v>
      </c>
    </row>
    <row r="2730" spans="1:10" x14ac:dyDescent="0.3">
      <c r="A2730" s="5">
        <f t="shared" si="212"/>
        <v>1632</v>
      </c>
      <c r="H2730" s="10">
        <f>IF(_xlfn.XLOOKUP(D2730,Principales!$B:$B,Principales!$D:$D,,,1)&lt;B2730,_xlfn.XLOOKUP(D2730,Principales!$B:$B,Principales!$C:$C,,,-1),_xlfn.XLOOKUP(D2730,Principales!$B:$B,Principales!$C:$C,,,1))</f>
        <v>0</v>
      </c>
      <c r="I2730" s="48">
        <f t="shared" si="213"/>
        <v>0</v>
      </c>
      <c r="J2730" s="14">
        <f t="shared" si="214"/>
        <v>0</v>
      </c>
    </row>
    <row r="2731" spans="1:10" x14ac:dyDescent="0.3">
      <c r="A2731" s="5">
        <f t="shared" si="212"/>
        <v>1632</v>
      </c>
      <c r="H2731" s="10">
        <f>IF(_xlfn.XLOOKUP(D2731,Principales!$B:$B,Principales!$D:$D,,,1)&lt;B2731,_xlfn.XLOOKUP(D2731,Principales!$B:$B,Principales!$C:$C,,,-1),_xlfn.XLOOKUP(D2731,Principales!$B:$B,Principales!$C:$C,,,1))</f>
        <v>0</v>
      </c>
      <c r="I2731" s="48">
        <f t="shared" si="213"/>
        <v>0</v>
      </c>
      <c r="J2731" s="14">
        <f t="shared" si="214"/>
        <v>0</v>
      </c>
    </row>
    <row r="2732" spans="1:10" x14ac:dyDescent="0.3">
      <c r="A2732" s="5">
        <f t="shared" si="212"/>
        <v>1632</v>
      </c>
      <c r="H2732" s="10">
        <f>IF(_xlfn.XLOOKUP(D2732,Principales!$B:$B,Principales!$D:$D,,,1)&lt;B2732,_xlfn.XLOOKUP(D2732,Principales!$B:$B,Principales!$C:$C,,,-1),_xlfn.XLOOKUP(D2732,Principales!$B:$B,Principales!$C:$C,,,1))</f>
        <v>0</v>
      </c>
      <c r="I2732" s="48">
        <f t="shared" si="213"/>
        <v>0</v>
      </c>
      <c r="J2732" s="14">
        <f t="shared" si="214"/>
        <v>0</v>
      </c>
    </row>
    <row r="2733" spans="1:10" x14ac:dyDescent="0.3">
      <c r="A2733" s="5">
        <f t="shared" si="212"/>
        <v>1632</v>
      </c>
      <c r="H2733" s="10">
        <f>IF(_xlfn.XLOOKUP(D2733,Principales!$B:$B,Principales!$D:$D,,,1)&lt;B2733,_xlfn.XLOOKUP(D2733,Principales!$B:$B,Principales!$C:$C,,,-1),_xlfn.XLOOKUP(D2733,Principales!$B:$B,Principales!$C:$C,,,1))</f>
        <v>0</v>
      </c>
      <c r="I2733" s="48">
        <f t="shared" si="213"/>
        <v>0</v>
      </c>
      <c r="J2733" s="14">
        <f t="shared" si="214"/>
        <v>0</v>
      </c>
    </row>
    <row r="2734" spans="1:10" x14ac:dyDescent="0.3">
      <c r="A2734" s="5">
        <f t="shared" si="212"/>
        <v>1632</v>
      </c>
      <c r="H2734" s="10">
        <f>IF(_xlfn.XLOOKUP(D2734,Principales!$B:$B,Principales!$D:$D,,,1)&lt;B2734,_xlfn.XLOOKUP(D2734,Principales!$B:$B,Principales!$C:$C,,,-1),_xlfn.XLOOKUP(D2734,Principales!$B:$B,Principales!$C:$C,,,1))</f>
        <v>0</v>
      </c>
      <c r="I2734" s="48">
        <f t="shared" si="213"/>
        <v>0</v>
      </c>
      <c r="J2734" s="14">
        <f t="shared" si="214"/>
        <v>0</v>
      </c>
    </row>
    <row r="2735" spans="1:10" x14ac:dyDescent="0.3">
      <c r="A2735" s="5">
        <f t="shared" si="212"/>
        <v>1632</v>
      </c>
      <c r="H2735" s="10">
        <f>IF(_xlfn.XLOOKUP(D2735,Principales!$B:$B,Principales!$D:$D,,,1)&lt;B2735,_xlfn.XLOOKUP(D2735,Principales!$B:$B,Principales!$C:$C,,,-1),_xlfn.XLOOKUP(D2735,Principales!$B:$B,Principales!$C:$C,,,1))</f>
        <v>0</v>
      </c>
      <c r="I2735" s="48">
        <f t="shared" si="213"/>
        <v>0</v>
      </c>
      <c r="J2735" s="14">
        <f t="shared" si="214"/>
        <v>0</v>
      </c>
    </row>
    <row r="2736" spans="1:10" x14ac:dyDescent="0.3">
      <c r="A2736" s="5">
        <f t="shared" si="212"/>
        <v>1632</v>
      </c>
      <c r="H2736" s="10">
        <f>IF(_xlfn.XLOOKUP(D2736,Principales!$B:$B,Principales!$D:$D,,,1)&lt;B2736,_xlfn.XLOOKUP(D2736,Principales!$B:$B,Principales!$C:$C,,,-1),_xlfn.XLOOKUP(D2736,Principales!$B:$B,Principales!$C:$C,,,1))</f>
        <v>0</v>
      </c>
      <c r="I2736" s="48">
        <f t="shared" si="213"/>
        <v>0</v>
      </c>
      <c r="J2736" s="14">
        <f t="shared" si="214"/>
        <v>0</v>
      </c>
    </row>
    <row r="2737" spans="1:10" x14ac:dyDescent="0.3">
      <c r="A2737" s="5">
        <f t="shared" si="212"/>
        <v>1632</v>
      </c>
      <c r="H2737" s="10">
        <f>IF(_xlfn.XLOOKUP(D2737,Principales!$B:$B,Principales!$D:$D,,,1)&lt;B2737,_xlfn.XLOOKUP(D2737,Principales!$B:$B,Principales!$C:$C,,,-1),_xlfn.XLOOKUP(D2737,Principales!$B:$B,Principales!$C:$C,,,1))</f>
        <v>0</v>
      </c>
      <c r="I2737" s="48">
        <f t="shared" si="213"/>
        <v>0</v>
      </c>
      <c r="J2737" s="14">
        <f t="shared" si="214"/>
        <v>0</v>
      </c>
    </row>
    <row r="2738" spans="1:10" x14ac:dyDescent="0.3">
      <c r="A2738" s="5">
        <f t="shared" si="212"/>
        <v>1632</v>
      </c>
      <c r="H2738" s="10">
        <f>IF(_xlfn.XLOOKUP(D2738,Principales!$B:$B,Principales!$D:$D,,,1)&lt;B2738,_xlfn.XLOOKUP(D2738,Principales!$B:$B,Principales!$C:$C,,,-1),_xlfn.XLOOKUP(D2738,Principales!$B:$B,Principales!$C:$C,,,1))</f>
        <v>0</v>
      </c>
      <c r="I2738" s="48">
        <f t="shared" si="213"/>
        <v>0</v>
      </c>
      <c r="J2738" s="14">
        <f t="shared" si="214"/>
        <v>0</v>
      </c>
    </row>
    <row r="2739" spans="1:10" x14ac:dyDescent="0.3">
      <c r="A2739" s="5">
        <f t="shared" si="212"/>
        <v>1632</v>
      </c>
      <c r="H2739" s="10">
        <f>IF(_xlfn.XLOOKUP(D2739,Principales!$B:$B,Principales!$D:$D,,,1)&lt;B2739,_xlfn.XLOOKUP(D2739,Principales!$B:$B,Principales!$C:$C,,,-1),_xlfn.XLOOKUP(D2739,Principales!$B:$B,Principales!$C:$C,,,1))</f>
        <v>0</v>
      </c>
      <c r="I2739" s="48">
        <f t="shared" si="213"/>
        <v>0</v>
      </c>
      <c r="J2739" s="14">
        <f t="shared" si="214"/>
        <v>0</v>
      </c>
    </row>
    <row r="2740" spans="1:10" x14ac:dyDescent="0.3">
      <c r="A2740" s="5">
        <f t="shared" si="212"/>
        <v>1632</v>
      </c>
      <c r="H2740" s="10">
        <f>IF(_xlfn.XLOOKUP(D2740,Principales!$B:$B,Principales!$D:$D,,,1)&lt;B2740,_xlfn.XLOOKUP(D2740,Principales!$B:$B,Principales!$C:$C,,,-1),_xlfn.XLOOKUP(D2740,Principales!$B:$B,Principales!$C:$C,,,1))</f>
        <v>0</v>
      </c>
      <c r="I2740" s="48">
        <f t="shared" si="213"/>
        <v>0</v>
      </c>
      <c r="J2740" s="14">
        <f t="shared" si="214"/>
        <v>0</v>
      </c>
    </row>
    <row r="2741" spans="1:10" x14ac:dyDescent="0.3">
      <c r="A2741" s="5">
        <f t="shared" si="212"/>
        <v>1632</v>
      </c>
      <c r="H2741" s="10">
        <f>IF(_xlfn.XLOOKUP(D2741,Principales!$B:$B,Principales!$D:$D,,,1)&lt;B2741,_xlfn.XLOOKUP(D2741,Principales!$B:$B,Principales!$C:$C,,,-1),_xlfn.XLOOKUP(D2741,Principales!$B:$B,Principales!$C:$C,,,1))</f>
        <v>0</v>
      </c>
      <c r="I2741" s="48">
        <f t="shared" si="213"/>
        <v>0</v>
      </c>
      <c r="J2741" s="14">
        <f t="shared" si="214"/>
        <v>0</v>
      </c>
    </row>
    <row r="2742" spans="1:10" x14ac:dyDescent="0.3">
      <c r="A2742" s="5">
        <f t="shared" si="212"/>
        <v>1632</v>
      </c>
      <c r="H2742" s="10">
        <f>IF(_xlfn.XLOOKUP(D2742,Principales!$B:$B,Principales!$D:$D,,,1)&lt;B2742,_xlfn.XLOOKUP(D2742,Principales!$B:$B,Principales!$C:$C,,,-1),_xlfn.XLOOKUP(D2742,Principales!$B:$B,Principales!$C:$C,,,1))</f>
        <v>0</v>
      </c>
      <c r="I2742" s="48">
        <f t="shared" si="213"/>
        <v>0</v>
      </c>
      <c r="J2742" s="14">
        <f t="shared" si="214"/>
        <v>0</v>
      </c>
    </row>
    <row r="2743" spans="1:10" x14ac:dyDescent="0.3">
      <c r="A2743" s="5">
        <f t="shared" si="212"/>
        <v>1632</v>
      </c>
      <c r="H2743" s="10">
        <f>IF(_xlfn.XLOOKUP(D2743,Principales!$B:$B,Principales!$D:$D,,,1)&lt;B2743,_xlfn.XLOOKUP(D2743,Principales!$B:$B,Principales!$C:$C,,,-1),_xlfn.XLOOKUP(D2743,Principales!$B:$B,Principales!$C:$C,,,1))</f>
        <v>0</v>
      </c>
      <c r="I2743" s="48">
        <f t="shared" si="213"/>
        <v>0</v>
      </c>
      <c r="J2743" s="14">
        <f t="shared" si="214"/>
        <v>0</v>
      </c>
    </row>
    <row r="2744" spans="1:10" x14ac:dyDescent="0.3">
      <c r="A2744" s="5">
        <f t="shared" si="212"/>
        <v>1632</v>
      </c>
      <c r="H2744" s="10">
        <f>IF(_xlfn.XLOOKUP(D2744,Principales!$B:$B,Principales!$D:$D,,,1)&lt;B2744,_xlfn.XLOOKUP(D2744,Principales!$B:$B,Principales!$C:$C,,,-1),_xlfn.XLOOKUP(D2744,Principales!$B:$B,Principales!$C:$C,,,1))</f>
        <v>0</v>
      </c>
      <c r="I2744" s="48">
        <f t="shared" si="213"/>
        <v>0</v>
      </c>
      <c r="J2744" s="14">
        <f t="shared" si="214"/>
        <v>0</v>
      </c>
    </row>
    <row r="2745" spans="1:10" x14ac:dyDescent="0.3">
      <c r="A2745" s="5">
        <f t="shared" si="212"/>
        <v>1632</v>
      </c>
      <c r="H2745" s="10">
        <f>IF(_xlfn.XLOOKUP(D2745,Principales!$B:$B,Principales!$D:$D,,,1)&lt;B2745,_xlfn.XLOOKUP(D2745,Principales!$B:$B,Principales!$C:$C,,,-1),_xlfn.XLOOKUP(D2745,Principales!$B:$B,Principales!$C:$C,,,1))</f>
        <v>0</v>
      </c>
      <c r="I2745" s="48">
        <f t="shared" si="213"/>
        <v>0</v>
      </c>
      <c r="J2745" s="14">
        <f t="shared" si="214"/>
        <v>0</v>
      </c>
    </row>
    <row r="2746" spans="1:10" x14ac:dyDescent="0.3">
      <c r="A2746" s="5">
        <f t="shared" si="212"/>
        <v>1632</v>
      </c>
      <c r="H2746" s="10">
        <f>IF(_xlfn.XLOOKUP(D2746,Principales!$B:$B,Principales!$D:$D,,,1)&lt;B2746,_xlfn.XLOOKUP(D2746,Principales!$B:$B,Principales!$C:$C,,,-1),_xlfn.XLOOKUP(D2746,Principales!$B:$B,Principales!$C:$C,,,1))</f>
        <v>0</v>
      </c>
      <c r="I2746" s="48">
        <f t="shared" si="213"/>
        <v>0</v>
      </c>
      <c r="J2746" s="14">
        <f t="shared" si="214"/>
        <v>0</v>
      </c>
    </row>
    <row r="2747" spans="1:10" x14ac:dyDescent="0.3">
      <c r="A2747" s="5">
        <f t="shared" si="212"/>
        <v>1632</v>
      </c>
      <c r="H2747" s="10">
        <f>IF(_xlfn.XLOOKUP(D2747,Principales!$B:$B,Principales!$D:$D,,,1)&lt;B2747,_xlfn.XLOOKUP(D2747,Principales!$B:$B,Principales!$C:$C,,,-1),_xlfn.XLOOKUP(D2747,Principales!$B:$B,Principales!$C:$C,,,1))</f>
        <v>0</v>
      </c>
      <c r="I2747" s="48">
        <f t="shared" si="213"/>
        <v>0</v>
      </c>
      <c r="J2747" s="14">
        <f t="shared" si="214"/>
        <v>0</v>
      </c>
    </row>
    <row r="2748" spans="1:10" x14ac:dyDescent="0.3">
      <c r="A2748" s="5">
        <f t="shared" si="212"/>
        <v>1632</v>
      </c>
      <c r="H2748" s="10">
        <f>IF(_xlfn.XLOOKUP(D2748,Principales!$B:$B,Principales!$D:$D,,,1)&lt;B2748,_xlfn.XLOOKUP(D2748,Principales!$B:$B,Principales!$C:$C,,,-1),_xlfn.XLOOKUP(D2748,Principales!$B:$B,Principales!$C:$C,,,1))</f>
        <v>0</v>
      </c>
      <c r="I2748" s="48">
        <f t="shared" si="213"/>
        <v>0</v>
      </c>
      <c r="J2748" s="14">
        <f t="shared" si="214"/>
        <v>0</v>
      </c>
    </row>
    <row r="2749" spans="1:10" x14ac:dyDescent="0.3">
      <c r="A2749" s="5">
        <f t="shared" si="212"/>
        <v>1632</v>
      </c>
      <c r="H2749" s="10">
        <f>IF(_xlfn.XLOOKUP(D2749,Principales!$B:$B,Principales!$D:$D,,,1)&lt;B2749,_xlfn.XLOOKUP(D2749,Principales!$B:$B,Principales!$C:$C,,,-1),_xlfn.XLOOKUP(D2749,Principales!$B:$B,Principales!$C:$C,,,1))</f>
        <v>0</v>
      </c>
      <c r="I2749" s="48">
        <f t="shared" si="213"/>
        <v>0</v>
      </c>
      <c r="J2749" s="14">
        <f t="shared" si="214"/>
        <v>0</v>
      </c>
    </row>
    <row r="2750" spans="1:10" x14ac:dyDescent="0.3">
      <c r="A2750" s="5">
        <f t="shared" si="212"/>
        <v>1632</v>
      </c>
      <c r="H2750" s="10">
        <f>IF(_xlfn.XLOOKUP(D2750,Principales!$B:$B,Principales!$D:$D,,,1)&lt;B2750,_xlfn.XLOOKUP(D2750,Principales!$B:$B,Principales!$C:$C,,,-1),_xlfn.XLOOKUP(D2750,Principales!$B:$B,Principales!$C:$C,,,1))</f>
        <v>0</v>
      </c>
      <c r="I2750" s="48">
        <f t="shared" si="213"/>
        <v>0</v>
      </c>
      <c r="J2750" s="14">
        <f t="shared" si="214"/>
        <v>0</v>
      </c>
    </row>
    <row r="2751" spans="1:10" x14ac:dyDescent="0.3">
      <c r="A2751" s="5">
        <f t="shared" si="212"/>
        <v>1632</v>
      </c>
      <c r="H2751" s="10">
        <f>IF(_xlfn.XLOOKUP(D2751,Principales!$B:$B,Principales!$D:$D,,,1)&lt;B2751,_xlfn.XLOOKUP(D2751,Principales!$B:$B,Principales!$C:$C,,,-1),_xlfn.XLOOKUP(D2751,Principales!$B:$B,Principales!$C:$C,,,1))</f>
        <v>0</v>
      </c>
      <c r="I2751" s="48">
        <f t="shared" si="213"/>
        <v>0</v>
      </c>
      <c r="J2751" s="14">
        <f t="shared" si="214"/>
        <v>0</v>
      </c>
    </row>
    <row r="2752" spans="1:10" x14ac:dyDescent="0.3">
      <c r="A2752" s="5">
        <f t="shared" si="212"/>
        <v>1632</v>
      </c>
      <c r="H2752" s="10">
        <f>IF(_xlfn.XLOOKUP(D2752,Principales!$B:$B,Principales!$D:$D,,,1)&lt;B2752,_xlfn.XLOOKUP(D2752,Principales!$B:$B,Principales!$C:$C,,,-1),_xlfn.XLOOKUP(D2752,Principales!$B:$B,Principales!$C:$C,,,1))</f>
        <v>0</v>
      </c>
      <c r="I2752" s="48">
        <f t="shared" si="213"/>
        <v>0</v>
      </c>
      <c r="J2752" s="14">
        <f t="shared" si="214"/>
        <v>0</v>
      </c>
    </row>
    <row r="2753" spans="1:10" x14ac:dyDescent="0.3">
      <c r="A2753" s="5">
        <f t="shared" si="212"/>
        <v>1632</v>
      </c>
      <c r="H2753" s="10">
        <f>IF(_xlfn.XLOOKUP(D2753,Principales!$B:$B,Principales!$D:$D,,,1)&lt;B2753,_xlfn.XLOOKUP(D2753,Principales!$B:$B,Principales!$C:$C,,,-1),_xlfn.XLOOKUP(D2753,Principales!$B:$B,Principales!$C:$C,,,1))</f>
        <v>0</v>
      </c>
      <c r="I2753" s="48">
        <f t="shared" si="213"/>
        <v>0</v>
      </c>
      <c r="J2753" s="14">
        <f t="shared" si="214"/>
        <v>0</v>
      </c>
    </row>
    <row r="2754" spans="1:10" x14ac:dyDescent="0.3">
      <c r="A2754" s="5">
        <f t="shared" si="212"/>
        <v>1632</v>
      </c>
      <c r="H2754" s="10">
        <f>IF(_xlfn.XLOOKUP(D2754,Principales!$B:$B,Principales!$D:$D,,,1)&lt;B2754,_xlfn.XLOOKUP(D2754,Principales!$B:$B,Principales!$C:$C,,,-1),_xlfn.XLOOKUP(D2754,Principales!$B:$B,Principales!$C:$C,,,1))</f>
        <v>0</v>
      </c>
      <c r="I2754" s="48">
        <f t="shared" si="213"/>
        <v>0</v>
      </c>
      <c r="J2754" s="14">
        <f t="shared" si="214"/>
        <v>0</v>
      </c>
    </row>
    <row r="2755" spans="1:10" x14ac:dyDescent="0.3">
      <c r="A2755" s="5">
        <f t="shared" si="212"/>
        <v>1632</v>
      </c>
      <c r="H2755" s="10">
        <f>IF(_xlfn.XLOOKUP(D2755,Principales!$B:$B,Principales!$D:$D,,,1)&lt;B2755,_xlfn.XLOOKUP(D2755,Principales!$B:$B,Principales!$C:$C,,,-1),_xlfn.XLOOKUP(D2755,Principales!$B:$B,Principales!$C:$C,,,1))</f>
        <v>0</v>
      </c>
      <c r="I2755" s="48">
        <f t="shared" si="213"/>
        <v>0</v>
      </c>
      <c r="J2755" s="14">
        <f t="shared" si="214"/>
        <v>0</v>
      </c>
    </row>
    <row r="2756" spans="1:10" x14ac:dyDescent="0.3">
      <c r="A2756" s="5">
        <f t="shared" ref="A2756:A2819" si="215">IF(_xlfn.CONCAT(B2756:C2756)=_xlfn.CONCAT(B2755:C2755),A2755,A2755+1)</f>
        <v>1632</v>
      </c>
      <c r="H2756" s="10">
        <f>IF(_xlfn.XLOOKUP(D2756,Principales!$B:$B,Principales!$D:$D,,,1)&lt;B2756,_xlfn.XLOOKUP(D2756,Principales!$B:$B,Principales!$C:$C,,,-1),_xlfn.XLOOKUP(D2756,Principales!$B:$B,Principales!$C:$C,,,1))</f>
        <v>0</v>
      </c>
      <c r="I2756" s="48">
        <f t="shared" si="213"/>
        <v>0</v>
      </c>
      <c r="J2756" s="14">
        <f t="shared" si="214"/>
        <v>0</v>
      </c>
    </row>
    <row r="2757" spans="1:10" x14ac:dyDescent="0.3">
      <c r="A2757" s="5">
        <f t="shared" si="215"/>
        <v>1632</v>
      </c>
      <c r="H2757" s="10">
        <f>IF(_xlfn.XLOOKUP(D2757,Principales!$B:$B,Principales!$D:$D,,,1)&lt;B2757,_xlfn.XLOOKUP(D2757,Principales!$B:$B,Principales!$C:$C,,,-1),_xlfn.XLOOKUP(D2757,Principales!$B:$B,Principales!$C:$C,,,1))</f>
        <v>0</v>
      </c>
      <c r="I2757" s="48">
        <f t="shared" si="213"/>
        <v>0</v>
      </c>
      <c r="J2757" s="14">
        <f t="shared" si="214"/>
        <v>0</v>
      </c>
    </row>
    <row r="2758" spans="1:10" x14ac:dyDescent="0.3">
      <c r="A2758" s="5">
        <f t="shared" si="215"/>
        <v>1632</v>
      </c>
      <c r="H2758" s="10">
        <f>IF(_xlfn.XLOOKUP(D2758,Principales!$B:$B,Principales!$D:$D,,,1)&lt;B2758,_xlfn.XLOOKUP(D2758,Principales!$B:$B,Principales!$C:$C,,,-1),_xlfn.XLOOKUP(D2758,Principales!$B:$B,Principales!$C:$C,,,1))</f>
        <v>0</v>
      </c>
      <c r="I2758" s="48">
        <f t="shared" si="213"/>
        <v>0</v>
      </c>
      <c r="J2758" s="14">
        <f t="shared" si="214"/>
        <v>0</v>
      </c>
    </row>
    <row r="2759" spans="1:10" x14ac:dyDescent="0.3">
      <c r="A2759" s="5">
        <f t="shared" si="215"/>
        <v>1632</v>
      </c>
      <c r="H2759" s="10">
        <f>IF(_xlfn.XLOOKUP(D2759,Principales!$B:$B,Principales!$D:$D,,,1)&lt;B2759,_xlfn.XLOOKUP(D2759,Principales!$B:$B,Principales!$C:$C,,,-1),_xlfn.XLOOKUP(D2759,Principales!$B:$B,Principales!$C:$C,,,1))</f>
        <v>0</v>
      </c>
      <c r="I2759" s="48">
        <f t="shared" si="213"/>
        <v>0</v>
      </c>
      <c r="J2759" s="14">
        <f t="shared" si="214"/>
        <v>0</v>
      </c>
    </row>
    <row r="2760" spans="1:10" x14ac:dyDescent="0.3">
      <c r="A2760" s="5">
        <f t="shared" si="215"/>
        <v>1632</v>
      </c>
      <c r="H2760" s="10">
        <f>IF(_xlfn.XLOOKUP(D2760,Principales!$B:$B,Principales!$D:$D,,,1)&lt;B2760,_xlfn.XLOOKUP(D2760,Principales!$B:$B,Principales!$C:$C,,,-1),_xlfn.XLOOKUP(D2760,Principales!$B:$B,Principales!$C:$C,,,1))</f>
        <v>0</v>
      </c>
      <c r="I2760" s="48">
        <f t="shared" si="213"/>
        <v>0</v>
      </c>
      <c r="J2760" s="14">
        <f t="shared" si="214"/>
        <v>0</v>
      </c>
    </row>
    <row r="2761" spans="1:10" x14ac:dyDescent="0.3">
      <c r="A2761" s="5">
        <f t="shared" si="215"/>
        <v>1632</v>
      </c>
      <c r="H2761" s="10">
        <f>IF(_xlfn.XLOOKUP(D2761,Principales!$B:$B,Principales!$D:$D,,,1)&lt;B2761,_xlfn.XLOOKUP(D2761,Principales!$B:$B,Principales!$C:$C,,,-1),_xlfn.XLOOKUP(D2761,Principales!$B:$B,Principales!$C:$C,,,1))</f>
        <v>0</v>
      </c>
      <c r="I2761" s="48">
        <f t="shared" ref="I2761:I2824" si="216">IF(AND(F2761="S/E",OR(E2761="Mix ensalada",D2761="Mix ensalada")),0,IF(AND(F2761="S/E",OR(E2761&lt;&gt;"Mix ensalada",D2761&lt;&gt;"Mix ensalada")),1000,0))</f>
        <v>0</v>
      </c>
      <c r="J2761" s="14">
        <f t="shared" ref="J2761:J2824" si="217">G2761*H2761-I2761</f>
        <v>0</v>
      </c>
    </row>
    <row r="2762" spans="1:10" x14ac:dyDescent="0.3">
      <c r="A2762" s="5">
        <f t="shared" si="215"/>
        <v>1632</v>
      </c>
      <c r="H2762" s="10">
        <f>IF(_xlfn.XLOOKUP(D2762,Principales!$B:$B,Principales!$D:$D,,,1)&lt;B2762,_xlfn.XLOOKUP(D2762,Principales!$B:$B,Principales!$C:$C,,,-1),_xlfn.XLOOKUP(D2762,Principales!$B:$B,Principales!$C:$C,,,1))</f>
        <v>0</v>
      </c>
      <c r="I2762" s="48">
        <f t="shared" si="216"/>
        <v>0</v>
      </c>
      <c r="J2762" s="14">
        <f t="shared" si="217"/>
        <v>0</v>
      </c>
    </row>
    <row r="2763" spans="1:10" x14ac:dyDescent="0.3">
      <c r="A2763" s="5">
        <f t="shared" si="215"/>
        <v>1632</v>
      </c>
      <c r="H2763" s="10">
        <f>IF(_xlfn.XLOOKUP(D2763,Principales!$B:$B,Principales!$D:$D,,,1)&lt;B2763,_xlfn.XLOOKUP(D2763,Principales!$B:$B,Principales!$C:$C,,,-1),_xlfn.XLOOKUP(D2763,Principales!$B:$B,Principales!$C:$C,,,1))</f>
        <v>0</v>
      </c>
      <c r="I2763" s="48">
        <f t="shared" si="216"/>
        <v>0</v>
      </c>
      <c r="J2763" s="14">
        <f t="shared" si="217"/>
        <v>0</v>
      </c>
    </row>
    <row r="2764" spans="1:10" x14ac:dyDescent="0.3">
      <c r="A2764" s="5">
        <f t="shared" si="215"/>
        <v>1632</v>
      </c>
      <c r="H2764" s="10">
        <f>IF(_xlfn.XLOOKUP(D2764,Principales!$B:$B,Principales!$D:$D,,,1)&lt;B2764,_xlfn.XLOOKUP(D2764,Principales!$B:$B,Principales!$C:$C,,,-1),_xlfn.XLOOKUP(D2764,Principales!$B:$B,Principales!$C:$C,,,1))</f>
        <v>0</v>
      </c>
      <c r="I2764" s="48">
        <f t="shared" si="216"/>
        <v>0</v>
      </c>
      <c r="J2764" s="14">
        <f t="shared" si="217"/>
        <v>0</v>
      </c>
    </row>
    <row r="2765" spans="1:10" x14ac:dyDescent="0.3">
      <c r="A2765" s="5">
        <f t="shared" si="215"/>
        <v>1632</v>
      </c>
      <c r="H2765" s="10">
        <f>IF(_xlfn.XLOOKUP(D2765,Principales!$B:$B,Principales!$D:$D,,,1)&lt;B2765,_xlfn.XLOOKUP(D2765,Principales!$B:$B,Principales!$C:$C,,,-1),_xlfn.XLOOKUP(D2765,Principales!$B:$B,Principales!$C:$C,,,1))</f>
        <v>0</v>
      </c>
      <c r="I2765" s="48">
        <f t="shared" si="216"/>
        <v>0</v>
      </c>
      <c r="J2765" s="14">
        <f t="shared" si="217"/>
        <v>0</v>
      </c>
    </row>
    <row r="2766" spans="1:10" x14ac:dyDescent="0.3">
      <c r="A2766" s="5">
        <f t="shared" si="215"/>
        <v>1632</v>
      </c>
      <c r="H2766" s="10">
        <f>IF(_xlfn.XLOOKUP(D2766,Principales!$B:$B,Principales!$D:$D,,,1)&lt;B2766,_xlfn.XLOOKUP(D2766,Principales!$B:$B,Principales!$C:$C,,,-1),_xlfn.XLOOKUP(D2766,Principales!$B:$B,Principales!$C:$C,,,1))</f>
        <v>0</v>
      </c>
      <c r="I2766" s="48">
        <f t="shared" si="216"/>
        <v>0</v>
      </c>
      <c r="J2766" s="14">
        <f t="shared" si="217"/>
        <v>0</v>
      </c>
    </row>
    <row r="2767" spans="1:10" x14ac:dyDescent="0.3">
      <c r="A2767" s="5">
        <f t="shared" si="215"/>
        <v>1632</v>
      </c>
      <c r="H2767" s="10">
        <f>IF(_xlfn.XLOOKUP(D2767,Principales!$B:$B,Principales!$D:$D,,,1)&lt;B2767,_xlfn.XLOOKUP(D2767,Principales!$B:$B,Principales!$C:$C,,,-1),_xlfn.XLOOKUP(D2767,Principales!$B:$B,Principales!$C:$C,,,1))</f>
        <v>0</v>
      </c>
      <c r="I2767" s="48">
        <f t="shared" si="216"/>
        <v>0</v>
      </c>
      <c r="J2767" s="14">
        <f t="shared" si="217"/>
        <v>0</v>
      </c>
    </row>
    <row r="2768" spans="1:10" x14ac:dyDescent="0.3">
      <c r="A2768" s="5">
        <f t="shared" si="215"/>
        <v>1632</v>
      </c>
      <c r="H2768" s="10">
        <f>IF(_xlfn.XLOOKUP(D2768,Principales!$B:$B,Principales!$D:$D,,,1)&lt;B2768,_xlfn.XLOOKUP(D2768,Principales!$B:$B,Principales!$C:$C,,,-1),_xlfn.XLOOKUP(D2768,Principales!$B:$B,Principales!$C:$C,,,1))</f>
        <v>0</v>
      </c>
      <c r="I2768" s="48">
        <f t="shared" si="216"/>
        <v>0</v>
      </c>
      <c r="J2768" s="14">
        <f t="shared" si="217"/>
        <v>0</v>
      </c>
    </row>
    <row r="2769" spans="1:10" x14ac:dyDescent="0.3">
      <c r="A2769" s="5">
        <f t="shared" si="215"/>
        <v>1632</v>
      </c>
      <c r="H2769" s="10">
        <f>IF(_xlfn.XLOOKUP(D2769,Principales!$B:$B,Principales!$D:$D,,,1)&lt;B2769,_xlfn.XLOOKUP(D2769,Principales!$B:$B,Principales!$C:$C,,,-1),_xlfn.XLOOKUP(D2769,Principales!$B:$B,Principales!$C:$C,,,1))</f>
        <v>0</v>
      </c>
      <c r="I2769" s="48">
        <f t="shared" si="216"/>
        <v>0</v>
      </c>
      <c r="J2769" s="14">
        <f t="shared" si="217"/>
        <v>0</v>
      </c>
    </row>
    <row r="2770" spans="1:10" x14ac:dyDescent="0.3">
      <c r="A2770" s="5">
        <f t="shared" si="215"/>
        <v>1632</v>
      </c>
      <c r="H2770" s="10">
        <f>IF(_xlfn.XLOOKUP(D2770,Principales!$B:$B,Principales!$D:$D,,,1)&lt;B2770,_xlfn.XLOOKUP(D2770,Principales!$B:$B,Principales!$C:$C,,,-1),_xlfn.XLOOKUP(D2770,Principales!$B:$B,Principales!$C:$C,,,1))</f>
        <v>0</v>
      </c>
      <c r="I2770" s="48">
        <f t="shared" si="216"/>
        <v>0</v>
      </c>
      <c r="J2770" s="14">
        <f t="shared" si="217"/>
        <v>0</v>
      </c>
    </row>
    <row r="2771" spans="1:10" x14ac:dyDescent="0.3">
      <c r="A2771" s="5">
        <f t="shared" si="215"/>
        <v>1632</v>
      </c>
      <c r="H2771" s="10">
        <f>IF(_xlfn.XLOOKUP(D2771,Principales!$B:$B,Principales!$D:$D,,,1)&lt;B2771,_xlfn.XLOOKUP(D2771,Principales!$B:$B,Principales!$C:$C,,,-1),_xlfn.XLOOKUP(D2771,Principales!$B:$B,Principales!$C:$C,,,1))</f>
        <v>0</v>
      </c>
      <c r="I2771" s="48">
        <f t="shared" si="216"/>
        <v>0</v>
      </c>
      <c r="J2771" s="14">
        <f t="shared" si="217"/>
        <v>0</v>
      </c>
    </row>
    <row r="2772" spans="1:10" x14ac:dyDescent="0.3">
      <c r="A2772" s="5">
        <f t="shared" si="215"/>
        <v>1632</v>
      </c>
      <c r="H2772" s="10">
        <f>IF(_xlfn.XLOOKUP(D2772,Principales!$B:$B,Principales!$D:$D,,,1)&lt;B2772,_xlfn.XLOOKUP(D2772,Principales!$B:$B,Principales!$C:$C,,,-1),_xlfn.XLOOKUP(D2772,Principales!$B:$B,Principales!$C:$C,,,1))</f>
        <v>0</v>
      </c>
      <c r="I2772" s="48">
        <f t="shared" si="216"/>
        <v>0</v>
      </c>
      <c r="J2772" s="14">
        <f t="shared" si="217"/>
        <v>0</v>
      </c>
    </row>
    <row r="2773" spans="1:10" x14ac:dyDescent="0.3">
      <c r="A2773" s="5">
        <f t="shared" si="215"/>
        <v>1632</v>
      </c>
      <c r="H2773" s="10">
        <f>IF(_xlfn.XLOOKUP(D2773,Principales!$B:$B,Principales!$D:$D,,,1)&lt;B2773,_xlfn.XLOOKUP(D2773,Principales!$B:$B,Principales!$C:$C,,,-1),_xlfn.XLOOKUP(D2773,Principales!$B:$B,Principales!$C:$C,,,1))</f>
        <v>0</v>
      </c>
      <c r="I2773" s="48">
        <f t="shared" si="216"/>
        <v>0</v>
      </c>
      <c r="J2773" s="14">
        <f t="shared" si="217"/>
        <v>0</v>
      </c>
    </row>
    <row r="2774" spans="1:10" x14ac:dyDescent="0.3">
      <c r="A2774" s="5">
        <f t="shared" si="215"/>
        <v>1632</v>
      </c>
      <c r="H2774" s="10">
        <f>IF(_xlfn.XLOOKUP(D2774,Principales!$B:$B,Principales!$D:$D,,,1)&lt;B2774,_xlfn.XLOOKUP(D2774,Principales!$B:$B,Principales!$C:$C,,,-1),_xlfn.XLOOKUP(D2774,Principales!$B:$B,Principales!$C:$C,,,1))</f>
        <v>0</v>
      </c>
      <c r="I2774" s="48">
        <f t="shared" si="216"/>
        <v>0</v>
      </c>
      <c r="J2774" s="14">
        <f t="shared" si="217"/>
        <v>0</v>
      </c>
    </row>
    <row r="2775" spans="1:10" x14ac:dyDescent="0.3">
      <c r="A2775" s="5">
        <f t="shared" si="215"/>
        <v>1632</v>
      </c>
      <c r="H2775" s="10">
        <f>IF(_xlfn.XLOOKUP(D2775,Principales!$B:$B,Principales!$D:$D,,,1)&lt;B2775,_xlfn.XLOOKUP(D2775,Principales!$B:$B,Principales!$C:$C,,,-1),_xlfn.XLOOKUP(D2775,Principales!$B:$B,Principales!$C:$C,,,1))</f>
        <v>0</v>
      </c>
      <c r="I2775" s="48">
        <f t="shared" si="216"/>
        <v>0</v>
      </c>
      <c r="J2775" s="14">
        <f t="shared" si="217"/>
        <v>0</v>
      </c>
    </row>
    <row r="2776" spans="1:10" x14ac:dyDescent="0.3">
      <c r="A2776" s="5">
        <f t="shared" si="215"/>
        <v>1632</v>
      </c>
      <c r="H2776" s="10">
        <f>IF(_xlfn.XLOOKUP(D2776,Principales!$B:$B,Principales!$D:$D,,,1)&lt;B2776,_xlfn.XLOOKUP(D2776,Principales!$B:$B,Principales!$C:$C,,,-1),_xlfn.XLOOKUP(D2776,Principales!$B:$B,Principales!$C:$C,,,1))</f>
        <v>0</v>
      </c>
      <c r="I2776" s="48">
        <f t="shared" si="216"/>
        <v>0</v>
      </c>
      <c r="J2776" s="14">
        <f t="shared" si="217"/>
        <v>0</v>
      </c>
    </row>
    <row r="2777" spans="1:10" x14ac:dyDescent="0.3">
      <c r="A2777" s="5">
        <f t="shared" si="215"/>
        <v>1632</v>
      </c>
      <c r="H2777" s="10">
        <f>IF(_xlfn.XLOOKUP(D2777,Principales!$B:$B,Principales!$D:$D,,,1)&lt;B2777,_xlfn.XLOOKUP(D2777,Principales!$B:$B,Principales!$C:$C,,,-1),_xlfn.XLOOKUP(D2777,Principales!$B:$B,Principales!$C:$C,,,1))</f>
        <v>0</v>
      </c>
      <c r="I2777" s="48">
        <f t="shared" si="216"/>
        <v>0</v>
      </c>
      <c r="J2777" s="14">
        <f t="shared" si="217"/>
        <v>0</v>
      </c>
    </row>
    <row r="2778" spans="1:10" x14ac:dyDescent="0.3">
      <c r="A2778" s="5">
        <f t="shared" si="215"/>
        <v>1632</v>
      </c>
      <c r="H2778" s="10">
        <f>IF(_xlfn.XLOOKUP(D2778,Principales!$B:$B,Principales!$D:$D,,,1)&lt;B2778,_xlfn.XLOOKUP(D2778,Principales!$B:$B,Principales!$C:$C,,,-1),_xlfn.XLOOKUP(D2778,Principales!$B:$B,Principales!$C:$C,,,1))</f>
        <v>0</v>
      </c>
      <c r="I2778" s="48">
        <f t="shared" si="216"/>
        <v>0</v>
      </c>
      <c r="J2778" s="14">
        <f t="shared" si="217"/>
        <v>0</v>
      </c>
    </row>
    <row r="2779" spans="1:10" x14ac:dyDescent="0.3">
      <c r="A2779" s="5">
        <f t="shared" si="215"/>
        <v>1632</v>
      </c>
      <c r="H2779" s="10">
        <f>IF(_xlfn.XLOOKUP(D2779,Principales!$B:$B,Principales!$D:$D,,,1)&lt;B2779,_xlfn.XLOOKUP(D2779,Principales!$B:$B,Principales!$C:$C,,,-1),_xlfn.XLOOKUP(D2779,Principales!$B:$B,Principales!$C:$C,,,1))</f>
        <v>0</v>
      </c>
      <c r="I2779" s="48">
        <f t="shared" si="216"/>
        <v>0</v>
      </c>
      <c r="J2779" s="14">
        <f t="shared" si="217"/>
        <v>0</v>
      </c>
    </row>
    <row r="2780" spans="1:10" x14ac:dyDescent="0.3">
      <c r="A2780" s="5">
        <f t="shared" si="215"/>
        <v>1632</v>
      </c>
      <c r="H2780" s="10">
        <f>IF(_xlfn.XLOOKUP(D2780,Principales!$B:$B,Principales!$D:$D,,,1)&lt;B2780,_xlfn.XLOOKUP(D2780,Principales!$B:$B,Principales!$C:$C,,,-1),_xlfn.XLOOKUP(D2780,Principales!$B:$B,Principales!$C:$C,,,1))</f>
        <v>0</v>
      </c>
      <c r="I2780" s="48">
        <f t="shared" si="216"/>
        <v>0</v>
      </c>
      <c r="J2780" s="14">
        <f t="shared" si="217"/>
        <v>0</v>
      </c>
    </row>
    <row r="2781" spans="1:10" x14ac:dyDescent="0.3">
      <c r="A2781" s="5">
        <f t="shared" si="215"/>
        <v>1632</v>
      </c>
      <c r="H2781" s="10">
        <f>IF(_xlfn.XLOOKUP(D2781,Principales!$B:$B,Principales!$D:$D,,,1)&lt;B2781,_xlfn.XLOOKUP(D2781,Principales!$B:$B,Principales!$C:$C,,,-1),_xlfn.XLOOKUP(D2781,Principales!$B:$B,Principales!$C:$C,,,1))</f>
        <v>0</v>
      </c>
      <c r="I2781" s="48">
        <f t="shared" si="216"/>
        <v>0</v>
      </c>
      <c r="J2781" s="14">
        <f t="shared" si="217"/>
        <v>0</v>
      </c>
    </row>
    <row r="2782" spans="1:10" x14ac:dyDescent="0.3">
      <c r="A2782" s="5">
        <f t="shared" si="215"/>
        <v>1632</v>
      </c>
      <c r="H2782" s="10">
        <f>IF(_xlfn.XLOOKUP(D2782,Principales!$B:$B,Principales!$D:$D,,,1)&lt;B2782,_xlfn.XLOOKUP(D2782,Principales!$B:$B,Principales!$C:$C,,,-1),_xlfn.XLOOKUP(D2782,Principales!$B:$B,Principales!$C:$C,,,1))</f>
        <v>0</v>
      </c>
      <c r="I2782" s="48">
        <f t="shared" si="216"/>
        <v>0</v>
      </c>
      <c r="J2782" s="14">
        <f t="shared" si="217"/>
        <v>0</v>
      </c>
    </row>
    <row r="2783" spans="1:10" x14ac:dyDescent="0.3">
      <c r="A2783" s="5">
        <f t="shared" si="215"/>
        <v>1632</v>
      </c>
      <c r="H2783" s="10">
        <f>IF(_xlfn.XLOOKUP(D2783,Principales!$B:$B,Principales!$D:$D,,,1)&lt;B2783,_xlfn.XLOOKUP(D2783,Principales!$B:$B,Principales!$C:$C,,,-1),_xlfn.XLOOKUP(D2783,Principales!$B:$B,Principales!$C:$C,,,1))</f>
        <v>0</v>
      </c>
      <c r="I2783" s="48">
        <f t="shared" si="216"/>
        <v>0</v>
      </c>
      <c r="J2783" s="14">
        <f t="shared" si="217"/>
        <v>0</v>
      </c>
    </row>
    <row r="2784" spans="1:10" x14ac:dyDescent="0.3">
      <c r="A2784" s="5">
        <f t="shared" si="215"/>
        <v>1632</v>
      </c>
      <c r="H2784" s="10">
        <f>IF(_xlfn.XLOOKUP(D2784,Principales!$B:$B,Principales!$D:$D,,,1)&lt;B2784,_xlfn.XLOOKUP(D2784,Principales!$B:$B,Principales!$C:$C,,,-1),_xlfn.XLOOKUP(D2784,Principales!$B:$B,Principales!$C:$C,,,1))</f>
        <v>0</v>
      </c>
      <c r="I2784" s="48">
        <f t="shared" si="216"/>
        <v>0</v>
      </c>
      <c r="J2784" s="14">
        <f t="shared" si="217"/>
        <v>0</v>
      </c>
    </row>
    <row r="2785" spans="1:10" x14ac:dyDescent="0.3">
      <c r="A2785" s="5">
        <f t="shared" si="215"/>
        <v>1632</v>
      </c>
      <c r="H2785" s="10">
        <f>IF(_xlfn.XLOOKUP(D2785,Principales!$B:$B,Principales!$D:$D,,,1)&lt;B2785,_xlfn.XLOOKUP(D2785,Principales!$B:$B,Principales!$C:$C,,,-1),_xlfn.XLOOKUP(D2785,Principales!$B:$B,Principales!$C:$C,,,1))</f>
        <v>0</v>
      </c>
      <c r="I2785" s="48">
        <f t="shared" si="216"/>
        <v>0</v>
      </c>
      <c r="J2785" s="14">
        <f t="shared" si="217"/>
        <v>0</v>
      </c>
    </row>
    <row r="2786" spans="1:10" x14ac:dyDescent="0.3">
      <c r="A2786" s="5">
        <f t="shared" si="215"/>
        <v>1632</v>
      </c>
      <c r="H2786" s="10">
        <f>IF(_xlfn.XLOOKUP(D2786,Principales!$B:$B,Principales!$D:$D,,,1)&lt;B2786,_xlfn.XLOOKUP(D2786,Principales!$B:$B,Principales!$C:$C,,,-1),_xlfn.XLOOKUP(D2786,Principales!$B:$B,Principales!$C:$C,,,1))</f>
        <v>0</v>
      </c>
      <c r="I2786" s="48">
        <f t="shared" si="216"/>
        <v>0</v>
      </c>
      <c r="J2786" s="14">
        <f t="shared" si="217"/>
        <v>0</v>
      </c>
    </row>
    <row r="2787" spans="1:10" x14ac:dyDescent="0.3">
      <c r="A2787" s="5">
        <f t="shared" si="215"/>
        <v>1632</v>
      </c>
      <c r="H2787" s="10">
        <f>IF(_xlfn.XLOOKUP(D2787,Principales!$B:$B,Principales!$D:$D,,,1)&lt;B2787,_xlfn.XLOOKUP(D2787,Principales!$B:$B,Principales!$C:$C,,,-1),_xlfn.XLOOKUP(D2787,Principales!$B:$B,Principales!$C:$C,,,1))</f>
        <v>0</v>
      </c>
      <c r="I2787" s="48">
        <f t="shared" si="216"/>
        <v>0</v>
      </c>
      <c r="J2787" s="14">
        <f t="shared" si="217"/>
        <v>0</v>
      </c>
    </row>
    <row r="2788" spans="1:10" x14ac:dyDescent="0.3">
      <c r="A2788" s="5">
        <f t="shared" si="215"/>
        <v>1632</v>
      </c>
      <c r="H2788" s="10">
        <f>IF(_xlfn.XLOOKUP(D2788,Principales!$B:$B,Principales!$D:$D,,,1)&lt;B2788,_xlfn.XLOOKUP(D2788,Principales!$B:$B,Principales!$C:$C,,,-1),_xlfn.XLOOKUP(D2788,Principales!$B:$B,Principales!$C:$C,,,1))</f>
        <v>0</v>
      </c>
      <c r="I2788" s="48">
        <f t="shared" si="216"/>
        <v>0</v>
      </c>
      <c r="J2788" s="14">
        <f t="shared" si="217"/>
        <v>0</v>
      </c>
    </row>
    <row r="2789" spans="1:10" x14ac:dyDescent="0.3">
      <c r="A2789" s="5">
        <f t="shared" si="215"/>
        <v>1632</v>
      </c>
      <c r="H2789" s="10">
        <f>IF(_xlfn.XLOOKUP(D2789,Principales!$B:$B,Principales!$D:$D,,,1)&lt;B2789,_xlfn.XLOOKUP(D2789,Principales!$B:$B,Principales!$C:$C,,,-1),_xlfn.XLOOKUP(D2789,Principales!$B:$B,Principales!$C:$C,,,1))</f>
        <v>0</v>
      </c>
      <c r="I2789" s="48">
        <f t="shared" si="216"/>
        <v>0</v>
      </c>
      <c r="J2789" s="14">
        <f t="shared" si="217"/>
        <v>0</v>
      </c>
    </row>
    <row r="2790" spans="1:10" x14ac:dyDescent="0.3">
      <c r="A2790" s="5">
        <f t="shared" si="215"/>
        <v>1632</v>
      </c>
      <c r="H2790" s="10">
        <f>IF(_xlfn.XLOOKUP(D2790,Principales!$B:$B,Principales!$D:$D,,,1)&lt;B2790,_xlfn.XLOOKUP(D2790,Principales!$B:$B,Principales!$C:$C,,,-1),_xlfn.XLOOKUP(D2790,Principales!$B:$B,Principales!$C:$C,,,1))</f>
        <v>0</v>
      </c>
      <c r="I2790" s="48">
        <f t="shared" si="216"/>
        <v>0</v>
      </c>
      <c r="J2790" s="14">
        <f t="shared" si="217"/>
        <v>0</v>
      </c>
    </row>
    <row r="2791" spans="1:10" x14ac:dyDescent="0.3">
      <c r="A2791" s="5">
        <f t="shared" si="215"/>
        <v>1632</v>
      </c>
      <c r="H2791" s="10">
        <f>IF(_xlfn.XLOOKUP(D2791,Principales!$B:$B,Principales!$D:$D,,,1)&lt;B2791,_xlfn.XLOOKUP(D2791,Principales!$B:$B,Principales!$C:$C,,,-1),_xlfn.XLOOKUP(D2791,Principales!$B:$B,Principales!$C:$C,,,1))</f>
        <v>0</v>
      </c>
      <c r="I2791" s="48">
        <f t="shared" si="216"/>
        <v>0</v>
      </c>
      <c r="J2791" s="14">
        <f t="shared" si="217"/>
        <v>0</v>
      </c>
    </row>
    <row r="2792" spans="1:10" x14ac:dyDescent="0.3">
      <c r="A2792" s="5">
        <f t="shared" si="215"/>
        <v>1632</v>
      </c>
      <c r="H2792" s="10">
        <f>IF(_xlfn.XLOOKUP(D2792,Principales!$B:$B,Principales!$D:$D,,,1)&lt;B2792,_xlfn.XLOOKUP(D2792,Principales!$B:$B,Principales!$C:$C,,,-1),_xlfn.XLOOKUP(D2792,Principales!$B:$B,Principales!$C:$C,,,1))</f>
        <v>0</v>
      </c>
      <c r="I2792" s="48">
        <f t="shared" si="216"/>
        <v>0</v>
      </c>
      <c r="J2792" s="14">
        <f t="shared" si="217"/>
        <v>0</v>
      </c>
    </row>
    <row r="2793" spans="1:10" x14ac:dyDescent="0.3">
      <c r="A2793" s="5">
        <f t="shared" si="215"/>
        <v>1632</v>
      </c>
      <c r="H2793" s="10">
        <f>IF(_xlfn.XLOOKUP(D2793,Principales!$B:$B,Principales!$D:$D,,,1)&lt;B2793,_xlfn.XLOOKUP(D2793,Principales!$B:$B,Principales!$C:$C,,,-1),_xlfn.XLOOKUP(D2793,Principales!$B:$B,Principales!$C:$C,,,1))</f>
        <v>0</v>
      </c>
      <c r="I2793" s="48">
        <f t="shared" si="216"/>
        <v>0</v>
      </c>
      <c r="J2793" s="14">
        <f t="shared" si="217"/>
        <v>0</v>
      </c>
    </row>
    <row r="2794" spans="1:10" x14ac:dyDescent="0.3">
      <c r="A2794" s="5">
        <f t="shared" si="215"/>
        <v>1632</v>
      </c>
      <c r="H2794" s="10">
        <f>IF(_xlfn.XLOOKUP(D2794,Principales!$B:$B,Principales!$D:$D,,,1)&lt;B2794,_xlfn.XLOOKUP(D2794,Principales!$B:$B,Principales!$C:$C,,,-1),_xlfn.XLOOKUP(D2794,Principales!$B:$B,Principales!$C:$C,,,1))</f>
        <v>0</v>
      </c>
      <c r="I2794" s="48">
        <f t="shared" si="216"/>
        <v>0</v>
      </c>
      <c r="J2794" s="14">
        <f t="shared" si="217"/>
        <v>0</v>
      </c>
    </row>
    <row r="2795" spans="1:10" x14ac:dyDescent="0.3">
      <c r="A2795" s="5">
        <f t="shared" si="215"/>
        <v>1632</v>
      </c>
      <c r="H2795" s="10">
        <f>IF(_xlfn.XLOOKUP(D2795,Principales!$B:$B,Principales!$D:$D,,,1)&lt;B2795,_xlfn.XLOOKUP(D2795,Principales!$B:$B,Principales!$C:$C,,,-1),_xlfn.XLOOKUP(D2795,Principales!$B:$B,Principales!$C:$C,,,1))</f>
        <v>0</v>
      </c>
      <c r="I2795" s="48">
        <f t="shared" si="216"/>
        <v>0</v>
      </c>
      <c r="J2795" s="14">
        <f t="shared" si="217"/>
        <v>0</v>
      </c>
    </row>
    <row r="2796" spans="1:10" x14ac:dyDescent="0.3">
      <c r="A2796" s="5">
        <f t="shared" si="215"/>
        <v>1632</v>
      </c>
      <c r="H2796" s="10">
        <f>IF(_xlfn.XLOOKUP(D2796,Principales!$B:$B,Principales!$D:$D,,,1)&lt;B2796,_xlfn.XLOOKUP(D2796,Principales!$B:$B,Principales!$C:$C,,,-1),_xlfn.XLOOKUP(D2796,Principales!$B:$B,Principales!$C:$C,,,1))</f>
        <v>0</v>
      </c>
      <c r="I2796" s="48">
        <f t="shared" si="216"/>
        <v>0</v>
      </c>
      <c r="J2796" s="14">
        <f t="shared" si="217"/>
        <v>0</v>
      </c>
    </row>
    <row r="2797" spans="1:10" x14ac:dyDescent="0.3">
      <c r="A2797" s="5">
        <f t="shared" si="215"/>
        <v>1632</v>
      </c>
      <c r="H2797" s="10">
        <f>IF(_xlfn.XLOOKUP(D2797,Principales!$B:$B,Principales!$D:$D,,,1)&lt;B2797,_xlfn.XLOOKUP(D2797,Principales!$B:$B,Principales!$C:$C,,,-1),_xlfn.XLOOKUP(D2797,Principales!$B:$B,Principales!$C:$C,,,1))</f>
        <v>0</v>
      </c>
      <c r="I2797" s="48">
        <f t="shared" si="216"/>
        <v>0</v>
      </c>
      <c r="J2797" s="14">
        <f t="shared" si="217"/>
        <v>0</v>
      </c>
    </row>
    <row r="2798" spans="1:10" x14ac:dyDescent="0.3">
      <c r="A2798" s="5">
        <f t="shared" si="215"/>
        <v>1632</v>
      </c>
      <c r="H2798" s="10">
        <f>IF(_xlfn.XLOOKUP(D2798,Principales!$B:$B,Principales!$D:$D,,,1)&lt;B2798,_xlfn.XLOOKUP(D2798,Principales!$B:$B,Principales!$C:$C,,,-1),_xlfn.XLOOKUP(D2798,Principales!$B:$B,Principales!$C:$C,,,1))</f>
        <v>0</v>
      </c>
      <c r="I2798" s="48">
        <f t="shared" si="216"/>
        <v>0</v>
      </c>
      <c r="J2798" s="14">
        <f t="shared" si="217"/>
        <v>0</v>
      </c>
    </row>
    <row r="2799" spans="1:10" x14ac:dyDescent="0.3">
      <c r="A2799" s="5">
        <f t="shared" si="215"/>
        <v>1632</v>
      </c>
      <c r="H2799" s="10">
        <f>IF(_xlfn.XLOOKUP(D2799,Principales!$B:$B,Principales!$D:$D,,,1)&lt;B2799,_xlfn.XLOOKUP(D2799,Principales!$B:$B,Principales!$C:$C,,,-1),_xlfn.XLOOKUP(D2799,Principales!$B:$B,Principales!$C:$C,,,1))</f>
        <v>0</v>
      </c>
      <c r="I2799" s="48">
        <f t="shared" si="216"/>
        <v>0</v>
      </c>
      <c r="J2799" s="14">
        <f t="shared" si="217"/>
        <v>0</v>
      </c>
    </row>
    <row r="2800" spans="1:10" x14ac:dyDescent="0.3">
      <c r="A2800" s="5">
        <f t="shared" si="215"/>
        <v>1632</v>
      </c>
      <c r="H2800" s="10">
        <f>IF(_xlfn.XLOOKUP(D2800,Principales!$B:$B,Principales!$D:$D,,,1)&lt;B2800,_xlfn.XLOOKUP(D2800,Principales!$B:$B,Principales!$C:$C,,,-1),_xlfn.XLOOKUP(D2800,Principales!$B:$B,Principales!$C:$C,,,1))</f>
        <v>0</v>
      </c>
      <c r="I2800" s="48">
        <f t="shared" si="216"/>
        <v>0</v>
      </c>
      <c r="J2800" s="14">
        <f t="shared" si="217"/>
        <v>0</v>
      </c>
    </row>
    <row r="2801" spans="1:10" x14ac:dyDescent="0.3">
      <c r="A2801" s="5">
        <f t="shared" si="215"/>
        <v>1632</v>
      </c>
      <c r="H2801" s="10">
        <f>IF(_xlfn.XLOOKUP(D2801,Principales!$B:$B,Principales!$D:$D,,,1)&lt;B2801,_xlfn.XLOOKUP(D2801,Principales!$B:$B,Principales!$C:$C,,,-1),_xlfn.XLOOKUP(D2801,Principales!$B:$B,Principales!$C:$C,,,1))</f>
        <v>0</v>
      </c>
      <c r="I2801" s="48">
        <f t="shared" si="216"/>
        <v>0</v>
      </c>
      <c r="J2801" s="14">
        <f t="shared" si="217"/>
        <v>0</v>
      </c>
    </row>
    <row r="2802" spans="1:10" x14ac:dyDescent="0.3">
      <c r="A2802" s="5">
        <f t="shared" si="215"/>
        <v>1632</v>
      </c>
      <c r="H2802" s="10">
        <f>IF(_xlfn.XLOOKUP(D2802,Principales!$B:$B,Principales!$D:$D,,,1)&lt;B2802,_xlfn.XLOOKUP(D2802,Principales!$B:$B,Principales!$C:$C,,,-1),_xlfn.XLOOKUP(D2802,Principales!$B:$B,Principales!$C:$C,,,1))</f>
        <v>0</v>
      </c>
      <c r="I2802" s="48">
        <f t="shared" si="216"/>
        <v>0</v>
      </c>
      <c r="J2802" s="14">
        <f t="shared" si="217"/>
        <v>0</v>
      </c>
    </row>
    <row r="2803" spans="1:10" x14ac:dyDescent="0.3">
      <c r="A2803" s="5">
        <f t="shared" si="215"/>
        <v>1632</v>
      </c>
      <c r="H2803" s="10">
        <f>IF(_xlfn.XLOOKUP(D2803,Principales!$B:$B,Principales!$D:$D,,,1)&lt;B2803,_xlfn.XLOOKUP(D2803,Principales!$B:$B,Principales!$C:$C,,,-1),_xlfn.XLOOKUP(D2803,Principales!$B:$B,Principales!$C:$C,,,1))</f>
        <v>0</v>
      </c>
      <c r="I2803" s="48">
        <f t="shared" si="216"/>
        <v>0</v>
      </c>
      <c r="J2803" s="14">
        <f t="shared" si="217"/>
        <v>0</v>
      </c>
    </row>
    <row r="2804" spans="1:10" x14ac:dyDescent="0.3">
      <c r="A2804" s="5">
        <f t="shared" si="215"/>
        <v>1632</v>
      </c>
      <c r="H2804" s="10">
        <f>IF(_xlfn.XLOOKUP(D2804,Principales!$B:$B,Principales!$D:$D,,,1)&lt;B2804,_xlfn.XLOOKUP(D2804,Principales!$B:$B,Principales!$C:$C,,,-1),_xlfn.XLOOKUP(D2804,Principales!$B:$B,Principales!$C:$C,,,1))</f>
        <v>0</v>
      </c>
      <c r="I2804" s="48">
        <f t="shared" si="216"/>
        <v>0</v>
      </c>
      <c r="J2804" s="14">
        <f t="shared" si="217"/>
        <v>0</v>
      </c>
    </row>
    <row r="2805" spans="1:10" x14ac:dyDescent="0.3">
      <c r="A2805" s="5">
        <f t="shared" si="215"/>
        <v>1632</v>
      </c>
      <c r="H2805" s="10">
        <f>IF(_xlfn.XLOOKUP(D2805,Principales!$B:$B,Principales!$D:$D,,,1)&lt;B2805,_xlfn.XLOOKUP(D2805,Principales!$B:$B,Principales!$C:$C,,,-1),_xlfn.XLOOKUP(D2805,Principales!$B:$B,Principales!$C:$C,,,1))</f>
        <v>0</v>
      </c>
      <c r="I2805" s="48">
        <f t="shared" si="216"/>
        <v>0</v>
      </c>
      <c r="J2805" s="14">
        <f t="shared" si="217"/>
        <v>0</v>
      </c>
    </row>
    <row r="2806" spans="1:10" x14ac:dyDescent="0.3">
      <c r="A2806" s="5">
        <f t="shared" si="215"/>
        <v>1632</v>
      </c>
      <c r="H2806" s="10">
        <f>IF(_xlfn.XLOOKUP(D2806,Principales!$B:$B,Principales!$D:$D,,,1)&lt;B2806,_xlfn.XLOOKUP(D2806,Principales!$B:$B,Principales!$C:$C,,,-1),_xlfn.XLOOKUP(D2806,Principales!$B:$B,Principales!$C:$C,,,1))</f>
        <v>0</v>
      </c>
      <c r="I2806" s="48">
        <f t="shared" si="216"/>
        <v>0</v>
      </c>
      <c r="J2806" s="14">
        <f t="shared" si="217"/>
        <v>0</v>
      </c>
    </row>
    <row r="2807" spans="1:10" x14ac:dyDescent="0.3">
      <c r="A2807" s="5">
        <f t="shared" si="215"/>
        <v>1632</v>
      </c>
      <c r="H2807" s="10">
        <f>IF(_xlfn.XLOOKUP(D2807,Principales!$B:$B,Principales!$D:$D,,,1)&lt;B2807,_xlfn.XLOOKUP(D2807,Principales!$B:$B,Principales!$C:$C,,,-1),_xlfn.XLOOKUP(D2807,Principales!$B:$B,Principales!$C:$C,,,1))</f>
        <v>0</v>
      </c>
      <c r="I2807" s="48">
        <f t="shared" si="216"/>
        <v>0</v>
      </c>
      <c r="J2807" s="14">
        <f t="shared" si="217"/>
        <v>0</v>
      </c>
    </row>
    <row r="2808" spans="1:10" x14ac:dyDescent="0.3">
      <c r="A2808" s="5">
        <f t="shared" si="215"/>
        <v>1632</v>
      </c>
      <c r="H2808" s="10">
        <f>IF(_xlfn.XLOOKUP(D2808,Principales!$B:$B,Principales!$D:$D,,,1)&lt;B2808,_xlfn.XLOOKUP(D2808,Principales!$B:$B,Principales!$C:$C,,,-1),_xlfn.XLOOKUP(D2808,Principales!$B:$B,Principales!$C:$C,,,1))</f>
        <v>0</v>
      </c>
      <c r="I2808" s="48">
        <f t="shared" si="216"/>
        <v>0</v>
      </c>
      <c r="J2808" s="14">
        <f t="shared" si="217"/>
        <v>0</v>
      </c>
    </row>
    <row r="2809" spans="1:10" x14ac:dyDescent="0.3">
      <c r="A2809" s="5">
        <f t="shared" si="215"/>
        <v>1632</v>
      </c>
      <c r="H2809" s="10">
        <f>IF(_xlfn.XLOOKUP(D2809,Principales!$B:$B,Principales!$D:$D,,,1)&lt;B2809,_xlfn.XLOOKUP(D2809,Principales!$B:$B,Principales!$C:$C,,,-1),_xlfn.XLOOKUP(D2809,Principales!$B:$B,Principales!$C:$C,,,1))</f>
        <v>0</v>
      </c>
      <c r="I2809" s="48">
        <f t="shared" si="216"/>
        <v>0</v>
      </c>
      <c r="J2809" s="14">
        <f t="shared" si="217"/>
        <v>0</v>
      </c>
    </row>
    <row r="2810" spans="1:10" x14ac:dyDescent="0.3">
      <c r="A2810" s="5">
        <f t="shared" si="215"/>
        <v>1632</v>
      </c>
      <c r="H2810" s="10">
        <f>IF(_xlfn.XLOOKUP(D2810,Principales!$B:$B,Principales!$D:$D,,,1)&lt;B2810,_xlfn.XLOOKUP(D2810,Principales!$B:$B,Principales!$C:$C,,,-1),_xlfn.XLOOKUP(D2810,Principales!$B:$B,Principales!$C:$C,,,1))</f>
        <v>0</v>
      </c>
      <c r="I2810" s="48">
        <f t="shared" si="216"/>
        <v>0</v>
      </c>
      <c r="J2810" s="14">
        <f t="shared" si="217"/>
        <v>0</v>
      </c>
    </row>
    <row r="2811" spans="1:10" x14ac:dyDescent="0.3">
      <c r="A2811" s="5">
        <f t="shared" si="215"/>
        <v>1632</v>
      </c>
      <c r="H2811" s="10">
        <f>IF(_xlfn.XLOOKUP(D2811,Principales!$B:$B,Principales!$D:$D,,,1)&lt;B2811,_xlfn.XLOOKUP(D2811,Principales!$B:$B,Principales!$C:$C,,,-1),_xlfn.XLOOKUP(D2811,Principales!$B:$B,Principales!$C:$C,,,1))</f>
        <v>0</v>
      </c>
      <c r="I2811" s="48">
        <f t="shared" si="216"/>
        <v>0</v>
      </c>
      <c r="J2811" s="14">
        <f t="shared" si="217"/>
        <v>0</v>
      </c>
    </row>
    <row r="2812" spans="1:10" x14ac:dyDescent="0.3">
      <c r="A2812" s="5">
        <f t="shared" si="215"/>
        <v>1632</v>
      </c>
      <c r="H2812" s="10">
        <f>IF(_xlfn.XLOOKUP(D2812,Principales!$B:$B,Principales!$D:$D,,,1)&lt;B2812,_xlfn.XLOOKUP(D2812,Principales!$B:$B,Principales!$C:$C,,,-1),_xlfn.XLOOKUP(D2812,Principales!$B:$B,Principales!$C:$C,,,1))</f>
        <v>0</v>
      </c>
      <c r="I2812" s="48">
        <f t="shared" si="216"/>
        <v>0</v>
      </c>
      <c r="J2812" s="14">
        <f t="shared" si="217"/>
        <v>0</v>
      </c>
    </row>
    <row r="2813" spans="1:10" x14ac:dyDescent="0.3">
      <c r="A2813" s="5">
        <f t="shared" si="215"/>
        <v>1632</v>
      </c>
      <c r="H2813" s="10">
        <f>IF(_xlfn.XLOOKUP(D2813,Principales!$B:$B,Principales!$D:$D,,,1)&lt;B2813,_xlfn.XLOOKUP(D2813,Principales!$B:$B,Principales!$C:$C,,,-1),_xlfn.XLOOKUP(D2813,Principales!$B:$B,Principales!$C:$C,,,1))</f>
        <v>0</v>
      </c>
      <c r="I2813" s="48">
        <f t="shared" si="216"/>
        <v>0</v>
      </c>
      <c r="J2813" s="14">
        <f t="shared" si="217"/>
        <v>0</v>
      </c>
    </row>
    <row r="2814" spans="1:10" x14ac:dyDescent="0.3">
      <c r="A2814" s="5">
        <f t="shared" si="215"/>
        <v>1632</v>
      </c>
      <c r="H2814" s="10">
        <f>IF(_xlfn.XLOOKUP(D2814,Principales!$B:$B,Principales!$D:$D,,,1)&lt;B2814,_xlfn.XLOOKUP(D2814,Principales!$B:$B,Principales!$C:$C,,,-1),_xlfn.XLOOKUP(D2814,Principales!$B:$B,Principales!$C:$C,,,1))</f>
        <v>0</v>
      </c>
      <c r="I2814" s="48">
        <f t="shared" si="216"/>
        <v>0</v>
      </c>
      <c r="J2814" s="14">
        <f t="shared" si="217"/>
        <v>0</v>
      </c>
    </row>
    <row r="2815" spans="1:10" x14ac:dyDescent="0.3">
      <c r="A2815" s="5">
        <f t="shared" si="215"/>
        <v>1632</v>
      </c>
      <c r="H2815" s="10">
        <f>IF(_xlfn.XLOOKUP(D2815,Principales!$B:$B,Principales!$D:$D,,,1)&lt;B2815,_xlfn.XLOOKUP(D2815,Principales!$B:$B,Principales!$C:$C,,,-1),_xlfn.XLOOKUP(D2815,Principales!$B:$B,Principales!$C:$C,,,1))</f>
        <v>0</v>
      </c>
      <c r="I2815" s="48">
        <f t="shared" si="216"/>
        <v>0</v>
      </c>
      <c r="J2815" s="14">
        <f t="shared" si="217"/>
        <v>0</v>
      </c>
    </row>
    <row r="2816" spans="1:10" x14ac:dyDescent="0.3">
      <c r="A2816" s="5">
        <f t="shared" si="215"/>
        <v>1632</v>
      </c>
      <c r="H2816" s="10">
        <f>IF(_xlfn.XLOOKUP(D2816,Principales!$B:$B,Principales!$D:$D,,,1)&lt;B2816,_xlfn.XLOOKUP(D2816,Principales!$B:$B,Principales!$C:$C,,,-1),_xlfn.XLOOKUP(D2816,Principales!$B:$B,Principales!$C:$C,,,1))</f>
        <v>0</v>
      </c>
      <c r="I2816" s="48">
        <f t="shared" si="216"/>
        <v>0</v>
      </c>
      <c r="J2816" s="14">
        <f t="shared" si="217"/>
        <v>0</v>
      </c>
    </row>
    <row r="2817" spans="1:10" x14ac:dyDescent="0.3">
      <c r="A2817" s="5">
        <f t="shared" si="215"/>
        <v>1632</v>
      </c>
      <c r="H2817" s="10">
        <f>IF(_xlfn.XLOOKUP(D2817,Principales!$B:$B,Principales!$D:$D,,,1)&lt;B2817,_xlfn.XLOOKUP(D2817,Principales!$B:$B,Principales!$C:$C,,,-1),_xlfn.XLOOKUP(D2817,Principales!$B:$B,Principales!$C:$C,,,1))</f>
        <v>0</v>
      </c>
      <c r="I2817" s="48">
        <f t="shared" si="216"/>
        <v>0</v>
      </c>
      <c r="J2817" s="14">
        <f t="shared" si="217"/>
        <v>0</v>
      </c>
    </row>
    <row r="2818" spans="1:10" x14ac:dyDescent="0.3">
      <c r="A2818" s="5">
        <f t="shared" si="215"/>
        <v>1632</v>
      </c>
      <c r="H2818" s="10">
        <f>IF(_xlfn.XLOOKUP(D2818,Principales!$B:$B,Principales!$D:$D,,,1)&lt;B2818,_xlfn.XLOOKUP(D2818,Principales!$B:$B,Principales!$C:$C,,,-1),_xlfn.XLOOKUP(D2818,Principales!$B:$B,Principales!$C:$C,,,1))</f>
        <v>0</v>
      </c>
      <c r="I2818" s="48">
        <f t="shared" si="216"/>
        <v>0</v>
      </c>
      <c r="J2818" s="14">
        <f t="shared" si="217"/>
        <v>0</v>
      </c>
    </row>
    <row r="2819" spans="1:10" x14ac:dyDescent="0.3">
      <c r="A2819" s="5">
        <f t="shared" si="215"/>
        <v>1632</v>
      </c>
      <c r="H2819" s="10">
        <f>IF(_xlfn.XLOOKUP(D2819,Principales!$B:$B,Principales!$D:$D,,,1)&lt;B2819,_xlfn.XLOOKUP(D2819,Principales!$B:$B,Principales!$C:$C,,,-1),_xlfn.XLOOKUP(D2819,Principales!$B:$B,Principales!$C:$C,,,1))</f>
        <v>0</v>
      </c>
      <c r="I2819" s="48">
        <f t="shared" si="216"/>
        <v>0</v>
      </c>
      <c r="J2819" s="14">
        <f t="shared" si="217"/>
        <v>0</v>
      </c>
    </row>
    <row r="2820" spans="1:10" x14ac:dyDescent="0.3">
      <c r="A2820" s="5">
        <f t="shared" ref="A2820:A2883" si="218">IF(_xlfn.CONCAT(B2820:C2820)=_xlfn.CONCAT(B2819:C2819),A2819,A2819+1)</f>
        <v>1632</v>
      </c>
      <c r="H2820" s="10">
        <f>IF(_xlfn.XLOOKUP(D2820,Principales!$B:$B,Principales!$D:$D,,,1)&lt;B2820,_xlfn.XLOOKUP(D2820,Principales!$B:$B,Principales!$C:$C,,,-1),_xlfn.XLOOKUP(D2820,Principales!$B:$B,Principales!$C:$C,,,1))</f>
        <v>0</v>
      </c>
      <c r="I2820" s="48">
        <f t="shared" si="216"/>
        <v>0</v>
      </c>
      <c r="J2820" s="14">
        <f t="shared" si="217"/>
        <v>0</v>
      </c>
    </row>
    <row r="2821" spans="1:10" x14ac:dyDescent="0.3">
      <c r="A2821" s="5">
        <f t="shared" si="218"/>
        <v>1632</v>
      </c>
      <c r="H2821" s="10">
        <f>IF(_xlfn.XLOOKUP(D2821,Principales!$B:$B,Principales!$D:$D,,,1)&lt;B2821,_xlfn.XLOOKUP(D2821,Principales!$B:$B,Principales!$C:$C,,,-1),_xlfn.XLOOKUP(D2821,Principales!$B:$B,Principales!$C:$C,,,1))</f>
        <v>0</v>
      </c>
      <c r="I2821" s="48">
        <f t="shared" si="216"/>
        <v>0</v>
      </c>
      <c r="J2821" s="14">
        <f t="shared" si="217"/>
        <v>0</v>
      </c>
    </row>
    <row r="2822" spans="1:10" x14ac:dyDescent="0.3">
      <c r="A2822" s="5">
        <f t="shared" si="218"/>
        <v>1632</v>
      </c>
      <c r="H2822" s="10">
        <f>IF(_xlfn.XLOOKUP(D2822,Principales!$B:$B,Principales!$D:$D,,,1)&lt;B2822,_xlfn.XLOOKUP(D2822,Principales!$B:$B,Principales!$C:$C,,,-1),_xlfn.XLOOKUP(D2822,Principales!$B:$B,Principales!$C:$C,,,1))</f>
        <v>0</v>
      </c>
      <c r="I2822" s="48">
        <f t="shared" si="216"/>
        <v>0</v>
      </c>
      <c r="J2822" s="14">
        <f t="shared" si="217"/>
        <v>0</v>
      </c>
    </row>
    <row r="2823" spans="1:10" x14ac:dyDescent="0.3">
      <c r="A2823" s="5">
        <f t="shared" si="218"/>
        <v>1632</v>
      </c>
      <c r="H2823" s="10">
        <f>IF(_xlfn.XLOOKUP(D2823,Principales!$B:$B,Principales!$D:$D,,,1)&lt;B2823,_xlfn.XLOOKUP(D2823,Principales!$B:$B,Principales!$C:$C,,,-1),_xlfn.XLOOKUP(D2823,Principales!$B:$B,Principales!$C:$C,,,1))</f>
        <v>0</v>
      </c>
      <c r="I2823" s="48">
        <f t="shared" si="216"/>
        <v>0</v>
      </c>
      <c r="J2823" s="14">
        <f t="shared" si="217"/>
        <v>0</v>
      </c>
    </row>
    <row r="2824" spans="1:10" x14ac:dyDescent="0.3">
      <c r="A2824" s="5">
        <f t="shared" si="218"/>
        <v>1632</v>
      </c>
      <c r="H2824" s="10">
        <f>IF(_xlfn.XLOOKUP(D2824,Principales!$B:$B,Principales!$D:$D,,,1)&lt;B2824,_xlfn.XLOOKUP(D2824,Principales!$B:$B,Principales!$C:$C,,,-1),_xlfn.XLOOKUP(D2824,Principales!$B:$B,Principales!$C:$C,,,1))</f>
        <v>0</v>
      </c>
      <c r="I2824" s="48">
        <f t="shared" si="216"/>
        <v>0</v>
      </c>
      <c r="J2824" s="14">
        <f t="shared" si="217"/>
        <v>0</v>
      </c>
    </row>
    <row r="2825" spans="1:10" x14ac:dyDescent="0.3">
      <c r="A2825" s="5">
        <f t="shared" si="218"/>
        <v>1632</v>
      </c>
      <c r="H2825" s="10">
        <f>IF(_xlfn.XLOOKUP(D2825,Principales!$B:$B,Principales!$D:$D,,,1)&lt;B2825,_xlfn.XLOOKUP(D2825,Principales!$B:$B,Principales!$C:$C,,,-1),_xlfn.XLOOKUP(D2825,Principales!$B:$B,Principales!$C:$C,,,1))</f>
        <v>0</v>
      </c>
      <c r="I2825" s="48">
        <f t="shared" ref="I2825:I2888" si="219">IF(AND(F2825="S/E",OR(E2825="Mix ensalada",D2825="Mix ensalada")),0,IF(AND(F2825="S/E",OR(E2825&lt;&gt;"Mix ensalada",D2825&lt;&gt;"Mix ensalada")),1000,0))</f>
        <v>0</v>
      </c>
      <c r="J2825" s="14">
        <f t="shared" ref="J2825:J2888" si="220">G2825*H2825-I2825</f>
        <v>0</v>
      </c>
    </row>
    <row r="2826" spans="1:10" x14ac:dyDescent="0.3">
      <c r="A2826" s="5">
        <f t="shared" si="218"/>
        <v>1632</v>
      </c>
      <c r="H2826" s="10">
        <f>IF(_xlfn.XLOOKUP(D2826,Principales!$B:$B,Principales!$D:$D,,,1)&lt;B2826,_xlfn.XLOOKUP(D2826,Principales!$B:$B,Principales!$C:$C,,,-1),_xlfn.XLOOKUP(D2826,Principales!$B:$B,Principales!$C:$C,,,1))</f>
        <v>0</v>
      </c>
      <c r="I2826" s="48">
        <f t="shared" si="219"/>
        <v>0</v>
      </c>
      <c r="J2826" s="14">
        <f t="shared" si="220"/>
        <v>0</v>
      </c>
    </row>
    <row r="2827" spans="1:10" x14ac:dyDescent="0.3">
      <c r="A2827" s="5">
        <f t="shared" si="218"/>
        <v>1632</v>
      </c>
      <c r="H2827" s="10">
        <f>IF(_xlfn.XLOOKUP(D2827,Principales!$B:$B,Principales!$D:$D,,,1)&lt;B2827,_xlfn.XLOOKUP(D2827,Principales!$B:$B,Principales!$C:$C,,,-1),_xlfn.XLOOKUP(D2827,Principales!$B:$B,Principales!$C:$C,,,1))</f>
        <v>0</v>
      </c>
      <c r="I2827" s="48">
        <f t="shared" si="219"/>
        <v>0</v>
      </c>
      <c r="J2827" s="14">
        <f t="shared" si="220"/>
        <v>0</v>
      </c>
    </row>
    <row r="2828" spans="1:10" x14ac:dyDescent="0.3">
      <c r="A2828" s="5">
        <f t="shared" si="218"/>
        <v>1632</v>
      </c>
      <c r="H2828" s="10">
        <f>IF(_xlfn.XLOOKUP(D2828,Principales!$B:$B,Principales!$D:$D,,,1)&lt;B2828,_xlfn.XLOOKUP(D2828,Principales!$B:$B,Principales!$C:$C,,,-1),_xlfn.XLOOKUP(D2828,Principales!$B:$B,Principales!$C:$C,,,1))</f>
        <v>0</v>
      </c>
      <c r="I2828" s="48">
        <f t="shared" si="219"/>
        <v>0</v>
      </c>
      <c r="J2828" s="14">
        <f t="shared" si="220"/>
        <v>0</v>
      </c>
    </row>
    <row r="2829" spans="1:10" x14ac:dyDescent="0.3">
      <c r="A2829" s="5">
        <f t="shared" si="218"/>
        <v>1632</v>
      </c>
      <c r="H2829" s="10">
        <f>IF(_xlfn.XLOOKUP(D2829,Principales!$B:$B,Principales!$D:$D,,,1)&lt;B2829,_xlfn.XLOOKUP(D2829,Principales!$B:$B,Principales!$C:$C,,,-1),_xlfn.XLOOKUP(D2829,Principales!$B:$B,Principales!$C:$C,,,1))</f>
        <v>0</v>
      </c>
      <c r="I2829" s="48">
        <f t="shared" si="219"/>
        <v>0</v>
      </c>
      <c r="J2829" s="14">
        <f t="shared" si="220"/>
        <v>0</v>
      </c>
    </row>
    <row r="2830" spans="1:10" x14ac:dyDescent="0.3">
      <c r="A2830" s="5">
        <f t="shared" si="218"/>
        <v>1632</v>
      </c>
      <c r="H2830" s="10">
        <f>IF(_xlfn.XLOOKUP(D2830,Principales!$B:$B,Principales!$D:$D,,,1)&lt;B2830,_xlfn.XLOOKUP(D2830,Principales!$B:$B,Principales!$C:$C,,,-1),_xlfn.XLOOKUP(D2830,Principales!$B:$B,Principales!$C:$C,,,1))</f>
        <v>0</v>
      </c>
      <c r="I2830" s="48">
        <f t="shared" si="219"/>
        <v>0</v>
      </c>
      <c r="J2830" s="14">
        <f t="shared" si="220"/>
        <v>0</v>
      </c>
    </row>
    <row r="2831" spans="1:10" x14ac:dyDescent="0.3">
      <c r="A2831" s="5">
        <f t="shared" si="218"/>
        <v>1632</v>
      </c>
      <c r="H2831" s="10">
        <f>IF(_xlfn.XLOOKUP(D2831,Principales!$B:$B,Principales!$D:$D,,,1)&lt;B2831,_xlfn.XLOOKUP(D2831,Principales!$B:$B,Principales!$C:$C,,,-1),_xlfn.XLOOKUP(D2831,Principales!$B:$B,Principales!$C:$C,,,1))</f>
        <v>0</v>
      </c>
      <c r="I2831" s="48">
        <f t="shared" si="219"/>
        <v>0</v>
      </c>
      <c r="J2831" s="14">
        <f t="shared" si="220"/>
        <v>0</v>
      </c>
    </row>
    <row r="2832" spans="1:10" x14ac:dyDescent="0.3">
      <c r="A2832" s="5">
        <f t="shared" si="218"/>
        <v>1632</v>
      </c>
      <c r="H2832" s="10">
        <f>IF(_xlfn.XLOOKUP(D2832,Principales!$B:$B,Principales!$D:$D,,,1)&lt;B2832,_xlfn.XLOOKUP(D2832,Principales!$B:$B,Principales!$C:$C,,,-1),_xlfn.XLOOKUP(D2832,Principales!$B:$B,Principales!$C:$C,,,1))</f>
        <v>0</v>
      </c>
      <c r="I2832" s="48">
        <f t="shared" si="219"/>
        <v>0</v>
      </c>
      <c r="J2832" s="14">
        <f t="shared" si="220"/>
        <v>0</v>
      </c>
    </row>
    <row r="2833" spans="1:10" x14ac:dyDescent="0.3">
      <c r="A2833" s="5">
        <f t="shared" si="218"/>
        <v>1632</v>
      </c>
      <c r="H2833" s="10">
        <f>IF(_xlfn.XLOOKUP(D2833,Principales!$B:$B,Principales!$D:$D,,,1)&lt;B2833,_xlfn.XLOOKUP(D2833,Principales!$B:$B,Principales!$C:$C,,,-1),_xlfn.XLOOKUP(D2833,Principales!$B:$B,Principales!$C:$C,,,1))</f>
        <v>0</v>
      </c>
      <c r="I2833" s="48">
        <f t="shared" si="219"/>
        <v>0</v>
      </c>
      <c r="J2833" s="14">
        <f t="shared" si="220"/>
        <v>0</v>
      </c>
    </row>
    <row r="2834" spans="1:10" x14ac:dyDescent="0.3">
      <c r="A2834" s="5">
        <f t="shared" si="218"/>
        <v>1632</v>
      </c>
      <c r="H2834" s="10">
        <f>IF(_xlfn.XLOOKUP(D2834,Principales!$B:$B,Principales!$D:$D,,,1)&lt;B2834,_xlfn.XLOOKUP(D2834,Principales!$B:$B,Principales!$C:$C,,,-1),_xlfn.XLOOKUP(D2834,Principales!$B:$B,Principales!$C:$C,,,1))</f>
        <v>0</v>
      </c>
      <c r="I2834" s="48">
        <f t="shared" si="219"/>
        <v>0</v>
      </c>
      <c r="J2834" s="14">
        <f t="shared" si="220"/>
        <v>0</v>
      </c>
    </row>
    <row r="2835" spans="1:10" x14ac:dyDescent="0.3">
      <c r="A2835" s="5">
        <f t="shared" si="218"/>
        <v>1632</v>
      </c>
      <c r="H2835" s="10">
        <f>IF(_xlfn.XLOOKUP(D2835,Principales!$B:$B,Principales!$D:$D,,,1)&lt;B2835,_xlfn.XLOOKUP(D2835,Principales!$B:$B,Principales!$C:$C,,,-1),_xlfn.XLOOKUP(D2835,Principales!$B:$B,Principales!$C:$C,,,1))</f>
        <v>0</v>
      </c>
      <c r="I2835" s="48">
        <f t="shared" si="219"/>
        <v>0</v>
      </c>
      <c r="J2835" s="14">
        <f t="shared" si="220"/>
        <v>0</v>
      </c>
    </row>
    <row r="2836" spans="1:10" x14ac:dyDescent="0.3">
      <c r="A2836" s="5">
        <f t="shared" si="218"/>
        <v>1632</v>
      </c>
      <c r="H2836" s="10">
        <f>IF(_xlfn.XLOOKUP(D2836,Principales!$B:$B,Principales!$D:$D,,,1)&lt;B2836,_xlfn.XLOOKUP(D2836,Principales!$B:$B,Principales!$C:$C,,,-1),_xlfn.XLOOKUP(D2836,Principales!$B:$B,Principales!$C:$C,,,1))</f>
        <v>0</v>
      </c>
      <c r="I2836" s="48">
        <f t="shared" si="219"/>
        <v>0</v>
      </c>
      <c r="J2836" s="14">
        <f t="shared" si="220"/>
        <v>0</v>
      </c>
    </row>
    <row r="2837" spans="1:10" x14ac:dyDescent="0.3">
      <c r="A2837" s="5">
        <f t="shared" si="218"/>
        <v>1632</v>
      </c>
      <c r="H2837" s="10">
        <f>IF(_xlfn.XLOOKUP(D2837,Principales!$B:$B,Principales!$D:$D,,,1)&lt;B2837,_xlfn.XLOOKUP(D2837,Principales!$B:$B,Principales!$C:$C,,,-1),_xlfn.XLOOKUP(D2837,Principales!$B:$B,Principales!$C:$C,,,1))</f>
        <v>0</v>
      </c>
      <c r="I2837" s="48">
        <f t="shared" si="219"/>
        <v>0</v>
      </c>
      <c r="J2837" s="14">
        <f t="shared" si="220"/>
        <v>0</v>
      </c>
    </row>
    <row r="2838" spans="1:10" x14ac:dyDescent="0.3">
      <c r="A2838" s="5">
        <f t="shared" si="218"/>
        <v>1632</v>
      </c>
      <c r="H2838" s="10">
        <f>IF(_xlfn.XLOOKUP(D2838,Principales!$B:$B,Principales!$D:$D,,,1)&lt;B2838,_xlfn.XLOOKUP(D2838,Principales!$B:$B,Principales!$C:$C,,,-1),_xlfn.XLOOKUP(D2838,Principales!$B:$B,Principales!$C:$C,,,1))</f>
        <v>0</v>
      </c>
      <c r="I2838" s="48">
        <f t="shared" si="219"/>
        <v>0</v>
      </c>
      <c r="J2838" s="14">
        <f t="shared" si="220"/>
        <v>0</v>
      </c>
    </row>
    <row r="2839" spans="1:10" x14ac:dyDescent="0.3">
      <c r="A2839" s="5">
        <f t="shared" si="218"/>
        <v>1632</v>
      </c>
      <c r="H2839" s="10">
        <f>IF(_xlfn.XLOOKUP(D2839,Principales!$B:$B,Principales!$D:$D,,,1)&lt;B2839,_xlfn.XLOOKUP(D2839,Principales!$B:$B,Principales!$C:$C,,,-1),_xlfn.XLOOKUP(D2839,Principales!$B:$B,Principales!$C:$C,,,1))</f>
        <v>0</v>
      </c>
      <c r="I2839" s="48">
        <f t="shared" si="219"/>
        <v>0</v>
      </c>
      <c r="J2839" s="14">
        <f t="shared" si="220"/>
        <v>0</v>
      </c>
    </row>
    <row r="2840" spans="1:10" x14ac:dyDescent="0.3">
      <c r="A2840" s="5">
        <f t="shared" si="218"/>
        <v>1632</v>
      </c>
      <c r="H2840" s="10">
        <f>IF(_xlfn.XLOOKUP(D2840,Principales!$B:$B,Principales!$D:$D,,,1)&lt;B2840,_xlfn.XLOOKUP(D2840,Principales!$B:$B,Principales!$C:$C,,,-1),_xlfn.XLOOKUP(D2840,Principales!$B:$B,Principales!$C:$C,,,1))</f>
        <v>0</v>
      </c>
      <c r="I2840" s="48">
        <f t="shared" si="219"/>
        <v>0</v>
      </c>
      <c r="J2840" s="14">
        <f t="shared" si="220"/>
        <v>0</v>
      </c>
    </row>
    <row r="2841" spans="1:10" x14ac:dyDescent="0.3">
      <c r="A2841" s="5">
        <f t="shared" si="218"/>
        <v>1632</v>
      </c>
      <c r="H2841" s="10">
        <f>IF(_xlfn.XLOOKUP(D2841,Principales!$B:$B,Principales!$D:$D,,,1)&lt;B2841,_xlfn.XLOOKUP(D2841,Principales!$B:$B,Principales!$C:$C,,,-1),_xlfn.XLOOKUP(D2841,Principales!$B:$B,Principales!$C:$C,,,1))</f>
        <v>0</v>
      </c>
      <c r="I2841" s="48">
        <f t="shared" si="219"/>
        <v>0</v>
      </c>
      <c r="J2841" s="14">
        <f t="shared" si="220"/>
        <v>0</v>
      </c>
    </row>
    <row r="2842" spans="1:10" x14ac:dyDescent="0.3">
      <c r="A2842" s="5">
        <f t="shared" si="218"/>
        <v>1632</v>
      </c>
      <c r="H2842" s="10">
        <f>IF(_xlfn.XLOOKUP(D2842,Principales!$B:$B,Principales!$D:$D,,,1)&lt;B2842,_xlfn.XLOOKUP(D2842,Principales!$B:$B,Principales!$C:$C,,,-1),_xlfn.XLOOKUP(D2842,Principales!$B:$B,Principales!$C:$C,,,1))</f>
        <v>0</v>
      </c>
      <c r="I2842" s="48">
        <f t="shared" si="219"/>
        <v>0</v>
      </c>
      <c r="J2842" s="14">
        <f t="shared" si="220"/>
        <v>0</v>
      </c>
    </row>
    <row r="2843" spans="1:10" x14ac:dyDescent="0.3">
      <c r="A2843" s="5">
        <f t="shared" si="218"/>
        <v>1632</v>
      </c>
      <c r="H2843" s="10">
        <f>IF(_xlfn.XLOOKUP(D2843,Principales!$B:$B,Principales!$D:$D,,,1)&lt;B2843,_xlfn.XLOOKUP(D2843,Principales!$B:$B,Principales!$C:$C,,,-1),_xlfn.XLOOKUP(D2843,Principales!$B:$B,Principales!$C:$C,,,1))</f>
        <v>0</v>
      </c>
      <c r="I2843" s="48">
        <f t="shared" si="219"/>
        <v>0</v>
      </c>
      <c r="J2843" s="14">
        <f t="shared" si="220"/>
        <v>0</v>
      </c>
    </row>
    <row r="2844" spans="1:10" x14ac:dyDescent="0.3">
      <c r="A2844" s="5">
        <f t="shared" si="218"/>
        <v>1632</v>
      </c>
      <c r="H2844" s="10">
        <f>IF(_xlfn.XLOOKUP(D2844,Principales!$B:$B,Principales!$D:$D,,,1)&lt;B2844,_xlfn.XLOOKUP(D2844,Principales!$B:$B,Principales!$C:$C,,,-1),_xlfn.XLOOKUP(D2844,Principales!$B:$B,Principales!$C:$C,,,1))</f>
        <v>0</v>
      </c>
      <c r="I2844" s="48">
        <f t="shared" si="219"/>
        <v>0</v>
      </c>
      <c r="J2844" s="14">
        <f t="shared" si="220"/>
        <v>0</v>
      </c>
    </row>
    <row r="2845" spans="1:10" x14ac:dyDescent="0.3">
      <c r="A2845" s="5">
        <f t="shared" si="218"/>
        <v>1632</v>
      </c>
      <c r="H2845" s="10">
        <f>IF(_xlfn.XLOOKUP(D2845,Principales!$B:$B,Principales!$D:$D,,,1)&lt;B2845,_xlfn.XLOOKUP(D2845,Principales!$B:$B,Principales!$C:$C,,,-1),_xlfn.XLOOKUP(D2845,Principales!$B:$B,Principales!$C:$C,,,1))</f>
        <v>0</v>
      </c>
      <c r="I2845" s="48">
        <f t="shared" si="219"/>
        <v>0</v>
      </c>
      <c r="J2845" s="14">
        <f t="shared" si="220"/>
        <v>0</v>
      </c>
    </row>
    <row r="2846" spans="1:10" x14ac:dyDescent="0.3">
      <c r="A2846" s="5">
        <f t="shared" si="218"/>
        <v>1632</v>
      </c>
      <c r="H2846" s="10">
        <f>IF(_xlfn.XLOOKUP(D2846,Principales!$B:$B,Principales!$D:$D,,,1)&lt;B2846,_xlfn.XLOOKUP(D2846,Principales!$B:$B,Principales!$C:$C,,,-1),_xlfn.XLOOKUP(D2846,Principales!$B:$B,Principales!$C:$C,,,1))</f>
        <v>0</v>
      </c>
      <c r="I2846" s="48">
        <f t="shared" si="219"/>
        <v>0</v>
      </c>
      <c r="J2846" s="14">
        <f t="shared" si="220"/>
        <v>0</v>
      </c>
    </row>
    <row r="2847" spans="1:10" x14ac:dyDescent="0.3">
      <c r="A2847" s="5">
        <f t="shared" si="218"/>
        <v>1632</v>
      </c>
      <c r="H2847" s="10">
        <f>IF(_xlfn.XLOOKUP(D2847,Principales!$B:$B,Principales!$D:$D,,,1)&lt;B2847,_xlfn.XLOOKUP(D2847,Principales!$B:$B,Principales!$C:$C,,,-1),_xlfn.XLOOKUP(D2847,Principales!$B:$B,Principales!$C:$C,,,1))</f>
        <v>0</v>
      </c>
      <c r="I2847" s="48">
        <f t="shared" si="219"/>
        <v>0</v>
      </c>
      <c r="J2847" s="14">
        <f t="shared" si="220"/>
        <v>0</v>
      </c>
    </row>
    <row r="2848" spans="1:10" x14ac:dyDescent="0.3">
      <c r="A2848" s="5">
        <f t="shared" si="218"/>
        <v>1632</v>
      </c>
      <c r="H2848" s="10">
        <f>IF(_xlfn.XLOOKUP(D2848,Principales!$B:$B,Principales!$D:$D,,,1)&lt;B2848,_xlfn.XLOOKUP(D2848,Principales!$B:$B,Principales!$C:$C,,,-1),_xlfn.XLOOKUP(D2848,Principales!$B:$B,Principales!$C:$C,,,1))</f>
        <v>0</v>
      </c>
      <c r="I2848" s="48">
        <f t="shared" si="219"/>
        <v>0</v>
      </c>
      <c r="J2848" s="14">
        <f t="shared" si="220"/>
        <v>0</v>
      </c>
    </row>
    <row r="2849" spans="1:10" x14ac:dyDescent="0.3">
      <c r="A2849" s="5">
        <f t="shared" si="218"/>
        <v>1632</v>
      </c>
      <c r="H2849" s="10">
        <f>IF(_xlfn.XLOOKUP(D2849,Principales!$B:$B,Principales!$D:$D,,,1)&lt;B2849,_xlfn.XLOOKUP(D2849,Principales!$B:$B,Principales!$C:$C,,,-1),_xlfn.XLOOKUP(D2849,Principales!$B:$B,Principales!$C:$C,,,1))</f>
        <v>0</v>
      </c>
      <c r="I2849" s="48">
        <f t="shared" si="219"/>
        <v>0</v>
      </c>
      <c r="J2849" s="14">
        <f t="shared" si="220"/>
        <v>0</v>
      </c>
    </row>
    <row r="2850" spans="1:10" x14ac:dyDescent="0.3">
      <c r="A2850" s="5">
        <f t="shared" si="218"/>
        <v>1632</v>
      </c>
      <c r="H2850" s="10">
        <f>IF(_xlfn.XLOOKUP(D2850,Principales!$B:$B,Principales!$D:$D,,,1)&lt;B2850,_xlfn.XLOOKUP(D2850,Principales!$B:$B,Principales!$C:$C,,,-1),_xlfn.XLOOKUP(D2850,Principales!$B:$B,Principales!$C:$C,,,1))</f>
        <v>0</v>
      </c>
      <c r="I2850" s="48">
        <f t="shared" si="219"/>
        <v>0</v>
      </c>
      <c r="J2850" s="14">
        <f t="shared" si="220"/>
        <v>0</v>
      </c>
    </row>
    <row r="2851" spans="1:10" x14ac:dyDescent="0.3">
      <c r="A2851" s="5">
        <f t="shared" si="218"/>
        <v>1632</v>
      </c>
      <c r="H2851" s="10">
        <f>IF(_xlfn.XLOOKUP(D2851,Principales!$B:$B,Principales!$D:$D,,,1)&lt;B2851,_xlfn.XLOOKUP(D2851,Principales!$B:$B,Principales!$C:$C,,,-1),_xlfn.XLOOKUP(D2851,Principales!$B:$B,Principales!$C:$C,,,1))</f>
        <v>0</v>
      </c>
      <c r="I2851" s="48">
        <f t="shared" si="219"/>
        <v>0</v>
      </c>
      <c r="J2851" s="14">
        <f t="shared" si="220"/>
        <v>0</v>
      </c>
    </row>
    <row r="2852" spans="1:10" x14ac:dyDescent="0.3">
      <c r="A2852" s="5">
        <f t="shared" si="218"/>
        <v>1632</v>
      </c>
      <c r="H2852" s="10">
        <f>IF(_xlfn.XLOOKUP(D2852,Principales!$B:$B,Principales!$D:$D,,,1)&lt;B2852,_xlfn.XLOOKUP(D2852,Principales!$B:$B,Principales!$C:$C,,,-1),_xlfn.XLOOKUP(D2852,Principales!$B:$B,Principales!$C:$C,,,1))</f>
        <v>0</v>
      </c>
      <c r="I2852" s="48">
        <f t="shared" si="219"/>
        <v>0</v>
      </c>
      <c r="J2852" s="14">
        <f t="shared" si="220"/>
        <v>0</v>
      </c>
    </row>
    <row r="2853" spans="1:10" x14ac:dyDescent="0.3">
      <c r="A2853" s="5">
        <f t="shared" si="218"/>
        <v>1632</v>
      </c>
      <c r="H2853" s="10">
        <f>IF(_xlfn.XLOOKUP(D2853,Principales!$B:$B,Principales!$D:$D,,,1)&lt;B2853,_xlfn.XLOOKUP(D2853,Principales!$B:$B,Principales!$C:$C,,,-1),_xlfn.XLOOKUP(D2853,Principales!$B:$B,Principales!$C:$C,,,1))</f>
        <v>0</v>
      </c>
      <c r="I2853" s="48">
        <f t="shared" si="219"/>
        <v>0</v>
      </c>
      <c r="J2853" s="14">
        <f t="shared" si="220"/>
        <v>0</v>
      </c>
    </row>
    <row r="2854" spans="1:10" x14ac:dyDescent="0.3">
      <c r="A2854" s="5">
        <f t="shared" si="218"/>
        <v>1632</v>
      </c>
      <c r="H2854" s="10">
        <f>IF(_xlfn.XLOOKUP(D2854,Principales!$B:$B,Principales!$D:$D,,,1)&lt;B2854,_xlfn.XLOOKUP(D2854,Principales!$B:$B,Principales!$C:$C,,,-1),_xlfn.XLOOKUP(D2854,Principales!$B:$B,Principales!$C:$C,,,1))</f>
        <v>0</v>
      </c>
      <c r="I2854" s="48">
        <f t="shared" si="219"/>
        <v>0</v>
      </c>
      <c r="J2854" s="14">
        <f t="shared" si="220"/>
        <v>0</v>
      </c>
    </row>
    <row r="2855" spans="1:10" x14ac:dyDescent="0.3">
      <c r="A2855" s="5">
        <f t="shared" si="218"/>
        <v>1632</v>
      </c>
      <c r="H2855" s="10">
        <f>IF(_xlfn.XLOOKUP(D2855,Principales!$B:$B,Principales!$D:$D,,,1)&lt;B2855,_xlfn.XLOOKUP(D2855,Principales!$B:$B,Principales!$C:$C,,,-1),_xlfn.XLOOKUP(D2855,Principales!$B:$B,Principales!$C:$C,,,1))</f>
        <v>0</v>
      </c>
      <c r="I2855" s="48">
        <f t="shared" si="219"/>
        <v>0</v>
      </c>
      <c r="J2855" s="14">
        <f t="shared" si="220"/>
        <v>0</v>
      </c>
    </row>
    <row r="2856" spans="1:10" x14ac:dyDescent="0.3">
      <c r="A2856" s="5">
        <f t="shared" si="218"/>
        <v>1632</v>
      </c>
      <c r="H2856" s="10">
        <f>IF(_xlfn.XLOOKUP(D2856,Principales!$B:$B,Principales!$D:$D,,,1)&lt;B2856,_xlfn.XLOOKUP(D2856,Principales!$B:$B,Principales!$C:$C,,,-1),_xlfn.XLOOKUP(D2856,Principales!$B:$B,Principales!$C:$C,,,1))</f>
        <v>0</v>
      </c>
      <c r="I2856" s="48">
        <f t="shared" si="219"/>
        <v>0</v>
      </c>
      <c r="J2856" s="14">
        <f t="shared" si="220"/>
        <v>0</v>
      </c>
    </row>
    <row r="2857" spans="1:10" x14ac:dyDescent="0.3">
      <c r="A2857" s="5">
        <f t="shared" si="218"/>
        <v>1632</v>
      </c>
      <c r="H2857" s="10">
        <f>IF(_xlfn.XLOOKUP(D2857,Principales!$B:$B,Principales!$D:$D,,,1)&lt;B2857,_xlfn.XLOOKUP(D2857,Principales!$B:$B,Principales!$C:$C,,,-1),_xlfn.XLOOKUP(D2857,Principales!$B:$B,Principales!$C:$C,,,1))</f>
        <v>0</v>
      </c>
      <c r="I2857" s="48">
        <f t="shared" si="219"/>
        <v>0</v>
      </c>
      <c r="J2857" s="14">
        <f t="shared" si="220"/>
        <v>0</v>
      </c>
    </row>
    <row r="2858" spans="1:10" x14ac:dyDescent="0.3">
      <c r="A2858" s="5">
        <f t="shared" si="218"/>
        <v>1632</v>
      </c>
      <c r="H2858" s="10">
        <f>IF(_xlfn.XLOOKUP(D2858,Principales!$B:$B,Principales!$D:$D,,,1)&lt;B2858,_xlfn.XLOOKUP(D2858,Principales!$B:$B,Principales!$C:$C,,,-1),_xlfn.XLOOKUP(D2858,Principales!$B:$B,Principales!$C:$C,,,1))</f>
        <v>0</v>
      </c>
      <c r="I2858" s="48">
        <f t="shared" si="219"/>
        <v>0</v>
      </c>
      <c r="J2858" s="14">
        <f t="shared" si="220"/>
        <v>0</v>
      </c>
    </row>
    <row r="2859" spans="1:10" x14ac:dyDescent="0.3">
      <c r="A2859" s="5">
        <f t="shared" si="218"/>
        <v>1632</v>
      </c>
      <c r="H2859" s="10">
        <f>IF(_xlfn.XLOOKUP(D2859,Principales!$B:$B,Principales!$D:$D,,,1)&lt;B2859,_xlfn.XLOOKUP(D2859,Principales!$B:$B,Principales!$C:$C,,,-1),_xlfn.XLOOKUP(D2859,Principales!$B:$B,Principales!$C:$C,,,1))</f>
        <v>0</v>
      </c>
      <c r="I2859" s="48">
        <f t="shared" si="219"/>
        <v>0</v>
      </c>
      <c r="J2859" s="14">
        <f t="shared" si="220"/>
        <v>0</v>
      </c>
    </row>
    <row r="2860" spans="1:10" x14ac:dyDescent="0.3">
      <c r="A2860" s="5">
        <f t="shared" si="218"/>
        <v>1632</v>
      </c>
      <c r="H2860" s="10">
        <f>IF(_xlfn.XLOOKUP(D2860,Principales!$B:$B,Principales!$D:$D,,,1)&lt;B2860,_xlfn.XLOOKUP(D2860,Principales!$B:$B,Principales!$C:$C,,,-1),_xlfn.XLOOKUP(D2860,Principales!$B:$B,Principales!$C:$C,,,1))</f>
        <v>0</v>
      </c>
      <c r="I2860" s="48">
        <f t="shared" si="219"/>
        <v>0</v>
      </c>
      <c r="J2860" s="14">
        <f t="shared" si="220"/>
        <v>0</v>
      </c>
    </row>
    <row r="2861" spans="1:10" x14ac:dyDescent="0.3">
      <c r="A2861" s="5">
        <f t="shared" si="218"/>
        <v>1632</v>
      </c>
      <c r="H2861" s="10">
        <f>IF(_xlfn.XLOOKUP(D2861,Principales!$B:$B,Principales!$D:$D,,,1)&lt;B2861,_xlfn.XLOOKUP(D2861,Principales!$B:$B,Principales!$C:$C,,,-1),_xlfn.XLOOKUP(D2861,Principales!$B:$B,Principales!$C:$C,,,1))</f>
        <v>0</v>
      </c>
      <c r="I2861" s="48">
        <f t="shared" si="219"/>
        <v>0</v>
      </c>
      <c r="J2861" s="14">
        <f t="shared" si="220"/>
        <v>0</v>
      </c>
    </row>
    <row r="2862" spans="1:10" x14ac:dyDescent="0.3">
      <c r="A2862" s="5">
        <f t="shared" si="218"/>
        <v>1632</v>
      </c>
      <c r="H2862" s="10">
        <f>IF(_xlfn.XLOOKUP(D2862,Principales!$B:$B,Principales!$D:$D,,,1)&lt;B2862,_xlfn.XLOOKUP(D2862,Principales!$B:$B,Principales!$C:$C,,,-1),_xlfn.XLOOKUP(D2862,Principales!$B:$B,Principales!$C:$C,,,1))</f>
        <v>0</v>
      </c>
      <c r="I2862" s="48">
        <f t="shared" si="219"/>
        <v>0</v>
      </c>
      <c r="J2862" s="14">
        <f t="shared" si="220"/>
        <v>0</v>
      </c>
    </row>
    <row r="2863" spans="1:10" x14ac:dyDescent="0.3">
      <c r="A2863" s="5">
        <f t="shared" si="218"/>
        <v>1632</v>
      </c>
      <c r="H2863" s="10">
        <f>IF(_xlfn.XLOOKUP(D2863,Principales!$B:$B,Principales!$D:$D,,,1)&lt;B2863,_xlfn.XLOOKUP(D2863,Principales!$B:$B,Principales!$C:$C,,,-1),_xlfn.XLOOKUP(D2863,Principales!$B:$B,Principales!$C:$C,,,1))</f>
        <v>0</v>
      </c>
      <c r="I2863" s="48">
        <f t="shared" si="219"/>
        <v>0</v>
      </c>
      <c r="J2863" s="14">
        <f t="shared" si="220"/>
        <v>0</v>
      </c>
    </row>
    <row r="2864" spans="1:10" x14ac:dyDescent="0.3">
      <c r="A2864" s="5">
        <f t="shared" si="218"/>
        <v>1632</v>
      </c>
      <c r="H2864" s="10">
        <f>IF(_xlfn.XLOOKUP(D2864,Principales!$B:$B,Principales!$D:$D,,,1)&lt;B2864,_xlfn.XLOOKUP(D2864,Principales!$B:$B,Principales!$C:$C,,,-1),_xlfn.XLOOKUP(D2864,Principales!$B:$B,Principales!$C:$C,,,1))</f>
        <v>0</v>
      </c>
      <c r="I2864" s="48">
        <f t="shared" si="219"/>
        <v>0</v>
      </c>
      <c r="J2864" s="14">
        <f t="shared" si="220"/>
        <v>0</v>
      </c>
    </row>
    <row r="2865" spans="1:10" x14ac:dyDescent="0.3">
      <c r="A2865" s="5">
        <f t="shared" si="218"/>
        <v>1632</v>
      </c>
      <c r="H2865" s="10">
        <f>IF(_xlfn.XLOOKUP(D2865,Principales!$B:$B,Principales!$D:$D,,,1)&lt;B2865,_xlfn.XLOOKUP(D2865,Principales!$B:$B,Principales!$C:$C,,,-1),_xlfn.XLOOKUP(D2865,Principales!$B:$B,Principales!$C:$C,,,1))</f>
        <v>0</v>
      </c>
      <c r="I2865" s="48">
        <f t="shared" si="219"/>
        <v>0</v>
      </c>
      <c r="J2865" s="14">
        <f t="shared" si="220"/>
        <v>0</v>
      </c>
    </row>
    <row r="2866" spans="1:10" x14ac:dyDescent="0.3">
      <c r="A2866" s="5">
        <f t="shared" si="218"/>
        <v>1632</v>
      </c>
      <c r="H2866" s="10">
        <f>IF(_xlfn.XLOOKUP(D2866,Principales!$B:$B,Principales!$D:$D,,,1)&lt;B2866,_xlfn.XLOOKUP(D2866,Principales!$B:$B,Principales!$C:$C,,,-1),_xlfn.XLOOKUP(D2866,Principales!$B:$B,Principales!$C:$C,,,1))</f>
        <v>0</v>
      </c>
      <c r="I2866" s="48">
        <f t="shared" si="219"/>
        <v>0</v>
      </c>
      <c r="J2866" s="14">
        <f t="shared" si="220"/>
        <v>0</v>
      </c>
    </row>
    <row r="2867" spans="1:10" x14ac:dyDescent="0.3">
      <c r="A2867" s="5">
        <f t="shared" si="218"/>
        <v>1632</v>
      </c>
      <c r="H2867" s="10">
        <f>IF(_xlfn.XLOOKUP(D2867,Principales!$B:$B,Principales!$D:$D,,,1)&lt;B2867,_xlfn.XLOOKUP(D2867,Principales!$B:$B,Principales!$C:$C,,,-1),_xlfn.XLOOKUP(D2867,Principales!$B:$B,Principales!$C:$C,,,1))</f>
        <v>0</v>
      </c>
      <c r="I2867" s="48">
        <f t="shared" si="219"/>
        <v>0</v>
      </c>
      <c r="J2867" s="14">
        <f t="shared" si="220"/>
        <v>0</v>
      </c>
    </row>
    <row r="2868" spans="1:10" x14ac:dyDescent="0.3">
      <c r="A2868" s="5">
        <f t="shared" si="218"/>
        <v>1632</v>
      </c>
      <c r="H2868" s="10">
        <f>IF(_xlfn.XLOOKUP(D2868,Principales!$B:$B,Principales!$D:$D,,,1)&lt;B2868,_xlfn.XLOOKUP(D2868,Principales!$B:$B,Principales!$C:$C,,,-1),_xlfn.XLOOKUP(D2868,Principales!$B:$B,Principales!$C:$C,,,1))</f>
        <v>0</v>
      </c>
      <c r="I2868" s="48">
        <f t="shared" si="219"/>
        <v>0</v>
      </c>
      <c r="J2868" s="14">
        <f t="shared" si="220"/>
        <v>0</v>
      </c>
    </row>
    <row r="2869" spans="1:10" x14ac:dyDescent="0.3">
      <c r="A2869" s="5">
        <f t="shared" si="218"/>
        <v>1632</v>
      </c>
      <c r="H2869" s="10">
        <f>IF(_xlfn.XLOOKUP(D2869,Principales!$B:$B,Principales!$D:$D,,,1)&lt;B2869,_xlfn.XLOOKUP(D2869,Principales!$B:$B,Principales!$C:$C,,,-1),_xlfn.XLOOKUP(D2869,Principales!$B:$B,Principales!$C:$C,,,1))</f>
        <v>0</v>
      </c>
      <c r="I2869" s="48">
        <f t="shared" si="219"/>
        <v>0</v>
      </c>
      <c r="J2869" s="14">
        <f t="shared" si="220"/>
        <v>0</v>
      </c>
    </row>
    <row r="2870" spans="1:10" x14ac:dyDescent="0.3">
      <c r="A2870" s="5">
        <f t="shared" si="218"/>
        <v>1632</v>
      </c>
      <c r="H2870" s="10">
        <f>IF(_xlfn.XLOOKUP(D2870,Principales!$B:$B,Principales!$D:$D,,,1)&lt;B2870,_xlfn.XLOOKUP(D2870,Principales!$B:$B,Principales!$C:$C,,,-1),_xlfn.XLOOKUP(D2870,Principales!$B:$B,Principales!$C:$C,,,1))</f>
        <v>0</v>
      </c>
      <c r="I2870" s="48">
        <f t="shared" si="219"/>
        <v>0</v>
      </c>
      <c r="J2870" s="14">
        <f t="shared" si="220"/>
        <v>0</v>
      </c>
    </row>
    <row r="2871" spans="1:10" x14ac:dyDescent="0.3">
      <c r="A2871" s="5">
        <f t="shared" si="218"/>
        <v>1632</v>
      </c>
      <c r="H2871" s="10">
        <f>IF(_xlfn.XLOOKUP(D2871,Principales!$B:$B,Principales!$D:$D,,,1)&lt;B2871,_xlfn.XLOOKUP(D2871,Principales!$B:$B,Principales!$C:$C,,,-1),_xlfn.XLOOKUP(D2871,Principales!$B:$B,Principales!$C:$C,,,1))</f>
        <v>0</v>
      </c>
      <c r="I2871" s="48">
        <f t="shared" si="219"/>
        <v>0</v>
      </c>
      <c r="J2871" s="14">
        <f t="shared" si="220"/>
        <v>0</v>
      </c>
    </row>
    <row r="2872" spans="1:10" x14ac:dyDescent="0.3">
      <c r="A2872" s="5">
        <f t="shared" si="218"/>
        <v>1632</v>
      </c>
      <c r="H2872" s="10">
        <f>IF(_xlfn.XLOOKUP(D2872,Principales!$B:$B,Principales!$D:$D,,,1)&lt;B2872,_xlfn.XLOOKUP(D2872,Principales!$B:$B,Principales!$C:$C,,,-1),_xlfn.XLOOKUP(D2872,Principales!$B:$B,Principales!$C:$C,,,1))</f>
        <v>0</v>
      </c>
      <c r="I2872" s="48">
        <f t="shared" si="219"/>
        <v>0</v>
      </c>
      <c r="J2872" s="14">
        <f t="shared" si="220"/>
        <v>0</v>
      </c>
    </row>
    <row r="2873" spans="1:10" x14ac:dyDescent="0.3">
      <c r="A2873" s="5">
        <f t="shared" si="218"/>
        <v>1632</v>
      </c>
      <c r="H2873" s="10">
        <f>IF(_xlfn.XLOOKUP(D2873,Principales!$B:$B,Principales!$D:$D,,,1)&lt;B2873,_xlfn.XLOOKUP(D2873,Principales!$B:$B,Principales!$C:$C,,,-1),_xlfn.XLOOKUP(D2873,Principales!$B:$B,Principales!$C:$C,,,1))</f>
        <v>0</v>
      </c>
      <c r="I2873" s="48">
        <f t="shared" si="219"/>
        <v>0</v>
      </c>
      <c r="J2873" s="14">
        <f t="shared" si="220"/>
        <v>0</v>
      </c>
    </row>
    <row r="2874" spans="1:10" x14ac:dyDescent="0.3">
      <c r="A2874" s="5">
        <f t="shared" si="218"/>
        <v>1632</v>
      </c>
      <c r="H2874" s="10">
        <f>IF(_xlfn.XLOOKUP(D2874,Principales!$B:$B,Principales!$D:$D,,,1)&lt;B2874,_xlfn.XLOOKUP(D2874,Principales!$B:$B,Principales!$C:$C,,,-1),_xlfn.XLOOKUP(D2874,Principales!$B:$B,Principales!$C:$C,,,1))</f>
        <v>0</v>
      </c>
      <c r="I2874" s="48">
        <f t="shared" si="219"/>
        <v>0</v>
      </c>
      <c r="J2874" s="14">
        <f t="shared" si="220"/>
        <v>0</v>
      </c>
    </row>
    <row r="2875" spans="1:10" x14ac:dyDescent="0.3">
      <c r="A2875" s="5">
        <f t="shared" si="218"/>
        <v>1632</v>
      </c>
      <c r="H2875" s="10">
        <f>IF(_xlfn.XLOOKUP(D2875,Principales!$B:$B,Principales!$D:$D,,,1)&lt;B2875,_xlfn.XLOOKUP(D2875,Principales!$B:$B,Principales!$C:$C,,,-1),_xlfn.XLOOKUP(D2875,Principales!$B:$B,Principales!$C:$C,,,1))</f>
        <v>0</v>
      </c>
      <c r="I2875" s="48">
        <f t="shared" si="219"/>
        <v>0</v>
      </c>
      <c r="J2875" s="14">
        <f t="shared" si="220"/>
        <v>0</v>
      </c>
    </row>
    <row r="2876" spans="1:10" x14ac:dyDescent="0.3">
      <c r="A2876" s="5">
        <f t="shared" si="218"/>
        <v>1632</v>
      </c>
      <c r="H2876" s="10">
        <f>IF(_xlfn.XLOOKUP(D2876,Principales!$B:$B,Principales!$D:$D,,,1)&lt;B2876,_xlfn.XLOOKUP(D2876,Principales!$B:$B,Principales!$C:$C,,,-1),_xlfn.XLOOKUP(D2876,Principales!$B:$B,Principales!$C:$C,,,1))</f>
        <v>0</v>
      </c>
      <c r="I2876" s="48">
        <f t="shared" si="219"/>
        <v>0</v>
      </c>
      <c r="J2876" s="14">
        <f t="shared" si="220"/>
        <v>0</v>
      </c>
    </row>
    <row r="2877" spans="1:10" x14ac:dyDescent="0.3">
      <c r="A2877" s="5">
        <f t="shared" si="218"/>
        <v>1632</v>
      </c>
      <c r="H2877" s="10">
        <f>IF(_xlfn.XLOOKUP(D2877,Principales!$B:$B,Principales!$D:$D,,,1)&lt;B2877,_xlfn.XLOOKUP(D2877,Principales!$B:$B,Principales!$C:$C,,,-1),_xlfn.XLOOKUP(D2877,Principales!$B:$B,Principales!$C:$C,,,1))</f>
        <v>0</v>
      </c>
      <c r="I2877" s="48">
        <f t="shared" si="219"/>
        <v>0</v>
      </c>
      <c r="J2877" s="14">
        <f t="shared" si="220"/>
        <v>0</v>
      </c>
    </row>
    <row r="2878" spans="1:10" x14ac:dyDescent="0.3">
      <c r="A2878" s="5">
        <f t="shared" si="218"/>
        <v>1632</v>
      </c>
      <c r="H2878" s="10">
        <f>IF(_xlfn.XLOOKUP(D2878,Principales!$B:$B,Principales!$D:$D,,,1)&lt;B2878,_xlfn.XLOOKUP(D2878,Principales!$B:$B,Principales!$C:$C,,,-1),_xlfn.XLOOKUP(D2878,Principales!$B:$B,Principales!$C:$C,,,1))</f>
        <v>0</v>
      </c>
      <c r="I2878" s="48">
        <f t="shared" si="219"/>
        <v>0</v>
      </c>
      <c r="J2878" s="14">
        <f t="shared" si="220"/>
        <v>0</v>
      </c>
    </row>
    <row r="2879" spans="1:10" x14ac:dyDescent="0.3">
      <c r="A2879" s="5">
        <f t="shared" si="218"/>
        <v>1632</v>
      </c>
      <c r="H2879" s="10">
        <f>IF(_xlfn.XLOOKUP(D2879,Principales!$B:$B,Principales!$D:$D,,,1)&lt;B2879,_xlfn.XLOOKUP(D2879,Principales!$B:$B,Principales!$C:$C,,,-1),_xlfn.XLOOKUP(D2879,Principales!$B:$B,Principales!$C:$C,,,1))</f>
        <v>0</v>
      </c>
      <c r="I2879" s="48">
        <f t="shared" si="219"/>
        <v>0</v>
      </c>
      <c r="J2879" s="14">
        <f t="shared" si="220"/>
        <v>0</v>
      </c>
    </row>
    <row r="2880" spans="1:10" x14ac:dyDescent="0.3">
      <c r="A2880" s="5">
        <f t="shared" si="218"/>
        <v>1632</v>
      </c>
      <c r="H2880" s="10">
        <f>IF(_xlfn.XLOOKUP(D2880,Principales!$B:$B,Principales!$D:$D,,,1)&lt;B2880,_xlfn.XLOOKUP(D2880,Principales!$B:$B,Principales!$C:$C,,,-1),_xlfn.XLOOKUP(D2880,Principales!$B:$B,Principales!$C:$C,,,1))</f>
        <v>0</v>
      </c>
      <c r="I2880" s="48">
        <f t="shared" si="219"/>
        <v>0</v>
      </c>
      <c r="J2880" s="14">
        <f t="shared" si="220"/>
        <v>0</v>
      </c>
    </row>
    <row r="2881" spans="1:10" x14ac:dyDescent="0.3">
      <c r="A2881" s="5">
        <f t="shared" si="218"/>
        <v>1632</v>
      </c>
      <c r="H2881" s="10">
        <f>IF(_xlfn.XLOOKUP(D2881,Principales!$B:$B,Principales!$D:$D,,,1)&lt;B2881,_xlfn.XLOOKUP(D2881,Principales!$B:$B,Principales!$C:$C,,,-1),_xlfn.XLOOKUP(D2881,Principales!$B:$B,Principales!$C:$C,,,1))</f>
        <v>0</v>
      </c>
      <c r="I2881" s="48">
        <f t="shared" si="219"/>
        <v>0</v>
      </c>
      <c r="J2881" s="14">
        <f t="shared" si="220"/>
        <v>0</v>
      </c>
    </row>
    <row r="2882" spans="1:10" x14ac:dyDescent="0.3">
      <c r="A2882" s="5">
        <f t="shared" si="218"/>
        <v>1632</v>
      </c>
      <c r="H2882" s="10">
        <f>IF(_xlfn.XLOOKUP(D2882,Principales!$B:$B,Principales!$D:$D,,,1)&lt;B2882,_xlfn.XLOOKUP(D2882,Principales!$B:$B,Principales!$C:$C,,,-1),_xlfn.XLOOKUP(D2882,Principales!$B:$B,Principales!$C:$C,,,1))</f>
        <v>0</v>
      </c>
      <c r="I2882" s="48">
        <f t="shared" si="219"/>
        <v>0</v>
      </c>
      <c r="J2882" s="14">
        <f t="shared" si="220"/>
        <v>0</v>
      </c>
    </row>
    <row r="2883" spans="1:10" x14ac:dyDescent="0.3">
      <c r="A2883" s="5">
        <f t="shared" si="218"/>
        <v>1632</v>
      </c>
      <c r="H2883" s="10">
        <f>IF(_xlfn.XLOOKUP(D2883,Principales!$B:$B,Principales!$D:$D,,,1)&lt;B2883,_xlfn.XLOOKUP(D2883,Principales!$B:$B,Principales!$C:$C,,,-1),_xlfn.XLOOKUP(D2883,Principales!$B:$B,Principales!$C:$C,,,1))</f>
        <v>0</v>
      </c>
      <c r="I2883" s="48">
        <f t="shared" si="219"/>
        <v>0</v>
      </c>
      <c r="J2883" s="14">
        <f t="shared" si="220"/>
        <v>0</v>
      </c>
    </row>
    <row r="2884" spans="1:10" x14ac:dyDescent="0.3">
      <c r="A2884" s="5">
        <f t="shared" ref="A2884:A2947" si="221">IF(_xlfn.CONCAT(B2884:C2884)=_xlfn.CONCAT(B2883:C2883),A2883,A2883+1)</f>
        <v>1632</v>
      </c>
      <c r="H2884" s="10">
        <f>IF(_xlfn.XLOOKUP(D2884,Principales!$B:$B,Principales!$D:$D,,,1)&lt;B2884,_xlfn.XLOOKUP(D2884,Principales!$B:$B,Principales!$C:$C,,,-1),_xlfn.XLOOKUP(D2884,Principales!$B:$B,Principales!$C:$C,,,1))</f>
        <v>0</v>
      </c>
      <c r="I2884" s="48">
        <f t="shared" si="219"/>
        <v>0</v>
      </c>
      <c r="J2884" s="14">
        <f t="shared" si="220"/>
        <v>0</v>
      </c>
    </row>
    <row r="2885" spans="1:10" x14ac:dyDescent="0.3">
      <c r="A2885" s="5">
        <f t="shared" si="221"/>
        <v>1632</v>
      </c>
      <c r="H2885" s="10">
        <f>IF(_xlfn.XLOOKUP(D2885,Principales!$B:$B,Principales!$D:$D,,,1)&lt;B2885,_xlfn.XLOOKUP(D2885,Principales!$B:$B,Principales!$C:$C,,,-1),_xlfn.XLOOKUP(D2885,Principales!$B:$B,Principales!$C:$C,,,1))</f>
        <v>0</v>
      </c>
      <c r="I2885" s="48">
        <f t="shared" si="219"/>
        <v>0</v>
      </c>
      <c r="J2885" s="14">
        <f t="shared" si="220"/>
        <v>0</v>
      </c>
    </row>
    <row r="2886" spans="1:10" x14ac:dyDescent="0.3">
      <c r="A2886" s="5">
        <f t="shared" si="221"/>
        <v>1632</v>
      </c>
      <c r="H2886" s="10">
        <f>IF(_xlfn.XLOOKUP(D2886,Principales!$B:$B,Principales!$D:$D,,,1)&lt;B2886,_xlfn.XLOOKUP(D2886,Principales!$B:$B,Principales!$C:$C,,,-1),_xlfn.XLOOKUP(D2886,Principales!$B:$B,Principales!$C:$C,,,1))</f>
        <v>0</v>
      </c>
      <c r="I2886" s="48">
        <f t="shared" si="219"/>
        <v>0</v>
      </c>
      <c r="J2886" s="14">
        <f t="shared" si="220"/>
        <v>0</v>
      </c>
    </row>
    <row r="2887" spans="1:10" x14ac:dyDescent="0.3">
      <c r="A2887" s="5">
        <f t="shared" si="221"/>
        <v>1632</v>
      </c>
      <c r="H2887" s="10">
        <f>IF(_xlfn.XLOOKUP(D2887,Principales!$B:$B,Principales!$D:$D,,,1)&lt;B2887,_xlfn.XLOOKUP(D2887,Principales!$B:$B,Principales!$C:$C,,,-1),_xlfn.XLOOKUP(D2887,Principales!$B:$B,Principales!$C:$C,,,1))</f>
        <v>0</v>
      </c>
      <c r="I2887" s="48">
        <f t="shared" si="219"/>
        <v>0</v>
      </c>
      <c r="J2887" s="14">
        <f t="shared" si="220"/>
        <v>0</v>
      </c>
    </row>
    <row r="2888" spans="1:10" x14ac:dyDescent="0.3">
      <c r="A2888" s="5">
        <f t="shared" si="221"/>
        <v>1632</v>
      </c>
      <c r="H2888" s="10">
        <f>IF(_xlfn.XLOOKUP(D2888,Principales!$B:$B,Principales!$D:$D,,,1)&lt;B2888,_xlfn.XLOOKUP(D2888,Principales!$B:$B,Principales!$C:$C,,,-1),_xlfn.XLOOKUP(D2888,Principales!$B:$B,Principales!$C:$C,,,1))</f>
        <v>0</v>
      </c>
      <c r="I2888" s="48">
        <f t="shared" si="219"/>
        <v>0</v>
      </c>
      <c r="J2888" s="14">
        <f t="shared" si="220"/>
        <v>0</v>
      </c>
    </row>
    <row r="2889" spans="1:10" x14ac:dyDescent="0.3">
      <c r="A2889" s="5">
        <f t="shared" si="221"/>
        <v>1632</v>
      </c>
      <c r="H2889" s="10">
        <f>IF(_xlfn.XLOOKUP(D2889,Principales!$B:$B,Principales!$D:$D,,,1)&lt;B2889,_xlfn.XLOOKUP(D2889,Principales!$B:$B,Principales!$C:$C,,,-1),_xlfn.XLOOKUP(D2889,Principales!$B:$B,Principales!$C:$C,,,1))</f>
        <v>0</v>
      </c>
      <c r="I2889" s="48">
        <f t="shared" ref="I2889:I2952" si="222">IF(AND(F2889="S/E",OR(E2889="Mix ensalada",D2889="Mix ensalada")),0,IF(AND(F2889="S/E",OR(E2889&lt;&gt;"Mix ensalada",D2889&lt;&gt;"Mix ensalada")),1000,0))</f>
        <v>0</v>
      </c>
      <c r="J2889" s="14">
        <f t="shared" ref="J2889:J2952" si="223">G2889*H2889-I2889</f>
        <v>0</v>
      </c>
    </row>
    <row r="2890" spans="1:10" x14ac:dyDescent="0.3">
      <c r="A2890" s="5">
        <f t="shared" si="221"/>
        <v>1632</v>
      </c>
      <c r="H2890" s="10">
        <f>IF(_xlfn.XLOOKUP(D2890,Principales!$B:$B,Principales!$D:$D,,,1)&lt;B2890,_xlfn.XLOOKUP(D2890,Principales!$B:$B,Principales!$C:$C,,,-1),_xlfn.XLOOKUP(D2890,Principales!$B:$B,Principales!$C:$C,,,1))</f>
        <v>0</v>
      </c>
      <c r="I2890" s="48">
        <f t="shared" si="222"/>
        <v>0</v>
      </c>
      <c r="J2890" s="14">
        <f t="shared" si="223"/>
        <v>0</v>
      </c>
    </row>
    <row r="2891" spans="1:10" x14ac:dyDescent="0.3">
      <c r="A2891" s="5">
        <f t="shared" si="221"/>
        <v>1632</v>
      </c>
      <c r="H2891" s="10">
        <f>IF(_xlfn.XLOOKUP(D2891,Principales!$B:$B,Principales!$D:$D,,,1)&lt;B2891,_xlfn.XLOOKUP(D2891,Principales!$B:$B,Principales!$C:$C,,,-1),_xlfn.XLOOKUP(D2891,Principales!$B:$B,Principales!$C:$C,,,1))</f>
        <v>0</v>
      </c>
      <c r="I2891" s="48">
        <f t="shared" si="222"/>
        <v>0</v>
      </c>
      <c r="J2891" s="14">
        <f t="shared" si="223"/>
        <v>0</v>
      </c>
    </row>
    <row r="2892" spans="1:10" x14ac:dyDescent="0.3">
      <c r="A2892" s="5">
        <f t="shared" si="221"/>
        <v>1632</v>
      </c>
      <c r="H2892" s="10">
        <f>IF(_xlfn.XLOOKUP(D2892,Principales!$B:$B,Principales!$D:$D,,,1)&lt;B2892,_xlfn.XLOOKUP(D2892,Principales!$B:$B,Principales!$C:$C,,,-1),_xlfn.XLOOKUP(D2892,Principales!$B:$B,Principales!$C:$C,,,1))</f>
        <v>0</v>
      </c>
      <c r="I2892" s="48">
        <f t="shared" si="222"/>
        <v>0</v>
      </c>
      <c r="J2892" s="14">
        <f t="shared" si="223"/>
        <v>0</v>
      </c>
    </row>
    <row r="2893" spans="1:10" x14ac:dyDescent="0.3">
      <c r="A2893" s="5">
        <f t="shared" si="221"/>
        <v>1632</v>
      </c>
      <c r="H2893" s="10">
        <f>IF(_xlfn.XLOOKUP(D2893,Principales!$B:$B,Principales!$D:$D,,,1)&lt;B2893,_xlfn.XLOOKUP(D2893,Principales!$B:$B,Principales!$C:$C,,,-1),_xlfn.XLOOKUP(D2893,Principales!$B:$B,Principales!$C:$C,,,1))</f>
        <v>0</v>
      </c>
      <c r="I2893" s="48">
        <f t="shared" si="222"/>
        <v>0</v>
      </c>
      <c r="J2893" s="14">
        <f t="shared" si="223"/>
        <v>0</v>
      </c>
    </row>
    <row r="2894" spans="1:10" x14ac:dyDescent="0.3">
      <c r="A2894" s="5">
        <f t="shared" si="221"/>
        <v>1632</v>
      </c>
      <c r="H2894" s="10">
        <f>IF(_xlfn.XLOOKUP(D2894,Principales!$B:$B,Principales!$D:$D,,,1)&lt;B2894,_xlfn.XLOOKUP(D2894,Principales!$B:$B,Principales!$C:$C,,,-1),_xlfn.XLOOKUP(D2894,Principales!$B:$B,Principales!$C:$C,,,1))</f>
        <v>0</v>
      </c>
      <c r="I2894" s="48">
        <f t="shared" si="222"/>
        <v>0</v>
      </c>
      <c r="J2894" s="14">
        <f t="shared" si="223"/>
        <v>0</v>
      </c>
    </row>
    <row r="2895" spans="1:10" x14ac:dyDescent="0.3">
      <c r="A2895" s="5">
        <f t="shared" si="221"/>
        <v>1632</v>
      </c>
      <c r="H2895" s="10">
        <f>IF(_xlfn.XLOOKUP(D2895,Principales!$B:$B,Principales!$D:$D,,,1)&lt;B2895,_xlfn.XLOOKUP(D2895,Principales!$B:$B,Principales!$C:$C,,,-1),_xlfn.XLOOKUP(D2895,Principales!$B:$B,Principales!$C:$C,,,1))</f>
        <v>0</v>
      </c>
      <c r="I2895" s="48">
        <f t="shared" si="222"/>
        <v>0</v>
      </c>
      <c r="J2895" s="14">
        <f t="shared" si="223"/>
        <v>0</v>
      </c>
    </row>
    <row r="2896" spans="1:10" x14ac:dyDescent="0.3">
      <c r="A2896" s="5">
        <f t="shared" si="221"/>
        <v>1632</v>
      </c>
      <c r="H2896" s="10">
        <f>IF(_xlfn.XLOOKUP(D2896,Principales!$B:$B,Principales!$D:$D,,,1)&lt;B2896,_xlfn.XLOOKUP(D2896,Principales!$B:$B,Principales!$C:$C,,,-1),_xlfn.XLOOKUP(D2896,Principales!$B:$B,Principales!$C:$C,,,1))</f>
        <v>0</v>
      </c>
      <c r="I2896" s="48">
        <f t="shared" si="222"/>
        <v>0</v>
      </c>
      <c r="J2896" s="14">
        <f t="shared" si="223"/>
        <v>0</v>
      </c>
    </row>
    <row r="2897" spans="1:10" x14ac:dyDescent="0.3">
      <c r="A2897" s="5">
        <f t="shared" si="221"/>
        <v>1632</v>
      </c>
      <c r="H2897" s="10">
        <f>IF(_xlfn.XLOOKUP(D2897,Principales!$B:$B,Principales!$D:$D,,,1)&lt;B2897,_xlfn.XLOOKUP(D2897,Principales!$B:$B,Principales!$C:$C,,,-1),_xlfn.XLOOKUP(D2897,Principales!$B:$B,Principales!$C:$C,,,1))</f>
        <v>0</v>
      </c>
      <c r="I2897" s="48">
        <f t="shared" si="222"/>
        <v>0</v>
      </c>
      <c r="J2897" s="14">
        <f t="shared" si="223"/>
        <v>0</v>
      </c>
    </row>
    <row r="2898" spans="1:10" x14ac:dyDescent="0.3">
      <c r="A2898" s="5">
        <f t="shared" si="221"/>
        <v>1632</v>
      </c>
      <c r="H2898" s="10">
        <f>IF(_xlfn.XLOOKUP(D2898,Principales!$B:$B,Principales!$D:$D,,,1)&lt;B2898,_xlfn.XLOOKUP(D2898,Principales!$B:$B,Principales!$C:$C,,,-1),_xlfn.XLOOKUP(D2898,Principales!$B:$B,Principales!$C:$C,,,1))</f>
        <v>0</v>
      </c>
      <c r="I2898" s="48">
        <f t="shared" si="222"/>
        <v>0</v>
      </c>
      <c r="J2898" s="14">
        <f t="shared" si="223"/>
        <v>0</v>
      </c>
    </row>
    <row r="2899" spans="1:10" x14ac:dyDescent="0.3">
      <c r="A2899" s="5">
        <f t="shared" si="221"/>
        <v>1632</v>
      </c>
      <c r="H2899" s="10">
        <f>IF(_xlfn.XLOOKUP(D2899,Principales!$B:$B,Principales!$D:$D,,,1)&lt;B2899,_xlfn.XLOOKUP(D2899,Principales!$B:$B,Principales!$C:$C,,,-1),_xlfn.XLOOKUP(D2899,Principales!$B:$B,Principales!$C:$C,,,1))</f>
        <v>0</v>
      </c>
      <c r="I2899" s="48">
        <f t="shared" si="222"/>
        <v>0</v>
      </c>
      <c r="J2899" s="14">
        <f t="shared" si="223"/>
        <v>0</v>
      </c>
    </row>
    <row r="2900" spans="1:10" x14ac:dyDescent="0.3">
      <c r="A2900" s="5">
        <f t="shared" si="221"/>
        <v>1632</v>
      </c>
      <c r="H2900" s="10">
        <f>IF(_xlfn.XLOOKUP(D2900,Principales!$B:$B,Principales!$D:$D,,,1)&lt;B2900,_xlfn.XLOOKUP(D2900,Principales!$B:$B,Principales!$C:$C,,,-1),_xlfn.XLOOKUP(D2900,Principales!$B:$B,Principales!$C:$C,,,1))</f>
        <v>0</v>
      </c>
      <c r="I2900" s="48">
        <f t="shared" si="222"/>
        <v>0</v>
      </c>
      <c r="J2900" s="14">
        <f t="shared" si="223"/>
        <v>0</v>
      </c>
    </row>
    <row r="2901" spans="1:10" x14ac:dyDescent="0.3">
      <c r="A2901" s="5">
        <f t="shared" si="221"/>
        <v>1632</v>
      </c>
      <c r="H2901" s="10">
        <f>IF(_xlfn.XLOOKUP(D2901,Principales!$B:$B,Principales!$D:$D,,,1)&lt;B2901,_xlfn.XLOOKUP(D2901,Principales!$B:$B,Principales!$C:$C,,,-1),_xlfn.XLOOKUP(D2901,Principales!$B:$B,Principales!$C:$C,,,1))</f>
        <v>0</v>
      </c>
      <c r="I2901" s="48">
        <f t="shared" si="222"/>
        <v>0</v>
      </c>
      <c r="J2901" s="14">
        <f t="shared" si="223"/>
        <v>0</v>
      </c>
    </row>
    <row r="2902" spans="1:10" x14ac:dyDescent="0.3">
      <c r="A2902" s="5">
        <f t="shared" si="221"/>
        <v>1632</v>
      </c>
      <c r="H2902" s="10">
        <f>IF(_xlfn.XLOOKUP(D2902,Principales!$B:$B,Principales!$D:$D,,,1)&lt;B2902,_xlfn.XLOOKUP(D2902,Principales!$B:$B,Principales!$C:$C,,,-1),_xlfn.XLOOKUP(D2902,Principales!$B:$B,Principales!$C:$C,,,1))</f>
        <v>0</v>
      </c>
      <c r="I2902" s="48">
        <f t="shared" si="222"/>
        <v>0</v>
      </c>
      <c r="J2902" s="14">
        <f t="shared" si="223"/>
        <v>0</v>
      </c>
    </row>
    <row r="2903" spans="1:10" x14ac:dyDescent="0.3">
      <c r="A2903" s="5">
        <f t="shared" si="221"/>
        <v>1632</v>
      </c>
      <c r="H2903" s="10">
        <f>IF(_xlfn.XLOOKUP(D2903,Principales!$B:$B,Principales!$D:$D,,,1)&lt;B2903,_xlfn.XLOOKUP(D2903,Principales!$B:$B,Principales!$C:$C,,,-1),_xlfn.XLOOKUP(D2903,Principales!$B:$B,Principales!$C:$C,,,1))</f>
        <v>0</v>
      </c>
      <c r="I2903" s="48">
        <f t="shared" si="222"/>
        <v>0</v>
      </c>
      <c r="J2903" s="14">
        <f t="shared" si="223"/>
        <v>0</v>
      </c>
    </row>
    <row r="2904" spans="1:10" x14ac:dyDescent="0.3">
      <c r="A2904" s="5">
        <f t="shared" si="221"/>
        <v>1632</v>
      </c>
      <c r="H2904" s="10">
        <f>IF(_xlfn.XLOOKUP(D2904,Principales!$B:$B,Principales!$D:$D,,,1)&lt;B2904,_xlfn.XLOOKUP(D2904,Principales!$B:$B,Principales!$C:$C,,,-1),_xlfn.XLOOKUP(D2904,Principales!$B:$B,Principales!$C:$C,,,1))</f>
        <v>0</v>
      </c>
      <c r="I2904" s="48">
        <f t="shared" si="222"/>
        <v>0</v>
      </c>
      <c r="J2904" s="14">
        <f t="shared" si="223"/>
        <v>0</v>
      </c>
    </row>
    <row r="2905" spans="1:10" x14ac:dyDescent="0.3">
      <c r="A2905" s="5">
        <f t="shared" si="221"/>
        <v>1632</v>
      </c>
      <c r="H2905" s="10">
        <f>IF(_xlfn.XLOOKUP(D2905,Principales!$B:$B,Principales!$D:$D,,,1)&lt;B2905,_xlfn.XLOOKUP(D2905,Principales!$B:$B,Principales!$C:$C,,,-1),_xlfn.XLOOKUP(D2905,Principales!$B:$B,Principales!$C:$C,,,1))</f>
        <v>0</v>
      </c>
      <c r="I2905" s="48">
        <f t="shared" si="222"/>
        <v>0</v>
      </c>
      <c r="J2905" s="14">
        <f t="shared" si="223"/>
        <v>0</v>
      </c>
    </row>
    <row r="2906" spans="1:10" x14ac:dyDescent="0.3">
      <c r="A2906" s="5">
        <f t="shared" si="221"/>
        <v>1632</v>
      </c>
      <c r="H2906" s="10">
        <f>IF(_xlfn.XLOOKUP(D2906,Principales!$B:$B,Principales!$D:$D,,,1)&lt;B2906,_xlfn.XLOOKUP(D2906,Principales!$B:$B,Principales!$C:$C,,,-1),_xlfn.XLOOKUP(D2906,Principales!$B:$B,Principales!$C:$C,,,1))</f>
        <v>0</v>
      </c>
      <c r="I2906" s="48">
        <f t="shared" si="222"/>
        <v>0</v>
      </c>
      <c r="J2906" s="14">
        <f t="shared" si="223"/>
        <v>0</v>
      </c>
    </row>
    <row r="2907" spans="1:10" x14ac:dyDescent="0.3">
      <c r="A2907" s="5">
        <f t="shared" si="221"/>
        <v>1632</v>
      </c>
      <c r="H2907" s="10">
        <f>IF(_xlfn.XLOOKUP(D2907,Principales!$B:$B,Principales!$D:$D,,,1)&lt;B2907,_xlfn.XLOOKUP(D2907,Principales!$B:$B,Principales!$C:$C,,,-1),_xlfn.XLOOKUP(D2907,Principales!$B:$B,Principales!$C:$C,,,1))</f>
        <v>0</v>
      </c>
      <c r="I2907" s="48">
        <f t="shared" si="222"/>
        <v>0</v>
      </c>
      <c r="J2907" s="14">
        <f t="shared" si="223"/>
        <v>0</v>
      </c>
    </row>
    <row r="2908" spans="1:10" x14ac:dyDescent="0.3">
      <c r="A2908" s="5">
        <f t="shared" si="221"/>
        <v>1632</v>
      </c>
      <c r="H2908" s="10">
        <f>IF(_xlfn.XLOOKUP(D2908,Principales!$B:$B,Principales!$D:$D,,,1)&lt;B2908,_xlfn.XLOOKUP(D2908,Principales!$B:$B,Principales!$C:$C,,,-1),_xlfn.XLOOKUP(D2908,Principales!$B:$B,Principales!$C:$C,,,1))</f>
        <v>0</v>
      </c>
      <c r="I2908" s="48">
        <f t="shared" si="222"/>
        <v>0</v>
      </c>
      <c r="J2908" s="14">
        <f t="shared" si="223"/>
        <v>0</v>
      </c>
    </row>
    <row r="2909" spans="1:10" x14ac:dyDescent="0.3">
      <c r="A2909" s="5">
        <f t="shared" si="221"/>
        <v>1632</v>
      </c>
      <c r="H2909" s="10">
        <f>IF(_xlfn.XLOOKUP(D2909,Principales!$B:$B,Principales!$D:$D,,,1)&lt;B2909,_xlfn.XLOOKUP(D2909,Principales!$B:$B,Principales!$C:$C,,,-1),_xlfn.XLOOKUP(D2909,Principales!$B:$B,Principales!$C:$C,,,1))</f>
        <v>0</v>
      </c>
      <c r="I2909" s="48">
        <f t="shared" si="222"/>
        <v>0</v>
      </c>
      <c r="J2909" s="14">
        <f t="shared" si="223"/>
        <v>0</v>
      </c>
    </row>
    <row r="2910" spans="1:10" x14ac:dyDescent="0.3">
      <c r="A2910" s="5">
        <f t="shared" si="221"/>
        <v>1632</v>
      </c>
      <c r="H2910" s="10">
        <f>IF(_xlfn.XLOOKUP(D2910,Principales!$B:$B,Principales!$D:$D,,,1)&lt;B2910,_xlfn.XLOOKUP(D2910,Principales!$B:$B,Principales!$C:$C,,,-1),_xlfn.XLOOKUP(D2910,Principales!$B:$B,Principales!$C:$C,,,1))</f>
        <v>0</v>
      </c>
      <c r="I2910" s="48">
        <f t="shared" si="222"/>
        <v>0</v>
      </c>
      <c r="J2910" s="14">
        <f t="shared" si="223"/>
        <v>0</v>
      </c>
    </row>
    <row r="2911" spans="1:10" x14ac:dyDescent="0.3">
      <c r="A2911" s="5">
        <f t="shared" si="221"/>
        <v>1632</v>
      </c>
      <c r="H2911" s="10">
        <f>IF(_xlfn.XLOOKUP(D2911,Principales!$B:$B,Principales!$D:$D,,,1)&lt;B2911,_xlfn.XLOOKUP(D2911,Principales!$B:$B,Principales!$C:$C,,,-1),_xlfn.XLOOKUP(D2911,Principales!$B:$B,Principales!$C:$C,,,1))</f>
        <v>0</v>
      </c>
      <c r="I2911" s="48">
        <f t="shared" si="222"/>
        <v>0</v>
      </c>
      <c r="J2911" s="14">
        <f t="shared" si="223"/>
        <v>0</v>
      </c>
    </row>
    <row r="2912" spans="1:10" x14ac:dyDescent="0.3">
      <c r="A2912" s="5">
        <f t="shared" si="221"/>
        <v>1632</v>
      </c>
      <c r="H2912" s="10">
        <f>IF(_xlfn.XLOOKUP(D2912,Principales!$B:$B,Principales!$D:$D,,,1)&lt;B2912,_xlfn.XLOOKUP(D2912,Principales!$B:$B,Principales!$C:$C,,,-1),_xlfn.XLOOKUP(D2912,Principales!$B:$B,Principales!$C:$C,,,1))</f>
        <v>0</v>
      </c>
      <c r="I2912" s="48">
        <f t="shared" si="222"/>
        <v>0</v>
      </c>
      <c r="J2912" s="14">
        <f t="shared" si="223"/>
        <v>0</v>
      </c>
    </row>
    <row r="2913" spans="1:10" x14ac:dyDescent="0.3">
      <c r="A2913" s="5">
        <f t="shared" si="221"/>
        <v>1632</v>
      </c>
      <c r="H2913" s="10">
        <f>IF(_xlfn.XLOOKUP(D2913,Principales!$B:$B,Principales!$D:$D,,,1)&lt;B2913,_xlfn.XLOOKUP(D2913,Principales!$B:$B,Principales!$C:$C,,,-1),_xlfn.XLOOKUP(D2913,Principales!$B:$B,Principales!$C:$C,,,1))</f>
        <v>0</v>
      </c>
      <c r="I2913" s="48">
        <f t="shared" si="222"/>
        <v>0</v>
      </c>
      <c r="J2913" s="14">
        <f t="shared" si="223"/>
        <v>0</v>
      </c>
    </row>
    <row r="2914" spans="1:10" x14ac:dyDescent="0.3">
      <c r="A2914" s="5">
        <f t="shared" si="221"/>
        <v>1632</v>
      </c>
      <c r="H2914" s="10">
        <f>IF(_xlfn.XLOOKUP(D2914,Principales!$B:$B,Principales!$D:$D,,,1)&lt;B2914,_xlfn.XLOOKUP(D2914,Principales!$B:$B,Principales!$C:$C,,,-1),_xlfn.XLOOKUP(D2914,Principales!$B:$B,Principales!$C:$C,,,1))</f>
        <v>0</v>
      </c>
      <c r="I2914" s="48">
        <f t="shared" si="222"/>
        <v>0</v>
      </c>
      <c r="J2914" s="14">
        <f t="shared" si="223"/>
        <v>0</v>
      </c>
    </row>
    <row r="2915" spans="1:10" x14ac:dyDescent="0.3">
      <c r="A2915" s="5">
        <f t="shared" si="221"/>
        <v>1632</v>
      </c>
      <c r="H2915" s="10">
        <f>IF(_xlfn.XLOOKUP(D2915,Principales!$B:$B,Principales!$D:$D,,,1)&lt;B2915,_xlfn.XLOOKUP(D2915,Principales!$B:$B,Principales!$C:$C,,,-1),_xlfn.XLOOKUP(D2915,Principales!$B:$B,Principales!$C:$C,,,1))</f>
        <v>0</v>
      </c>
      <c r="I2915" s="48">
        <f t="shared" si="222"/>
        <v>0</v>
      </c>
      <c r="J2915" s="14">
        <f t="shared" si="223"/>
        <v>0</v>
      </c>
    </row>
    <row r="2916" spans="1:10" x14ac:dyDescent="0.3">
      <c r="A2916" s="5">
        <f t="shared" si="221"/>
        <v>1632</v>
      </c>
      <c r="H2916" s="10">
        <f>IF(_xlfn.XLOOKUP(D2916,Principales!$B:$B,Principales!$D:$D,,,1)&lt;B2916,_xlfn.XLOOKUP(D2916,Principales!$B:$B,Principales!$C:$C,,,-1),_xlfn.XLOOKUP(D2916,Principales!$B:$B,Principales!$C:$C,,,1))</f>
        <v>0</v>
      </c>
      <c r="I2916" s="48">
        <f t="shared" si="222"/>
        <v>0</v>
      </c>
      <c r="J2916" s="14">
        <f t="shared" si="223"/>
        <v>0</v>
      </c>
    </row>
    <row r="2917" spans="1:10" x14ac:dyDescent="0.3">
      <c r="A2917" s="5">
        <f t="shared" si="221"/>
        <v>1632</v>
      </c>
      <c r="H2917" s="10">
        <f>IF(_xlfn.XLOOKUP(D2917,Principales!$B:$B,Principales!$D:$D,,,1)&lt;B2917,_xlfn.XLOOKUP(D2917,Principales!$B:$B,Principales!$C:$C,,,-1),_xlfn.XLOOKUP(D2917,Principales!$B:$B,Principales!$C:$C,,,1))</f>
        <v>0</v>
      </c>
      <c r="I2917" s="48">
        <f t="shared" si="222"/>
        <v>0</v>
      </c>
      <c r="J2917" s="14">
        <f t="shared" si="223"/>
        <v>0</v>
      </c>
    </row>
    <row r="2918" spans="1:10" x14ac:dyDescent="0.3">
      <c r="A2918" s="5">
        <f t="shared" si="221"/>
        <v>1632</v>
      </c>
      <c r="H2918" s="10">
        <f>IF(_xlfn.XLOOKUP(D2918,Principales!$B:$B,Principales!$D:$D,,,1)&lt;B2918,_xlfn.XLOOKUP(D2918,Principales!$B:$B,Principales!$C:$C,,,-1),_xlfn.XLOOKUP(D2918,Principales!$B:$B,Principales!$C:$C,,,1))</f>
        <v>0</v>
      </c>
      <c r="I2918" s="48">
        <f t="shared" si="222"/>
        <v>0</v>
      </c>
      <c r="J2918" s="14">
        <f t="shared" si="223"/>
        <v>0</v>
      </c>
    </row>
    <row r="2919" spans="1:10" x14ac:dyDescent="0.3">
      <c r="A2919" s="5">
        <f t="shared" si="221"/>
        <v>1632</v>
      </c>
      <c r="H2919" s="10">
        <f>IF(_xlfn.XLOOKUP(D2919,Principales!$B:$B,Principales!$D:$D,,,1)&lt;B2919,_xlfn.XLOOKUP(D2919,Principales!$B:$B,Principales!$C:$C,,,-1),_xlfn.XLOOKUP(D2919,Principales!$B:$B,Principales!$C:$C,,,1))</f>
        <v>0</v>
      </c>
      <c r="I2919" s="48">
        <f t="shared" si="222"/>
        <v>0</v>
      </c>
      <c r="J2919" s="14">
        <f t="shared" si="223"/>
        <v>0</v>
      </c>
    </row>
    <row r="2920" spans="1:10" x14ac:dyDescent="0.3">
      <c r="A2920" s="5">
        <f t="shared" si="221"/>
        <v>1632</v>
      </c>
      <c r="H2920" s="10">
        <f>IF(_xlfn.XLOOKUP(D2920,Principales!$B:$B,Principales!$D:$D,,,1)&lt;B2920,_xlfn.XLOOKUP(D2920,Principales!$B:$B,Principales!$C:$C,,,-1),_xlfn.XLOOKUP(D2920,Principales!$B:$B,Principales!$C:$C,,,1))</f>
        <v>0</v>
      </c>
      <c r="I2920" s="48">
        <f t="shared" si="222"/>
        <v>0</v>
      </c>
      <c r="J2920" s="14">
        <f t="shared" si="223"/>
        <v>0</v>
      </c>
    </row>
    <row r="2921" spans="1:10" x14ac:dyDescent="0.3">
      <c r="A2921" s="5">
        <f t="shared" si="221"/>
        <v>1632</v>
      </c>
      <c r="H2921" s="10">
        <f>IF(_xlfn.XLOOKUP(D2921,Principales!$B:$B,Principales!$D:$D,,,1)&lt;B2921,_xlfn.XLOOKUP(D2921,Principales!$B:$B,Principales!$C:$C,,,-1),_xlfn.XLOOKUP(D2921,Principales!$B:$B,Principales!$C:$C,,,1))</f>
        <v>0</v>
      </c>
      <c r="I2921" s="48">
        <f t="shared" si="222"/>
        <v>0</v>
      </c>
      <c r="J2921" s="14">
        <f t="shared" si="223"/>
        <v>0</v>
      </c>
    </row>
    <row r="2922" spans="1:10" x14ac:dyDescent="0.3">
      <c r="A2922" s="5">
        <f t="shared" si="221"/>
        <v>1632</v>
      </c>
      <c r="H2922" s="10">
        <f>IF(_xlfn.XLOOKUP(D2922,Principales!$B:$B,Principales!$D:$D,,,1)&lt;B2922,_xlfn.XLOOKUP(D2922,Principales!$B:$B,Principales!$C:$C,,,-1),_xlfn.XLOOKUP(D2922,Principales!$B:$B,Principales!$C:$C,,,1))</f>
        <v>0</v>
      </c>
      <c r="I2922" s="48">
        <f t="shared" si="222"/>
        <v>0</v>
      </c>
      <c r="J2922" s="14">
        <f t="shared" si="223"/>
        <v>0</v>
      </c>
    </row>
    <row r="2923" spans="1:10" x14ac:dyDescent="0.3">
      <c r="A2923" s="5">
        <f t="shared" si="221"/>
        <v>1632</v>
      </c>
      <c r="H2923" s="10">
        <f>IF(_xlfn.XLOOKUP(D2923,Principales!$B:$B,Principales!$D:$D,,,1)&lt;B2923,_xlfn.XLOOKUP(D2923,Principales!$B:$B,Principales!$C:$C,,,-1),_xlfn.XLOOKUP(D2923,Principales!$B:$B,Principales!$C:$C,,,1))</f>
        <v>0</v>
      </c>
      <c r="I2923" s="48">
        <f t="shared" si="222"/>
        <v>0</v>
      </c>
      <c r="J2923" s="14">
        <f t="shared" si="223"/>
        <v>0</v>
      </c>
    </row>
    <row r="2924" spans="1:10" x14ac:dyDescent="0.3">
      <c r="A2924" s="5">
        <f t="shared" si="221"/>
        <v>1632</v>
      </c>
      <c r="H2924" s="10">
        <f>IF(_xlfn.XLOOKUP(D2924,Principales!$B:$B,Principales!$D:$D,,,1)&lt;B2924,_xlfn.XLOOKUP(D2924,Principales!$B:$B,Principales!$C:$C,,,-1),_xlfn.XLOOKUP(D2924,Principales!$B:$B,Principales!$C:$C,,,1))</f>
        <v>0</v>
      </c>
      <c r="I2924" s="48">
        <f t="shared" si="222"/>
        <v>0</v>
      </c>
      <c r="J2924" s="14">
        <f t="shared" si="223"/>
        <v>0</v>
      </c>
    </row>
    <row r="2925" spans="1:10" x14ac:dyDescent="0.3">
      <c r="A2925" s="5">
        <f t="shared" si="221"/>
        <v>1632</v>
      </c>
      <c r="H2925" s="10">
        <f>IF(_xlfn.XLOOKUP(D2925,Principales!$B:$B,Principales!$D:$D,,,1)&lt;B2925,_xlfn.XLOOKUP(D2925,Principales!$B:$B,Principales!$C:$C,,,-1),_xlfn.XLOOKUP(D2925,Principales!$B:$B,Principales!$C:$C,,,1))</f>
        <v>0</v>
      </c>
      <c r="I2925" s="48">
        <f t="shared" si="222"/>
        <v>0</v>
      </c>
      <c r="J2925" s="14">
        <f t="shared" si="223"/>
        <v>0</v>
      </c>
    </row>
    <row r="2926" spans="1:10" x14ac:dyDescent="0.3">
      <c r="A2926" s="5">
        <f t="shared" si="221"/>
        <v>1632</v>
      </c>
      <c r="H2926" s="10">
        <f>IF(_xlfn.XLOOKUP(D2926,Principales!$B:$B,Principales!$D:$D,,,1)&lt;B2926,_xlfn.XLOOKUP(D2926,Principales!$B:$B,Principales!$C:$C,,,-1),_xlfn.XLOOKUP(D2926,Principales!$B:$B,Principales!$C:$C,,,1))</f>
        <v>0</v>
      </c>
      <c r="I2926" s="48">
        <f t="shared" si="222"/>
        <v>0</v>
      </c>
      <c r="J2926" s="14">
        <f t="shared" si="223"/>
        <v>0</v>
      </c>
    </row>
    <row r="2927" spans="1:10" x14ac:dyDescent="0.3">
      <c r="A2927" s="5">
        <f t="shared" si="221"/>
        <v>1632</v>
      </c>
      <c r="H2927" s="10">
        <f>IF(_xlfn.XLOOKUP(D2927,Principales!$B:$B,Principales!$D:$D,,,1)&lt;B2927,_xlfn.XLOOKUP(D2927,Principales!$B:$B,Principales!$C:$C,,,-1),_xlfn.XLOOKUP(D2927,Principales!$B:$B,Principales!$C:$C,,,1))</f>
        <v>0</v>
      </c>
      <c r="I2927" s="48">
        <f t="shared" si="222"/>
        <v>0</v>
      </c>
      <c r="J2927" s="14">
        <f t="shared" si="223"/>
        <v>0</v>
      </c>
    </row>
    <row r="2928" spans="1:10" x14ac:dyDescent="0.3">
      <c r="A2928" s="5">
        <f t="shared" si="221"/>
        <v>1632</v>
      </c>
      <c r="H2928" s="10">
        <f>IF(_xlfn.XLOOKUP(D2928,Principales!$B:$B,Principales!$D:$D,,,1)&lt;B2928,_xlfn.XLOOKUP(D2928,Principales!$B:$B,Principales!$C:$C,,,-1),_xlfn.XLOOKUP(D2928,Principales!$B:$B,Principales!$C:$C,,,1))</f>
        <v>0</v>
      </c>
      <c r="I2928" s="48">
        <f t="shared" si="222"/>
        <v>0</v>
      </c>
      <c r="J2928" s="14">
        <f t="shared" si="223"/>
        <v>0</v>
      </c>
    </row>
    <row r="2929" spans="1:10" x14ac:dyDescent="0.3">
      <c r="A2929" s="5">
        <f t="shared" si="221"/>
        <v>1632</v>
      </c>
      <c r="H2929" s="10">
        <f>IF(_xlfn.XLOOKUP(D2929,Principales!$B:$B,Principales!$D:$D,,,1)&lt;B2929,_xlfn.XLOOKUP(D2929,Principales!$B:$B,Principales!$C:$C,,,-1),_xlfn.XLOOKUP(D2929,Principales!$B:$B,Principales!$C:$C,,,1))</f>
        <v>0</v>
      </c>
      <c r="I2929" s="48">
        <f t="shared" si="222"/>
        <v>0</v>
      </c>
      <c r="J2929" s="14">
        <f t="shared" si="223"/>
        <v>0</v>
      </c>
    </row>
    <row r="2930" spans="1:10" x14ac:dyDescent="0.3">
      <c r="A2930" s="5">
        <f t="shared" si="221"/>
        <v>1632</v>
      </c>
      <c r="H2930" s="10">
        <f>IF(_xlfn.XLOOKUP(D2930,Principales!$B:$B,Principales!$D:$D,,,1)&lt;B2930,_xlfn.XLOOKUP(D2930,Principales!$B:$B,Principales!$C:$C,,,-1),_xlfn.XLOOKUP(D2930,Principales!$B:$B,Principales!$C:$C,,,1))</f>
        <v>0</v>
      </c>
      <c r="I2930" s="48">
        <f t="shared" si="222"/>
        <v>0</v>
      </c>
      <c r="J2930" s="14">
        <f t="shared" si="223"/>
        <v>0</v>
      </c>
    </row>
    <row r="2931" spans="1:10" x14ac:dyDescent="0.3">
      <c r="A2931" s="5">
        <f t="shared" si="221"/>
        <v>1632</v>
      </c>
      <c r="H2931" s="10">
        <f>IF(_xlfn.XLOOKUP(D2931,Principales!$B:$B,Principales!$D:$D,,,1)&lt;B2931,_xlfn.XLOOKUP(D2931,Principales!$B:$B,Principales!$C:$C,,,-1),_xlfn.XLOOKUP(D2931,Principales!$B:$B,Principales!$C:$C,,,1))</f>
        <v>0</v>
      </c>
      <c r="I2931" s="48">
        <f t="shared" si="222"/>
        <v>0</v>
      </c>
      <c r="J2931" s="14">
        <f t="shared" si="223"/>
        <v>0</v>
      </c>
    </row>
    <row r="2932" spans="1:10" x14ac:dyDescent="0.3">
      <c r="A2932" s="5">
        <f t="shared" si="221"/>
        <v>1632</v>
      </c>
      <c r="H2932" s="10">
        <f>IF(_xlfn.XLOOKUP(D2932,Principales!$B:$B,Principales!$D:$D,,,1)&lt;B2932,_xlfn.XLOOKUP(D2932,Principales!$B:$B,Principales!$C:$C,,,-1),_xlfn.XLOOKUP(D2932,Principales!$B:$B,Principales!$C:$C,,,1))</f>
        <v>0</v>
      </c>
      <c r="I2932" s="48">
        <f t="shared" si="222"/>
        <v>0</v>
      </c>
      <c r="J2932" s="14">
        <f t="shared" si="223"/>
        <v>0</v>
      </c>
    </row>
    <row r="2933" spans="1:10" x14ac:dyDescent="0.3">
      <c r="A2933" s="5">
        <f t="shared" si="221"/>
        <v>1632</v>
      </c>
      <c r="H2933" s="10">
        <f>IF(_xlfn.XLOOKUP(D2933,Principales!$B:$B,Principales!$D:$D,,,1)&lt;B2933,_xlfn.XLOOKUP(D2933,Principales!$B:$B,Principales!$C:$C,,,-1),_xlfn.XLOOKUP(D2933,Principales!$B:$B,Principales!$C:$C,,,1))</f>
        <v>0</v>
      </c>
      <c r="I2933" s="48">
        <f t="shared" si="222"/>
        <v>0</v>
      </c>
      <c r="J2933" s="14">
        <f t="shared" si="223"/>
        <v>0</v>
      </c>
    </row>
    <row r="2934" spans="1:10" x14ac:dyDescent="0.3">
      <c r="A2934" s="5">
        <f t="shared" si="221"/>
        <v>1632</v>
      </c>
      <c r="H2934" s="10">
        <f>IF(_xlfn.XLOOKUP(D2934,Principales!$B:$B,Principales!$D:$D,,,1)&lt;B2934,_xlfn.XLOOKUP(D2934,Principales!$B:$B,Principales!$C:$C,,,-1),_xlfn.XLOOKUP(D2934,Principales!$B:$B,Principales!$C:$C,,,1))</f>
        <v>0</v>
      </c>
      <c r="I2934" s="48">
        <f t="shared" si="222"/>
        <v>0</v>
      </c>
      <c r="J2934" s="14">
        <f t="shared" si="223"/>
        <v>0</v>
      </c>
    </row>
    <row r="2935" spans="1:10" x14ac:dyDescent="0.3">
      <c r="A2935" s="5">
        <f t="shared" si="221"/>
        <v>1632</v>
      </c>
      <c r="H2935" s="10">
        <f>IF(_xlfn.XLOOKUP(D2935,Principales!$B:$B,Principales!$D:$D,,,1)&lt;B2935,_xlfn.XLOOKUP(D2935,Principales!$B:$B,Principales!$C:$C,,,-1),_xlfn.XLOOKUP(D2935,Principales!$B:$B,Principales!$C:$C,,,1))</f>
        <v>0</v>
      </c>
      <c r="I2935" s="48">
        <f t="shared" si="222"/>
        <v>0</v>
      </c>
      <c r="J2935" s="14">
        <f t="shared" si="223"/>
        <v>0</v>
      </c>
    </row>
    <row r="2936" spans="1:10" x14ac:dyDescent="0.3">
      <c r="A2936" s="5">
        <f t="shared" si="221"/>
        <v>1632</v>
      </c>
      <c r="H2936" s="10">
        <f>IF(_xlfn.XLOOKUP(D2936,Principales!$B:$B,Principales!$D:$D,,,1)&lt;B2936,_xlfn.XLOOKUP(D2936,Principales!$B:$B,Principales!$C:$C,,,-1),_xlfn.XLOOKUP(D2936,Principales!$B:$B,Principales!$C:$C,,,1))</f>
        <v>0</v>
      </c>
      <c r="I2936" s="48">
        <f t="shared" si="222"/>
        <v>0</v>
      </c>
      <c r="J2936" s="14">
        <f t="shared" si="223"/>
        <v>0</v>
      </c>
    </row>
    <row r="2937" spans="1:10" x14ac:dyDescent="0.3">
      <c r="A2937" s="5">
        <f t="shared" si="221"/>
        <v>1632</v>
      </c>
      <c r="H2937" s="10">
        <f>IF(_xlfn.XLOOKUP(D2937,Principales!$B:$B,Principales!$D:$D,,,1)&lt;B2937,_xlfn.XLOOKUP(D2937,Principales!$B:$B,Principales!$C:$C,,,-1),_xlfn.XLOOKUP(D2937,Principales!$B:$B,Principales!$C:$C,,,1))</f>
        <v>0</v>
      </c>
      <c r="I2937" s="48">
        <f t="shared" si="222"/>
        <v>0</v>
      </c>
      <c r="J2937" s="14">
        <f t="shared" si="223"/>
        <v>0</v>
      </c>
    </row>
    <row r="2938" spans="1:10" x14ac:dyDescent="0.3">
      <c r="A2938" s="5">
        <f t="shared" si="221"/>
        <v>1632</v>
      </c>
      <c r="H2938" s="10">
        <f>IF(_xlfn.XLOOKUP(D2938,Principales!$B:$B,Principales!$D:$D,,,1)&lt;B2938,_xlfn.XLOOKUP(D2938,Principales!$B:$B,Principales!$C:$C,,,-1),_xlfn.XLOOKUP(D2938,Principales!$B:$B,Principales!$C:$C,,,1))</f>
        <v>0</v>
      </c>
      <c r="I2938" s="48">
        <f t="shared" si="222"/>
        <v>0</v>
      </c>
      <c r="J2938" s="14">
        <f t="shared" si="223"/>
        <v>0</v>
      </c>
    </row>
    <row r="2939" spans="1:10" x14ac:dyDescent="0.3">
      <c r="A2939" s="5">
        <f t="shared" si="221"/>
        <v>1632</v>
      </c>
      <c r="H2939" s="10">
        <f>IF(_xlfn.XLOOKUP(D2939,Principales!$B:$B,Principales!$D:$D,,,1)&lt;B2939,_xlfn.XLOOKUP(D2939,Principales!$B:$B,Principales!$C:$C,,,-1),_xlfn.XLOOKUP(D2939,Principales!$B:$B,Principales!$C:$C,,,1))</f>
        <v>0</v>
      </c>
      <c r="I2939" s="48">
        <f t="shared" si="222"/>
        <v>0</v>
      </c>
      <c r="J2939" s="14">
        <f t="shared" si="223"/>
        <v>0</v>
      </c>
    </row>
    <row r="2940" spans="1:10" x14ac:dyDescent="0.3">
      <c r="A2940" s="5">
        <f t="shared" si="221"/>
        <v>1632</v>
      </c>
      <c r="H2940" s="10">
        <f>IF(_xlfn.XLOOKUP(D2940,Principales!$B:$B,Principales!$D:$D,,,1)&lt;B2940,_xlfn.XLOOKUP(D2940,Principales!$B:$B,Principales!$C:$C,,,-1),_xlfn.XLOOKUP(D2940,Principales!$B:$B,Principales!$C:$C,,,1))</f>
        <v>0</v>
      </c>
      <c r="I2940" s="48">
        <f t="shared" si="222"/>
        <v>0</v>
      </c>
      <c r="J2940" s="14">
        <f t="shared" si="223"/>
        <v>0</v>
      </c>
    </row>
    <row r="2941" spans="1:10" x14ac:dyDescent="0.3">
      <c r="A2941" s="5">
        <f t="shared" si="221"/>
        <v>1632</v>
      </c>
      <c r="H2941" s="10">
        <f>IF(_xlfn.XLOOKUP(D2941,Principales!$B:$B,Principales!$D:$D,,,1)&lt;B2941,_xlfn.XLOOKUP(D2941,Principales!$B:$B,Principales!$C:$C,,,-1),_xlfn.XLOOKUP(D2941,Principales!$B:$B,Principales!$C:$C,,,1))</f>
        <v>0</v>
      </c>
      <c r="I2941" s="48">
        <f t="shared" si="222"/>
        <v>0</v>
      </c>
      <c r="J2941" s="14">
        <f t="shared" si="223"/>
        <v>0</v>
      </c>
    </row>
    <row r="2942" spans="1:10" x14ac:dyDescent="0.3">
      <c r="A2942" s="5">
        <f t="shared" si="221"/>
        <v>1632</v>
      </c>
      <c r="H2942" s="10">
        <f>IF(_xlfn.XLOOKUP(D2942,Principales!$B:$B,Principales!$D:$D,,,1)&lt;B2942,_xlfn.XLOOKUP(D2942,Principales!$B:$B,Principales!$C:$C,,,-1),_xlfn.XLOOKUP(D2942,Principales!$B:$B,Principales!$C:$C,,,1))</f>
        <v>0</v>
      </c>
      <c r="I2942" s="48">
        <f t="shared" si="222"/>
        <v>0</v>
      </c>
      <c r="J2942" s="14">
        <f t="shared" si="223"/>
        <v>0</v>
      </c>
    </row>
    <row r="2943" spans="1:10" x14ac:dyDescent="0.3">
      <c r="A2943" s="5">
        <f t="shared" si="221"/>
        <v>1632</v>
      </c>
      <c r="H2943" s="10">
        <f>IF(_xlfn.XLOOKUP(D2943,Principales!$B:$B,Principales!$D:$D,,,1)&lt;B2943,_xlfn.XLOOKUP(D2943,Principales!$B:$B,Principales!$C:$C,,,-1),_xlfn.XLOOKUP(D2943,Principales!$B:$B,Principales!$C:$C,,,1))</f>
        <v>0</v>
      </c>
      <c r="I2943" s="48">
        <f t="shared" si="222"/>
        <v>0</v>
      </c>
      <c r="J2943" s="14">
        <f t="shared" si="223"/>
        <v>0</v>
      </c>
    </row>
    <row r="2944" spans="1:10" x14ac:dyDescent="0.3">
      <c r="A2944" s="5">
        <f t="shared" si="221"/>
        <v>1632</v>
      </c>
      <c r="H2944" s="10">
        <f>IF(_xlfn.XLOOKUP(D2944,Principales!$B:$B,Principales!$D:$D,,,1)&lt;B2944,_xlfn.XLOOKUP(D2944,Principales!$B:$B,Principales!$C:$C,,,-1),_xlfn.XLOOKUP(D2944,Principales!$B:$B,Principales!$C:$C,,,1))</f>
        <v>0</v>
      </c>
      <c r="I2944" s="48">
        <f t="shared" si="222"/>
        <v>0</v>
      </c>
      <c r="J2944" s="14">
        <f t="shared" si="223"/>
        <v>0</v>
      </c>
    </row>
    <row r="2945" spans="1:10" x14ac:dyDescent="0.3">
      <c r="A2945" s="5">
        <f t="shared" si="221"/>
        <v>1632</v>
      </c>
      <c r="H2945" s="10">
        <f>IF(_xlfn.XLOOKUP(D2945,Principales!$B:$B,Principales!$D:$D,,,1)&lt;B2945,_xlfn.XLOOKUP(D2945,Principales!$B:$B,Principales!$C:$C,,,-1),_xlfn.XLOOKUP(D2945,Principales!$B:$B,Principales!$C:$C,,,1))</f>
        <v>0</v>
      </c>
      <c r="I2945" s="48">
        <f t="shared" si="222"/>
        <v>0</v>
      </c>
      <c r="J2945" s="14">
        <f t="shared" si="223"/>
        <v>0</v>
      </c>
    </row>
    <row r="2946" spans="1:10" x14ac:dyDescent="0.3">
      <c r="A2946" s="5">
        <f t="shared" si="221"/>
        <v>1632</v>
      </c>
      <c r="H2946" s="10">
        <f>IF(_xlfn.XLOOKUP(D2946,Principales!$B:$B,Principales!$D:$D,,,1)&lt;B2946,_xlfn.XLOOKUP(D2946,Principales!$B:$B,Principales!$C:$C,,,-1),_xlfn.XLOOKUP(D2946,Principales!$B:$B,Principales!$C:$C,,,1))</f>
        <v>0</v>
      </c>
      <c r="I2946" s="48">
        <f t="shared" si="222"/>
        <v>0</v>
      </c>
      <c r="J2946" s="14">
        <f t="shared" si="223"/>
        <v>0</v>
      </c>
    </row>
    <row r="2947" spans="1:10" x14ac:dyDescent="0.3">
      <c r="A2947" s="5">
        <f t="shared" si="221"/>
        <v>1632</v>
      </c>
      <c r="H2947" s="10">
        <f>IF(_xlfn.XLOOKUP(D2947,Principales!$B:$B,Principales!$D:$D,,,1)&lt;B2947,_xlfn.XLOOKUP(D2947,Principales!$B:$B,Principales!$C:$C,,,-1),_xlfn.XLOOKUP(D2947,Principales!$B:$B,Principales!$C:$C,,,1))</f>
        <v>0</v>
      </c>
      <c r="I2947" s="48">
        <f t="shared" si="222"/>
        <v>0</v>
      </c>
      <c r="J2947" s="14">
        <f t="shared" si="223"/>
        <v>0</v>
      </c>
    </row>
    <row r="2948" spans="1:10" x14ac:dyDescent="0.3">
      <c r="A2948" s="5">
        <f t="shared" ref="A2948:A2981" si="224">IF(_xlfn.CONCAT(B2948:C2948)=_xlfn.CONCAT(B2947:C2947),A2947,A2947+1)</f>
        <v>1632</v>
      </c>
      <c r="H2948" s="10">
        <f>IF(_xlfn.XLOOKUP(D2948,Principales!$B:$B,Principales!$D:$D,,,1)&lt;B2948,_xlfn.XLOOKUP(D2948,Principales!$B:$B,Principales!$C:$C,,,-1),_xlfn.XLOOKUP(D2948,Principales!$B:$B,Principales!$C:$C,,,1))</f>
        <v>0</v>
      </c>
      <c r="I2948" s="48">
        <f t="shared" si="222"/>
        <v>0</v>
      </c>
      <c r="J2948" s="14">
        <f t="shared" si="223"/>
        <v>0</v>
      </c>
    </row>
    <row r="2949" spans="1:10" x14ac:dyDescent="0.3">
      <c r="A2949" s="5">
        <f t="shared" si="224"/>
        <v>1632</v>
      </c>
      <c r="H2949" s="10">
        <f>IF(_xlfn.XLOOKUP(D2949,Principales!$B:$B,Principales!$D:$D,,,1)&lt;B2949,_xlfn.XLOOKUP(D2949,Principales!$B:$B,Principales!$C:$C,,,-1),_xlfn.XLOOKUP(D2949,Principales!$B:$B,Principales!$C:$C,,,1))</f>
        <v>0</v>
      </c>
      <c r="I2949" s="48">
        <f t="shared" si="222"/>
        <v>0</v>
      </c>
      <c r="J2949" s="14">
        <f t="shared" si="223"/>
        <v>0</v>
      </c>
    </row>
    <row r="2950" spans="1:10" x14ac:dyDescent="0.3">
      <c r="A2950" s="5">
        <f t="shared" si="224"/>
        <v>1632</v>
      </c>
      <c r="H2950" s="10">
        <f>IF(_xlfn.XLOOKUP(D2950,Principales!$B:$B,Principales!$D:$D,,,1)&lt;B2950,_xlfn.XLOOKUP(D2950,Principales!$B:$B,Principales!$C:$C,,,-1),_xlfn.XLOOKUP(D2950,Principales!$B:$B,Principales!$C:$C,,,1))</f>
        <v>0</v>
      </c>
      <c r="I2950" s="48">
        <f t="shared" si="222"/>
        <v>0</v>
      </c>
      <c r="J2950" s="14">
        <f t="shared" si="223"/>
        <v>0</v>
      </c>
    </row>
    <row r="2951" spans="1:10" x14ac:dyDescent="0.3">
      <c r="A2951" s="5">
        <f t="shared" si="224"/>
        <v>1632</v>
      </c>
      <c r="H2951" s="10">
        <f>IF(_xlfn.XLOOKUP(D2951,Principales!$B:$B,Principales!$D:$D,,,1)&lt;B2951,_xlfn.XLOOKUP(D2951,Principales!$B:$B,Principales!$C:$C,,,-1),_xlfn.XLOOKUP(D2951,Principales!$B:$B,Principales!$C:$C,,,1))</f>
        <v>0</v>
      </c>
      <c r="I2951" s="48">
        <f t="shared" si="222"/>
        <v>0</v>
      </c>
      <c r="J2951" s="14">
        <f t="shared" si="223"/>
        <v>0</v>
      </c>
    </row>
    <row r="2952" spans="1:10" x14ac:dyDescent="0.3">
      <c r="A2952" s="5">
        <f t="shared" si="224"/>
        <v>1632</v>
      </c>
      <c r="H2952" s="10">
        <f>IF(_xlfn.XLOOKUP(D2952,Principales!$B:$B,Principales!$D:$D,,,1)&lt;B2952,_xlfn.XLOOKUP(D2952,Principales!$B:$B,Principales!$C:$C,,,-1),_xlfn.XLOOKUP(D2952,Principales!$B:$B,Principales!$C:$C,,,1))</f>
        <v>0</v>
      </c>
      <c r="I2952" s="48">
        <f t="shared" si="222"/>
        <v>0</v>
      </c>
      <c r="J2952" s="14">
        <f t="shared" si="223"/>
        <v>0</v>
      </c>
    </row>
    <row r="2953" spans="1:10" x14ac:dyDescent="0.3">
      <c r="A2953" s="5">
        <f t="shared" si="224"/>
        <v>1632</v>
      </c>
      <c r="H2953" s="10">
        <f>IF(_xlfn.XLOOKUP(D2953,Principales!$B:$B,Principales!$D:$D,,,1)&lt;B2953,_xlfn.XLOOKUP(D2953,Principales!$B:$B,Principales!$C:$C,,,-1),_xlfn.XLOOKUP(D2953,Principales!$B:$B,Principales!$C:$C,,,1))</f>
        <v>0</v>
      </c>
      <c r="I2953" s="48">
        <f t="shared" ref="I2953:I2981" si="225">IF(AND(F2953="S/E",OR(E2953="Mix ensalada",D2953="Mix ensalada")),0,IF(AND(F2953="S/E",OR(E2953&lt;&gt;"Mix ensalada",D2953&lt;&gt;"Mix ensalada")),1000,0))</f>
        <v>0</v>
      </c>
      <c r="J2953" s="14">
        <f t="shared" ref="J2953:J2981" si="226">G2953*H2953-I2953</f>
        <v>0</v>
      </c>
    </row>
    <row r="2954" spans="1:10" x14ac:dyDescent="0.3">
      <c r="A2954" s="5">
        <f t="shared" si="224"/>
        <v>1632</v>
      </c>
      <c r="H2954" s="10">
        <f>IF(_xlfn.XLOOKUP(D2954,Principales!$B:$B,Principales!$D:$D,,,1)&lt;B2954,_xlfn.XLOOKUP(D2954,Principales!$B:$B,Principales!$C:$C,,,-1),_xlfn.XLOOKUP(D2954,Principales!$B:$B,Principales!$C:$C,,,1))</f>
        <v>0</v>
      </c>
      <c r="I2954" s="48">
        <f t="shared" si="225"/>
        <v>0</v>
      </c>
      <c r="J2954" s="14">
        <f t="shared" si="226"/>
        <v>0</v>
      </c>
    </row>
    <row r="2955" spans="1:10" x14ac:dyDescent="0.3">
      <c r="A2955" s="5">
        <f t="shared" si="224"/>
        <v>1632</v>
      </c>
      <c r="H2955" s="10">
        <f>IF(_xlfn.XLOOKUP(D2955,Principales!$B:$B,Principales!$D:$D,,,1)&lt;B2955,_xlfn.XLOOKUP(D2955,Principales!$B:$B,Principales!$C:$C,,,-1),_xlfn.XLOOKUP(D2955,Principales!$B:$B,Principales!$C:$C,,,1))</f>
        <v>0</v>
      </c>
      <c r="I2955" s="48">
        <f t="shared" si="225"/>
        <v>0</v>
      </c>
      <c r="J2955" s="14">
        <f t="shared" si="226"/>
        <v>0</v>
      </c>
    </row>
    <row r="2956" spans="1:10" x14ac:dyDescent="0.3">
      <c r="A2956" s="5">
        <f t="shared" si="224"/>
        <v>1632</v>
      </c>
      <c r="H2956" s="10">
        <f>IF(_xlfn.XLOOKUP(D2956,Principales!$B:$B,Principales!$D:$D,,,1)&lt;B2956,_xlfn.XLOOKUP(D2956,Principales!$B:$B,Principales!$C:$C,,,-1),_xlfn.XLOOKUP(D2956,Principales!$B:$B,Principales!$C:$C,,,1))</f>
        <v>0</v>
      </c>
      <c r="I2956" s="48">
        <f t="shared" si="225"/>
        <v>0</v>
      </c>
      <c r="J2956" s="14">
        <f t="shared" si="226"/>
        <v>0</v>
      </c>
    </row>
    <row r="2957" spans="1:10" x14ac:dyDescent="0.3">
      <c r="A2957" s="5">
        <f t="shared" si="224"/>
        <v>1632</v>
      </c>
      <c r="H2957" s="10">
        <f>IF(_xlfn.XLOOKUP(D2957,Principales!$B:$B,Principales!$D:$D,,,1)&lt;B2957,_xlfn.XLOOKUP(D2957,Principales!$B:$B,Principales!$C:$C,,,-1),_xlfn.XLOOKUP(D2957,Principales!$B:$B,Principales!$C:$C,,,1))</f>
        <v>0</v>
      </c>
      <c r="I2957" s="48">
        <f t="shared" si="225"/>
        <v>0</v>
      </c>
      <c r="J2957" s="14">
        <f t="shared" si="226"/>
        <v>0</v>
      </c>
    </row>
    <row r="2958" spans="1:10" x14ac:dyDescent="0.3">
      <c r="A2958" s="5">
        <f t="shared" si="224"/>
        <v>1632</v>
      </c>
      <c r="H2958" s="10">
        <f>IF(_xlfn.XLOOKUP(D2958,Principales!$B:$B,Principales!$D:$D,,,1)&lt;B2958,_xlfn.XLOOKUP(D2958,Principales!$B:$B,Principales!$C:$C,,,-1),_xlfn.XLOOKUP(D2958,Principales!$B:$B,Principales!$C:$C,,,1))</f>
        <v>0</v>
      </c>
      <c r="I2958" s="48">
        <f t="shared" si="225"/>
        <v>0</v>
      </c>
      <c r="J2958" s="14">
        <f t="shared" si="226"/>
        <v>0</v>
      </c>
    </row>
    <row r="2959" spans="1:10" x14ac:dyDescent="0.3">
      <c r="A2959" s="5">
        <f t="shared" si="224"/>
        <v>1632</v>
      </c>
      <c r="H2959" s="10">
        <f>IF(_xlfn.XLOOKUP(D2959,Principales!$B:$B,Principales!$D:$D,,,1)&lt;B2959,_xlfn.XLOOKUP(D2959,Principales!$B:$B,Principales!$C:$C,,,-1),_xlfn.XLOOKUP(D2959,Principales!$B:$B,Principales!$C:$C,,,1))</f>
        <v>0</v>
      </c>
      <c r="I2959" s="48">
        <f t="shared" si="225"/>
        <v>0</v>
      </c>
      <c r="J2959" s="14">
        <f t="shared" si="226"/>
        <v>0</v>
      </c>
    </row>
    <row r="2960" spans="1:10" x14ac:dyDescent="0.3">
      <c r="A2960" s="5">
        <f t="shared" si="224"/>
        <v>1632</v>
      </c>
      <c r="H2960" s="10">
        <f>IF(_xlfn.XLOOKUP(D2960,Principales!$B:$B,Principales!$D:$D,,,1)&lt;B2960,_xlfn.XLOOKUP(D2960,Principales!$B:$B,Principales!$C:$C,,,-1),_xlfn.XLOOKUP(D2960,Principales!$B:$B,Principales!$C:$C,,,1))</f>
        <v>0</v>
      </c>
      <c r="I2960" s="48">
        <f t="shared" si="225"/>
        <v>0</v>
      </c>
      <c r="J2960" s="14">
        <f t="shared" si="226"/>
        <v>0</v>
      </c>
    </row>
    <row r="2961" spans="1:10" x14ac:dyDescent="0.3">
      <c r="A2961" s="5">
        <f t="shared" si="224"/>
        <v>1632</v>
      </c>
      <c r="H2961" s="10">
        <f>IF(_xlfn.XLOOKUP(D2961,Principales!$B:$B,Principales!$D:$D,,,1)&lt;B2961,_xlfn.XLOOKUP(D2961,Principales!$B:$B,Principales!$C:$C,,,-1),_xlfn.XLOOKUP(D2961,Principales!$B:$B,Principales!$C:$C,,,1))</f>
        <v>0</v>
      </c>
      <c r="I2961" s="48">
        <f t="shared" si="225"/>
        <v>0</v>
      </c>
      <c r="J2961" s="14">
        <f t="shared" si="226"/>
        <v>0</v>
      </c>
    </row>
    <row r="2962" spans="1:10" x14ac:dyDescent="0.3">
      <c r="A2962" s="5">
        <f t="shared" si="224"/>
        <v>1632</v>
      </c>
      <c r="H2962" s="10">
        <f>IF(_xlfn.XLOOKUP(D2962,Principales!$B:$B,Principales!$D:$D,,,1)&lt;B2962,_xlfn.XLOOKUP(D2962,Principales!$B:$B,Principales!$C:$C,,,-1),_xlfn.XLOOKUP(D2962,Principales!$B:$B,Principales!$C:$C,,,1))</f>
        <v>0</v>
      </c>
      <c r="I2962" s="48">
        <f t="shared" si="225"/>
        <v>0</v>
      </c>
      <c r="J2962" s="14">
        <f t="shared" si="226"/>
        <v>0</v>
      </c>
    </row>
    <row r="2963" spans="1:10" x14ac:dyDescent="0.3">
      <c r="A2963" s="5">
        <f t="shared" si="224"/>
        <v>1632</v>
      </c>
      <c r="H2963" s="10">
        <f>IF(_xlfn.XLOOKUP(D2963,Principales!$B:$B,Principales!$D:$D,,,1)&lt;B2963,_xlfn.XLOOKUP(D2963,Principales!$B:$B,Principales!$C:$C,,,-1),_xlfn.XLOOKUP(D2963,Principales!$B:$B,Principales!$C:$C,,,1))</f>
        <v>0</v>
      </c>
      <c r="I2963" s="48">
        <f t="shared" si="225"/>
        <v>0</v>
      </c>
      <c r="J2963" s="14">
        <f t="shared" si="226"/>
        <v>0</v>
      </c>
    </row>
    <row r="2964" spans="1:10" x14ac:dyDescent="0.3">
      <c r="A2964" s="5">
        <f t="shared" si="224"/>
        <v>1632</v>
      </c>
      <c r="H2964" s="10">
        <f>IF(_xlfn.XLOOKUP(D2964,Principales!$B:$B,Principales!$D:$D,,,1)&lt;B2964,_xlfn.XLOOKUP(D2964,Principales!$B:$B,Principales!$C:$C,,,-1),_xlfn.XLOOKUP(D2964,Principales!$B:$B,Principales!$C:$C,,,1))</f>
        <v>0</v>
      </c>
      <c r="I2964" s="48">
        <f t="shared" si="225"/>
        <v>0</v>
      </c>
      <c r="J2964" s="14">
        <f t="shared" si="226"/>
        <v>0</v>
      </c>
    </row>
    <row r="2965" spans="1:10" x14ac:dyDescent="0.3">
      <c r="A2965" s="5">
        <f t="shared" si="224"/>
        <v>1632</v>
      </c>
      <c r="H2965" s="10">
        <f>IF(_xlfn.XLOOKUP(D2965,Principales!$B:$B,Principales!$D:$D,,,1)&lt;B2965,_xlfn.XLOOKUP(D2965,Principales!$B:$B,Principales!$C:$C,,,-1),_xlfn.XLOOKUP(D2965,Principales!$B:$B,Principales!$C:$C,,,1))</f>
        <v>0</v>
      </c>
      <c r="I2965" s="48">
        <f t="shared" si="225"/>
        <v>0</v>
      </c>
      <c r="J2965" s="14">
        <f t="shared" si="226"/>
        <v>0</v>
      </c>
    </row>
    <row r="2966" spans="1:10" x14ac:dyDescent="0.3">
      <c r="A2966" s="5">
        <f t="shared" si="224"/>
        <v>1632</v>
      </c>
      <c r="H2966" s="10">
        <f>IF(_xlfn.XLOOKUP(D2966,Principales!$B:$B,Principales!$D:$D,,,1)&lt;B2966,_xlfn.XLOOKUP(D2966,Principales!$B:$B,Principales!$C:$C,,,-1),_xlfn.XLOOKUP(D2966,Principales!$B:$B,Principales!$C:$C,,,1))</f>
        <v>0</v>
      </c>
      <c r="I2966" s="48">
        <f t="shared" si="225"/>
        <v>0</v>
      </c>
      <c r="J2966" s="14">
        <f t="shared" si="226"/>
        <v>0</v>
      </c>
    </row>
    <row r="2967" spans="1:10" x14ac:dyDescent="0.3">
      <c r="A2967" s="5">
        <f t="shared" si="224"/>
        <v>1632</v>
      </c>
      <c r="H2967" s="10">
        <f>IF(_xlfn.XLOOKUP(D2967,Principales!$B:$B,Principales!$D:$D,,,1)&lt;B2967,_xlfn.XLOOKUP(D2967,Principales!$B:$B,Principales!$C:$C,,,-1),_xlfn.XLOOKUP(D2967,Principales!$B:$B,Principales!$C:$C,,,1))</f>
        <v>0</v>
      </c>
      <c r="I2967" s="48">
        <f t="shared" si="225"/>
        <v>0</v>
      </c>
      <c r="J2967" s="14">
        <f t="shared" si="226"/>
        <v>0</v>
      </c>
    </row>
    <row r="2968" spans="1:10" x14ac:dyDescent="0.3">
      <c r="A2968" s="5">
        <f t="shared" si="224"/>
        <v>1632</v>
      </c>
      <c r="H2968" s="10">
        <f>IF(_xlfn.XLOOKUP(D2968,Principales!$B:$B,Principales!$D:$D,,,1)&lt;B2968,_xlfn.XLOOKUP(D2968,Principales!$B:$B,Principales!$C:$C,,,-1),_xlfn.XLOOKUP(D2968,Principales!$B:$B,Principales!$C:$C,,,1))</f>
        <v>0</v>
      </c>
      <c r="I2968" s="48">
        <f t="shared" si="225"/>
        <v>0</v>
      </c>
      <c r="J2968" s="14">
        <f t="shared" si="226"/>
        <v>0</v>
      </c>
    </row>
    <row r="2969" spans="1:10" x14ac:dyDescent="0.3">
      <c r="A2969" s="5">
        <f t="shared" si="224"/>
        <v>1632</v>
      </c>
      <c r="H2969" s="10">
        <f>IF(_xlfn.XLOOKUP(D2969,Principales!$B:$B,Principales!$D:$D,,,1)&lt;B2969,_xlfn.XLOOKUP(D2969,Principales!$B:$B,Principales!$C:$C,,,-1),_xlfn.XLOOKUP(D2969,Principales!$B:$B,Principales!$C:$C,,,1))</f>
        <v>0</v>
      </c>
      <c r="I2969" s="48">
        <f t="shared" si="225"/>
        <v>0</v>
      </c>
      <c r="J2969" s="14">
        <f t="shared" si="226"/>
        <v>0</v>
      </c>
    </row>
    <row r="2970" spans="1:10" x14ac:dyDescent="0.3">
      <c r="A2970" s="5">
        <f t="shared" si="224"/>
        <v>1632</v>
      </c>
      <c r="H2970" s="10">
        <f>IF(_xlfn.XLOOKUP(D2970,Principales!$B:$B,Principales!$D:$D,,,1)&lt;B2970,_xlfn.XLOOKUP(D2970,Principales!$B:$B,Principales!$C:$C,,,-1),_xlfn.XLOOKUP(D2970,Principales!$B:$B,Principales!$C:$C,,,1))</f>
        <v>0</v>
      </c>
      <c r="I2970" s="48">
        <f t="shared" si="225"/>
        <v>0</v>
      </c>
      <c r="J2970" s="14">
        <f t="shared" si="226"/>
        <v>0</v>
      </c>
    </row>
    <row r="2971" spans="1:10" x14ac:dyDescent="0.3">
      <c r="A2971" s="5">
        <f t="shared" si="224"/>
        <v>1632</v>
      </c>
      <c r="H2971" s="10">
        <f>IF(_xlfn.XLOOKUP(D2971,Principales!$B:$B,Principales!$D:$D,,,1)&lt;B2971,_xlfn.XLOOKUP(D2971,Principales!$B:$B,Principales!$C:$C,,,-1),_xlfn.XLOOKUP(D2971,Principales!$B:$B,Principales!$C:$C,,,1))</f>
        <v>0</v>
      </c>
      <c r="I2971" s="48">
        <f t="shared" si="225"/>
        <v>0</v>
      </c>
      <c r="J2971" s="14">
        <f t="shared" si="226"/>
        <v>0</v>
      </c>
    </row>
    <row r="2972" spans="1:10" x14ac:dyDescent="0.3">
      <c r="A2972" s="5">
        <f t="shared" si="224"/>
        <v>1632</v>
      </c>
      <c r="H2972" s="10">
        <f>IF(_xlfn.XLOOKUP(D2972,Principales!$B:$B,Principales!$D:$D,,,1)&lt;B2972,_xlfn.XLOOKUP(D2972,Principales!$B:$B,Principales!$C:$C,,,-1),_xlfn.XLOOKUP(D2972,Principales!$B:$B,Principales!$C:$C,,,1))</f>
        <v>0</v>
      </c>
      <c r="I2972" s="48">
        <f t="shared" si="225"/>
        <v>0</v>
      </c>
      <c r="J2972" s="14">
        <f t="shared" si="226"/>
        <v>0</v>
      </c>
    </row>
    <row r="2973" spans="1:10" x14ac:dyDescent="0.3">
      <c r="A2973" s="5">
        <f t="shared" si="224"/>
        <v>1632</v>
      </c>
      <c r="H2973" s="10">
        <f>IF(_xlfn.XLOOKUP(D2973,Principales!$B:$B,Principales!$D:$D,,,1)&lt;B2973,_xlfn.XLOOKUP(D2973,Principales!$B:$B,Principales!$C:$C,,,-1),_xlfn.XLOOKUP(D2973,Principales!$B:$B,Principales!$C:$C,,,1))</f>
        <v>0</v>
      </c>
      <c r="I2973" s="48">
        <f t="shared" si="225"/>
        <v>0</v>
      </c>
      <c r="J2973" s="14">
        <f t="shared" si="226"/>
        <v>0</v>
      </c>
    </row>
    <row r="2974" spans="1:10" x14ac:dyDescent="0.3">
      <c r="A2974" s="5">
        <f t="shared" si="224"/>
        <v>1632</v>
      </c>
      <c r="H2974" s="10">
        <f>IF(_xlfn.XLOOKUP(D2974,Principales!$B:$B,Principales!$D:$D,,,1)&lt;B2974,_xlfn.XLOOKUP(D2974,Principales!$B:$B,Principales!$C:$C,,,-1),_xlfn.XLOOKUP(D2974,Principales!$B:$B,Principales!$C:$C,,,1))</f>
        <v>0</v>
      </c>
      <c r="I2974" s="48">
        <f t="shared" si="225"/>
        <v>0</v>
      </c>
      <c r="J2974" s="14">
        <f t="shared" si="226"/>
        <v>0</v>
      </c>
    </row>
    <row r="2975" spans="1:10" x14ac:dyDescent="0.3">
      <c r="A2975" s="5">
        <f t="shared" si="224"/>
        <v>1632</v>
      </c>
      <c r="H2975" s="10">
        <f>IF(_xlfn.XLOOKUP(D2975,Principales!$B:$B,Principales!$D:$D,,,1)&lt;B2975,_xlfn.XLOOKUP(D2975,Principales!$B:$B,Principales!$C:$C,,,-1),_xlfn.XLOOKUP(D2975,Principales!$B:$B,Principales!$C:$C,,,1))</f>
        <v>0</v>
      </c>
      <c r="I2975" s="48">
        <f t="shared" si="225"/>
        <v>0</v>
      </c>
      <c r="J2975" s="14">
        <f t="shared" si="226"/>
        <v>0</v>
      </c>
    </row>
    <row r="2976" spans="1:10" x14ac:dyDescent="0.3">
      <c r="A2976" s="5">
        <f t="shared" si="224"/>
        <v>1632</v>
      </c>
      <c r="H2976" s="10">
        <f>IF(_xlfn.XLOOKUP(D2976,Principales!$B:$B,Principales!$D:$D,,,1)&lt;B2976,_xlfn.XLOOKUP(D2976,Principales!$B:$B,Principales!$C:$C,,,-1),_xlfn.XLOOKUP(D2976,Principales!$B:$B,Principales!$C:$C,,,1))</f>
        <v>0</v>
      </c>
      <c r="I2976" s="48">
        <f t="shared" si="225"/>
        <v>0</v>
      </c>
      <c r="J2976" s="14">
        <f t="shared" si="226"/>
        <v>0</v>
      </c>
    </row>
    <row r="2977" spans="1:10" x14ac:dyDescent="0.3">
      <c r="A2977" s="5">
        <f t="shared" si="224"/>
        <v>1632</v>
      </c>
      <c r="H2977" s="10">
        <f>IF(_xlfn.XLOOKUP(D2977,Principales!$B:$B,Principales!$D:$D,,,1)&lt;B2977,_xlfn.XLOOKUP(D2977,Principales!$B:$B,Principales!$C:$C,,,-1),_xlfn.XLOOKUP(D2977,Principales!$B:$B,Principales!$C:$C,,,1))</f>
        <v>0</v>
      </c>
      <c r="I2977" s="48">
        <f t="shared" si="225"/>
        <v>0</v>
      </c>
      <c r="J2977" s="14">
        <f t="shared" si="226"/>
        <v>0</v>
      </c>
    </row>
    <row r="2978" spans="1:10" x14ac:dyDescent="0.3">
      <c r="A2978" s="5">
        <f t="shared" si="224"/>
        <v>1632</v>
      </c>
      <c r="H2978" s="10">
        <f>IF(_xlfn.XLOOKUP(D2978,Principales!$B:$B,Principales!$D:$D,,,1)&lt;B2978,_xlfn.XLOOKUP(D2978,Principales!$B:$B,Principales!$C:$C,,,-1),_xlfn.XLOOKUP(D2978,Principales!$B:$B,Principales!$C:$C,,,1))</f>
        <v>0</v>
      </c>
      <c r="I2978" s="48">
        <f t="shared" si="225"/>
        <v>0</v>
      </c>
      <c r="J2978" s="14">
        <f t="shared" si="226"/>
        <v>0</v>
      </c>
    </row>
    <row r="2979" spans="1:10" x14ac:dyDescent="0.3">
      <c r="A2979" s="5">
        <f t="shared" si="224"/>
        <v>1632</v>
      </c>
      <c r="H2979" s="10">
        <f>IF(_xlfn.XLOOKUP(D2979,Principales!$B:$B,Principales!$D:$D,,,1)&lt;B2979,_xlfn.XLOOKUP(D2979,Principales!$B:$B,Principales!$C:$C,,,-1),_xlfn.XLOOKUP(D2979,Principales!$B:$B,Principales!$C:$C,,,1))</f>
        <v>0</v>
      </c>
      <c r="I2979" s="48">
        <f t="shared" si="225"/>
        <v>0</v>
      </c>
      <c r="J2979" s="14">
        <f t="shared" si="226"/>
        <v>0</v>
      </c>
    </row>
    <row r="2980" spans="1:10" x14ac:dyDescent="0.3">
      <c r="A2980" s="5">
        <f t="shared" si="224"/>
        <v>1632</v>
      </c>
      <c r="H2980" s="10">
        <f>IF(_xlfn.XLOOKUP(D2980,Principales!$B:$B,Principales!$D:$D,,,1)&lt;B2980,_xlfn.XLOOKUP(D2980,Principales!$B:$B,Principales!$C:$C,,,-1),_xlfn.XLOOKUP(D2980,Principales!$B:$B,Principales!$C:$C,,,1))</f>
        <v>0</v>
      </c>
      <c r="I2980" s="48">
        <f t="shared" si="225"/>
        <v>0</v>
      </c>
      <c r="J2980" s="14">
        <f t="shared" si="226"/>
        <v>0</v>
      </c>
    </row>
    <row r="2981" spans="1:10" x14ac:dyDescent="0.3">
      <c r="A2981" s="5">
        <f t="shared" si="224"/>
        <v>1632</v>
      </c>
      <c r="H2981" s="10">
        <f>IF(_xlfn.XLOOKUP(D2981,Principales!$B:$B,Principales!$D:$D,,,1)&lt;B2981,_xlfn.XLOOKUP(D2981,Principales!$B:$B,Principales!$C:$C,,,-1),_xlfn.XLOOKUP(D2981,Principales!$B:$B,Principales!$C:$C,,,1))</f>
        <v>0</v>
      </c>
      <c r="I2981" s="48">
        <f t="shared" si="225"/>
        <v>0</v>
      </c>
      <c r="J2981" s="14">
        <f t="shared" si="226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B4A751-EEFC-45CE-9B71-7889AFFEA2A9}">
          <x14:formula1>
            <xm:f>Principales!$B$2:$B$150</xm:f>
          </x14:formula1>
          <xm:sqref>D1473:D1996 D2012:D2218 D2232:D3078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5324-F8E0-45A7-884B-9AF41A6384C9}">
  <dimension ref="A1:I165"/>
  <sheetViews>
    <sheetView workbookViewId="0"/>
  </sheetViews>
  <sheetFormatPr baseColWidth="10" defaultRowHeight="14.4" x14ac:dyDescent="0.3"/>
  <cols>
    <col min="1" max="1" width="10.33203125" bestFit="1" customWidth="1"/>
    <col min="2" max="2" width="4.5546875" bestFit="1" customWidth="1"/>
    <col min="3" max="3" width="5" bestFit="1" customWidth="1"/>
    <col min="4" max="4" width="13.21875" bestFit="1" customWidth="1"/>
    <col min="5" max="5" width="28.109375" bestFit="1" customWidth="1"/>
    <col min="6" max="6" width="7.77734375" bestFit="1" customWidth="1"/>
    <col min="7" max="7" width="9.6640625" bestFit="1" customWidth="1"/>
    <col min="8" max="8" width="15.88671875" bestFit="1" customWidth="1"/>
    <col min="9" max="9" width="8.44140625" bestFit="1" customWidth="1"/>
  </cols>
  <sheetData>
    <row r="1" spans="1:9" x14ac:dyDescent="0.3">
      <c r="A1" s="2" t="s">
        <v>125</v>
      </c>
      <c r="B1" s="2" t="s">
        <v>198</v>
      </c>
      <c r="C1" s="2" t="s">
        <v>201</v>
      </c>
      <c r="D1" s="2" t="s">
        <v>126</v>
      </c>
      <c r="E1" s="2" t="s">
        <v>100</v>
      </c>
      <c r="F1" s="2" t="s">
        <v>122</v>
      </c>
      <c r="G1" s="2" t="s">
        <v>123</v>
      </c>
      <c r="H1" s="2" t="s">
        <v>197</v>
      </c>
      <c r="I1" s="2" t="s">
        <v>124</v>
      </c>
    </row>
    <row r="2" spans="1:9" x14ac:dyDescent="0.3">
      <c r="A2" s="3">
        <v>44986</v>
      </c>
      <c r="B2" s="5">
        <f>MONTH(A2)</f>
        <v>3</v>
      </c>
      <c r="C2" s="5">
        <f>YEAR(A2)</f>
        <v>2023</v>
      </c>
      <c r="D2" s="13">
        <v>77</v>
      </c>
      <c r="E2" s="2" t="str">
        <f>_xlfn.XLOOKUP(D2,Productos!A:A,Productos!B:B)</f>
        <v>TALLARINES 77</v>
      </c>
      <c r="F2" s="2" t="s">
        <v>127</v>
      </c>
      <c r="G2" s="2">
        <v>10</v>
      </c>
      <c r="H2" s="10">
        <v>840</v>
      </c>
      <c r="I2" s="10">
        <f>(G2*H2)</f>
        <v>8400</v>
      </c>
    </row>
    <row r="3" spans="1:9" x14ac:dyDescent="0.3">
      <c r="A3" s="3">
        <v>44986</v>
      </c>
      <c r="B3" s="5">
        <f t="shared" ref="B3:B25" si="0">MONTH(A3)</f>
        <v>3</v>
      </c>
      <c r="C3" s="5">
        <f t="shared" ref="C3:C25" si="1">YEAR(A3)</f>
        <v>2023</v>
      </c>
      <c r="D3" s="13" t="s">
        <v>167</v>
      </c>
      <c r="E3" s="2" t="e">
        <f>_xlfn.XLOOKUP(D3,Productos!A:A,Productos!B:B)</f>
        <v>#N/A</v>
      </c>
      <c r="F3" s="2" t="s">
        <v>127</v>
      </c>
      <c r="G3" s="2">
        <v>2</v>
      </c>
      <c r="H3" s="10">
        <v>1230</v>
      </c>
      <c r="I3" s="10">
        <f t="shared" ref="I3:I25" si="2">(G3*H3)</f>
        <v>2460</v>
      </c>
    </row>
    <row r="4" spans="1:9" x14ac:dyDescent="0.3">
      <c r="A4" s="3">
        <v>44986</v>
      </c>
      <c r="B4" s="5">
        <f t="shared" si="0"/>
        <v>3</v>
      </c>
      <c r="C4" s="5">
        <f t="shared" si="1"/>
        <v>2023</v>
      </c>
      <c r="D4" s="13">
        <v>13</v>
      </c>
      <c r="E4" s="2" t="str">
        <f>_xlfn.XLOOKUP(D4,Productos!A:A,Productos!B:B)</f>
        <v>FIDEOS - ESPIRALES</v>
      </c>
      <c r="F4" s="2" t="s">
        <v>127</v>
      </c>
      <c r="G4" s="2">
        <v>5</v>
      </c>
      <c r="H4" s="14">
        <v>1000</v>
      </c>
      <c r="I4" s="10">
        <f t="shared" si="2"/>
        <v>5000</v>
      </c>
    </row>
    <row r="5" spans="1:9" x14ac:dyDescent="0.3">
      <c r="A5" s="3">
        <v>44986</v>
      </c>
      <c r="B5" s="5">
        <f t="shared" si="0"/>
        <v>3</v>
      </c>
      <c r="C5" s="5">
        <f t="shared" si="1"/>
        <v>2023</v>
      </c>
      <c r="D5" s="13">
        <v>14</v>
      </c>
      <c r="E5" s="2" t="str">
        <f>_xlfn.XLOOKUP(D5,Productos!A:A,Productos!B:B)</f>
        <v>ARROZ</v>
      </c>
      <c r="F5" s="2" t="s">
        <v>127</v>
      </c>
      <c r="G5" s="2">
        <v>2</v>
      </c>
      <c r="H5" s="14">
        <v>890</v>
      </c>
      <c r="I5" s="10">
        <f t="shared" si="2"/>
        <v>1780</v>
      </c>
    </row>
    <row r="6" spans="1:9" x14ac:dyDescent="0.3">
      <c r="A6" s="3">
        <v>44986</v>
      </c>
      <c r="B6" s="5">
        <f t="shared" si="0"/>
        <v>3</v>
      </c>
      <c r="C6" s="5">
        <f t="shared" si="1"/>
        <v>2023</v>
      </c>
      <c r="D6" s="13">
        <v>15</v>
      </c>
      <c r="E6" s="2" t="str">
        <f>_xlfn.XLOOKUP(D6,Productos!A:A,Productos!B:B)</f>
        <v>AZUCAR</v>
      </c>
      <c r="F6" s="2" t="s">
        <v>129</v>
      </c>
      <c r="G6" s="2">
        <v>1.6</v>
      </c>
      <c r="H6" s="14">
        <v>1390</v>
      </c>
      <c r="I6" s="10">
        <f t="shared" si="2"/>
        <v>2224</v>
      </c>
    </row>
    <row r="7" spans="1:9" x14ac:dyDescent="0.3">
      <c r="A7" s="3">
        <v>44986</v>
      </c>
      <c r="B7" s="5">
        <f t="shared" si="0"/>
        <v>3</v>
      </c>
      <c r="C7" s="5">
        <f t="shared" si="1"/>
        <v>2023</v>
      </c>
      <c r="D7" s="13">
        <v>16</v>
      </c>
      <c r="E7" s="2" t="str">
        <f>_xlfn.XLOOKUP(D7,Productos!A:A,Productos!B:B)</f>
        <v>HARINA</v>
      </c>
      <c r="F7" s="2" t="s">
        <v>129</v>
      </c>
      <c r="G7" s="2">
        <v>4</v>
      </c>
      <c r="H7" s="14">
        <v>990</v>
      </c>
      <c r="I7" s="10">
        <f t="shared" si="2"/>
        <v>3960</v>
      </c>
    </row>
    <row r="8" spans="1:9" x14ac:dyDescent="0.3">
      <c r="A8" s="3">
        <v>44986</v>
      </c>
      <c r="B8" s="5">
        <f t="shared" si="0"/>
        <v>3</v>
      </c>
      <c r="C8" s="5">
        <f t="shared" si="1"/>
        <v>2023</v>
      </c>
      <c r="D8" s="13">
        <v>17</v>
      </c>
      <c r="E8" s="2" t="str">
        <f>_xlfn.XLOOKUP(D8,Productos!A:A,Productos!B:B)</f>
        <v>PASAS</v>
      </c>
      <c r="F8" s="2" t="s">
        <v>129</v>
      </c>
      <c r="G8" s="2">
        <v>0.5</v>
      </c>
      <c r="H8" s="14">
        <v>6000</v>
      </c>
      <c r="I8" s="10">
        <f t="shared" si="2"/>
        <v>3000</v>
      </c>
    </row>
    <row r="9" spans="1:9" x14ac:dyDescent="0.3">
      <c r="A9" s="3">
        <v>44986</v>
      </c>
      <c r="B9" s="5">
        <f t="shared" si="0"/>
        <v>3</v>
      </c>
      <c r="C9" s="5">
        <f t="shared" si="1"/>
        <v>2023</v>
      </c>
      <c r="D9" s="13">
        <v>18</v>
      </c>
      <c r="E9" s="2" t="str">
        <f>_xlfn.XLOOKUP(D9,Productos!A:A,Productos!B:B)</f>
        <v>NUECES</v>
      </c>
      <c r="F9" s="2" t="s">
        <v>129</v>
      </c>
      <c r="G9" s="2">
        <v>0.28999999999999998</v>
      </c>
      <c r="H9" s="14">
        <v>4500</v>
      </c>
      <c r="I9" s="10">
        <f t="shared" si="2"/>
        <v>1305</v>
      </c>
    </row>
    <row r="10" spans="1:9" x14ac:dyDescent="0.3">
      <c r="A10" s="3">
        <v>44986</v>
      </c>
      <c r="B10" s="5">
        <f t="shared" si="0"/>
        <v>3</v>
      </c>
      <c r="C10" s="5">
        <f t="shared" si="1"/>
        <v>2023</v>
      </c>
      <c r="D10" s="13">
        <v>19</v>
      </c>
      <c r="E10" s="2" t="str">
        <f>_xlfn.XLOOKUP(D10,Productos!A:A,Productos!B:B)</f>
        <v>PALMITOS</v>
      </c>
      <c r="F10" s="2" t="s">
        <v>127</v>
      </c>
      <c r="G10" s="2">
        <v>2</v>
      </c>
      <c r="H10" s="14">
        <v>1590</v>
      </c>
      <c r="I10" s="10">
        <f t="shared" si="2"/>
        <v>3180</v>
      </c>
    </row>
    <row r="11" spans="1:9" x14ac:dyDescent="0.3">
      <c r="A11" s="3">
        <v>44986</v>
      </c>
      <c r="B11" s="5">
        <f t="shared" si="0"/>
        <v>3</v>
      </c>
      <c r="C11" s="5">
        <f t="shared" si="1"/>
        <v>2023</v>
      </c>
      <c r="D11" s="13">
        <v>20</v>
      </c>
      <c r="E11" s="2" t="str">
        <f>_xlfn.XLOOKUP(D11,Productos!A:A,Productos!B:B)</f>
        <v>ACEITE 900ML</v>
      </c>
      <c r="F11" s="2" t="s">
        <v>127</v>
      </c>
      <c r="G11" s="2">
        <v>1</v>
      </c>
      <c r="H11" s="14">
        <v>1710</v>
      </c>
      <c r="I11" s="10">
        <f t="shared" si="2"/>
        <v>1710</v>
      </c>
    </row>
    <row r="12" spans="1:9" x14ac:dyDescent="0.3">
      <c r="A12" s="3">
        <v>44986</v>
      </c>
      <c r="B12" s="5">
        <f t="shared" si="0"/>
        <v>3</v>
      </c>
      <c r="C12" s="5">
        <f t="shared" si="1"/>
        <v>2023</v>
      </c>
      <c r="D12" s="13">
        <v>21</v>
      </c>
      <c r="E12" s="2" t="str">
        <f>_xlfn.XLOOKUP(D12,Productos!A:A,Productos!B:B)</f>
        <v>SALSA DE TOMATE</v>
      </c>
      <c r="F12" s="2" t="s">
        <v>127</v>
      </c>
      <c r="G12" s="2">
        <v>11</v>
      </c>
      <c r="H12" s="14">
        <v>230</v>
      </c>
      <c r="I12" s="10">
        <f t="shared" si="2"/>
        <v>2530</v>
      </c>
    </row>
    <row r="13" spans="1:9" x14ac:dyDescent="0.3">
      <c r="A13" s="3">
        <v>44986</v>
      </c>
      <c r="B13" s="5">
        <f t="shared" si="0"/>
        <v>3</v>
      </c>
      <c r="C13" s="5">
        <f t="shared" si="1"/>
        <v>2023</v>
      </c>
      <c r="D13" s="13">
        <v>22</v>
      </c>
      <c r="E13" s="2" t="str">
        <f>_xlfn.XLOOKUP(D13,Productos!A:A,Productos!B:B)</f>
        <v>LASAÑA</v>
      </c>
      <c r="F13" s="2" t="s">
        <v>127</v>
      </c>
      <c r="G13" s="2">
        <v>9</v>
      </c>
      <c r="H13" s="14">
        <v>1490</v>
      </c>
      <c r="I13" s="10">
        <f t="shared" si="2"/>
        <v>13410</v>
      </c>
    </row>
    <row r="14" spans="1:9" x14ac:dyDescent="0.3">
      <c r="A14" s="3">
        <v>44986</v>
      </c>
      <c r="B14" s="5">
        <f t="shared" si="0"/>
        <v>3</v>
      </c>
      <c r="C14" s="5">
        <f t="shared" si="1"/>
        <v>2023</v>
      </c>
      <c r="D14" s="13">
        <v>23</v>
      </c>
      <c r="E14" s="2" t="str">
        <f>_xlfn.XLOOKUP(D14,Productos!A:A,Productos!B:B)</f>
        <v>MARGARINA</v>
      </c>
      <c r="F14" s="2" t="s">
        <v>127</v>
      </c>
      <c r="G14" s="2">
        <v>1</v>
      </c>
      <c r="H14" s="14">
        <v>1790</v>
      </c>
      <c r="I14" s="10">
        <f t="shared" si="2"/>
        <v>1790</v>
      </c>
    </row>
    <row r="15" spans="1:9" x14ac:dyDescent="0.3">
      <c r="A15" s="3">
        <v>44986</v>
      </c>
      <c r="B15" s="5">
        <f t="shared" si="0"/>
        <v>3</v>
      </c>
      <c r="C15" s="5">
        <f t="shared" si="1"/>
        <v>2023</v>
      </c>
      <c r="D15" s="13">
        <v>24</v>
      </c>
      <c r="E15" s="2" t="str">
        <f>_xlfn.XLOOKUP(D15,Productos!A:A,Productos!B:B)</f>
        <v>TOALLA PAPEL</v>
      </c>
      <c r="F15" s="2" t="s">
        <v>127</v>
      </c>
      <c r="G15" s="2">
        <v>1</v>
      </c>
      <c r="H15" s="14">
        <v>800</v>
      </c>
      <c r="I15" s="10">
        <f t="shared" si="2"/>
        <v>800</v>
      </c>
    </row>
    <row r="16" spans="1:9" x14ac:dyDescent="0.3">
      <c r="A16" s="3">
        <v>44986</v>
      </c>
      <c r="B16" s="5">
        <f t="shared" si="0"/>
        <v>3</v>
      </c>
      <c r="C16" s="5">
        <f t="shared" si="1"/>
        <v>2023</v>
      </c>
      <c r="D16" s="13">
        <v>25</v>
      </c>
      <c r="E16" s="2" t="str">
        <f>_xlfn.XLOOKUP(D16,Productos!A:A,Productos!B:B)</f>
        <v>ACEITUNAS ECONOMICAS</v>
      </c>
      <c r="F16" s="2" t="s">
        <v>129</v>
      </c>
      <c r="G16" s="2">
        <v>1</v>
      </c>
      <c r="H16" s="14">
        <v>1500</v>
      </c>
      <c r="I16" s="10">
        <f t="shared" si="2"/>
        <v>1500</v>
      </c>
    </row>
    <row r="17" spans="1:9" x14ac:dyDescent="0.3">
      <c r="A17" s="3">
        <v>44986</v>
      </c>
      <c r="B17" s="5">
        <f t="shared" si="0"/>
        <v>3</v>
      </c>
      <c r="C17" s="5">
        <f t="shared" si="1"/>
        <v>2023</v>
      </c>
      <c r="D17" s="13">
        <v>26</v>
      </c>
      <c r="E17" s="2" t="str">
        <f>_xlfn.XLOOKUP(D17,Productos!A:A,Productos!B:B)</f>
        <v>QUESO</v>
      </c>
      <c r="F17" s="2" t="s">
        <v>129</v>
      </c>
      <c r="G17" s="2">
        <v>1.3</v>
      </c>
      <c r="H17" s="14">
        <v>6990</v>
      </c>
      <c r="I17" s="10">
        <f t="shared" si="2"/>
        <v>9087</v>
      </c>
    </row>
    <row r="18" spans="1:9" x14ac:dyDescent="0.3">
      <c r="A18" s="3">
        <v>44986</v>
      </c>
      <c r="B18" s="5">
        <f t="shared" si="0"/>
        <v>3</v>
      </c>
      <c r="C18" s="5">
        <f t="shared" si="1"/>
        <v>2023</v>
      </c>
      <c r="D18" s="13">
        <v>27</v>
      </c>
      <c r="E18" s="2" t="str">
        <f>_xlfn.XLOOKUP(D18,Productos!A:A,Productos!B:B)</f>
        <v>TRUTRO DE POLLO</v>
      </c>
      <c r="F18" s="2" t="s">
        <v>129</v>
      </c>
      <c r="G18" s="2">
        <v>3.2</v>
      </c>
      <c r="H18" s="14">
        <v>2990</v>
      </c>
      <c r="I18" s="10">
        <f t="shared" si="2"/>
        <v>9568</v>
      </c>
    </row>
    <row r="19" spans="1:9" x14ac:dyDescent="0.3">
      <c r="A19" s="3">
        <v>44986</v>
      </c>
      <c r="B19" s="5">
        <f t="shared" si="0"/>
        <v>3</v>
      </c>
      <c r="C19" s="5">
        <f t="shared" si="1"/>
        <v>2023</v>
      </c>
      <c r="D19" s="13">
        <v>28</v>
      </c>
      <c r="E19" s="2" t="str">
        <f>_xlfn.XLOOKUP(D19,Productos!A:A,Productos!B:B)</f>
        <v>CHULETAS</v>
      </c>
      <c r="F19" s="2" t="s">
        <v>129</v>
      </c>
      <c r="G19" s="2">
        <v>1.3</v>
      </c>
      <c r="H19" s="14">
        <v>5000</v>
      </c>
      <c r="I19" s="10">
        <f t="shared" si="2"/>
        <v>6500</v>
      </c>
    </row>
    <row r="20" spans="1:9" x14ac:dyDescent="0.3">
      <c r="A20" s="3">
        <v>44986</v>
      </c>
      <c r="B20" s="5">
        <f t="shared" si="0"/>
        <v>3</v>
      </c>
      <c r="C20" s="5">
        <f t="shared" si="1"/>
        <v>2023</v>
      </c>
      <c r="D20" s="13">
        <v>29</v>
      </c>
      <c r="E20" s="2" t="str">
        <f>_xlfn.XLOOKUP(D20,Productos!A:A,Productos!B:B)</f>
        <v>CHAMPIÑONES BANDEJA</v>
      </c>
      <c r="F20" s="2" t="s">
        <v>127</v>
      </c>
      <c r="G20" s="2">
        <v>8</v>
      </c>
      <c r="H20" s="14">
        <v>1000</v>
      </c>
      <c r="I20" s="10">
        <f t="shared" si="2"/>
        <v>8000</v>
      </c>
    </row>
    <row r="21" spans="1:9" x14ac:dyDescent="0.3">
      <c r="A21" s="3">
        <v>44986</v>
      </c>
      <c r="B21" s="5">
        <f t="shared" si="0"/>
        <v>3</v>
      </c>
      <c r="C21" s="5">
        <f t="shared" si="1"/>
        <v>2023</v>
      </c>
      <c r="D21" s="13">
        <v>31</v>
      </c>
      <c r="E21" s="2" t="str">
        <f>_xlfn.XLOOKUP(D21,Productos!A:A,Productos!B:B)</f>
        <v>CHORIZOS PAQUETE</v>
      </c>
      <c r="F21" s="2" t="s">
        <v>127</v>
      </c>
      <c r="G21" s="2">
        <v>1</v>
      </c>
      <c r="H21" s="14">
        <v>2500</v>
      </c>
      <c r="I21" s="10">
        <f t="shared" si="2"/>
        <v>2500</v>
      </c>
    </row>
    <row r="22" spans="1:9" x14ac:dyDescent="0.3">
      <c r="A22" s="3">
        <v>44986</v>
      </c>
      <c r="B22" s="5">
        <f t="shared" si="0"/>
        <v>3</v>
      </c>
      <c r="C22" s="5">
        <f t="shared" si="1"/>
        <v>2023</v>
      </c>
      <c r="D22" s="13">
        <v>35</v>
      </c>
      <c r="E22" s="2" t="str">
        <f>_xlfn.XLOOKUP(D22,Productos!A:A,Productos!B:B)</f>
        <v>PAPAS</v>
      </c>
      <c r="F22" s="2" t="s">
        <v>129</v>
      </c>
      <c r="G22" s="2">
        <v>25</v>
      </c>
      <c r="H22" s="10">
        <v>480</v>
      </c>
      <c r="I22" s="10">
        <f t="shared" si="2"/>
        <v>12000</v>
      </c>
    </row>
    <row r="23" spans="1:9" x14ac:dyDescent="0.3">
      <c r="A23" s="3">
        <v>44986</v>
      </c>
      <c r="B23" s="5">
        <f t="shared" si="0"/>
        <v>3</v>
      </c>
      <c r="C23" s="5">
        <f t="shared" si="1"/>
        <v>2023</v>
      </c>
      <c r="D23" s="13">
        <v>36</v>
      </c>
      <c r="E23" s="2" t="str">
        <f>_xlfn.XLOOKUP(D23,Productos!A:A,Productos!B:B)</f>
        <v>CEBOLLA</v>
      </c>
      <c r="F23" s="2" t="s">
        <v>129</v>
      </c>
      <c r="G23" s="2">
        <v>13</v>
      </c>
      <c r="H23" s="10">
        <f>10000/13</f>
        <v>769.23076923076928</v>
      </c>
      <c r="I23" s="10">
        <f t="shared" si="2"/>
        <v>10000</v>
      </c>
    </row>
    <row r="24" spans="1:9" x14ac:dyDescent="0.3">
      <c r="A24" s="3">
        <v>44986</v>
      </c>
      <c r="B24" s="5">
        <f t="shared" si="0"/>
        <v>3</v>
      </c>
      <c r="C24" s="5">
        <f t="shared" si="1"/>
        <v>2023</v>
      </c>
      <c r="D24" s="13">
        <v>37</v>
      </c>
      <c r="E24" s="2" t="str">
        <f>_xlfn.XLOOKUP(D24,Productos!A:A,Productos!B:B)</f>
        <v>TOMATES</v>
      </c>
      <c r="F24" s="2" t="s">
        <v>129</v>
      </c>
      <c r="G24" s="2">
        <v>18</v>
      </c>
      <c r="H24" s="10">
        <f>10000/18</f>
        <v>555.55555555555554</v>
      </c>
      <c r="I24" s="10">
        <f t="shared" si="2"/>
        <v>10000</v>
      </c>
    </row>
    <row r="25" spans="1:9" x14ac:dyDescent="0.3">
      <c r="A25" s="3">
        <v>44986</v>
      </c>
      <c r="B25" s="5">
        <f t="shared" si="0"/>
        <v>3</v>
      </c>
      <c r="C25" s="5">
        <f t="shared" si="1"/>
        <v>2023</v>
      </c>
      <c r="D25" s="13">
        <v>38</v>
      </c>
      <c r="E25" s="2" t="str">
        <f>_xlfn.XLOOKUP(D25,Productos!A:A,Productos!B:B)</f>
        <v>ENVASE ENSALADA GA-08</v>
      </c>
      <c r="F25" s="2" t="s">
        <v>127</v>
      </c>
      <c r="G25" s="2">
        <v>21</v>
      </c>
      <c r="H25" s="10">
        <v>90</v>
      </c>
      <c r="I25" s="10">
        <f t="shared" si="2"/>
        <v>1890</v>
      </c>
    </row>
    <row r="26" spans="1:9" x14ac:dyDescent="0.3">
      <c r="A26" s="1"/>
      <c r="B26" s="17"/>
      <c r="C26" s="17"/>
    </row>
    <row r="27" spans="1:9" x14ac:dyDescent="0.3">
      <c r="A27" s="1"/>
      <c r="B27" s="17"/>
      <c r="C27" s="17"/>
    </row>
    <row r="28" spans="1:9" x14ac:dyDescent="0.3">
      <c r="A28" s="1"/>
      <c r="B28" s="17"/>
      <c r="C28" s="17"/>
    </row>
    <row r="29" spans="1:9" x14ac:dyDescent="0.3">
      <c r="A29" s="1"/>
      <c r="B29" s="17"/>
      <c r="C29" s="17"/>
    </row>
    <row r="30" spans="1:9" x14ac:dyDescent="0.3">
      <c r="A30" s="1"/>
      <c r="B30" s="17"/>
      <c r="C30" s="17"/>
    </row>
    <row r="31" spans="1:9" x14ac:dyDescent="0.3">
      <c r="A31" s="1"/>
      <c r="B31" s="17"/>
      <c r="C31" s="17"/>
    </row>
    <row r="32" spans="1:9" x14ac:dyDescent="0.3">
      <c r="A32" s="1"/>
      <c r="B32" s="17"/>
      <c r="C32" s="17"/>
    </row>
    <row r="33" spans="1:3" x14ac:dyDescent="0.3">
      <c r="A33" s="1"/>
      <c r="B33" s="17"/>
      <c r="C33" s="17"/>
    </row>
    <row r="34" spans="1:3" x14ac:dyDescent="0.3">
      <c r="A34" s="1"/>
      <c r="B34" s="17"/>
      <c r="C34" s="17"/>
    </row>
    <row r="35" spans="1:3" x14ac:dyDescent="0.3">
      <c r="A35" s="1"/>
      <c r="B35" s="17"/>
      <c r="C35" s="17"/>
    </row>
    <row r="36" spans="1:3" x14ac:dyDescent="0.3">
      <c r="A36" s="1"/>
      <c r="B36" s="17"/>
      <c r="C36" s="17"/>
    </row>
    <row r="37" spans="1:3" x14ac:dyDescent="0.3">
      <c r="A37" s="1"/>
      <c r="B37" s="17"/>
      <c r="C37" s="17"/>
    </row>
    <row r="38" spans="1:3" x14ac:dyDescent="0.3">
      <c r="A38" s="1"/>
      <c r="B38" s="17"/>
      <c r="C38" s="17"/>
    </row>
    <row r="39" spans="1:3" x14ac:dyDescent="0.3">
      <c r="A39" s="1"/>
      <c r="B39" s="17"/>
      <c r="C39" s="17"/>
    </row>
    <row r="40" spans="1:3" x14ac:dyDescent="0.3">
      <c r="A40" s="1"/>
      <c r="B40" s="17"/>
      <c r="C40" s="17"/>
    </row>
    <row r="41" spans="1:3" x14ac:dyDescent="0.3">
      <c r="A41" s="1"/>
      <c r="B41" s="17"/>
      <c r="C41" s="17"/>
    </row>
    <row r="42" spans="1:3" x14ac:dyDescent="0.3">
      <c r="A42" s="1"/>
      <c r="B42" s="17"/>
      <c r="C42" s="17"/>
    </row>
    <row r="43" spans="1:3" x14ac:dyDescent="0.3">
      <c r="A43" s="1"/>
      <c r="B43" s="17"/>
      <c r="C43" s="17"/>
    </row>
    <row r="44" spans="1:3" x14ac:dyDescent="0.3">
      <c r="A44" s="1"/>
      <c r="B44" s="17"/>
      <c r="C44" s="17"/>
    </row>
    <row r="45" spans="1:3" x14ac:dyDescent="0.3">
      <c r="A45" s="1"/>
      <c r="B45" s="17"/>
      <c r="C45" s="17"/>
    </row>
    <row r="46" spans="1:3" x14ac:dyDescent="0.3">
      <c r="A46" s="1"/>
      <c r="B46" s="17"/>
      <c r="C46" s="17"/>
    </row>
    <row r="47" spans="1:3" x14ac:dyDescent="0.3">
      <c r="A47" s="1"/>
      <c r="B47" s="17"/>
      <c r="C47" s="17"/>
    </row>
    <row r="48" spans="1:3" x14ac:dyDescent="0.3">
      <c r="A48" s="1"/>
      <c r="B48" s="17"/>
      <c r="C48" s="17"/>
    </row>
    <row r="49" spans="1:3" x14ac:dyDescent="0.3">
      <c r="A49" s="1"/>
      <c r="B49" s="17"/>
      <c r="C49" s="17"/>
    </row>
    <row r="50" spans="1:3" x14ac:dyDescent="0.3">
      <c r="A50" s="1"/>
      <c r="B50" s="17"/>
      <c r="C50" s="17"/>
    </row>
    <row r="51" spans="1:3" x14ac:dyDescent="0.3">
      <c r="A51" s="1"/>
      <c r="B51" s="17"/>
      <c r="C51" s="17"/>
    </row>
    <row r="52" spans="1:3" x14ac:dyDescent="0.3">
      <c r="A52" s="1"/>
      <c r="B52" s="17"/>
      <c r="C52" s="17"/>
    </row>
    <row r="53" spans="1:3" x14ac:dyDescent="0.3">
      <c r="A53" s="1"/>
      <c r="B53" s="17"/>
      <c r="C53" s="17"/>
    </row>
    <row r="54" spans="1:3" x14ac:dyDescent="0.3">
      <c r="A54" s="1"/>
      <c r="B54" s="17"/>
      <c r="C54" s="17"/>
    </row>
    <row r="55" spans="1:3" x14ac:dyDescent="0.3">
      <c r="A55" s="1"/>
      <c r="B55" s="17"/>
      <c r="C55" s="17"/>
    </row>
    <row r="56" spans="1:3" x14ac:dyDescent="0.3">
      <c r="A56" s="1"/>
      <c r="B56" s="17"/>
      <c r="C56" s="17"/>
    </row>
    <row r="57" spans="1:3" x14ac:dyDescent="0.3">
      <c r="A57" s="1"/>
      <c r="B57" s="17"/>
      <c r="C57" s="17"/>
    </row>
    <row r="58" spans="1:3" x14ac:dyDescent="0.3">
      <c r="A58" s="1"/>
      <c r="B58" s="17"/>
      <c r="C58" s="17"/>
    </row>
    <row r="59" spans="1:3" x14ac:dyDescent="0.3">
      <c r="A59" s="1"/>
      <c r="B59" s="17"/>
      <c r="C59" s="17"/>
    </row>
    <row r="60" spans="1:3" x14ac:dyDescent="0.3">
      <c r="A60" s="1"/>
      <c r="B60" s="17"/>
      <c r="C60" s="17"/>
    </row>
    <row r="61" spans="1:3" x14ac:dyDescent="0.3">
      <c r="A61" s="1"/>
      <c r="B61" s="17"/>
      <c r="C61" s="17"/>
    </row>
    <row r="62" spans="1:3" x14ac:dyDescent="0.3">
      <c r="A62" s="1"/>
      <c r="B62" s="17"/>
      <c r="C62" s="17"/>
    </row>
    <row r="63" spans="1:3" x14ac:dyDescent="0.3">
      <c r="A63" s="1"/>
      <c r="B63" s="17"/>
      <c r="C63" s="17"/>
    </row>
    <row r="64" spans="1:3" x14ac:dyDescent="0.3">
      <c r="A64" s="1"/>
      <c r="B64" s="17"/>
      <c r="C64" s="17"/>
    </row>
    <row r="65" spans="1:3" x14ac:dyDescent="0.3">
      <c r="A65" s="1"/>
      <c r="B65" s="17"/>
      <c r="C65" s="17"/>
    </row>
    <row r="66" spans="1:3" x14ac:dyDescent="0.3">
      <c r="A66" s="1"/>
      <c r="B66" s="17"/>
      <c r="C66" s="17"/>
    </row>
    <row r="67" spans="1:3" x14ac:dyDescent="0.3">
      <c r="A67" s="1"/>
      <c r="B67" s="17"/>
      <c r="C67" s="17"/>
    </row>
    <row r="68" spans="1:3" x14ac:dyDescent="0.3">
      <c r="A68" s="1"/>
      <c r="B68" s="17"/>
      <c r="C68" s="17"/>
    </row>
    <row r="69" spans="1:3" x14ac:dyDescent="0.3">
      <c r="A69" s="1"/>
      <c r="B69" s="17"/>
      <c r="C69" s="17"/>
    </row>
    <row r="70" spans="1:3" x14ac:dyDescent="0.3">
      <c r="A70" s="1"/>
      <c r="B70" s="17"/>
      <c r="C70" s="17"/>
    </row>
    <row r="71" spans="1:3" x14ac:dyDescent="0.3">
      <c r="A71" s="1"/>
      <c r="B71" s="17"/>
      <c r="C71" s="17"/>
    </row>
    <row r="72" spans="1:3" x14ac:dyDescent="0.3">
      <c r="A72" s="1"/>
      <c r="B72" s="17"/>
      <c r="C72" s="17"/>
    </row>
    <row r="73" spans="1:3" x14ac:dyDescent="0.3">
      <c r="A73" s="1"/>
      <c r="B73" s="17"/>
      <c r="C73" s="17"/>
    </row>
    <row r="74" spans="1:3" x14ac:dyDescent="0.3">
      <c r="A74" s="1"/>
      <c r="B74" s="17"/>
      <c r="C74" s="17"/>
    </row>
    <row r="75" spans="1:3" x14ac:dyDescent="0.3">
      <c r="A75" s="1"/>
      <c r="B75" s="17"/>
      <c r="C75" s="17"/>
    </row>
    <row r="76" spans="1:3" x14ac:dyDescent="0.3">
      <c r="A76" s="1"/>
      <c r="B76" s="17"/>
      <c r="C76" s="17"/>
    </row>
    <row r="77" spans="1:3" x14ac:dyDescent="0.3">
      <c r="A77" s="1"/>
      <c r="B77" s="17"/>
      <c r="C77" s="17"/>
    </row>
    <row r="78" spans="1:3" x14ac:dyDescent="0.3">
      <c r="A78" s="1"/>
      <c r="B78" s="17"/>
      <c r="C78" s="17"/>
    </row>
    <row r="79" spans="1:3" x14ac:dyDescent="0.3">
      <c r="A79" s="1"/>
      <c r="B79" s="17"/>
      <c r="C79" s="17"/>
    </row>
    <row r="80" spans="1:3" x14ac:dyDescent="0.3">
      <c r="A80" s="1"/>
      <c r="B80" s="17"/>
      <c r="C80" s="17"/>
    </row>
    <row r="81" spans="1:3" x14ac:dyDescent="0.3">
      <c r="A81" s="1"/>
      <c r="B81" s="17"/>
      <c r="C81" s="17"/>
    </row>
    <row r="82" spans="1:3" x14ac:dyDescent="0.3">
      <c r="A82" s="1"/>
      <c r="B82" s="17"/>
      <c r="C82" s="17"/>
    </row>
    <row r="83" spans="1:3" x14ac:dyDescent="0.3">
      <c r="A83" s="1"/>
      <c r="B83" s="17"/>
      <c r="C83" s="17"/>
    </row>
    <row r="84" spans="1:3" x14ac:dyDescent="0.3">
      <c r="A84" s="1"/>
      <c r="B84" s="17"/>
      <c r="C84" s="17"/>
    </row>
    <row r="85" spans="1:3" x14ac:dyDescent="0.3">
      <c r="A85" s="1"/>
      <c r="B85" s="17"/>
      <c r="C85" s="17"/>
    </row>
    <row r="86" spans="1:3" x14ac:dyDescent="0.3">
      <c r="A86" s="1"/>
      <c r="B86" s="17"/>
      <c r="C86" s="17"/>
    </row>
    <row r="87" spans="1:3" x14ac:dyDescent="0.3">
      <c r="A87" s="1"/>
      <c r="B87" s="17"/>
      <c r="C87" s="17"/>
    </row>
    <row r="88" spans="1:3" x14ac:dyDescent="0.3">
      <c r="A88" s="1"/>
      <c r="B88" s="17"/>
      <c r="C88" s="17"/>
    </row>
    <row r="89" spans="1:3" x14ac:dyDescent="0.3">
      <c r="A89" s="1"/>
      <c r="B89" s="17"/>
      <c r="C89" s="17"/>
    </row>
    <row r="90" spans="1:3" x14ac:dyDescent="0.3">
      <c r="A90" s="1"/>
      <c r="B90" s="17"/>
      <c r="C90" s="17"/>
    </row>
    <row r="91" spans="1:3" x14ac:dyDescent="0.3">
      <c r="A91" s="1"/>
      <c r="B91" s="17"/>
      <c r="C91" s="17"/>
    </row>
    <row r="92" spans="1:3" x14ac:dyDescent="0.3">
      <c r="A92" s="1"/>
      <c r="B92" s="17"/>
      <c r="C92" s="17"/>
    </row>
    <row r="93" spans="1:3" x14ac:dyDescent="0.3">
      <c r="A93" s="1"/>
      <c r="B93" s="17"/>
      <c r="C93" s="17"/>
    </row>
    <row r="94" spans="1:3" x14ac:dyDescent="0.3">
      <c r="A94" s="1"/>
      <c r="B94" s="17"/>
      <c r="C94" s="17"/>
    </row>
    <row r="95" spans="1:3" x14ac:dyDescent="0.3">
      <c r="A95" s="1"/>
      <c r="B95" s="17"/>
      <c r="C95" s="17"/>
    </row>
    <row r="96" spans="1:3" x14ac:dyDescent="0.3">
      <c r="A96" s="1"/>
      <c r="B96" s="17"/>
      <c r="C96" s="17"/>
    </row>
    <row r="97" spans="1:3" x14ac:dyDescent="0.3">
      <c r="A97" s="1"/>
      <c r="B97" s="17"/>
      <c r="C97" s="17"/>
    </row>
    <row r="98" spans="1:3" x14ac:dyDescent="0.3">
      <c r="A98" s="1"/>
      <c r="B98" s="17"/>
      <c r="C98" s="17"/>
    </row>
    <row r="99" spans="1:3" x14ac:dyDescent="0.3">
      <c r="A99" s="1"/>
      <c r="B99" s="17"/>
      <c r="C99" s="17"/>
    </row>
    <row r="100" spans="1:3" x14ac:dyDescent="0.3">
      <c r="A100" s="1"/>
      <c r="B100" s="17"/>
      <c r="C100" s="17"/>
    </row>
    <row r="101" spans="1:3" x14ac:dyDescent="0.3">
      <c r="A101" s="1"/>
      <c r="B101" s="17"/>
      <c r="C101" s="17"/>
    </row>
    <row r="102" spans="1:3" x14ac:dyDescent="0.3">
      <c r="A102" s="1"/>
      <c r="B102" s="17"/>
      <c r="C102" s="17"/>
    </row>
    <row r="103" spans="1:3" x14ac:dyDescent="0.3">
      <c r="A103" s="1"/>
      <c r="B103" s="17"/>
      <c r="C103" s="17"/>
    </row>
    <row r="104" spans="1:3" x14ac:dyDescent="0.3">
      <c r="A104" s="1"/>
      <c r="B104" s="17"/>
      <c r="C104" s="17"/>
    </row>
    <row r="105" spans="1:3" x14ac:dyDescent="0.3">
      <c r="A105" s="1"/>
      <c r="B105" s="17"/>
      <c r="C105" s="17"/>
    </row>
    <row r="106" spans="1:3" x14ac:dyDescent="0.3">
      <c r="A106" s="1"/>
      <c r="B106" s="17"/>
      <c r="C106" s="17"/>
    </row>
    <row r="107" spans="1:3" x14ac:dyDescent="0.3">
      <c r="A107" s="1"/>
      <c r="B107" s="17"/>
      <c r="C107" s="17"/>
    </row>
    <row r="108" spans="1:3" x14ac:dyDescent="0.3">
      <c r="A108" s="1"/>
      <c r="B108" s="17"/>
      <c r="C108" s="17"/>
    </row>
    <row r="109" spans="1:3" x14ac:dyDescent="0.3">
      <c r="A109" s="1"/>
      <c r="B109" s="17"/>
      <c r="C109" s="17"/>
    </row>
    <row r="110" spans="1:3" x14ac:dyDescent="0.3">
      <c r="A110" s="1"/>
      <c r="B110" s="17"/>
      <c r="C110" s="17"/>
    </row>
    <row r="111" spans="1:3" x14ac:dyDescent="0.3">
      <c r="A111" s="1"/>
      <c r="B111" s="17"/>
      <c r="C111" s="17"/>
    </row>
    <row r="112" spans="1:3" x14ac:dyDescent="0.3">
      <c r="A112" s="1"/>
      <c r="B112" s="17"/>
      <c r="C112" s="17"/>
    </row>
    <row r="113" spans="1:3" x14ac:dyDescent="0.3">
      <c r="A113" s="1"/>
      <c r="B113" s="17"/>
      <c r="C113" s="17"/>
    </row>
    <row r="114" spans="1:3" x14ac:dyDescent="0.3">
      <c r="A114" s="1"/>
      <c r="B114" s="17"/>
      <c r="C114" s="17"/>
    </row>
    <row r="115" spans="1:3" x14ac:dyDescent="0.3">
      <c r="A115" s="1"/>
      <c r="B115" s="17"/>
      <c r="C115" s="17"/>
    </row>
    <row r="116" spans="1:3" x14ac:dyDescent="0.3">
      <c r="A116" s="1"/>
      <c r="B116" s="17"/>
      <c r="C116" s="17"/>
    </row>
    <row r="117" spans="1:3" x14ac:dyDescent="0.3">
      <c r="A117" s="1"/>
      <c r="B117" s="17"/>
      <c r="C117" s="17"/>
    </row>
    <row r="118" spans="1:3" x14ac:dyDescent="0.3">
      <c r="A118" s="1"/>
      <c r="B118" s="17"/>
      <c r="C118" s="17"/>
    </row>
    <row r="119" spans="1:3" x14ac:dyDescent="0.3">
      <c r="A119" s="1"/>
      <c r="B119" s="17"/>
      <c r="C119" s="17"/>
    </row>
    <row r="120" spans="1:3" x14ac:dyDescent="0.3">
      <c r="A120" s="1"/>
      <c r="B120" s="17"/>
      <c r="C120" s="17"/>
    </row>
    <row r="121" spans="1:3" x14ac:dyDescent="0.3">
      <c r="A121" s="1"/>
      <c r="B121" s="17"/>
      <c r="C121" s="17"/>
    </row>
    <row r="122" spans="1:3" x14ac:dyDescent="0.3">
      <c r="A122" s="1"/>
      <c r="B122" s="17"/>
      <c r="C122" s="17"/>
    </row>
    <row r="123" spans="1:3" x14ac:dyDescent="0.3">
      <c r="A123" s="1"/>
      <c r="B123" s="17"/>
      <c r="C123" s="17"/>
    </row>
    <row r="124" spans="1:3" x14ac:dyDescent="0.3">
      <c r="A124" s="1"/>
      <c r="B124" s="17"/>
      <c r="C124" s="17"/>
    </row>
    <row r="125" spans="1:3" x14ac:dyDescent="0.3">
      <c r="A125" s="1"/>
      <c r="B125" s="17"/>
      <c r="C125" s="17"/>
    </row>
    <row r="126" spans="1:3" x14ac:dyDescent="0.3">
      <c r="A126" s="1"/>
      <c r="B126" s="17"/>
      <c r="C126" s="17"/>
    </row>
    <row r="127" spans="1:3" x14ac:dyDescent="0.3">
      <c r="A127" s="1"/>
      <c r="B127" s="17"/>
      <c r="C127" s="17"/>
    </row>
    <row r="128" spans="1:3" x14ac:dyDescent="0.3">
      <c r="A128" s="1"/>
      <c r="B128" s="17"/>
      <c r="C128" s="17"/>
    </row>
    <row r="129" spans="1:3" x14ac:dyDescent="0.3">
      <c r="A129" s="1"/>
      <c r="B129" s="17"/>
      <c r="C129" s="17"/>
    </row>
    <row r="130" spans="1:3" x14ac:dyDescent="0.3">
      <c r="A130" s="1"/>
      <c r="B130" s="17"/>
      <c r="C130" s="17"/>
    </row>
    <row r="131" spans="1:3" x14ac:dyDescent="0.3">
      <c r="A131" s="1"/>
      <c r="B131" s="17"/>
      <c r="C131" s="17"/>
    </row>
    <row r="132" spans="1:3" x14ac:dyDescent="0.3">
      <c r="A132" s="1"/>
      <c r="B132" s="17"/>
      <c r="C132" s="17"/>
    </row>
    <row r="133" spans="1:3" x14ac:dyDescent="0.3">
      <c r="A133" s="1"/>
      <c r="B133" s="17"/>
      <c r="C133" s="17"/>
    </row>
    <row r="134" spans="1:3" x14ac:dyDescent="0.3">
      <c r="A134" s="1"/>
      <c r="B134" s="17"/>
      <c r="C134" s="17"/>
    </row>
    <row r="135" spans="1:3" x14ac:dyDescent="0.3">
      <c r="A135" s="1"/>
      <c r="B135" s="17"/>
      <c r="C135" s="17"/>
    </row>
    <row r="136" spans="1:3" x14ac:dyDescent="0.3">
      <c r="A136" s="1"/>
      <c r="B136" s="17"/>
      <c r="C136" s="17"/>
    </row>
    <row r="137" spans="1:3" x14ac:dyDescent="0.3">
      <c r="A137" s="1"/>
      <c r="B137" s="17"/>
      <c r="C137" s="17"/>
    </row>
    <row r="138" spans="1:3" x14ac:dyDescent="0.3">
      <c r="A138" s="1"/>
      <c r="B138" s="17"/>
      <c r="C138" s="17"/>
    </row>
    <row r="139" spans="1:3" x14ac:dyDescent="0.3">
      <c r="A139" s="1"/>
      <c r="B139" s="17"/>
      <c r="C139" s="17"/>
    </row>
    <row r="140" spans="1:3" x14ac:dyDescent="0.3">
      <c r="A140" s="1"/>
      <c r="B140" s="17"/>
      <c r="C140" s="17"/>
    </row>
    <row r="141" spans="1:3" x14ac:dyDescent="0.3">
      <c r="A141" s="1"/>
      <c r="B141" s="17"/>
      <c r="C141" s="17"/>
    </row>
    <row r="142" spans="1:3" x14ac:dyDescent="0.3">
      <c r="A142" s="1"/>
      <c r="B142" s="17"/>
      <c r="C142" s="17"/>
    </row>
    <row r="143" spans="1:3" x14ac:dyDescent="0.3">
      <c r="A143" s="1"/>
      <c r="B143" s="17"/>
      <c r="C143" s="17"/>
    </row>
    <row r="144" spans="1:3" x14ac:dyDescent="0.3">
      <c r="A144" s="1"/>
      <c r="B144" s="17"/>
      <c r="C144" s="17"/>
    </row>
    <row r="145" spans="1:3" x14ac:dyDescent="0.3">
      <c r="A145" s="1"/>
      <c r="B145" s="17"/>
      <c r="C145" s="17"/>
    </row>
    <row r="146" spans="1:3" x14ac:dyDescent="0.3">
      <c r="A146" s="1"/>
      <c r="B146" s="17"/>
      <c r="C146" s="17"/>
    </row>
    <row r="147" spans="1:3" x14ac:dyDescent="0.3">
      <c r="A147" s="1"/>
      <c r="B147" s="17"/>
      <c r="C147" s="17"/>
    </row>
    <row r="148" spans="1:3" x14ac:dyDescent="0.3">
      <c r="A148" s="1"/>
      <c r="B148" s="17"/>
      <c r="C148" s="17"/>
    </row>
    <row r="149" spans="1:3" x14ac:dyDescent="0.3">
      <c r="A149" s="1"/>
      <c r="B149" s="17"/>
      <c r="C149" s="17"/>
    </row>
    <row r="150" spans="1:3" x14ac:dyDescent="0.3">
      <c r="A150" s="1"/>
      <c r="B150" s="17"/>
      <c r="C150" s="17"/>
    </row>
    <row r="151" spans="1:3" x14ac:dyDescent="0.3">
      <c r="A151" s="1"/>
      <c r="B151" s="17"/>
      <c r="C151" s="17"/>
    </row>
    <row r="152" spans="1:3" x14ac:dyDescent="0.3">
      <c r="A152" s="1"/>
      <c r="B152" s="17"/>
      <c r="C152" s="17"/>
    </row>
    <row r="153" spans="1:3" x14ac:dyDescent="0.3">
      <c r="A153" s="1"/>
      <c r="B153" s="17"/>
      <c r="C153" s="17"/>
    </row>
    <row r="154" spans="1:3" x14ac:dyDescent="0.3">
      <c r="A154" s="1"/>
      <c r="B154" s="17"/>
      <c r="C154" s="17"/>
    </row>
    <row r="155" spans="1:3" x14ac:dyDescent="0.3">
      <c r="A155" s="1"/>
      <c r="B155" s="17"/>
      <c r="C155" s="17"/>
    </row>
    <row r="156" spans="1:3" x14ac:dyDescent="0.3">
      <c r="A156" s="1"/>
      <c r="B156" s="17"/>
      <c r="C156" s="17"/>
    </row>
    <row r="157" spans="1:3" x14ac:dyDescent="0.3">
      <c r="A157" s="1"/>
      <c r="B157" s="17"/>
      <c r="C157" s="17"/>
    </row>
    <row r="158" spans="1:3" x14ac:dyDescent="0.3">
      <c r="A158" s="1"/>
      <c r="B158" s="17"/>
      <c r="C158" s="17"/>
    </row>
    <row r="159" spans="1:3" x14ac:dyDescent="0.3">
      <c r="A159" s="1"/>
      <c r="B159" s="17"/>
      <c r="C159" s="17"/>
    </row>
    <row r="160" spans="1:3" x14ac:dyDescent="0.3">
      <c r="A160" s="1"/>
      <c r="B160" s="17"/>
      <c r="C160" s="17"/>
    </row>
    <row r="161" spans="1:3" x14ac:dyDescent="0.3">
      <c r="A161" s="1"/>
      <c r="B161" s="17"/>
      <c r="C161" s="17"/>
    </row>
    <row r="162" spans="1:3" x14ac:dyDescent="0.3">
      <c r="A162" s="1"/>
      <c r="B162" s="17"/>
      <c r="C162" s="17"/>
    </row>
    <row r="163" spans="1:3" x14ac:dyDescent="0.3">
      <c r="A163" s="1"/>
      <c r="B163" s="17"/>
      <c r="C163" s="17"/>
    </row>
    <row r="164" spans="1:3" x14ac:dyDescent="0.3">
      <c r="A164" s="1"/>
      <c r="B164" s="17"/>
      <c r="C164" s="17"/>
    </row>
    <row r="165" spans="1:3" x14ac:dyDescent="0.3">
      <c r="A165" s="1"/>
      <c r="B165" s="17"/>
      <c r="C16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37F9-C68C-4FCE-9679-B623A603B140}">
  <dimension ref="A1:J21"/>
  <sheetViews>
    <sheetView workbookViewId="0"/>
  </sheetViews>
  <sheetFormatPr baseColWidth="10" defaultRowHeight="14.4" x14ac:dyDescent="0.3"/>
  <cols>
    <col min="3" max="3" width="15.6640625" bestFit="1" customWidth="1"/>
    <col min="9" max="9" width="12.6640625" bestFit="1" customWidth="1"/>
  </cols>
  <sheetData>
    <row r="1" spans="1:10" ht="18" x14ac:dyDescent="0.3">
      <c r="A1" t="s">
        <v>0</v>
      </c>
      <c r="B1" t="s">
        <v>630</v>
      </c>
      <c r="C1" t="s">
        <v>637</v>
      </c>
      <c r="D1" t="s">
        <v>633</v>
      </c>
      <c r="E1" s="46" t="s">
        <v>631</v>
      </c>
      <c r="F1" t="s">
        <v>632</v>
      </c>
    </row>
    <row r="2" spans="1:10" ht="18" x14ac:dyDescent="0.3">
      <c r="A2" s="1">
        <v>45245</v>
      </c>
      <c r="B2" s="7">
        <f>J2*2-C2</f>
        <v>756200</v>
      </c>
      <c r="C2" s="7">
        <f>19900*2</f>
        <v>39800</v>
      </c>
      <c r="D2" s="7">
        <v>0</v>
      </c>
      <c r="E2" s="45">
        <v>580000</v>
      </c>
      <c r="F2" s="7">
        <f>B2+C2-E2+D2</f>
        <v>216000</v>
      </c>
      <c r="I2" t="s">
        <v>634</v>
      </c>
      <c r="J2" s="44">
        <v>398000</v>
      </c>
    </row>
    <row r="3" spans="1:10" ht="18" x14ac:dyDescent="0.3">
      <c r="A3" s="1">
        <v>45275</v>
      </c>
      <c r="B3" s="7">
        <f>-C3+398000</f>
        <v>378100</v>
      </c>
      <c r="C3" s="7">
        <f>19900</f>
        <v>19900</v>
      </c>
      <c r="D3" s="7">
        <v>0</v>
      </c>
      <c r="E3" s="45">
        <v>580000</v>
      </c>
      <c r="F3" s="7">
        <f>B3+C3-E3+D3+F2</f>
        <v>34000</v>
      </c>
      <c r="I3" t="s">
        <v>635</v>
      </c>
      <c r="J3" s="44">
        <f>J4-J2</f>
        <v>182000</v>
      </c>
    </row>
    <row r="4" spans="1:10" ht="18" x14ac:dyDescent="0.3">
      <c r="A4" s="1">
        <v>45306</v>
      </c>
      <c r="B4" s="7">
        <f t="shared" ref="B4:B14" si="0">-C4+398000</f>
        <v>378100</v>
      </c>
      <c r="C4" s="7">
        <f>19900</f>
        <v>19900</v>
      </c>
      <c r="D4" s="7">
        <v>148000</v>
      </c>
      <c r="E4" s="45">
        <v>580000</v>
      </c>
      <c r="F4" s="7">
        <f t="shared" ref="F4:F14" si="1">B4+C4-E4+D4+F3</f>
        <v>0</v>
      </c>
      <c r="I4" t="s">
        <v>636</v>
      </c>
      <c r="J4" s="44">
        <v>580000</v>
      </c>
    </row>
    <row r="5" spans="1:10" ht="18" x14ac:dyDescent="0.3">
      <c r="A5" s="1">
        <v>45337</v>
      </c>
      <c r="B5" s="7">
        <f t="shared" si="0"/>
        <v>378100</v>
      </c>
      <c r="C5" s="7">
        <f>19900</f>
        <v>19900</v>
      </c>
      <c r="D5" s="7">
        <v>182000</v>
      </c>
      <c r="E5" s="45">
        <v>580000</v>
      </c>
      <c r="F5" s="7">
        <f t="shared" si="1"/>
        <v>0</v>
      </c>
      <c r="G5" s="8"/>
    </row>
    <row r="6" spans="1:10" ht="18" x14ac:dyDescent="0.3">
      <c r="A6" s="1">
        <v>45366</v>
      </c>
      <c r="B6" s="7">
        <f t="shared" si="0"/>
        <v>378100</v>
      </c>
      <c r="C6" s="7">
        <f>19900</f>
        <v>19900</v>
      </c>
      <c r="D6" s="7">
        <v>182000</v>
      </c>
      <c r="E6" s="45">
        <v>580000</v>
      </c>
      <c r="F6" s="7">
        <f t="shared" si="1"/>
        <v>0</v>
      </c>
      <c r="I6" t="s">
        <v>646</v>
      </c>
      <c r="J6" s="44">
        <f>J2*2</f>
        <v>796000</v>
      </c>
    </row>
    <row r="7" spans="1:10" ht="18" x14ac:dyDescent="0.3">
      <c r="A7" s="1">
        <v>45397</v>
      </c>
      <c r="B7" s="7">
        <f t="shared" si="0"/>
        <v>378100</v>
      </c>
      <c r="C7" s="7">
        <f>19900</f>
        <v>19900</v>
      </c>
      <c r="D7" s="7">
        <v>182000</v>
      </c>
      <c r="E7" s="45">
        <v>580000</v>
      </c>
      <c r="F7" s="7">
        <f t="shared" si="1"/>
        <v>0</v>
      </c>
    </row>
    <row r="8" spans="1:10" ht="18" x14ac:dyDescent="0.3">
      <c r="A8" s="1">
        <v>45427</v>
      </c>
      <c r="B8" s="7">
        <f t="shared" si="0"/>
        <v>378100</v>
      </c>
      <c r="C8" s="7">
        <f>19900</f>
        <v>19900</v>
      </c>
      <c r="D8" s="7">
        <v>182000</v>
      </c>
      <c r="E8" s="45">
        <v>580000</v>
      </c>
      <c r="F8" s="7">
        <f t="shared" si="1"/>
        <v>0</v>
      </c>
    </row>
    <row r="9" spans="1:10" ht="18" x14ac:dyDescent="0.3">
      <c r="A9" s="1">
        <v>45458</v>
      </c>
      <c r="B9" s="7">
        <f t="shared" si="0"/>
        <v>378100</v>
      </c>
      <c r="C9" s="7">
        <f>19900</f>
        <v>19900</v>
      </c>
      <c r="D9" s="7">
        <v>182000</v>
      </c>
      <c r="E9" s="45">
        <v>580000</v>
      </c>
      <c r="F9" s="7">
        <f t="shared" si="1"/>
        <v>0</v>
      </c>
      <c r="I9" s="8">
        <f>580000-C2</f>
        <v>540200</v>
      </c>
    </row>
    <row r="10" spans="1:10" ht="18" x14ac:dyDescent="0.3">
      <c r="A10" s="1">
        <v>45488</v>
      </c>
      <c r="B10" s="7">
        <f t="shared" si="0"/>
        <v>378100</v>
      </c>
      <c r="C10" s="7">
        <f>19900</f>
        <v>19900</v>
      </c>
      <c r="D10" s="7">
        <v>182000</v>
      </c>
      <c r="E10" s="45">
        <v>580000</v>
      </c>
      <c r="F10" s="7">
        <f t="shared" si="1"/>
        <v>0</v>
      </c>
      <c r="I10" s="8">
        <f>580000-C3</f>
        <v>560100</v>
      </c>
    </row>
    <row r="11" spans="1:10" ht="18" x14ac:dyDescent="0.3">
      <c r="A11" s="1">
        <v>45519</v>
      </c>
      <c r="B11" s="7">
        <f t="shared" si="0"/>
        <v>378100</v>
      </c>
      <c r="C11" s="7">
        <f>19900</f>
        <v>19900</v>
      </c>
      <c r="D11" s="7">
        <v>182000</v>
      </c>
      <c r="E11" s="45">
        <v>580000</v>
      </c>
      <c r="F11" s="7">
        <f t="shared" si="1"/>
        <v>0</v>
      </c>
    </row>
    <row r="12" spans="1:10" ht="18" x14ac:dyDescent="0.3">
      <c r="A12" s="1">
        <v>45550</v>
      </c>
      <c r="B12" s="7">
        <f t="shared" si="0"/>
        <v>378100</v>
      </c>
      <c r="C12" s="7">
        <f>19900</f>
        <v>19900</v>
      </c>
      <c r="D12" s="7">
        <v>182000</v>
      </c>
      <c r="E12" s="45">
        <v>580000</v>
      </c>
      <c r="F12" s="7">
        <f t="shared" si="1"/>
        <v>0</v>
      </c>
    </row>
    <row r="13" spans="1:10" ht="18" x14ac:dyDescent="0.3">
      <c r="A13" s="1">
        <v>45580</v>
      </c>
      <c r="B13" s="7">
        <f>-C13+398000</f>
        <v>378100</v>
      </c>
      <c r="C13" s="7">
        <f>19900</f>
        <v>19900</v>
      </c>
      <c r="D13" s="7">
        <v>182000</v>
      </c>
      <c r="E13" s="45">
        <v>580000</v>
      </c>
      <c r="F13" s="7">
        <f t="shared" si="1"/>
        <v>0</v>
      </c>
    </row>
    <row r="14" spans="1:10" ht="18" x14ac:dyDescent="0.3">
      <c r="A14" s="1">
        <v>45611</v>
      </c>
      <c r="B14" s="7">
        <f t="shared" si="0"/>
        <v>378100</v>
      </c>
      <c r="C14" s="7">
        <f>19900</f>
        <v>19900</v>
      </c>
      <c r="D14" s="7">
        <v>182000</v>
      </c>
      <c r="E14" s="45">
        <v>580000</v>
      </c>
      <c r="F14" s="7">
        <f t="shared" si="1"/>
        <v>0</v>
      </c>
    </row>
    <row r="16" spans="1:10" ht="26.25" x14ac:dyDescent="0.3">
      <c r="G16" s="57"/>
      <c r="H16" s="57"/>
      <c r="I16" s="57"/>
      <c r="J16" s="57"/>
    </row>
    <row r="17" spans="7:10" ht="26.25" x14ac:dyDescent="0.3">
      <c r="G17" s="57"/>
      <c r="H17" s="57"/>
      <c r="I17" s="57"/>
      <c r="J17" s="57"/>
    </row>
    <row r="18" spans="7:10" ht="26.25" x14ac:dyDescent="0.3">
      <c r="G18" s="57"/>
      <c r="H18" s="57"/>
      <c r="I18" s="57"/>
      <c r="J18" s="57"/>
    </row>
    <row r="19" spans="7:10" ht="26.25" x14ac:dyDescent="0.3">
      <c r="G19" s="57"/>
      <c r="H19" s="57"/>
      <c r="I19" s="57"/>
      <c r="J19" s="57"/>
    </row>
    <row r="20" spans="7:10" ht="21" x14ac:dyDescent="0.3">
      <c r="G20" s="57"/>
      <c r="H20" s="57"/>
      <c r="I20" s="57"/>
      <c r="J20" s="57"/>
    </row>
    <row r="21" spans="7:10" ht="21" x14ac:dyDescent="0.3">
      <c r="G21" s="57"/>
      <c r="H21" s="57"/>
      <c r="I21" s="57"/>
      <c r="J21" s="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E5C0-A3CC-4662-9C5B-72F6896551E8}">
  <dimension ref="A1:K281"/>
  <sheetViews>
    <sheetView topLeftCell="A253" workbookViewId="0">
      <selection activeCell="B290" sqref="B290"/>
    </sheetView>
  </sheetViews>
  <sheetFormatPr baseColWidth="10" defaultRowHeight="14.4" x14ac:dyDescent="0.3"/>
  <cols>
    <col min="4" max="4" width="18.77734375" bestFit="1" customWidth="1"/>
    <col min="6" max="7" width="11.5546875" style="7"/>
  </cols>
  <sheetData>
    <row r="1" spans="1:7" x14ac:dyDescent="0.3">
      <c r="A1" s="2" t="s">
        <v>136</v>
      </c>
      <c r="B1" s="2" t="s">
        <v>0</v>
      </c>
      <c r="C1" s="2" t="s">
        <v>247</v>
      </c>
      <c r="D1" s="2" t="s">
        <v>248</v>
      </c>
      <c r="E1" s="2" t="s">
        <v>2</v>
      </c>
      <c r="F1" s="10" t="s">
        <v>249</v>
      </c>
      <c r="G1" s="10" t="s">
        <v>255</v>
      </c>
    </row>
    <row r="2" spans="1:7" x14ac:dyDescent="0.3">
      <c r="A2" s="2">
        <v>0</v>
      </c>
      <c r="B2" s="3">
        <v>44898</v>
      </c>
      <c r="C2" s="2" t="s">
        <v>502</v>
      </c>
      <c r="D2" s="2" t="s">
        <v>43</v>
      </c>
      <c r="E2" s="2">
        <v>1</v>
      </c>
      <c r="F2" s="10">
        <f>IFERROR(FIND("Milanesa",B2)*6000,5000)</f>
        <v>5000</v>
      </c>
      <c r="G2" s="10">
        <f t="shared" ref="G2:G4" si="0">E2*F2</f>
        <v>5000</v>
      </c>
    </row>
    <row r="3" spans="1:7" x14ac:dyDescent="0.3">
      <c r="A3" s="5">
        <f t="shared" ref="A3:A5" si="1">IF(_xlfn.CONCAT(B3:C3)=_xlfn.CONCAT(B2:C2),A2,A2+1)</f>
        <v>1</v>
      </c>
      <c r="B3" s="3">
        <v>44914</v>
      </c>
      <c r="C3" s="2" t="s">
        <v>8</v>
      </c>
      <c r="D3" s="2" t="s">
        <v>43</v>
      </c>
      <c r="E3" s="2">
        <v>1</v>
      </c>
      <c r="F3" s="10">
        <f>IFERROR(FIND("Milanesa",B3)*6000,5000)</f>
        <v>5000</v>
      </c>
      <c r="G3" s="10">
        <f t="shared" si="0"/>
        <v>5000</v>
      </c>
    </row>
    <row r="4" spans="1:7" x14ac:dyDescent="0.3">
      <c r="A4" s="5">
        <f t="shared" si="1"/>
        <v>2</v>
      </c>
      <c r="B4" s="3">
        <v>44926</v>
      </c>
      <c r="C4" s="2" t="s">
        <v>8</v>
      </c>
      <c r="D4" s="2" t="s">
        <v>43</v>
      </c>
      <c r="E4" s="2">
        <v>2</v>
      </c>
      <c r="F4" s="10">
        <f>IFERROR(FIND("Milanesa",B4)*6000,5000)</f>
        <v>5000</v>
      </c>
      <c r="G4" s="10">
        <f t="shared" si="0"/>
        <v>10000</v>
      </c>
    </row>
    <row r="5" spans="1:7" x14ac:dyDescent="0.3">
      <c r="A5" s="5">
        <f t="shared" si="1"/>
        <v>3</v>
      </c>
      <c r="B5" s="3">
        <v>44954</v>
      </c>
      <c r="C5" s="2" t="s">
        <v>868</v>
      </c>
      <c r="D5" s="2" t="s">
        <v>250</v>
      </c>
      <c r="E5" s="2">
        <v>1</v>
      </c>
      <c r="F5" s="10">
        <v>1500</v>
      </c>
      <c r="G5" s="10">
        <f>E5*F5</f>
        <v>1500</v>
      </c>
    </row>
    <row r="6" spans="1:7" x14ac:dyDescent="0.3">
      <c r="A6" s="5">
        <f>IF(_xlfn.CONCAT(B6:C6)=_xlfn.CONCAT(B5:C5),A5,A5+1)</f>
        <v>3</v>
      </c>
      <c r="B6" s="3">
        <v>44954</v>
      </c>
      <c r="C6" s="2" t="s">
        <v>868</v>
      </c>
      <c r="D6" s="2" t="s">
        <v>251</v>
      </c>
      <c r="E6" s="2">
        <v>1</v>
      </c>
      <c r="F6" s="10">
        <v>1500</v>
      </c>
      <c r="G6" s="10">
        <f t="shared" ref="G6:G29" si="2">E6*F6</f>
        <v>1500</v>
      </c>
    </row>
    <row r="7" spans="1:7" x14ac:dyDescent="0.3">
      <c r="A7" s="5">
        <f t="shared" ref="A7:A70" si="3">IF(_xlfn.CONCAT(B7:C7)=_xlfn.CONCAT(B6:C6),A6,A6+1)</f>
        <v>4</v>
      </c>
      <c r="B7" s="3">
        <v>44954</v>
      </c>
      <c r="C7" s="2" t="s">
        <v>64</v>
      </c>
      <c r="D7" s="2" t="s">
        <v>250</v>
      </c>
      <c r="E7" s="2">
        <v>1</v>
      </c>
      <c r="F7" s="10">
        <v>1500</v>
      </c>
      <c r="G7" s="10">
        <f t="shared" si="2"/>
        <v>1500</v>
      </c>
    </row>
    <row r="8" spans="1:7" x14ac:dyDescent="0.3">
      <c r="A8" s="5">
        <f t="shared" si="3"/>
        <v>5</v>
      </c>
      <c r="B8" s="3">
        <v>44954</v>
      </c>
      <c r="C8" s="2" t="s">
        <v>52</v>
      </c>
      <c r="D8" s="2" t="s">
        <v>250</v>
      </c>
      <c r="E8" s="2">
        <v>1</v>
      </c>
      <c r="F8" s="10">
        <v>1500</v>
      </c>
      <c r="G8" s="10">
        <f t="shared" si="2"/>
        <v>1500</v>
      </c>
    </row>
    <row r="9" spans="1:7" x14ac:dyDescent="0.3">
      <c r="A9" s="5">
        <f t="shared" si="3"/>
        <v>5</v>
      </c>
      <c r="B9" s="3">
        <v>44954</v>
      </c>
      <c r="C9" s="2" t="s">
        <v>52</v>
      </c>
      <c r="D9" s="2" t="s">
        <v>251</v>
      </c>
      <c r="E9" s="2">
        <v>2</v>
      </c>
      <c r="F9" s="10">
        <v>1500</v>
      </c>
      <c r="G9" s="10">
        <f t="shared" si="2"/>
        <v>3000</v>
      </c>
    </row>
    <row r="10" spans="1:7" x14ac:dyDescent="0.3">
      <c r="A10" s="5">
        <f t="shared" si="3"/>
        <v>6</v>
      </c>
      <c r="B10" s="3">
        <v>44955</v>
      </c>
      <c r="C10" s="2" t="s">
        <v>66</v>
      </c>
      <c r="D10" s="2" t="s">
        <v>250</v>
      </c>
      <c r="E10" s="2">
        <v>3</v>
      </c>
      <c r="F10" s="10">
        <v>1500</v>
      </c>
      <c r="G10" s="10">
        <f t="shared" si="2"/>
        <v>4500</v>
      </c>
    </row>
    <row r="11" spans="1:7" x14ac:dyDescent="0.3">
      <c r="A11" s="5">
        <f t="shared" si="3"/>
        <v>7</v>
      </c>
      <c r="B11" s="3">
        <v>44956</v>
      </c>
      <c r="C11" s="2" t="s">
        <v>68</v>
      </c>
      <c r="D11" s="2" t="s">
        <v>251</v>
      </c>
      <c r="E11" s="2">
        <v>4</v>
      </c>
      <c r="F11" s="10">
        <v>1500</v>
      </c>
      <c r="G11" s="10">
        <f t="shared" si="2"/>
        <v>6000</v>
      </c>
    </row>
    <row r="12" spans="1:7" x14ac:dyDescent="0.3">
      <c r="A12" s="5">
        <f t="shared" si="3"/>
        <v>8</v>
      </c>
      <c r="B12" s="3">
        <v>44957</v>
      </c>
      <c r="C12" s="2" t="s">
        <v>70</v>
      </c>
      <c r="D12" s="2" t="s">
        <v>250</v>
      </c>
      <c r="E12" s="2">
        <v>3</v>
      </c>
      <c r="F12" s="10">
        <v>1500</v>
      </c>
      <c r="G12" s="10">
        <f t="shared" si="2"/>
        <v>4500</v>
      </c>
    </row>
    <row r="13" spans="1:7" x14ac:dyDescent="0.3">
      <c r="A13" s="5">
        <f t="shared" si="3"/>
        <v>9</v>
      </c>
      <c r="B13" s="3">
        <v>44957</v>
      </c>
      <c r="C13" s="2" t="s">
        <v>44</v>
      </c>
      <c r="D13" s="2" t="s">
        <v>251</v>
      </c>
      <c r="E13" s="2">
        <v>2</v>
      </c>
      <c r="F13" s="10">
        <v>1500</v>
      </c>
      <c r="G13" s="10">
        <f t="shared" si="2"/>
        <v>3000</v>
      </c>
    </row>
    <row r="14" spans="1:7" x14ac:dyDescent="0.3">
      <c r="A14" s="5">
        <f t="shared" si="3"/>
        <v>10</v>
      </c>
      <c r="B14" s="3">
        <v>44959</v>
      </c>
      <c r="C14" s="2" t="s">
        <v>13</v>
      </c>
      <c r="D14" s="2" t="s">
        <v>250</v>
      </c>
      <c r="E14" s="2">
        <v>3</v>
      </c>
      <c r="F14" s="10">
        <v>1500</v>
      </c>
      <c r="G14" s="10">
        <f t="shared" si="2"/>
        <v>4500</v>
      </c>
    </row>
    <row r="15" spans="1:7" x14ac:dyDescent="0.3">
      <c r="A15" s="5">
        <f t="shared" si="3"/>
        <v>11</v>
      </c>
      <c r="B15" s="3">
        <v>44959</v>
      </c>
      <c r="C15" s="2" t="s">
        <v>282</v>
      </c>
      <c r="D15" s="2" t="s">
        <v>251</v>
      </c>
      <c r="E15" s="2">
        <v>5</v>
      </c>
      <c r="F15" s="10">
        <v>1500</v>
      </c>
      <c r="G15" s="10">
        <f t="shared" si="2"/>
        <v>7500</v>
      </c>
    </row>
    <row r="16" spans="1:7" x14ac:dyDescent="0.3">
      <c r="A16" s="5">
        <f t="shared" si="3"/>
        <v>12</v>
      </c>
      <c r="B16" s="3">
        <v>44961</v>
      </c>
      <c r="C16" s="2" t="s">
        <v>64</v>
      </c>
      <c r="D16" s="2" t="s">
        <v>250</v>
      </c>
      <c r="E16" s="2">
        <v>3</v>
      </c>
      <c r="F16" s="10">
        <v>1500</v>
      </c>
      <c r="G16" s="10">
        <f t="shared" si="2"/>
        <v>4500</v>
      </c>
    </row>
    <row r="17" spans="1:7" x14ac:dyDescent="0.3">
      <c r="A17" s="5">
        <f t="shared" si="3"/>
        <v>13</v>
      </c>
      <c r="B17" s="3">
        <v>44983</v>
      </c>
      <c r="C17" s="2" t="s">
        <v>8</v>
      </c>
      <c r="D17" s="2" t="s">
        <v>252</v>
      </c>
      <c r="E17" s="2">
        <v>2</v>
      </c>
      <c r="F17" s="10">
        <v>1500</v>
      </c>
      <c r="G17" s="10">
        <f t="shared" si="2"/>
        <v>3000</v>
      </c>
    </row>
    <row r="18" spans="1:7" x14ac:dyDescent="0.3">
      <c r="A18" s="5">
        <f t="shared" si="3"/>
        <v>13</v>
      </c>
      <c r="B18" s="3">
        <v>44983</v>
      </c>
      <c r="C18" s="2" t="s">
        <v>8</v>
      </c>
      <c r="D18" s="2" t="s">
        <v>253</v>
      </c>
      <c r="E18" s="2">
        <v>1</v>
      </c>
      <c r="F18" s="10">
        <v>1500</v>
      </c>
      <c r="G18" s="10">
        <f t="shared" si="2"/>
        <v>1500</v>
      </c>
    </row>
    <row r="19" spans="1:7" x14ac:dyDescent="0.3">
      <c r="A19" s="5">
        <f t="shared" si="3"/>
        <v>13</v>
      </c>
      <c r="B19" s="3">
        <v>44983</v>
      </c>
      <c r="C19" s="2" t="s">
        <v>8</v>
      </c>
      <c r="D19" s="2" t="s">
        <v>254</v>
      </c>
      <c r="E19" s="2">
        <v>2</v>
      </c>
      <c r="F19" s="10">
        <v>1500</v>
      </c>
      <c r="G19" s="10">
        <f t="shared" si="2"/>
        <v>3000</v>
      </c>
    </row>
    <row r="20" spans="1:7" x14ac:dyDescent="0.3">
      <c r="A20" s="5">
        <f t="shared" si="3"/>
        <v>14</v>
      </c>
      <c r="B20" s="3">
        <v>44988</v>
      </c>
      <c r="C20" s="2" t="s">
        <v>138</v>
      </c>
      <c r="D20" s="2" t="s">
        <v>251</v>
      </c>
      <c r="E20" s="2">
        <v>7</v>
      </c>
      <c r="F20" s="10">
        <v>1500</v>
      </c>
      <c r="G20" s="10">
        <f t="shared" si="2"/>
        <v>10500</v>
      </c>
    </row>
    <row r="21" spans="1:7" x14ac:dyDescent="0.3">
      <c r="A21" s="5">
        <f t="shared" si="3"/>
        <v>15</v>
      </c>
      <c r="B21" s="3">
        <v>45020</v>
      </c>
      <c r="C21" s="2" t="s">
        <v>329</v>
      </c>
      <c r="D21" s="2" t="s">
        <v>289</v>
      </c>
      <c r="E21" s="2">
        <v>3</v>
      </c>
      <c r="F21" s="14">
        <v>1500</v>
      </c>
      <c r="G21" s="14">
        <f t="shared" si="2"/>
        <v>4500</v>
      </c>
    </row>
    <row r="22" spans="1:7" x14ac:dyDescent="0.3">
      <c r="A22" s="5">
        <f t="shared" si="3"/>
        <v>15</v>
      </c>
      <c r="B22" s="3">
        <v>45020</v>
      </c>
      <c r="C22" s="2" t="s">
        <v>329</v>
      </c>
      <c r="D22" s="2" t="s">
        <v>289</v>
      </c>
      <c r="E22" s="2">
        <v>22</v>
      </c>
      <c r="F22" s="14">
        <v>1500</v>
      </c>
      <c r="G22" s="14">
        <f t="shared" si="2"/>
        <v>33000</v>
      </c>
    </row>
    <row r="23" spans="1:7" x14ac:dyDescent="0.3">
      <c r="A23" s="5">
        <f t="shared" si="3"/>
        <v>16</v>
      </c>
      <c r="B23" s="3">
        <v>45023</v>
      </c>
      <c r="C23" s="2" t="s">
        <v>15</v>
      </c>
      <c r="D23" s="2" t="s">
        <v>253</v>
      </c>
      <c r="E23" s="2">
        <v>3</v>
      </c>
      <c r="F23" s="10">
        <v>2800</v>
      </c>
      <c r="G23" s="14">
        <f t="shared" si="2"/>
        <v>8400</v>
      </c>
    </row>
    <row r="24" spans="1:7" x14ac:dyDescent="0.3">
      <c r="A24" s="5">
        <f t="shared" si="3"/>
        <v>16</v>
      </c>
      <c r="B24" s="3">
        <v>45023</v>
      </c>
      <c r="C24" s="2" t="s">
        <v>15</v>
      </c>
      <c r="D24" s="2" t="s">
        <v>330</v>
      </c>
      <c r="E24" s="2">
        <v>1</v>
      </c>
      <c r="F24" s="10">
        <v>3000</v>
      </c>
      <c r="G24" s="14">
        <f t="shared" si="2"/>
        <v>3000</v>
      </c>
    </row>
    <row r="25" spans="1:7" x14ac:dyDescent="0.3">
      <c r="A25" s="5">
        <f t="shared" si="3"/>
        <v>17</v>
      </c>
      <c r="B25" s="3">
        <v>45023</v>
      </c>
      <c r="C25" s="2" t="s">
        <v>66</v>
      </c>
      <c r="D25" s="2" t="s">
        <v>253</v>
      </c>
      <c r="E25" s="2">
        <v>1</v>
      </c>
      <c r="F25" s="10">
        <v>2800</v>
      </c>
      <c r="G25" s="14">
        <f t="shared" si="2"/>
        <v>2800</v>
      </c>
    </row>
    <row r="26" spans="1:7" x14ac:dyDescent="0.3">
      <c r="A26" s="5">
        <f t="shared" si="3"/>
        <v>17</v>
      </c>
      <c r="B26" s="3">
        <v>45023</v>
      </c>
      <c r="C26" s="2" t="s">
        <v>66</v>
      </c>
      <c r="D26" s="2" t="s">
        <v>331</v>
      </c>
      <c r="E26" s="2">
        <v>1</v>
      </c>
      <c r="F26" s="10">
        <v>3000</v>
      </c>
      <c r="G26" s="14">
        <f t="shared" si="2"/>
        <v>3000</v>
      </c>
    </row>
    <row r="27" spans="1:7" x14ac:dyDescent="0.3">
      <c r="A27" s="5">
        <f t="shared" si="3"/>
        <v>18</v>
      </c>
      <c r="B27" s="3">
        <v>45024</v>
      </c>
      <c r="C27" s="2" t="s">
        <v>240</v>
      </c>
      <c r="D27" s="2" t="s">
        <v>330</v>
      </c>
      <c r="E27" s="2">
        <v>2</v>
      </c>
      <c r="F27" s="10">
        <v>2800</v>
      </c>
      <c r="G27" s="14">
        <f t="shared" si="2"/>
        <v>5600</v>
      </c>
    </row>
    <row r="28" spans="1:7" x14ac:dyDescent="0.3">
      <c r="A28" s="5">
        <f t="shared" si="3"/>
        <v>19</v>
      </c>
      <c r="B28" s="3">
        <v>45029</v>
      </c>
      <c r="C28" s="2" t="s">
        <v>13</v>
      </c>
      <c r="D28" s="2" t="s">
        <v>333</v>
      </c>
      <c r="E28" s="2">
        <v>1</v>
      </c>
      <c r="F28" s="10">
        <v>1500</v>
      </c>
      <c r="G28" s="14">
        <f t="shared" si="2"/>
        <v>1500</v>
      </c>
    </row>
    <row r="29" spans="1:7" x14ac:dyDescent="0.3">
      <c r="A29" s="5">
        <f t="shared" si="3"/>
        <v>20</v>
      </c>
      <c r="B29" s="3">
        <v>45031</v>
      </c>
      <c r="C29" s="2" t="s">
        <v>62</v>
      </c>
      <c r="D29" s="2" t="s">
        <v>535</v>
      </c>
      <c r="E29" s="2">
        <v>1</v>
      </c>
      <c r="F29" s="14">
        <v>2500</v>
      </c>
      <c r="G29" s="14">
        <f t="shared" si="2"/>
        <v>2500</v>
      </c>
    </row>
    <row r="30" spans="1:7" x14ac:dyDescent="0.3">
      <c r="A30" s="5">
        <f t="shared" si="3"/>
        <v>21</v>
      </c>
      <c r="B30" s="3">
        <v>45032</v>
      </c>
      <c r="C30" s="2" t="s">
        <v>338</v>
      </c>
      <c r="D30" s="2" t="s">
        <v>339</v>
      </c>
      <c r="E30" s="2">
        <v>2</v>
      </c>
      <c r="F30" s="14">
        <v>2000</v>
      </c>
      <c r="G30" s="14">
        <f>E30*F30</f>
        <v>4000</v>
      </c>
    </row>
    <row r="31" spans="1:7" x14ac:dyDescent="0.3">
      <c r="A31" s="5">
        <f t="shared" si="3"/>
        <v>22</v>
      </c>
      <c r="B31" s="3">
        <v>45047</v>
      </c>
      <c r="C31" s="2" t="s">
        <v>432</v>
      </c>
      <c r="D31" s="2" t="s">
        <v>254</v>
      </c>
      <c r="E31" s="2">
        <v>8</v>
      </c>
      <c r="F31" s="14">
        <v>2000</v>
      </c>
      <c r="G31" s="14">
        <f>E31*F31</f>
        <v>16000</v>
      </c>
    </row>
    <row r="32" spans="1:7" x14ac:dyDescent="0.3">
      <c r="A32" s="5">
        <f t="shared" si="3"/>
        <v>23</v>
      </c>
      <c r="B32" s="3">
        <v>45047</v>
      </c>
      <c r="C32" s="2" t="s">
        <v>433</v>
      </c>
      <c r="D32" s="2" t="s">
        <v>254</v>
      </c>
      <c r="E32" s="2">
        <v>1</v>
      </c>
      <c r="F32" s="14">
        <v>2000</v>
      </c>
      <c r="G32" s="14">
        <f>E32*F32</f>
        <v>2000</v>
      </c>
    </row>
    <row r="33" spans="1:11" x14ac:dyDescent="0.3">
      <c r="A33" s="5">
        <f t="shared" si="3"/>
        <v>24</v>
      </c>
      <c r="B33" s="3">
        <v>45047</v>
      </c>
      <c r="C33" s="2" t="s">
        <v>338</v>
      </c>
      <c r="D33" s="2" t="s">
        <v>252</v>
      </c>
      <c r="E33" s="2">
        <v>2</v>
      </c>
      <c r="F33" s="14">
        <v>2000</v>
      </c>
      <c r="G33" s="14">
        <f>E33*F33</f>
        <v>4000</v>
      </c>
      <c r="K33" s="40"/>
    </row>
    <row r="34" spans="1:11" x14ac:dyDescent="0.3">
      <c r="A34" s="5">
        <f t="shared" si="3"/>
        <v>25</v>
      </c>
      <c r="B34" s="3">
        <v>45047</v>
      </c>
      <c r="C34" s="2" t="s">
        <v>64</v>
      </c>
      <c r="D34" s="2" t="s">
        <v>254</v>
      </c>
      <c r="E34" s="2">
        <v>2</v>
      </c>
      <c r="F34" s="14">
        <v>2000</v>
      </c>
      <c r="G34" s="14">
        <f>E34*F34</f>
        <v>4000</v>
      </c>
    </row>
    <row r="35" spans="1:11" x14ac:dyDescent="0.3">
      <c r="A35" s="5">
        <f t="shared" si="3"/>
        <v>26</v>
      </c>
      <c r="B35" s="3">
        <v>45051</v>
      </c>
      <c r="C35" s="2" t="s">
        <v>436</v>
      </c>
      <c r="D35" s="2" t="s">
        <v>437</v>
      </c>
      <c r="E35" s="2">
        <v>6</v>
      </c>
      <c r="F35" s="10">
        <v>366.6</v>
      </c>
      <c r="G35" s="14">
        <f>ROUND(E35*F35,0)</f>
        <v>2200</v>
      </c>
    </row>
    <row r="36" spans="1:11" x14ac:dyDescent="0.3">
      <c r="A36" s="5">
        <f t="shared" si="3"/>
        <v>27</v>
      </c>
      <c r="B36" s="3">
        <v>45051</v>
      </c>
      <c r="C36" s="2" t="s">
        <v>8</v>
      </c>
      <c r="D36" s="2" t="s">
        <v>438</v>
      </c>
      <c r="E36" s="2">
        <v>6</v>
      </c>
      <c r="F36" s="10">
        <v>466.6</v>
      </c>
      <c r="G36" s="14">
        <f t="shared" ref="G36:G39" si="4">ROUND(E36*F36,0)</f>
        <v>2800</v>
      </c>
    </row>
    <row r="37" spans="1:11" x14ac:dyDescent="0.3">
      <c r="A37" s="5">
        <f t="shared" si="3"/>
        <v>28</v>
      </c>
      <c r="B37" s="3">
        <v>45051</v>
      </c>
      <c r="C37" s="2" t="s">
        <v>439</v>
      </c>
      <c r="D37" s="2" t="s">
        <v>437</v>
      </c>
      <c r="E37" s="2">
        <v>12</v>
      </c>
      <c r="F37" s="10">
        <v>350</v>
      </c>
      <c r="G37" s="14">
        <f t="shared" si="4"/>
        <v>4200</v>
      </c>
    </row>
    <row r="38" spans="1:11" x14ac:dyDescent="0.3">
      <c r="A38" s="5">
        <f t="shared" si="3"/>
        <v>29</v>
      </c>
      <c r="B38" s="3">
        <v>45051</v>
      </c>
      <c r="C38" s="2" t="s">
        <v>440</v>
      </c>
      <c r="D38" s="2" t="s">
        <v>438</v>
      </c>
      <c r="E38" s="2">
        <v>12</v>
      </c>
      <c r="F38" s="10">
        <v>450</v>
      </c>
      <c r="G38" s="14">
        <f t="shared" si="4"/>
        <v>5400</v>
      </c>
    </row>
    <row r="39" spans="1:11" x14ac:dyDescent="0.3">
      <c r="A39" s="5">
        <f t="shared" si="3"/>
        <v>30</v>
      </c>
      <c r="B39" s="3">
        <v>45051</v>
      </c>
      <c r="C39" s="2" t="s">
        <v>97</v>
      </c>
      <c r="D39" s="2" t="s">
        <v>437</v>
      </c>
      <c r="E39" s="2">
        <v>6</v>
      </c>
      <c r="F39" s="10">
        <v>366.6</v>
      </c>
      <c r="G39" s="14">
        <f t="shared" si="4"/>
        <v>2200</v>
      </c>
    </row>
    <row r="40" spans="1:11" x14ac:dyDescent="0.3">
      <c r="A40" s="5">
        <f t="shared" si="3"/>
        <v>30</v>
      </c>
      <c r="B40" s="3">
        <v>45051</v>
      </c>
      <c r="C40" s="2" t="s">
        <v>97</v>
      </c>
      <c r="D40" s="2" t="s">
        <v>437</v>
      </c>
      <c r="E40" s="2">
        <v>12</v>
      </c>
      <c r="F40" s="10">
        <v>350</v>
      </c>
      <c r="G40" s="14">
        <f t="shared" ref="G40:G52" si="5">ROUND(E40*F40,0)</f>
        <v>4200</v>
      </c>
    </row>
    <row r="41" spans="1:11" x14ac:dyDescent="0.3">
      <c r="A41" s="5">
        <f t="shared" si="3"/>
        <v>30</v>
      </c>
      <c r="B41" s="3">
        <v>45051</v>
      </c>
      <c r="C41" s="2" t="s">
        <v>97</v>
      </c>
      <c r="D41" s="2" t="s">
        <v>438</v>
      </c>
      <c r="E41" s="2">
        <v>12</v>
      </c>
      <c r="F41" s="10">
        <v>450</v>
      </c>
      <c r="G41" s="14">
        <f t="shared" si="5"/>
        <v>5400</v>
      </c>
    </row>
    <row r="42" spans="1:11" x14ac:dyDescent="0.3">
      <c r="A42" s="5">
        <f t="shared" si="3"/>
        <v>31</v>
      </c>
      <c r="B42" s="3">
        <v>45051</v>
      </c>
      <c r="C42" s="2" t="s">
        <v>441</v>
      </c>
      <c r="D42" s="2" t="s">
        <v>438</v>
      </c>
      <c r="E42" s="2">
        <v>12</v>
      </c>
      <c r="F42" s="10">
        <v>450</v>
      </c>
      <c r="G42" s="14">
        <f t="shared" si="5"/>
        <v>5400</v>
      </c>
    </row>
    <row r="43" spans="1:11" x14ac:dyDescent="0.3">
      <c r="A43" s="5">
        <f t="shared" si="3"/>
        <v>32</v>
      </c>
      <c r="B43" s="3">
        <v>45051</v>
      </c>
      <c r="C43" s="2" t="s">
        <v>442</v>
      </c>
      <c r="D43" s="2" t="s">
        <v>438</v>
      </c>
      <c r="E43" s="2">
        <v>12</v>
      </c>
      <c r="F43" s="10">
        <v>450</v>
      </c>
      <c r="G43" s="14">
        <f t="shared" si="5"/>
        <v>5400</v>
      </c>
    </row>
    <row r="44" spans="1:11" x14ac:dyDescent="0.3">
      <c r="A44" s="5">
        <f t="shared" si="3"/>
        <v>33</v>
      </c>
      <c r="B44" s="3">
        <v>45052</v>
      </c>
      <c r="C44" s="2" t="s">
        <v>490</v>
      </c>
      <c r="D44" s="2" t="s">
        <v>437</v>
      </c>
      <c r="E44" s="2">
        <v>6</v>
      </c>
      <c r="F44" s="10">
        <v>366.7</v>
      </c>
      <c r="G44" s="10">
        <f t="shared" si="5"/>
        <v>2200</v>
      </c>
    </row>
    <row r="45" spans="1:11" x14ac:dyDescent="0.3">
      <c r="A45" s="5">
        <f t="shared" si="3"/>
        <v>34</v>
      </c>
      <c r="B45" s="3">
        <v>45052</v>
      </c>
      <c r="C45" s="2" t="s">
        <v>204</v>
      </c>
      <c r="D45" s="2" t="s">
        <v>443</v>
      </c>
      <c r="E45" s="2">
        <v>25</v>
      </c>
      <c r="F45" s="10">
        <v>300</v>
      </c>
      <c r="G45" s="10">
        <f t="shared" si="5"/>
        <v>7500</v>
      </c>
    </row>
    <row r="46" spans="1:11" x14ac:dyDescent="0.3">
      <c r="A46" s="5">
        <f t="shared" si="3"/>
        <v>35</v>
      </c>
      <c r="B46" s="3">
        <v>45052</v>
      </c>
      <c r="C46" s="2" t="s">
        <v>144</v>
      </c>
      <c r="D46" s="2" t="s">
        <v>437</v>
      </c>
      <c r="E46" s="2">
        <v>6</v>
      </c>
      <c r="F46" s="10">
        <v>366.6</v>
      </c>
      <c r="G46" s="10">
        <f t="shared" si="5"/>
        <v>2200</v>
      </c>
    </row>
    <row r="47" spans="1:11" x14ac:dyDescent="0.3">
      <c r="A47" s="5">
        <f t="shared" si="3"/>
        <v>35</v>
      </c>
      <c r="B47" s="3">
        <v>45052</v>
      </c>
      <c r="C47" s="2" t="s">
        <v>144</v>
      </c>
      <c r="D47" s="2" t="s">
        <v>438</v>
      </c>
      <c r="E47" s="2">
        <v>12</v>
      </c>
      <c r="F47" s="10">
        <v>450</v>
      </c>
      <c r="G47" s="10">
        <f t="shared" si="5"/>
        <v>5400</v>
      </c>
    </row>
    <row r="48" spans="1:11" x14ac:dyDescent="0.3">
      <c r="A48" s="5">
        <f t="shared" si="3"/>
        <v>36</v>
      </c>
      <c r="B48" s="3">
        <v>45052</v>
      </c>
      <c r="C48" s="2" t="s">
        <v>444</v>
      </c>
      <c r="D48" s="2" t="s">
        <v>438</v>
      </c>
      <c r="E48" s="2">
        <v>6</v>
      </c>
      <c r="F48" s="10">
        <v>366.6</v>
      </c>
      <c r="G48" s="10">
        <f t="shared" si="5"/>
        <v>2200</v>
      </c>
    </row>
    <row r="49" spans="1:9" x14ac:dyDescent="0.3">
      <c r="A49" s="5">
        <f t="shared" si="3"/>
        <v>37</v>
      </c>
      <c r="B49" s="3">
        <v>45052</v>
      </c>
      <c r="C49" s="2" t="s">
        <v>29</v>
      </c>
      <c r="D49" s="2" t="s">
        <v>437</v>
      </c>
      <c r="E49" s="2">
        <v>6</v>
      </c>
      <c r="F49" s="10">
        <v>366.6</v>
      </c>
      <c r="G49" s="10">
        <f t="shared" si="5"/>
        <v>2200</v>
      </c>
    </row>
    <row r="50" spans="1:9" x14ac:dyDescent="0.3">
      <c r="A50" s="5">
        <f t="shared" si="3"/>
        <v>38</v>
      </c>
      <c r="B50" s="3">
        <v>45053</v>
      </c>
      <c r="C50" s="2" t="s">
        <v>446</v>
      </c>
      <c r="D50" s="2" t="s">
        <v>438</v>
      </c>
      <c r="E50" s="2">
        <v>24</v>
      </c>
      <c r="F50" s="10">
        <v>450</v>
      </c>
      <c r="G50" s="10">
        <f t="shared" si="5"/>
        <v>10800</v>
      </c>
    </row>
    <row r="51" spans="1:9" x14ac:dyDescent="0.3">
      <c r="A51" s="5">
        <f t="shared" si="3"/>
        <v>39</v>
      </c>
      <c r="B51" s="3">
        <v>45053</v>
      </c>
      <c r="C51" s="2" t="s">
        <v>145</v>
      </c>
      <c r="D51" s="2" t="s">
        <v>437</v>
      </c>
      <c r="E51" s="2">
        <v>6</v>
      </c>
      <c r="F51" s="10">
        <v>366.6</v>
      </c>
      <c r="G51" s="10">
        <f t="shared" si="5"/>
        <v>2200</v>
      </c>
    </row>
    <row r="52" spans="1:9" x14ac:dyDescent="0.3">
      <c r="A52" s="5">
        <f t="shared" si="3"/>
        <v>39</v>
      </c>
      <c r="B52" s="3">
        <v>45053</v>
      </c>
      <c r="C52" s="2" t="s">
        <v>145</v>
      </c>
      <c r="D52" s="2" t="s">
        <v>438</v>
      </c>
      <c r="E52" s="2">
        <v>6</v>
      </c>
      <c r="F52" s="10">
        <v>466.6</v>
      </c>
      <c r="G52" s="10">
        <f t="shared" si="5"/>
        <v>2800</v>
      </c>
    </row>
    <row r="53" spans="1:9" x14ac:dyDescent="0.3">
      <c r="A53" s="5">
        <f t="shared" si="3"/>
        <v>40</v>
      </c>
      <c r="B53" s="3">
        <v>45055</v>
      </c>
      <c r="C53" s="2" t="s">
        <v>477</v>
      </c>
      <c r="D53" s="2" t="s">
        <v>437</v>
      </c>
      <c r="E53" s="2">
        <v>24</v>
      </c>
      <c r="F53" s="10">
        <v>350</v>
      </c>
      <c r="G53" s="10">
        <f t="shared" ref="G53:G116" si="6">ROUND(E53*F53,0)</f>
        <v>8400</v>
      </c>
    </row>
    <row r="54" spans="1:9" x14ac:dyDescent="0.3">
      <c r="A54" s="5">
        <f t="shared" si="3"/>
        <v>41</v>
      </c>
      <c r="B54" s="3">
        <v>45055</v>
      </c>
      <c r="C54" s="2" t="s">
        <v>864</v>
      </c>
      <c r="D54" s="2" t="s">
        <v>437</v>
      </c>
      <c r="E54" s="2">
        <v>6</v>
      </c>
      <c r="F54" s="10">
        <v>366.6</v>
      </c>
      <c r="G54" s="10">
        <f t="shared" si="6"/>
        <v>2200</v>
      </c>
    </row>
    <row r="55" spans="1:9" x14ac:dyDescent="0.3">
      <c r="A55" s="5">
        <f t="shared" si="3"/>
        <v>42</v>
      </c>
      <c r="B55" s="3">
        <v>45056</v>
      </c>
      <c r="C55" s="2" t="s">
        <v>13</v>
      </c>
      <c r="D55" s="2" t="s">
        <v>434</v>
      </c>
      <c r="E55" s="2">
        <v>1</v>
      </c>
      <c r="F55" s="10">
        <v>1500</v>
      </c>
      <c r="G55" s="10">
        <f t="shared" si="6"/>
        <v>1500</v>
      </c>
    </row>
    <row r="56" spans="1:9" x14ac:dyDescent="0.3">
      <c r="A56" s="5">
        <f t="shared" si="3"/>
        <v>42</v>
      </c>
      <c r="B56" s="3">
        <v>45056</v>
      </c>
      <c r="C56" s="2" t="s">
        <v>13</v>
      </c>
      <c r="D56" s="2" t="s">
        <v>4</v>
      </c>
      <c r="E56" s="2">
        <v>1</v>
      </c>
      <c r="F56" s="10">
        <v>1500</v>
      </c>
      <c r="G56" s="10">
        <f t="shared" si="6"/>
        <v>1500</v>
      </c>
    </row>
    <row r="57" spans="1:9" x14ac:dyDescent="0.3">
      <c r="A57" s="5">
        <f t="shared" si="3"/>
        <v>43</v>
      </c>
      <c r="B57" s="3">
        <v>45058</v>
      </c>
      <c r="C57" s="2" t="s">
        <v>48</v>
      </c>
      <c r="D57" s="2" t="s">
        <v>438</v>
      </c>
      <c r="E57" s="2">
        <v>12</v>
      </c>
      <c r="F57" s="10">
        <v>450</v>
      </c>
      <c r="G57" s="10">
        <f t="shared" si="6"/>
        <v>5400</v>
      </c>
    </row>
    <row r="58" spans="1:9" x14ac:dyDescent="0.3">
      <c r="A58" s="5">
        <f t="shared" si="3"/>
        <v>44</v>
      </c>
      <c r="B58" s="3">
        <v>45058</v>
      </c>
      <c r="C58" s="2" t="s">
        <v>479</v>
      </c>
      <c r="D58" s="2" t="s">
        <v>438</v>
      </c>
      <c r="E58" s="2">
        <v>6</v>
      </c>
      <c r="F58" s="10">
        <v>466.6</v>
      </c>
      <c r="G58" s="10">
        <f>ROUND(E58*F58,0)</f>
        <v>2800</v>
      </c>
    </row>
    <row r="59" spans="1:9" x14ac:dyDescent="0.3">
      <c r="A59" s="5">
        <f t="shared" si="3"/>
        <v>44</v>
      </c>
      <c r="B59" s="3">
        <v>45058</v>
      </c>
      <c r="C59" s="2" t="s">
        <v>479</v>
      </c>
      <c r="D59" s="2" t="s">
        <v>437</v>
      </c>
      <c r="E59" s="2">
        <v>6</v>
      </c>
      <c r="F59" s="10">
        <v>366.6</v>
      </c>
      <c r="G59" s="10">
        <f t="shared" si="6"/>
        <v>2200</v>
      </c>
    </row>
    <row r="60" spans="1:9" x14ac:dyDescent="0.3">
      <c r="A60" s="5">
        <f t="shared" si="3"/>
        <v>45</v>
      </c>
      <c r="B60" s="3">
        <v>45058</v>
      </c>
      <c r="C60" s="2" t="s">
        <v>480</v>
      </c>
      <c r="D60" s="2" t="s">
        <v>438</v>
      </c>
      <c r="E60" s="2">
        <v>12</v>
      </c>
      <c r="F60" s="10">
        <v>450</v>
      </c>
      <c r="G60" s="10">
        <f t="shared" si="6"/>
        <v>5400</v>
      </c>
    </row>
    <row r="61" spans="1:9" x14ac:dyDescent="0.3">
      <c r="A61" s="5">
        <f t="shared" si="3"/>
        <v>45</v>
      </c>
      <c r="B61" s="3">
        <v>45058</v>
      </c>
      <c r="C61" s="2" t="s">
        <v>480</v>
      </c>
      <c r="D61" s="2" t="s">
        <v>437</v>
      </c>
      <c r="E61" s="2">
        <v>6</v>
      </c>
      <c r="F61" s="10">
        <v>366.6</v>
      </c>
      <c r="G61" s="10">
        <f t="shared" si="6"/>
        <v>2200</v>
      </c>
    </row>
    <row r="62" spans="1:9" x14ac:dyDescent="0.3">
      <c r="A62" s="5">
        <f t="shared" si="3"/>
        <v>45</v>
      </c>
      <c r="B62" s="3">
        <v>45058</v>
      </c>
      <c r="C62" s="2" t="s">
        <v>480</v>
      </c>
      <c r="D62" s="2" t="s">
        <v>437</v>
      </c>
      <c r="E62" s="2">
        <v>3</v>
      </c>
      <c r="F62" s="10">
        <v>400</v>
      </c>
      <c r="G62" s="10">
        <f t="shared" si="6"/>
        <v>1200</v>
      </c>
      <c r="I62" s="8"/>
    </row>
    <row r="63" spans="1:9" x14ac:dyDescent="0.3">
      <c r="A63" s="5">
        <f t="shared" si="3"/>
        <v>46</v>
      </c>
      <c r="B63" s="3">
        <v>45058</v>
      </c>
      <c r="C63" s="2" t="s">
        <v>477</v>
      </c>
      <c r="D63" s="2" t="s">
        <v>437</v>
      </c>
      <c r="E63" s="2">
        <v>36</v>
      </c>
      <c r="F63" s="10">
        <v>350</v>
      </c>
      <c r="G63" s="10">
        <f t="shared" si="6"/>
        <v>12600</v>
      </c>
    </row>
    <row r="64" spans="1:9" x14ac:dyDescent="0.3">
      <c r="A64" s="5">
        <f t="shared" si="3"/>
        <v>47</v>
      </c>
      <c r="B64" s="3">
        <v>45058</v>
      </c>
      <c r="C64" s="2" t="s">
        <v>481</v>
      </c>
      <c r="D64" s="2" t="s">
        <v>438</v>
      </c>
      <c r="E64" s="2">
        <v>6</v>
      </c>
      <c r="F64" s="10">
        <v>466.6</v>
      </c>
      <c r="G64" s="10">
        <f t="shared" si="6"/>
        <v>2800</v>
      </c>
    </row>
    <row r="65" spans="1:7" x14ac:dyDescent="0.3">
      <c r="A65" s="5">
        <f t="shared" si="3"/>
        <v>48</v>
      </c>
      <c r="B65" s="3">
        <v>45058</v>
      </c>
      <c r="C65" s="2" t="s">
        <v>446</v>
      </c>
      <c r="D65" s="2" t="s">
        <v>438</v>
      </c>
      <c r="E65" s="2">
        <v>12</v>
      </c>
      <c r="F65" s="10">
        <v>450</v>
      </c>
      <c r="G65" s="10">
        <f t="shared" si="6"/>
        <v>5400</v>
      </c>
    </row>
    <row r="66" spans="1:7" x14ac:dyDescent="0.3">
      <c r="A66" s="5">
        <f t="shared" si="3"/>
        <v>49</v>
      </c>
      <c r="B66" s="3">
        <v>45059</v>
      </c>
      <c r="C66" s="2" t="s">
        <v>482</v>
      </c>
      <c r="D66" s="2" t="s">
        <v>438</v>
      </c>
      <c r="E66" s="2">
        <v>24</v>
      </c>
      <c r="F66" s="10">
        <v>450</v>
      </c>
      <c r="G66" s="10">
        <f t="shared" si="6"/>
        <v>10800</v>
      </c>
    </row>
    <row r="67" spans="1:7" x14ac:dyDescent="0.3">
      <c r="A67" s="5">
        <f t="shared" si="3"/>
        <v>50</v>
      </c>
      <c r="B67" s="3">
        <v>45060</v>
      </c>
      <c r="C67" s="2" t="s">
        <v>44</v>
      </c>
      <c r="D67" s="2" t="s">
        <v>437</v>
      </c>
      <c r="E67" s="2">
        <v>12</v>
      </c>
      <c r="F67" s="10">
        <v>350</v>
      </c>
      <c r="G67" s="10">
        <f t="shared" si="6"/>
        <v>4200</v>
      </c>
    </row>
    <row r="68" spans="1:7" x14ac:dyDescent="0.3">
      <c r="A68" s="5">
        <f t="shared" si="3"/>
        <v>51</v>
      </c>
      <c r="B68" s="3">
        <v>45060</v>
      </c>
      <c r="C68" s="2" t="s">
        <v>338</v>
      </c>
      <c r="D68" s="2" t="s">
        <v>438</v>
      </c>
      <c r="E68" s="2">
        <v>6</v>
      </c>
      <c r="F68" s="10">
        <v>450</v>
      </c>
      <c r="G68" s="10">
        <f t="shared" si="6"/>
        <v>2700</v>
      </c>
    </row>
    <row r="69" spans="1:7" x14ac:dyDescent="0.3">
      <c r="A69" s="5">
        <f t="shared" si="3"/>
        <v>51</v>
      </c>
      <c r="B69" s="3">
        <v>45060</v>
      </c>
      <c r="C69" s="2" t="s">
        <v>338</v>
      </c>
      <c r="D69" s="2" t="s">
        <v>437</v>
      </c>
      <c r="E69" s="2">
        <v>6</v>
      </c>
      <c r="F69" s="10">
        <v>350</v>
      </c>
      <c r="G69" s="10">
        <f t="shared" si="6"/>
        <v>2100</v>
      </c>
    </row>
    <row r="70" spans="1:7" x14ac:dyDescent="0.3">
      <c r="A70" s="5">
        <f t="shared" si="3"/>
        <v>52</v>
      </c>
      <c r="B70" s="3">
        <v>45060</v>
      </c>
      <c r="C70" s="2" t="s">
        <v>29</v>
      </c>
      <c r="D70" s="2" t="s">
        <v>438</v>
      </c>
      <c r="E70" s="2">
        <v>6</v>
      </c>
      <c r="F70" s="10">
        <v>450</v>
      </c>
      <c r="G70" s="10">
        <f t="shared" si="6"/>
        <v>2700</v>
      </c>
    </row>
    <row r="71" spans="1:7" x14ac:dyDescent="0.3">
      <c r="A71" s="5">
        <f t="shared" ref="A71:A134" si="7">IF(_xlfn.CONCAT(B71:C71)=_xlfn.CONCAT(B70:C70),A70,A70+1)</f>
        <v>52</v>
      </c>
      <c r="B71" s="3">
        <v>45060</v>
      </c>
      <c r="C71" s="2" t="s">
        <v>29</v>
      </c>
      <c r="D71" s="2" t="s">
        <v>437</v>
      </c>
      <c r="E71" s="2">
        <v>6</v>
      </c>
      <c r="F71" s="10">
        <v>350</v>
      </c>
      <c r="G71" s="10">
        <f t="shared" si="6"/>
        <v>2100</v>
      </c>
    </row>
    <row r="72" spans="1:7" x14ac:dyDescent="0.3">
      <c r="A72" s="5">
        <f t="shared" si="7"/>
        <v>53</v>
      </c>
      <c r="B72" s="3">
        <v>45066</v>
      </c>
      <c r="C72" s="2" t="s">
        <v>477</v>
      </c>
      <c r="D72" s="2" t="s">
        <v>437</v>
      </c>
      <c r="E72" s="2">
        <v>36</v>
      </c>
      <c r="F72" s="10">
        <v>350</v>
      </c>
      <c r="G72" s="10">
        <f t="shared" si="6"/>
        <v>12600</v>
      </c>
    </row>
    <row r="73" spans="1:7" x14ac:dyDescent="0.3">
      <c r="A73" s="5">
        <f t="shared" si="7"/>
        <v>54</v>
      </c>
      <c r="B73" s="3">
        <v>45066</v>
      </c>
      <c r="C73" s="2" t="s">
        <v>240</v>
      </c>
      <c r="D73" s="2" t="s">
        <v>438</v>
      </c>
      <c r="E73" s="2">
        <v>6</v>
      </c>
      <c r="F73" s="10">
        <v>466.6</v>
      </c>
      <c r="G73" s="10">
        <f t="shared" si="6"/>
        <v>2800</v>
      </c>
    </row>
    <row r="74" spans="1:7" x14ac:dyDescent="0.3">
      <c r="A74" s="5">
        <f t="shared" si="7"/>
        <v>55</v>
      </c>
      <c r="B74" s="3">
        <v>45066</v>
      </c>
      <c r="C74" s="2" t="s">
        <v>486</v>
      </c>
      <c r="D74" s="2" t="s">
        <v>438</v>
      </c>
      <c r="E74" s="2">
        <v>12</v>
      </c>
      <c r="F74" s="10">
        <v>450</v>
      </c>
      <c r="G74" s="10">
        <f t="shared" si="6"/>
        <v>5400</v>
      </c>
    </row>
    <row r="75" spans="1:7" x14ac:dyDescent="0.3">
      <c r="A75" s="5">
        <f t="shared" si="7"/>
        <v>55</v>
      </c>
      <c r="B75" s="3">
        <v>45066</v>
      </c>
      <c r="C75" s="2" t="s">
        <v>486</v>
      </c>
      <c r="D75" s="2" t="s">
        <v>437</v>
      </c>
      <c r="E75" s="2">
        <v>6</v>
      </c>
      <c r="F75" s="10">
        <v>366.6</v>
      </c>
      <c r="G75" s="10">
        <f t="shared" si="6"/>
        <v>2200</v>
      </c>
    </row>
    <row r="76" spans="1:7" x14ac:dyDescent="0.3">
      <c r="A76" s="5">
        <f t="shared" si="7"/>
        <v>56</v>
      </c>
      <c r="B76" s="3">
        <v>45066</v>
      </c>
      <c r="C76" s="2" t="s">
        <v>760</v>
      </c>
      <c r="D76" s="2" t="s">
        <v>438</v>
      </c>
      <c r="E76" s="2">
        <v>6</v>
      </c>
      <c r="F76" s="10">
        <v>466.6</v>
      </c>
      <c r="G76" s="10">
        <f t="shared" si="6"/>
        <v>2800</v>
      </c>
    </row>
    <row r="77" spans="1:7" x14ac:dyDescent="0.3">
      <c r="A77" s="5">
        <f t="shared" si="7"/>
        <v>57</v>
      </c>
      <c r="B77" s="3">
        <v>45066</v>
      </c>
      <c r="C77" s="2" t="s">
        <v>487</v>
      </c>
      <c r="D77" s="2" t="s">
        <v>438</v>
      </c>
      <c r="E77" s="2">
        <v>6</v>
      </c>
      <c r="F77" s="10">
        <v>466.6</v>
      </c>
      <c r="G77" s="10">
        <f t="shared" si="6"/>
        <v>2800</v>
      </c>
    </row>
    <row r="78" spans="1:7" x14ac:dyDescent="0.3">
      <c r="A78" s="5">
        <f t="shared" si="7"/>
        <v>58</v>
      </c>
      <c r="B78" s="3">
        <v>45067</v>
      </c>
      <c r="C78" s="2" t="s">
        <v>491</v>
      </c>
      <c r="D78" s="2" t="s">
        <v>492</v>
      </c>
      <c r="E78" s="2">
        <v>24</v>
      </c>
      <c r="F78" s="10">
        <v>500</v>
      </c>
      <c r="G78" s="10">
        <f t="shared" si="6"/>
        <v>12000</v>
      </c>
    </row>
    <row r="79" spans="1:7" x14ac:dyDescent="0.3">
      <c r="A79" s="5">
        <f t="shared" si="7"/>
        <v>59</v>
      </c>
      <c r="B79" s="3">
        <v>45067</v>
      </c>
      <c r="C79" s="2" t="s">
        <v>493</v>
      </c>
      <c r="D79" s="2" t="s">
        <v>437</v>
      </c>
      <c r="E79" s="2">
        <v>3</v>
      </c>
      <c r="F79" s="10">
        <v>400</v>
      </c>
      <c r="G79" s="10">
        <f t="shared" si="6"/>
        <v>1200</v>
      </c>
    </row>
    <row r="80" spans="1:7" x14ac:dyDescent="0.3">
      <c r="A80" s="5">
        <f t="shared" si="7"/>
        <v>59</v>
      </c>
      <c r="B80" s="3">
        <v>45067</v>
      </c>
      <c r="C80" s="2" t="s">
        <v>493</v>
      </c>
      <c r="D80" s="2" t="s">
        <v>438</v>
      </c>
      <c r="E80" s="2">
        <v>6</v>
      </c>
      <c r="F80" s="10">
        <v>466.6</v>
      </c>
      <c r="G80" s="10">
        <f t="shared" si="6"/>
        <v>2800</v>
      </c>
    </row>
    <row r="81" spans="1:7" x14ac:dyDescent="0.3">
      <c r="A81" s="5">
        <f t="shared" si="7"/>
        <v>60</v>
      </c>
      <c r="B81" s="3">
        <v>45067</v>
      </c>
      <c r="C81" s="2" t="s">
        <v>148</v>
      </c>
      <c r="D81" s="2" t="s">
        <v>437</v>
      </c>
      <c r="E81" s="2">
        <v>6</v>
      </c>
      <c r="F81" s="10">
        <v>366.6</v>
      </c>
      <c r="G81" s="10">
        <f t="shared" si="6"/>
        <v>2200</v>
      </c>
    </row>
    <row r="82" spans="1:7" x14ac:dyDescent="0.3">
      <c r="A82" s="5">
        <f t="shared" si="7"/>
        <v>60</v>
      </c>
      <c r="B82" s="3">
        <v>45067</v>
      </c>
      <c r="C82" s="2" t="s">
        <v>148</v>
      </c>
      <c r="D82" s="2" t="s">
        <v>438</v>
      </c>
      <c r="E82" s="2">
        <v>6</v>
      </c>
      <c r="F82" s="10">
        <v>466.6</v>
      </c>
      <c r="G82" s="10">
        <f t="shared" si="6"/>
        <v>2800</v>
      </c>
    </row>
    <row r="83" spans="1:7" x14ac:dyDescent="0.3">
      <c r="A83" s="5">
        <f t="shared" si="7"/>
        <v>61</v>
      </c>
      <c r="B83" s="3">
        <v>45074</v>
      </c>
      <c r="C83" s="2" t="s">
        <v>97</v>
      </c>
      <c r="D83" s="2" t="s">
        <v>438</v>
      </c>
      <c r="E83" s="2">
        <v>12</v>
      </c>
      <c r="F83" s="10">
        <v>450</v>
      </c>
      <c r="G83" s="10">
        <f t="shared" si="6"/>
        <v>5400</v>
      </c>
    </row>
    <row r="84" spans="1:7" x14ac:dyDescent="0.3">
      <c r="A84" s="5">
        <f t="shared" si="7"/>
        <v>62</v>
      </c>
      <c r="B84" s="3">
        <v>45074</v>
      </c>
      <c r="C84" s="2" t="s">
        <v>487</v>
      </c>
      <c r="D84" s="2" t="s">
        <v>437</v>
      </c>
      <c r="E84" s="2">
        <v>6</v>
      </c>
      <c r="F84" s="10">
        <v>366.6</v>
      </c>
      <c r="G84" s="10">
        <f t="shared" si="6"/>
        <v>2200</v>
      </c>
    </row>
    <row r="85" spans="1:7" x14ac:dyDescent="0.3">
      <c r="A85" s="5">
        <f t="shared" si="7"/>
        <v>63</v>
      </c>
      <c r="B85" s="3">
        <v>45074</v>
      </c>
      <c r="C85" s="2" t="s">
        <v>760</v>
      </c>
      <c r="D85" s="2" t="s">
        <v>438</v>
      </c>
      <c r="E85" s="2">
        <v>12</v>
      </c>
      <c r="F85" s="10">
        <v>450</v>
      </c>
      <c r="G85" s="10">
        <f t="shared" si="6"/>
        <v>5400</v>
      </c>
    </row>
    <row r="86" spans="1:7" x14ac:dyDescent="0.3">
      <c r="A86" s="5">
        <f t="shared" si="7"/>
        <v>63</v>
      </c>
      <c r="B86" s="3">
        <v>45074</v>
      </c>
      <c r="C86" s="2" t="s">
        <v>760</v>
      </c>
      <c r="D86" s="2" t="s">
        <v>437</v>
      </c>
      <c r="E86" s="2">
        <v>6</v>
      </c>
      <c r="F86" s="10">
        <v>366.6</v>
      </c>
      <c r="G86" s="10">
        <f t="shared" si="6"/>
        <v>2200</v>
      </c>
    </row>
    <row r="87" spans="1:7" x14ac:dyDescent="0.3">
      <c r="A87" s="5">
        <f t="shared" si="7"/>
        <v>64</v>
      </c>
      <c r="B87" s="3">
        <v>45074</v>
      </c>
      <c r="C87" s="2" t="s">
        <v>498</v>
      </c>
      <c r="D87" s="2" t="s">
        <v>438</v>
      </c>
      <c r="E87" s="2">
        <v>12</v>
      </c>
      <c r="F87" s="10">
        <v>450</v>
      </c>
      <c r="G87" s="10">
        <f t="shared" si="6"/>
        <v>5400</v>
      </c>
    </row>
    <row r="88" spans="1:7" x14ac:dyDescent="0.3">
      <c r="A88" s="5">
        <f t="shared" si="7"/>
        <v>64</v>
      </c>
      <c r="B88" s="3">
        <v>45074</v>
      </c>
      <c r="C88" s="2" t="s">
        <v>498</v>
      </c>
      <c r="D88" s="2" t="s">
        <v>437</v>
      </c>
      <c r="E88" s="2">
        <v>12</v>
      </c>
      <c r="F88" s="10">
        <v>350</v>
      </c>
      <c r="G88" s="10">
        <f t="shared" si="6"/>
        <v>4200</v>
      </c>
    </row>
    <row r="89" spans="1:7" x14ac:dyDescent="0.3">
      <c r="A89" s="5">
        <f t="shared" si="7"/>
        <v>65</v>
      </c>
      <c r="B89" s="3">
        <v>45075</v>
      </c>
      <c r="C89" s="2" t="s">
        <v>18</v>
      </c>
      <c r="D89" s="2" t="s">
        <v>437</v>
      </c>
      <c r="E89" s="2">
        <v>12</v>
      </c>
      <c r="F89" s="10">
        <v>350</v>
      </c>
      <c r="G89" s="10">
        <f t="shared" si="6"/>
        <v>4200</v>
      </c>
    </row>
    <row r="90" spans="1:7" x14ac:dyDescent="0.3">
      <c r="A90" s="5">
        <f t="shared" si="7"/>
        <v>66</v>
      </c>
      <c r="B90" s="3">
        <v>45077</v>
      </c>
      <c r="C90" s="2" t="s">
        <v>481</v>
      </c>
      <c r="D90" s="2" t="s">
        <v>492</v>
      </c>
      <c r="E90" s="2">
        <v>6</v>
      </c>
      <c r="F90" s="10">
        <v>533.29999999999995</v>
      </c>
      <c r="G90" s="10">
        <f t="shared" si="6"/>
        <v>3200</v>
      </c>
    </row>
    <row r="91" spans="1:7" x14ac:dyDescent="0.3">
      <c r="A91" s="5">
        <f t="shared" si="7"/>
        <v>67</v>
      </c>
      <c r="B91" s="3">
        <v>45077</v>
      </c>
      <c r="C91" s="2" t="s">
        <v>477</v>
      </c>
      <c r="D91" s="2" t="s">
        <v>437</v>
      </c>
      <c r="E91" s="2">
        <v>24</v>
      </c>
      <c r="F91" s="10">
        <v>350</v>
      </c>
      <c r="G91" s="10">
        <f t="shared" si="6"/>
        <v>8400</v>
      </c>
    </row>
    <row r="92" spans="1:7" x14ac:dyDescent="0.3">
      <c r="A92" s="5">
        <f t="shared" si="7"/>
        <v>68</v>
      </c>
      <c r="B92" s="3">
        <v>45077</v>
      </c>
      <c r="C92" s="2" t="s">
        <v>760</v>
      </c>
      <c r="D92" s="2" t="s">
        <v>437</v>
      </c>
      <c r="E92" s="2">
        <v>12</v>
      </c>
      <c r="F92" s="10">
        <v>350</v>
      </c>
      <c r="G92" s="10">
        <f t="shared" si="6"/>
        <v>4200</v>
      </c>
    </row>
    <row r="93" spans="1:7" x14ac:dyDescent="0.3">
      <c r="A93" s="5">
        <f t="shared" si="7"/>
        <v>68</v>
      </c>
      <c r="B93" s="3">
        <v>45077</v>
      </c>
      <c r="C93" s="2" t="s">
        <v>760</v>
      </c>
      <c r="D93" s="2" t="s">
        <v>438</v>
      </c>
      <c r="E93" s="2">
        <v>6</v>
      </c>
      <c r="F93" s="10"/>
      <c r="G93" s="10">
        <f t="shared" si="6"/>
        <v>0</v>
      </c>
    </row>
    <row r="94" spans="1:7" x14ac:dyDescent="0.3">
      <c r="A94" s="5">
        <f t="shared" si="7"/>
        <v>69</v>
      </c>
      <c r="B94" s="3">
        <v>45077</v>
      </c>
      <c r="C94" s="2" t="s">
        <v>72</v>
      </c>
      <c r="D94" s="2" t="s">
        <v>492</v>
      </c>
      <c r="E94" s="2">
        <v>6</v>
      </c>
      <c r="F94" s="10">
        <v>533.29999999999995</v>
      </c>
      <c r="G94" s="10">
        <f t="shared" si="6"/>
        <v>3200</v>
      </c>
    </row>
    <row r="95" spans="1:7" x14ac:dyDescent="0.3">
      <c r="A95" s="5">
        <f t="shared" si="7"/>
        <v>70</v>
      </c>
      <c r="B95" s="3">
        <v>45077</v>
      </c>
      <c r="C95" s="2" t="s">
        <v>13</v>
      </c>
      <c r="D95" s="2" t="s">
        <v>438</v>
      </c>
      <c r="E95" s="2">
        <v>6</v>
      </c>
      <c r="F95" s="10">
        <v>466.7</v>
      </c>
      <c r="G95" s="10">
        <f t="shared" si="6"/>
        <v>2800</v>
      </c>
    </row>
    <row r="96" spans="1:7" x14ac:dyDescent="0.3">
      <c r="A96" s="5">
        <f t="shared" si="7"/>
        <v>71</v>
      </c>
      <c r="B96" s="3">
        <v>45077</v>
      </c>
      <c r="C96" s="2" t="s">
        <v>501</v>
      </c>
      <c r="D96" s="2" t="s">
        <v>437</v>
      </c>
      <c r="E96" s="2">
        <v>6</v>
      </c>
      <c r="F96" s="10">
        <v>366.6</v>
      </c>
      <c r="G96" s="10">
        <f t="shared" si="6"/>
        <v>2200</v>
      </c>
    </row>
    <row r="97" spans="1:7" x14ac:dyDescent="0.3">
      <c r="A97" s="5">
        <f t="shared" si="7"/>
        <v>72</v>
      </c>
      <c r="B97" s="3">
        <v>45077</v>
      </c>
      <c r="C97" s="2" t="s">
        <v>439</v>
      </c>
      <c r="D97" s="2" t="s">
        <v>492</v>
      </c>
      <c r="E97" s="2">
        <v>6</v>
      </c>
      <c r="F97" s="10">
        <v>533.29999999999995</v>
      </c>
      <c r="G97" s="10">
        <f t="shared" si="6"/>
        <v>3200</v>
      </c>
    </row>
    <row r="98" spans="1:7" x14ac:dyDescent="0.3">
      <c r="A98" s="5">
        <f t="shared" si="7"/>
        <v>73</v>
      </c>
      <c r="B98" s="3">
        <v>45078</v>
      </c>
      <c r="C98" s="2" t="s">
        <v>72</v>
      </c>
      <c r="D98" s="2" t="s">
        <v>492</v>
      </c>
      <c r="E98" s="2">
        <v>12</v>
      </c>
      <c r="F98" s="10">
        <v>500</v>
      </c>
      <c r="G98" s="10">
        <f t="shared" si="6"/>
        <v>6000</v>
      </c>
    </row>
    <row r="99" spans="1:7" x14ac:dyDescent="0.3">
      <c r="A99" s="5">
        <f t="shared" si="7"/>
        <v>74</v>
      </c>
      <c r="B99" s="3">
        <v>45079</v>
      </c>
      <c r="C99" s="2" t="s">
        <v>477</v>
      </c>
      <c r="D99" s="2" t="s">
        <v>437</v>
      </c>
      <c r="E99" s="2">
        <v>24</v>
      </c>
      <c r="F99" s="10">
        <v>350</v>
      </c>
      <c r="G99" s="10">
        <f t="shared" si="6"/>
        <v>8400</v>
      </c>
    </row>
    <row r="100" spans="1:7" x14ac:dyDescent="0.3">
      <c r="A100" s="5">
        <f t="shared" si="7"/>
        <v>75</v>
      </c>
      <c r="B100" s="3">
        <v>45079</v>
      </c>
      <c r="C100" s="2" t="s">
        <v>44</v>
      </c>
      <c r="D100" s="2" t="s">
        <v>438</v>
      </c>
      <c r="E100" s="2">
        <v>3</v>
      </c>
      <c r="F100" s="10">
        <v>500</v>
      </c>
      <c r="G100" s="10">
        <f t="shared" si="6"/>
        <v>1500</v>
      </c>
    </row>
    <row r="101" spans="1:7" x14ac:dyDescent="0.3">
      <c r="A101" s="5">
        <f t="shared" si="7"/>
        <v>76</v>
      </c>
      <c r="B101" s="3">
        <v>45086</v>
      </c>
      <c r="C101" s="2" t="s">
        <v>93</v>
      </c>
      <c r="D101" s="2" t="s">
        <v>492</v>
      </c>
      <c r="E101" s="2">
        <v>12</v>
      </c>
      <c r="F101" s="10">
        <v>500</v>
      </c>
      <c r="G101" s="10">
        <f t="shared" si="6"/>
        <v>6000</v>
      </c>
    </row>
    <row r="102" spans="1:7" x14ac:dyDescent="0.3">
      <c r="A102" s="5">
        <f t="shared" si="7"/>
        <v>77</v>
      </c>
      <c r="B102" s="3">
        <v>45086</v>
      </c>
      <c r="C102" s="2" t="s">
        <v>506</v>
      </c>
      <c r="D102" s="2" t="s">
        <v>438</v>
      </c>
      <c r="E102" s="2">
        <v>6</v>
      </c>
      <c r="F102" s="10">
        <v>466.6</v>
      </c>
      <c r="G102" s="10">
        <f t="shared" si="6"/>
        <v>2800</v>
      </c>
    </row>
    <row r="103" spans="1:7" x14ac:dyDescent="0.3">
      <c r="A103" s="5">
        <f t="shared" si="7"/>
        <v>77</v>
      </c>
      <c r="B103" s="3">
        <v>45086</v>
      </c>
      <c r="C103" s="2" t="s">
        <v>506</v>
      </c>
      <c r="D103" s="2" t="s">
        <v>437</v>
      </c>
      <c r="E103" s="2">
        <v>6</v>
      </c>
      <c r="F103" s="10">
        <v>366.6</v>
      </c>
      <c r="G103" s="10">
        <f t="shared" si="6"/>
        <v>2200</v>
      </c>
    </row>
    <row r="104" spans="1:7" x14ac:dyDescent="0.3">
      <c r="A104" s="5">
        <f t="shared" si="7"/>
        <v>78</v>
      </c>
      <c r="B104" s="3">
        <v>45086</v>
      </c>
      <c r="C104" s="2" t="s">
        <v>72</v>
      </c>
      <c r="D104" s="2" t="s">
        <v>492</v>
      </c>
      <c r="E104" s="2">
        <v>12</v>
      </c>
      <c r="F104" s="10">
        <v>500</v>
      </c>
      <c r="G104" s="10">
        <f t="shared" si="6"/>
        <v>6000</v>
      </c>
    </row>
    <row r="105" spans="1:7" x14ac:dyDescent="0.3">
      <c r="A105" s="5">
        <f t="shared" si="7"/>
        <v>79</v>
      </c>
      <c r="B105" s="3">
        <v>45086</v>
      </c>
      <c r="C105" s="2" t="s">
        <v>481</v>
      </c>
      <c r="D105" s="2" t="s">
        <v>492</v>
      </c>
      <c r="E105" s="2">
        <v>6</v>
      </c>
      <c r="F105" s="10">
        <v>533.29999999999995</v>
      </c>
      <c r="G105" s="10">
        <f t="shared" si="6"/>
        <v>3200</v>
      </c>
    </row>
    <row r="106" spans="1:7" x14ac:dyDescent="0.3">
      <c r="A106" s="5">
        <f t="shared" si="7"/>
        <v>80</v>
      </c>
      <c r="B106" s="3">
        <v>45086</v>
      </c>
      <c r="C106" s="2" t="s">
        <v>493</v>
      </c>
      <c r="D106" s="2" t="s">
        <v>438</v>
      </c>
      <c r="E106" s="2">
        <v>3</v>
      </c>
      <c r="F106" s="10">
        <v>500</v>
      </c>
      <c r="G106" s="10">
        <f t="shared" si="6"/>
        <v>1500</v>
      </c>
    </row>
    <row r="107" spans="1:7" x14ac:dyDescent="0.3">
      <c r="A107" s="5">
        <f t="shared" si="7"/>
        <v>80</v>
      </c>
      <c r="B107" s="3">
        <v>45086</v>
      </c>
      <c r="C107" s="2" t="s">
        <v>493</v>
      </c>
      <c r="D107" s="2" t="s">
        <v>437</v>
      </c>
      <c r="E107" s="2">
        <v>6</v>
      </c>
      <c r="F107" s="10">
        <v>366.6</v>
      </c>
      <c r="G107" s="10">
        <f t="shared" si="6"/>
        <v>2200</v>
      </c>
    </row>
    <row r="108" spans="1:7" x14ac:dyDescent="0.3">
      <c r="A108" s="5">
        <f t="shared" si="7"/>
        <v>81</v>
      </c>
      <c r="B108" s="3">
        <v>45086</v>
      </c>
      <c r="C108" s="2" t="s">
        <v>64</v>
      </c>
      <c r="D108" s="2" t="s">
        <v>438</v>
      </c>
      <c r="E108" s="2">
        <v>3</v>
      </c>
      <c r="F108" s="10">
        <v>500</v>
      </c>
      <c r="G108" s="10">
        <f t="shared" si="6"/>
        <v>1500</v>
      </c>
    </row>
    <row r="109" spans="1:7" x14ac:dyDescent="0.3">
      <c r="A109" s="5">
        <f t="shared" si="7"/>
        <v>82</v>
      </c>
      <c r="B109" s="3">
        <v>45086</v>
      </c>
      <c r="C109" s="2" t="s">
        <v>477</v>
      </c>
      <c r="D109" s="2" t="s">
        <v>437</v>
      </c>
      <c r="E109" s="2">
        <v>12</v>
      </c>
      <c r="F109" s="10">
        <v>350</v>
      </c>
      <c r="G109" s="10">
        <f>ROUND(E109*F109,0)</f>
        <v>4200</v>
      </c>
    </row>
    <row r="110" spans="1:7" x14ac:dyDescent="0.3">
      <c r="A110" s="41">
        <f t="shared" si="7"/>
        <v>83</v>
      </c>
      <c r="B110" s="1">
        <v>45087</v>
      </c>
      <c r="C110" s="26" t="s">
        <v>97</v>
      </c>
      <c r="D110" s="26" t="s">
        <v>508</v>
      </c>
      <c r="E110" s="26">
        <v>1</v>
      </c>
      <c r="F110" s="42">
        <v>2500</v>
      </c>
      <c r="G110" s="42">
        <f t="shared" si="6"/>
        <v>2500</v>
      </c>
    </row>
    <row r="111" spans="1:7" x14ac:dyDescent="0.3">
      <c r="A111" s="5">
        <f t="shared" si="7"/>
        <v>84</v>
      </c>
      <c r="B111" s="1">
        <v>45087</v>
      </c>
      <c r="C111" s="26" t="s">
        <v>282</v>
      </c>
      <c r="D111" s="26" t="s">
        <v>437</v>
      </c>
      <c r="E111" s="26">
        <v>12</v>
      </c>
      <c r="F111" s="10">
        <v>350</v>
      </c>
      <c r="G111" s="10">
        <f t="shared" si="6"/>
        <v>4200</v>
      </c>
    </row>
    <row r="112" spans="1:7" x14ac:dyDescent="0.3">
      <c r="A112" s="5">
        <f t="shared" si="7"/>
        <v>85</v>
      </c>
      <c r="B112" s="1">
        <v>45088</v>
      </c>
      <c r="C112" s="26" t="s">
        <v>480</v>
      </c>
      <c r="D112" s="26" t="s">
        <v>438</v>
      </c>
      <c r="E112" s="26">
        <v>12</v>
      </c>
      <c r="F112" s="10">
        <v>450</v>
      </c>
      <c r="G112" s="10">
        <f t="shared" si="6"/>
        <v>5400</v>
      </c>
    </row>
    <row r="113" spans="1:7" x14ac:dyDescent="0.3">
      <c r="A113" s="5">
        <f t="shared" si="7"/>
        <v>86</v>
      </c>
      <c r="B113" s="1">
        <v>45089</v>
      </c>
      <c r="C113" s="26" t="s">
        <v>507</v>
      </c>
      <c r="D113" s="26" t="s">
        <v>437</v>
      </c>
      <c r="E113" s="26">
        <v>12</v>
      </c>
      <c r="F113" s="10">
        <v>350</v>
      </c>
      <c r="G113" s="10">
        <f t="shared" si="6"/>
        <v>4200</v>
      </c>
    </row>
    <row r="114" spans="1:7" x14ac:dyDescent="0.3">
      <c r="A114" s="5">
        <f t="shared" si="7"/>
        <v>86</v>
      </c>
      <c r="B114" s="1">
        <v>45089</v>
      </c>
      <c r="C114" s="26" t="s">
        <v>507</v>
      </c>
      <c r="D114" s="26" t="s">
        <v>438</v>
      </c>
      <c r="E114" s="26">
        <v>12</v>
      </c>
      <c r="F114" s="10">
        <v>450</v>
      </c>
      <c r="G114" s="10">
        <f t="shared" si="6"/>
        <v>5400</v>
      </c>
    </row>
    <row r="115" spans="1:7" x14ac:dyDescent="0.3">
      <c r="A115" s="5">
        <f t="shared" si="7"/>
        <v>87</v>
      </c>
      <c r="B115" s="1">
        <v>45089</v>
      </c>
      <c r="C115" s="26" t="s">
        <v>510</v>
      </c>
      <c r="D115" s="26" t="s">
        <v>438</v>
      </c>
      <c r="E115" s="26">
        <v>12</v>
      </c>
      <c r="F115" s="10">
        <v>450</v>
      </c>
      <c r="G115" s="10">
        <f t="shared" si="6"/>
        <v>5400</v>
      </c>
    </row>
    <row r="116" spans="1:7" x14ac:dyDescent="0.3">
      <c r="A116" s="5">
        <f t="shared" si="7"/>
        <v>88</v>
      </c>
      <c r="B116" s="1">
        <v>45089</v>
      </c>
      <c r="C116" s="26" t="s">
        <v>511</v>
      </c>
      <c r="D116" s="26" t="s">
        <v>438</v>
      </c>
      <c r="E116" s="26">
        <v>12</v>
      </c>
      <c r="F116" s="10">
        <v>450</v>
      </c>
      <c r="G116" s="10">
        <f t="shared" si="6"/>
        <v>5400</v>
      </c>
    </row>
    <row r="117" spans="1:7" x14ac:dyDescent="0.3">
      <c r="A117" s="5">
        <f t="shared" si="7"/>
        <v>89</v>
      </c>
      <c r="B117" s="1">
        <v>45093</v>
      </c>
      <c r="C117" s="26" t="s">
        <v>477</v>
      </c>
      <c r="D117" s="26" t="s">
        <v>437</v>
      </c>
      <c r="E117" s="26">
        <v>36</v>
      </c>
      <c r="F117" s="10">
        <v>350</v>
      </c>
      <c r="G117" s="10">
        <f t="shared" ref="G117:G178" si="8">ROUND(E117*F117,0)</f>
        <v>12600</v>
      </c>
    </row>
    <row r="118" spans="1:7" x14ac:dyDescent="0.3">
      <c r="A118" s="5">
        <f t="shared" si="7"/>
        <v>90</v>
      </c>
      <c r="B118" s="1">
        <v>45093</v>
      </c>
      <c r="C118" s="26" t="s">
        <v>8</v>
      </c>
      <c r="D118" s="26" t="s">
        <v>438</v>
      </c>
      <c r="E118" s="26">
        <v>6</v>
      </c>
      <c r="F118" s="10">
        <v>466.6</v>
      </c>
      <c r="G118" s="10">
        <f t="shared" si="8"/>
        <v>2800</v>
      </c>
    </row>
    <row r="119" spans="1:7" x14ac:dyDescent="0.3">
      <c r="A119" s="5">
        <f t="shared" si="7"/>
        <v>90</v>
      </c>
      <c r="B119" s="1">
        <v>45093</v>
      </c>
      <c r="C119" s="26" t="s">
        <v>8</v>
      </c>
      <c r="D119" s="26" t="s">
        <v>437</v>
      </c>
      <c r="E119" s="26">
        <v>6</v>
      </c>
      <c r="F119" s="10">
        <v>366.6</v>
      </c>
      <c r="G119" s="10">
        <f t="shared" si="8"/>
        <v>2200</v>
      </c>
    </row>
    <row r="120" spans="1:7" x14ac:dyDescent="0.3">
      <c r="A120" s="5">
        <f t="shared" si="7"/>
        <v>91</v>
      </c>
      <c r="B120" s="1">
        <v>45093</v>
      </c>
      <c r="C120" s="26" t="s">
        <v>29</v>
      </c>
      <c r="D120" s="26" t="s">
        <v>492</v>
      </c>
      <c r="E120" s="26">
        <v>12</v>
      </c>
      <c r="F120" s="10">
        <v>500</v>
      </c>
      <c r="G120" s="10">
        <f t="shared" si="8"/>
        <v>6000</v>
      </c>
    </row>
    <row r="121" spans="1:7" x14ac:dyDescent="0.3">
      <c r="A121" s="5">
        <f t="shared" si="7"/>
        <v>92</v>
      </c>
      <c r="B121" s="1">
        <v>45094</v>
      </c>
      <c r="C121" s="26" t="s">
        <v>487</v>
      </c>
      <c r="D121" s="26" t="s">
        <v>438</v>
      </c>
      <c r="E121" s="26">
        <v>6</v>
      </c>
      <c r="F121" s="10">
        <v>466.6</v>
      </c>
      <c r="G121" s="10">
        <f t="shared" si="8"/>
        <v>2800</v>
      </c>
    </row>
    <row r="122" spans="1:7" x14ac:dyDescent="0.3">
      <c r="A122" s="5">
        <f t="shared" si="7"/>
        <v>92</v>
      </c>
      <c r="B122" s="1">
        <v>45094</v>
      </c>
      <c r="C122" s="26" t="s">
        <v>487</v>
      </c>
      <c r="D122" s="26" t="s">
        <v>437</v>
      </c>
      <c r="E122" s="26">
        <v>6</v>
      </c>
      <c r="F122" s="10">
        <v>366.6</v>
      </c>
      <c r="G122" s="10">
        <f t="shared" si="8"/>
        <v>2200</v>
      </c>
    </row>
    <row r="123" spans="1:7" x14ac:dyDescent="0.3">
      <c r="A123" s="5">
        <f t="shared" si="7"/>
        <v>93</v>
      </c>
      <c r="B123" s="1">
        <v>45094</v>
      </c>
      <c r="C123" s="26" t="s">
        <v>512</v>
      </c>
      <c r="D123" s="26" t="s">
        <v>437</v>
      </c>
      <c r="E123" s="26">
        <v>6</v>
      </c>
      <c r="F123" s="10">
        <v>366.6</v>
      </c>
      <c r="G123" s="10">
        <f t="shared" si="8"/>
        <v>2200</v>
      </c>
    </row>
    <row r="124" spans="1:7" x14ac:dyDescent="0.3">
      <c r="A124" s="5">
        <f t="shared" si="7"/>
        <v>94</v>
      </c>
      <c r="B124" s="1">
        <v>45094</v>
      </c>
      <c r="C124" s="26" t="s">
        <v>511</v>
      </c>
      <c r="D124" s="26" t="s">
        <v>438</v>
      </c>
      <c r="E124" s="26">
        <v>12</v>
      </c>
      <c r="F124" s="10">
        <v>400</v>
      </c>
      <c r="G124" s="10">
        <f t="shared" si="8"/>
        <v>4800</v>
      </c>
    </row>
    <row r="125" spans="1:7" x14ac:dyDescent="0.3">
      <c r="A125" s="5">
        <f t="shared" si="7"/>
        <v>95</v>
      </c>
      <c r="B125" s="1">
        <v>45095</v>
      </c>
      <c r="C125" s="26" t="s">
        <v>70</v>
      </c>
      <c r="D125" s="26" t="s">
        <v>492</v>
      </c>
      <c r="E125" s="26">
        <v>12</v>
      </c>
      <c r="F125" s="10">
        <v>500</v>
      </c>
      <c r="G125" s="10">
        <f t="shared" si="8"/>
        <v>6000</v>
      </c>
    </row>
    <row r="126" spans="1:7" x14ac:dyDescent="0.3">
      <c r="A126" s="5">
        <f t="shared" si="7"/>
        <v>96</v>
      </c>
      <c r="B126" s="1">
        <v>45095</v>
      </c>
      <c r="C126" s="26" t="s">
        <v>507</v>
      </c>
      <c r="D126" s="26" t="s">
        <v>492</v>
      </c>
      <c r="E126" s="26">
        <v>18</v>
      </c>
      <c r="F126" s="10">
        <v>500</v>
      </c>
      <c r="G126" s="10">
        <f t="shared" si="8"/>
        <v>9000</v>
      </c>
    </row>
    <row r="127" spans="1:7" x14ac:dyDescent="0.3">
      <c r="A127" s="5">
        <f t="shared" si="7"/>
        <v>97</v>
      </c>
      <c r="B127" s="1">
        <v>45095</v>
      </c>
      <c r="C127" s="26" t="s">
        <v>440</v>
      </c>
      <c r="D127" s="26" t="s">
        <v>437</v>
      </c>
      <c r="E127" s="26">
        <v>6</v>
      </c>
      <c r="F127" s="10">
        <v>366.6</v>
      </c>
      <c r="G127" s="10">
        <f t="shared" si="8"/>
        <v>2200</v>
      </c>
    </row>
    <row r="128" spans="1:7" x14ac:dyDescent="0.3">
      <c r="A128" s="5">
        <f t="shared" si="7"/>
        <v>97</v>
      </c>
      <c r="B128" s="1">
        <v>45095</v>
      </c>
      <c r="C128" s="26" t="s">
        <v>440</v>
      </c>
      <c r="D128" s="26" t="s">
        <v>438</v>
      </c>
      <c r="E128" s="26">
        <v>12</v>
      </c>
      <c r="F128" s="10">
        <v>450</v>
      </c>
      <c r="G128" s="10">
        <f t="shared" si="8"/>
        <v>5400</v>
      </c>
    </row>
    <row r="129" spans="1:7" x14ac:dyDescent="0.3">
      <c r="A129" s="5">
        <f t="shared" si="7"/>
        <v>98</v>
      </c>
      <c r="B129" s="1">
        <v>45095</v>
      </c>
      <c r="C129" s="26" t="s">
        <v>338</v>
      </c>
      <c r="D129" s="26" t="s">
        <v>438</v>
      </c>
      <c r="E129" s="26">
        <v>6</v>
      </c>
      <c r="F129" s="10">
        <v>466.6</v>
      </c>
      <c r="G129" s="10">
        <f t="shared" si="8"/>
        <v>2800</v>
      </c>
    </row>
    <row r="130" spans="1:7" x14ac:dyDescent="0.3">
      <c r="A130" s="5">
        <f t="shared" si="7"/>
        <v>99</v>
      </c>
      <c r="B130" s="1">
        <v>45098</v>
      </c>
      <c r="C130" s="26" t="s">
        <v>518</v>
      </c>
      <c r="D130" s="26" t="s">
        <v>438</v>
      </c>
      <c r="E130" s="26">
        <v>15</v>
      </c>
      <c r="F130" s="10">
        <v>450</v>
      </c>
      <c r="G130" s="10">
        <f t="shared" si="8"/>
        <v>6750</v>
      </c>
    </row>
    <row r="131" spans="1:7" x14ac:dyDescent="0.3">
      <c r="A131" s="5">
        <f t="shared" si="7"/>
        <v>100</v>
      </c>
      <c r="B131" s="1">
        <v>45098</v>
      </c>
      <c r="C131" s="26" t="s">
        <v>97</v>
      </c>
      <c r="D131" s="26" t="s">
        <v>438</v>
      </c>
      <c r="E131" s="26">
        <v>6</v>
      </c>
      <c r="F131" s="10">
        <v>466.6</v>
      </c>
      <c r="G131" s="10">
        <f t="shared" si="8"/>
        <v>2800</v>
      </c>
    </row>
    <row r="132" spans="1:7" x14ac:dyDescent="0.3">
      <c r="A132" s="5">
        <f t="shared" si="7"/>
        <v>100</v>
      </c>
      <c r="B132" s="1">
        <v>45098</v>
      </c>
      <c r="C132" s="26" t="s">
        <v>97</v>
      </c>
      <c r="D132" s="26" t="s">
        <v>437</v>
      </c>
      <c r="E132" s="26">
        <v>6</v>
      </c>
      <c r="F132" s="10">
        <v>366.6</v>
      </c>
      <c r="G132" s="10">
        <f t="shared" si="8"/>
        <v>2200</v>
      </c>
    </row>
    <row r="133" spans="1:7" x14ac:dyDescent="0.3">
      <c r="A133" s="5">
        <f t="shared" si="7"/>
        <v>101</v>
      </c>
      <c r="B133" s="1">
        <v>45098</v>
      </c>
      <c r="C133" s="26" t="s">
        <v>538</v>
      </c>
      <c r="D133" s="26" t="s">
        <v>438</v>
      </c>
      <c r="E133" s="26">
        <v>12</v>
      </c>
      <c r="F133" s="10">
        <v>450</v>
      </c>
      <c r="G133" s="10">
        <f t="shared" si="8"/>
        <v>5400</v>
      </c>
    </row>
    <row r="134" spans="1:7" x14ac:dyDescent="0.3">
      <c r="A134" s="5">
        <f t="shared" si="7"/>
        <v>102</v>
      </c>
      <c r="B134" s="1">
        <v>45102</v>
      </c>
      <c r="C134" s="26" t="s">
        <v>93</v>
      </c>
      <c r="D134" s="26" t="s">
        <v>437</v>
      </c>
      <c r="E134" s="26">
        <v>12</v>
      </c>
      <c r="F134" s="10">
        <v>350</v>
      </c>
      <c r="G134" s="10">
        <f t="shared" si="8"/>
        <v>4200</v>
      </c>
    </row>
    <row r="135" spans="1:7" x14ac:dyDescent="0.3">
      <c r="A135" s="5">
        <f t="shared" ref="A135:A199" si="9">IF(_xlfn.CONCAT(B135:C135)=_xlfn.CONCAT(B134:C134),A134,A134+1)</f>
        <v>103</v>
      </c>
      <c r="B135" s="1">
        <v>45102</v>
      </c>
      <c r="C135" s="26" t="s">
        <v>519</v>
      </c>
      <c r="D135" s="26" t="s">
        <v>437</v>
      </c>
      <c r="E135" s="26">
        <v>12</v>
      </c>
      <c r="F135" s="10">
        <v>350</v>
      </c>
      <c r="G135" s="10">
        <f t="shared" si="8"/>
        <v>4200</v>
      </c>
    </row>
    <row r="136" spans="1:7" x14ac:dyDescent="0.3">
      <c r="A136" s="5">
        <f t="shared" si="9"/>
        <v>103</v>
      </c>
      <c r="B136" s="1">
        <v>45102</v>
      </c>
      <c r="C136" s="26" t="s">
        <v>519</v>
      </c>
      <c r="D136" s="26" t="s">
        <v>438</v>
      </c>
      <c r="E136" s="26">
        <v>12</v>
      </c>
      <c r="F136" s="10">
        <v>450</v>
      </c>
      <c r="G136" s="10">
        <f t="shared" si="8"/>
        <v>5400</v>
      </c>
    </row>
    <row r="137" spans="1:7" x14ac:dyDescent="0.3">
      <c r="A137" s="5">
        <f t="shared" si="9"/>
        <v>104</v>
      </c>
      <c r="B137" s="1">
        <v>45103</v>
      </c>
      <c r="C137" s="26" t="s">
        <v>93</v>
      </c>
      <c r="D137" s="26" t="s">
        <v>492</v>
      </c>
      <c r="E137" s="26">
        <v>12</v>
      </c>
      <c r="F137" s="10">
        <v>500</v>
      </c>
      <c r="G137" s="10">
        <f t="shared" si="8"/>
        <v>6000</v>
      </c>
    </row>
    <row r="138" spans="1:7" x14ac:dyDescent="0.3">
      <c r="A138" s="5">
        <f t="shared" si="9"/>
        <v>105</v>
      </c>
      <c r="B138" s="1">
        <v>45103</v>
      </c>
      <c r="C138" s="26" t="s">
        <v>446</v>
      </c>
      <c r="D138" s="26" t="s">
        <v>492</v>
      </c>
      <c r="E138" s="26">
        <v>12</v>
      </c>
      <c r="F138" s="10">
        <v>500</v>
      </c>
      <c r="G138" s="10">
        <f t="shared" si="8"/>
        <v>6000</v>
      </c>
    </row>
    <row r="139" spans="1:7" x14ac:dyDescent="0.3">
      <c r="A139" s="5">
        <f t="shared" si="9"/>
        <v>106</v>
      </c>
      <c r="B139" s="1">
        <v>45103</v>
      </c>
      <c r="C139" s="26" t="s">
        <v>521</v>
      </c>
      <c r="D139" s="26" t="s">
        <v>492</v>
      </c>
      <c r="E139">
        <v>12</v>
      </c>
      <c r="F139" s="10">
        <v>500</v>
      </c>
      <c r="G139" s="10">
        <f t="shared" si="8"/>
        <v>6000</v>
      </c>
    </row>
    <row r="140" spans="1:7" x14ac:dyDescent="0.3">
      <c r="A140" s="5">
        <f t="shared" si="9"/>
        <v>107</v>
      </c>
      <c r="B140" s="1">
        <v>45103</v>
      </c>
      <c r="C140" s="26" t="s">
        <v>44</v>
      </c>
      <c r="D140" s="26" t="s">
        <v>437</v>
      </c>
      <c r="E140">
        <v>12</v>
      </c>
      <c r="F140" s="10">
        <v>350</v>
      </c>
      <c r="G140" s="10">
        <f t="shared" si="8"/>
        <v>4200</v>
      </c>
    </row>
    <row r="141" spans="1:7" x14ac:dyDescent="0.3">
      <c r="A141" s="5">
        <f t="shared" si="9"/>
        <v>108</v>
      </c>
      <c r="B141" s="1">
        <v>45107</v>
      </c>
      <c r="C141" s="26" t="s">
        <v>97</v>
      </c>
      <c r="D141" s="26" t="s">
        <v>492</v>
      </c>
      <c r="E141">
        <v>12</v>
      </c>
      <c r="F141" s="10">
        <v>500</v>
      </c>
      <c r="G141" s="10">
        <f t="shared" si="8"/>
        <v>6000</v>
      </c>
    </row>
    <row r="142" spans="1:7" x14ac:dyDescent="0.3">
      <c r="A142" s="5">
        <f t="shared" si="9"/>
        <v>109</v>
      </c>
      <c r="B142" s="1">
        <v>45107</v>
      </c>
      <c r="C142" s="26" t="s">
        <v>93</v>
      </c>
      <c r="D142" s="26" t="s">
        <v>492</v>
      </c>
      <c r="E142">
        <v>12</v>
      </c>
      <c r="F142" s="10">
        <v>500</v>
      </c>
      <c r="G142" s="10">
        <f t="shared" ref="G142:G143" si="10">ROUND(E142*F142,0)</f>
        <v>6000</v>
      </c>
    </row>
    <row r="143" spans="1:7" x14ac:dyDescent="0.3">
      <c r="A143" s="5">
        <f t="shared" si="9"/>
        <v>110</v>
      </c>
      <c r="B143" s="1">
        <v>45107</v>
      </c>
      <c r="C143" s="26" t="s">
        <v>69</v>
      </c>
      <c r="D143" s="26" t="s">
        <v>492</v>
      </c>
      <c r="E143">
        <v>12</v>
      </c>
      <c r="F143" s="10">
        <v>500</v>
      </c>
      <c r="G143" s="10">
        <f t="shared" si="10"/>
        <v>6000</v>
      </c>
    </row>
    <row r="144" spans="1:7" x14ac:dyDescent="0.3">
      <c r="A144" s="5">
        <f t="shared" si="9"/>
        <v>111</v>
      </c>
      <c r="B144" s="1">
        <v>45108</v>
      </c>
      <c r="C144" s="26" t="s">
        <v>69</v>
      </c>
      <c r="D144" s="26" t="s">
        <v>438</v>
      </c>
      <c r="E144">
        <v>12</v>
      </c>
      <c r="F144" s="10">
        <v>450</v>
      </c>
      <c r="G144" s="10">
        <f t="shared" si="8"/>
        <v>5400</v>
      </c>
    </row>
    <row r="145" spans="1:7" x14ac:dyDescent="0.3">
      <c r="A145" s="5">
        <f t="shared" si="9"/>
        <v>112</v>
      </c>
      <c r="B145" s="1">
        <v>45109</v>
      </c>
      <c r="C145" s="26" t="s">
        <v>69</v>
      </c>
      <c r="D145" s="26" t="s">
        <v>438</v>
      </c>
      <c r="E145">
        <v>24</v>
      </c>
      <c r="F145" s="10">
        <v>450</v>
      </c>
      <c r="G145" s="10">
        <f t="shared" si="8"/>
        <v>10800</v>
      </c>
    </row>
    <row r="146" spans="1:7" x14ac:dyDescent="0.3">
      <c r="A146" s="5">
        <f t="shared" si="9"/>
        <v>113</v>
      </c>
      <c r="B146" s="1">
        <v>45111</v>
      </c>
      <c r="C146" s="26" t="s">
        <v>29</v>
      </c>
      <c r="D146" s="26" t="s">
        <v>492</v>
      </c>
      <c r="E146">
        <v>12</v>
      </c>
      <c r="F146" s="10">
        <v>500</v>
      </c>
      <c r="G146" s="10">
        <f t="shared" si="8"/>
        <v>6000</v>
      </c>
    </row>
    <row r="147" spans="1:7" x14ac:dyDescent="0.3">
      <c r="A147" s="5">
        <f t="shared" si="9"/>
        <v>113</v>
      </c>
      <c r="B147" s="1">
        <v>45111</v>
      </c>
      <c r="C147" s="26" t="s">
        <v>29</v>
      </c>
      <c r="D147" s="26" t="s">
        <v>437</v>
      </c>
      <c r="E147">
        <v>12</v>
      </c>
      <c r="F147" s="10">
        <v>350</v>
      </c>
      <c r="G147" s="10">
        <f t="shared" si="8"/>
        <v>4200</v>
      </c>
    </row>
    <row r="148" spans="1:7" x14ac:dyDescent="0.3">
      <c r="A148" s="5">
        <f t="shared" si="9"/>
        <v>113</v>
      </c>
      <c r="B148" s="1">
        <v>45111</v>
      </c>
      <c r="C148" s="26" t="s">
        <v>29</v>
      </c>
      <c r="D148" s="26" t="s">
        <v>438</v>
      </c>
      <c r="E148">
        <v>12</v>
      </c>
      <c r="F148" s="7">
        <v>450</v>
      </c>
      <c r="G148" s="7">
        <f t="shared" si="8"/>
        <v>5400</v>
      </c>
    </row>
    <row r="149" spans="1:7" x14ac:dyDescent="0.3">
      <c r="A149" s="5">
        <f t="shared" si="9"/>
        <v>114</v>
      </c>
      <c r="B149" s="1">
        <v>45113</v>
      </c>
      <c r="C149" s="26" t="s">
        <v>93</v>
      </c>
      <c r="D149" s="26" t="s">
        <v>492</v>
      </c>
      <c r="E149">
        <v>18</v>
      </c>
      <c r="F149" s="7">
        <v>500</v>
      </c>
      <c r="G149" s="7">
        <f t="shared" si="8"/>
        <v>9000</v>
      </c>
    </row>
    <row r="150" spans="1:7" x14ac:dyDescent="0.3">
      <c r="A150" s="5">
        <f t="shared" si="9"/>
        <v>115</v>
      </c>
      <c r="B150" s="1">
        <v>45116</v>
      </c>
      <c r="C150" s="26" t="s">
        <v>338</v>
      </c>
      <c r="D150" s="26" t="s">
        <v>532</v>
      </c>
      <c r="E150">
        <v>1</v>
      </c>
      <c r="F150" s="7">
        <v>3000</v>
      </c>
      <c r="G150" s="7">
        <f t="shared" si="8"/>
        <v>3000</v>
      </c>
    </row>
    <row r="151" spans="1:7" x14ac:dyDescent="0.3">
      <c r="A151" s="5">
        <f t="shared" si="9"/>
        <v>116</v>
      </c>
      <c r="B151" s="1">
        <v>45117</v>
      </c>
      <c r="C151" s="26" t="s">
        <v>537</v>
      </c>
      <c r="D151" s="26" t="s">
        <v>438</v>
      </c>
      <c r="E151">
        <v>12</v>
      </c>
      <c r="F151" s="7">
        <v>450</v>
      </c>
      <c r="G151" s="7">
        <f t="shared" si="8"/>
        <v>5400</v>
      </c>
    </row>
    <row r="152" spans="1:7" x14ac:dyDescent="0.3">
      <c r="A152" s="5">
        <f t="shared" si="9"/>
        <v>117</v>
      </c>
      <c r="B152" s="1">
        <v>45119</v>
      </c>
      <c r="C152" s="26" t="s">
        <v>240</v>
      </c>
      <c r="D152" s="26" t="s">
        <v>438</v>
      </c>
      <c r="E152">
        <v>12</v>
      </c>
      <c r="F152" s="7">
        <v>450</v>
      </c>
      <c r="G152" s="7">
        <f t="shared" si="8"/>
        <v>5400</v>
      </c>
    </row>
    <row r="153" spans="1:7" x14ac:dyDescent="0.3">
      <c r="A153" s="5">
        <f t="shared" si="9"/>
        <v>118</v>
      </c>
      <c r="B153" s="1">
        <v>45119</v>
      </c>
      <c r="C153" s="26" t="s">
        <v>760</v>
      </c>
      <c r="D153" s="26" t="s">
        <v>438</v>
      </c>
      <c r="E153">
        <v>12</v>
      </c>
      <c r="F153" s="7">
        <v>450</v>
      </c>
      <c r="G153" s="7">
        <f t="shared" si="8"/>
        <v>5400</v>
      </c>
    </row>
    <row r="154" spans="1:7" x14ac:dyDescent="0.3">
      <c r="A154" s="5">
        <f t="shared" si="9"/>
        <v>119</v>
      </c>
      <c r="B154" s="1">
        <v>45119</v>
      </c>
      <c r="C154" s="26" t="s">
        <v>33</v>
      </c>
      <c r="D154" s="26" t="s">
        <v>438</v>
      </c>
      <c r="E154">
        <v>12</v>
      </c>
      <c r="F154" s="7">
        <v>450</v>
      </c>
      <c r="G154" s="7">
        <f t="shared" si="8"/>
        <v>5400</v>
      </c>
    </row>
    <row r="155" spans="1:7" x14ac:dyDescent="0.3">
      <c r="A155" s="5">
        <f t="shared" si="9"/>
        <v>119</v>
      </c>
      <c r="B155" s="1">
        <v>45119</v>
      </c>
      <c r="C155" s="26" t="s">
        <v>33</v>
      </c>
      <c r="D155" s="26" t="s">
        <v>437</v>
      </c>
      <c r="E155">
        <v>12</v>
      </c>
      <c r="F155" s="7">
        <v>350</v>
      </c>
      <c r="G155" s="7">
        <f t="shared" si="8"/>
        <v>4200</v>
      </c>
    </row>
    <row r="156" spans="1:7" x14ac:dyDescent="0.3">
      <c r="A156" s="5">
        <f t="shared" si="9"/>
        <v>120</v>
      </c>
      <c r="B156" s="1">
        <v>45119</v>
      </c>
      <c r="C156" s="26" t="s">
        <v>477</v>
      </c>
      <c r="D156" s="26" t="s">
        <v>437</v>
      </c>
      <c r="E156">
        <v>24</v>
      </c>
      <c r="F156" s="7">
        <v>350</v>
      </c>
      <c r="G156" s="7">
        <f t="shared" si="8"/>
        <v>8400</v>
      </c>
    </row>
    <row r="157" spans="1:7" x14ac:dyDescent="0.3">
      <c r="A157" s="5">
        <f t="shared" si="9"/>
        <v>121</v>
      </c>
      <c r="B157" s="1">
        <v>45119</v>
      </c>
      <c r="C157" s="26" t="s">
        <v>538</v>
      </c>
      <c r="D157" s="26" t="s">
        <v>438</v>
      </c>
      <c r="E157">
        <v>18</v>
      </c>
      <c r="F157" s="7">
        <v>450</v>
      </c>
      <c r="G157" s="7">
        <f t="shared" si="8"/>
        <v>8100</v>
      </c>
    </row>
    <row r="158" spans="1:7" x14ac:dyDescent="0.3">
      <c r="A158" s="5">
        <f t="shared" si="9"/>
        <v>122</v>
      </c>
      <c r="B158" s="1">
        <v>45120</v>
      </c>
      <c r="C158" s="26" t="s">
        <v>148</v>
      </c>
      <c r="D158" s="26" t="s">
        <v>540</v>
      </c>
      <c r="E158">
        <v>1</v>
      </c>
      <c r="F158" s="7">
        <v>2000</v>
      </c>
      <c r="G158" s="7">
        <f t="shared" si="8"/>
        <v>2000</v>
      </c>
    </row>
    <row r="159" spans="1:7" x14ac:dyDescent="0.3">
      <c r="A159" s="5">
        <f t="shared" si="9"/>
        <v>123</v>
      </c>
      <c r="B159" s="1">
        <v>45123</v>
      </c>
      <c r="C159" s="26" t="s">
        <v>446</v>
      </c>
      <c r="D159" s="26" t="s">
        <v>438</v>
      </c>
      <c r="E159">
        <v>12</v>
      </c>
      <c r="F159" s="7">
        <v>450</v>
      </c>
      <c r="G159" s="7">
        <f t="shared" si="8"/>
        <v>5400</v>
      </c>
    </row>
    <row r="160" spans="1:7" x14ac:dyDescent="0.3">
      <c r="A160" s="5">
        <f t="shared" si="9"/>
        <v>124</v>
      </c>
      <c r="B160" s="1">
        <v>45123</v>
      </c>
      <c r="C160" s="26" t="s">
        <v>44</v>
      </c>
      <c r="D160" s="26" t="s">
        <v>437</v>
      </c>
      <c r="E160">
        <v>6</v>
      </c>
      <c r="F160" s="7">
        <v>366.7</v>
      </c>
      <c r="G160" s="7">
        <f t="shared" si="8"/>
        <v>2200</v>
      </c>
    </row>
    <row r="161" spans="1:7" x14ac:dyDescent="0.3">
      <c r="A161" s="5">
        <f t="shared" si="9"/>
        <v>125</v>
      </c>
      <c r="B161" s="1">
        <v>45126</v>
      </c>
      <c r="C161" s="26" t="s">
        <v>544</v>
      </c>
      <c r="D161" s="26" t="s">
        <v>492</v>
      </c>
      <c r="E161">
        <v>12</v>
      </c>
      <c r="F161" s="7">
        <v>500</v>
      </c>
      <c r="G161" s="7">
        <f t="shared" si="8"/>
        <v>6000</v>
      </c>
    </row>
    <row r="162" spans="1:7" x14ac:dyDescent="0.3">
      <c r="A162" s="5">
        <f t="shared" si="9"/>
        <v>126</v>
      </c>
      <c r="B162" s="1">
        <v>45126</v>
      </c>
      <c r="C162" s="26" t="s">
        <v>93</v>
      </c>
      <c r="D162" s="26" t="s">
        <v>492</v>
      </c>
      <c r="E162">
        <v>12</v>
      </c>
      <c r="F162" s="7">
        <v>500</v>
      </c>
      <c r="G162" s="7">
        <f t="shared" si="8"/>
        <v>6000</v>
      </c>
    </row>
    <row r="163" spans="1:7" x14ac:dyDescent="0.3">
      <c r="A163" s="5">
        <f t="shared" si="9"/>
        <v>127</v>
      </c>
      <c r="B163" s="1">
        <v>45129</v>
      </c>
      <c r="C163" s="26" t="s">
        <v>8</v>
      </c>
      <c r="D163" s="26" t="s">
        <v>252</v>
      </c>
      <c r="E163">
        <v>2</v>
      </c>
      <c r="F163" s="7">
        <v>2000</v>
      </c>
      <c r="G163" s="7">
        <f t="shared" si="8"/>
        <v>4000</v>
      </c>
    </row>
    <row r="164" spans="1:7" x14ac:dyDescent="0.3">
      <c r="A164" s="5">
        <f t="shared" si="9"/>
        <v>128</v>
      </c>
      <c r="B164" s="1">
        <v>45129</v>
      </c>
      <c r="C164" s="26" t="s">
        <v>39</v>
      </c>
      <c r="D164" s="26" t="s">
        <v>252</v>
      </c>
      <c r="E164">
        <v>2</v>
      </c>
      <c r="F164" s="7">
        <v>2000</v>
      </c>
      <c r="G164" s="7">
        <f t="shared" si="8"/>
        <v>4000</v>
      </c>
    </row>
    <row r="165" spans="1:7" x14ac:dyDescent="0.3">
      <c r="A165" s="5">
        <f t="shared" si="9"/>
        <v>129</v>
      </c>
      <c r="B165" s="1">
        <v>45133</v>
      </c>
      <c r="C165" s="26" t="s">
        <v>148</v>
      </c>
      <c r="D165" s="26" t="s">
        <v>546</v>
      </c>
      <c r="E165">
        <v>1</v>
      </c>
      <c r="F165" s="7">
        <v>3000</v>
      </c>
      <c r="G165" s="7">
        <f t="shared" si="8"/>
        <v>3000</v>
      </c>
    </row>
    <row r="166" spans="1:7" x14ac:dyDescent="0.3">
      <c r="A166" s="5">
        <f t="shared" si="9"/>
        <v>130</v>
      </c>
      <c r="B166" s="1">
        <v>45143</v>
      </c>
      <c r="C166" s="26" t="s">
        <v>144</v>
      </c>
      <c r="D166" s="26" t="s">
        <v>438</v>
      </c>
      <c r="E166">
        <v>12</v>
      </c>
      <c r="F166" s="7">
        <v>500</v>
      </c>
      <c r="G166" s="7">
        <f t="shared" si="8"/>
        <v>6000</v>
      </c>
    </row>
    <row r="167" spans="1:7" x14ac:dyDescent="0.3">
      <c r="A167" s="5">
        <f t="shared" si="9"/>
        <v>131</v>
      </c>
      <c r="B167" s="1">
        <v>45143</v>
      </c>
      <c r="C167" s="26" t="s">
        <v>480</v>
      </c>
      <c r="D167" s="26" t="s">
        <v>438</v>
      </c>
      <c r="E167">
        <v>24</v>
      </c>
      <c r="F167" s="7">
        <v>475</v>
      </c>
      <c r="G167" s="7">
        <f t="shared" si="8"/>
        <v>11400</v>
      </c>
    </row>
    <row r="168" spans="1:7" x14ac:dyDescent="0.3">
      <c r="A168" s="5">
        <f t="shared" si="9"/>
        <v>132</v>
      </c>
      <c r="B168" s="1">
        <v>45147</v>
      </c>
      <c r="C168" t="s">
        <v>781</v>
      </c>
      <c r="D168" s="26" t="s">
        <v>553</v>
      </c>
      <c r="E168">
        <v>1</v>
      </c>
      <c r="F168" s="7">
        <v>2500</v>
      </c>
      <c r="G168" s="7">
        <f t="shared" si="8"/>
        <v>2500</v>
      </c>
    </row>
    <row r="169" spans="1:7" x14ac:dyDescent="0.3">
      <c r="A169" s="5">
        <f t="shared" si="9"/>
        <v>133</v>
      </c>
      <c r="B169" s="1">
        <v>45150</v>
      </c>
      <c r="C169" t="s">
        <v>8</v>
      </c>
      <c r="D169" s="26" t="s">
        <v>559</v>
      </c>
      <c r="E169">
        <v>2</v>
      </c>
      <c r="F169" s="7">
        <v>2000</v>
      </c>
      <c r="G169" s="7">
        <f t="shared" si="8"/>
        <v>4000</v>
      </c>
    </row>
    <row r="170" spans="1:7" x14ac:dyDescent="0.3">
      <c r="A170" s="5">
        <f t="shared" si="9"/>
        <v>134</v>
      </c>
      <c r="B170" s="1">
        <v>45150</v>
      </c>
      <c r="C170" t="s">
        <v>148</v>
      </c>
      <c r="D170" s="26" t="s">
        <v>559</v>
      </c>
      <c r="E170">
        <v>2</v>
      </c>
      <c r="F170" s="7">
        <v>2000</v>
      </c>
      <c r="G170" s="7">
        <f t="shared" si="8"/>
        <v>4000</v>
      </c>
    </row>
    <row r="171" spans="1:7" x14ac:dyDescent="0.3">
      <c r="A171" s="5">
        <f t="shared" si="9"/>
        <v>135</v>
      </c>
      <c r="B171" s="1">
        <v>45156</v>
      </c>
      <c r="C171" t="s">
        <v>493</v>
      </c>
      <c r="D171" s="26" t="s">
        <v>434</v>
      </c>
      <c r="E171">
        <v>2</v>
      </c>
      <c r="F171" s="7">
        <v>1000</v>
      </c>
      <c r="G171" s="7">
        <f t="shared" si="8"/>
        <v>2000</v>
      </c>
    </row>
    <row r="172" spans="1:7" x14ac:dyDescent="0.3">
      <c r="A172" s="5">
        <f t="shared" si="9"/>
        <v>136</v>
      </c>
      <c r="B172" s="1">
        <v>45158</v>
      </c>
      <c r="C172" t="s">
        <v>477</v>
      </c>
      <c r="D172" s="26" t="s">
        <v>437</v>
      </c>
      <c r="E172">
        <v>24</v>
      </c>
      <c r="F172" s="7">
        <v>350</v>
      </c>
      <c r="G172" s="7">
        <f t="shared" si="8"/>
        <v>8400</v>
      </c>
    </row>
    <row r="173" spans="1:7" x14ac:dyDescent="0.3">
      <c r="A173" s="5">
        <f t="shared" si="9"/>
        <v>137</v>
      </c>
      <c r="B173" s="1">
        <v>45158</v>
      </c>
      <c r="C173" t="s">
        <v>487</v>
      </c>
      <c r="D173" s="26" t="s">
        <v>438</v>
      </c>
      <c r="E173">
        <v>6</v>
      </c>
      <c r="F173" s="7">
        <v>466.6</v>
      </c>
      <c r="G173" s="7">
        <f t="shared" si="8"/>
        <v>2800</v>
      </c>
    </row>
    <row r="174" spans="1:7" x14ac:dyDescent="0.3">
      <c r="A174" s="5">
        <f t="shared" si="9"/>
        <v>138</v>
      </c>
      <c r="B174" s="1">
        <v>45158</v>
      </c>
      <c r="C174" t="s">
        <v>544</v>
      </c>
      <c r="D174" s="26" t="s">
        <v>565</v>
      </c>
      <c r="E174">
        <v>1</v>
      </c>
      <c r="F174" s="7">
        <v>6000</v>
      </c>
      <c r="G174" s="7">
        <f t="shared" si="8"/>
        <v>6000</v>
      </c>
    </row>
    <row r="175" spans="1:7" x14ac:dyDescent="0.3">
      <c r="A175" s="5">
        <f t="shared" si="9"/>
        <v>139</v>
      </c>
      <c r="B175" s="1">
        <v>45170</v>
      </c>
      <c r="C175" t="s">
        <v>493</v>
      </c>
      <c r="D175" s="26" t="s">
        <v>434</v>
      </c>
      <c r="E175">
        <v>3</v>
      </c>
      <c r="F175" s="7">
        <v>1000</v>
      </c>
      <c r="G175" s="7">
        <f t="shared" si="8"/>
        <v>3000</v>
      </c>
    </row>
    <row r="176" spans="1:7" x14ac:dyDescent="0.3">
      <c r="A176" s="5">
        <f t="shared" si="9"/>
        <v>140</v>
      </c>
      <c r="B176" s="1">
        <v>45171</v>
      </c>
      <c r="C176" t="s">
        <v>8</v>
      </c>
      <c r="D176" s="26" t="s">
        <v>559</v>
      </c>
      <c r="E176">
        <v>2</v>
      </c>
      <c r="F176" s="7">
        <v>2000</v>
      </c>
      <c r="G176" s="7">
        <f t="shared" si="8"/>
        <v>4000</v>
      </c>
    </row>
    <row r="177" spans="1:7" x14ac:dyDescent="0.3">
      <c r="A177" s="5">
        <f t="shared" si="9"/>
        <v>141</v>
      </c>
      <c r="B177" s="1">
        <v>45178</v>
      </c>
      <c r="C177" t="s">
        <v>8</v>
      </c>
      <c r="D177" s="26" t="s">
        <v>559</v>
      </c>
      <c r="E177">
        <v>2</v>
      </c>
      <c r="F177" s="7">
        <v>2000</v>
      </c>
      <c r="G177" s="7">
        <f t="shared" si="8"/>
        <v>4000</v>
      </c>
    </row>
    <row r="178" spans="1:7" x14ac:dyDescent="0.3">
      <c r="A178" s="5">
        <f t="shared" si="9"/>
        <v>142</v>
      </c>
      <c r="B178" s="1">
        <v>45178</v>
      </c>
      <c r="C178" t="s">
        <v>570</v>
      </c>
      <c r="D178" s="26" t="s">
        <v>434</v>
      </c>
      <c r="E178">
        <v>2</v>
      </c>
      <c r="F178" s="7">
        <v>1000</v>
      </c>
      <c r="G178" s="7">
        <f t="shared" si="8"/>
        <v>2000</v>
      </c>
    </row>
    <row r="179" spans="1:7" x14ac:dyDescent="0.3">
      <c r="A179" s="5">
        <f t="shared" si="9"/>
        <v>143</v>
      </c>
      <c r="B179" s="1">
        <v>45185</v>
      </c>
      <c r="C179" t="s">
        <v>34</v>
      </c>
      <c r="D179" s="26" t="s">
        <v>587</v>
      </c>
      <c r="E179">
        <v>1</v>
      </c>
      <c r="F179" s="7">
        <v>7000</v>
      </c>
      <c r="G179" s="7">
        <f t="shared" ref="G179:G196" si="11">ROUND(E179*F179,0)</f>
        <v>7000</v>
      </c>
    </row>
    <row r="180" spans="1:7" x14ac:dyDescent="0.3">
      <c r="A180" s="5">
        <f t="shared" si="9"/>
        <v>143</v>
      </c>
      <c r="B180" s="1">
        <v>45185</v>
      </c>
      <c r="C180" t="s">
        <v>34</v>
      </c>
      <c r="D180" s="26" t="s">
        <v>585</v>
      </c>
      <c r="E180">
        <v>1</v>
      </c>
      <c r="F180" s="7">
        <v>3000</v>
      </c>
      <c r="G180" s="7">
        <f t="shared" si="11"/>
        <v>3000</v>
      </c>
    </row>
    <row r="181" spans="1:7" x14ac:dyDescent="0.3">
      <c r="A181" s="5">
        <f t="shared" si="9"/>
        <v>143</v>
      </c>
      <c r="B181" s="1">
        <v>45185</v>
      </c>
      <c r="C181" t="s">
        <v>34</v>
      </c>
      <c r="D181" s="26" t="s">
        <v>254</v>
      </c>
      <c r="E181">
        <v>7</v>
      </c>
      <c r="F181" s="7">
        <v>2400</v>
      </c>
      <c r="G181" s="7">
        <f t="shared" si="11"/>
        <v>16800</v>
      </c>
    </row>
    <row r="182" spans="1:7" x14ac:dyDescent="0.3">
      <c r="A182" s="5">
        <f t="shared" si="9"/>
        <v>144</v>
      </c>
      <c r="B182" s="1">
        <v>45185</v>
      </c>
      <c r="C182" t="s">
        <v>99</v>
      </c>
      <c r="D182" s="26" t="s">
        <v>254</v>
      </c>
      <c r="E182">
        <v>8</v>
      </c>
      <c r="F182" s="7">
        <v>2400</v>
      </c>
      <c r="G182" s="7">
        <f t="shared" si="11"/>
        <v>19200</v>
      </c>
    </row>
    <row r="183" spans="1:7" x14ac:dyDescent="0.3">
      <c r="A183" s="5">
        <f t="shared" si="9"/>
        <v>145</v>
      </c>
      <c r="B183" s="1">
        <v>45186</v>
      </c>
      <c r="C183" t="s">
        <v>49</v>
      </c>
      <c r="D183" s="26" t="s">
        <v>254</v>
      </c>
      <c r="E183">
        <v>6</v>
      </c>
      <c r="F183" s="7">
        <v>2400</v>
      </c>
      <c r="G183" s="7">
        <f t="shared" si="11"/>
        <v>14400</v>
      </c>
    </row>
    <row r="184" spans="1:7" x14ac:dyDescent="0.3">
      <c r="A184" s="5">
        <f t="shared" si="9"/>
        <v>145</v>
      </c>
      <c r="B184" s="1">
        <v>45186</v>
      </c>
      <c r="C184" t="s">
        <v>49</v>
      </c>
      <c r="D184" s="26" t="s">
        <v>252</v>
      </c>
      <c r="E184">
        <v>2</v>
      </c>
      <c r="F184" s="7">
        <v>2000</v>
      </c>
      <c r="G184" s="7">
        <f t="shared" si="11"/>
        <v>4000</v>
      </c>
    </row>
    <row r="185" spans="1:7" x14ac:dyDescent="0.3">
      <c r="A185" s="5">
        <f t="shared" si="9"/>
        <v>146</v>
      </c>
      <c r="B185" s="1">
        <v>45186</v>
      </c>
      <c r="C185" t="s">
        <v>44</v>
      </c>
      <c r="D185" s="26" t="s">
        <v>587</v>
      </c>
      <c r="E185">
        <v>1</v>
      </c>
      <c r="F185" s="7">
        <v>7000</v>
      </c>
      <c r="G185" s="7">
        <f t="shared" si="11"/>
        <v>7000</v>
      </c>
    </row>
    <row r="186" spans="1:7" x14ac:dyDescent="0.3">
      <c r="A186" s="5">
        <f t="shared" si="9"/>
        <v>146</v>
      </c>
      <c r="B186" s="1">
        <v>45186</v>
      </c>
      <c r="C186" t="s">
        <v>44</v>
      </c>
      <c r="D186" s="26" t="s">
        <v>585</v>
      </c>
      <c r="E186">
        <v>1</v>
      </c>
      <c r="F186" s="7">
        <v>3000</v>
      </c>
      <c r="G186" s="7">
        <f t="shared" si="11"/>
        <v>3000</v>
      </c>
    </row>
    <row r="187" spans="1:7" x14ac:dyDescent="0.3">
      <c r="A187" s="5">
        <f t="shared" si="9"/>
        <v>147</v>
      </c>
      <c r="B187" s="1">
        <v>45187</v>
      </c>
      <c r="C187" t="s">
        <v>34</v>
      </c>
      <c r="D187" s="26" t="s">
        <v>587</v>
      </c>
      <c r="E187">
        <v>1</v>
      </c>
      <c r="F187" s="7">
        <v>7000</v>
      </c>
      <c r="G187" s="7">
        <f t="shared" si="11"/>
        <v>7000</v>
      </c>
    </row>
    <row r="188" spans="1:7" x14ac:dyDescent="0.3">
      <c r="A188" s="5">
        <f t="shared" si="9"/>
        <v>147</v>
      </c>
      <c r="B188" s="1">
        <v>45187</v>
      </c>
      <c r="C188" t="s">
        <v>34</v>
      </c>
      <c r="D188" s="26" t="s">
        <v>589</v>
      </c>
      <c r="E188">
        <v>7</v>
      </c>
      <c r="F188" s="7">
        <v>2400</v>
      </c>
      <c r="G188" s="7">
        <f t="shared" si="11"/>
        <v>16800</v>
      </c>
    </row>
    <row r="189" spans="1:7" x14ac:dyDescent="0.3">
      <c r="A189" s="5">
        <f t="shared" si="9"/>
        <v>147</v>
      </c>
      <c r="B189" s="1">
        <v>45187</v>
      </c>
      <c r="C189" t="s">
        <v>34</v>
      </c>
      <c r="D189" s="26" t="s">
        <v>590</v>
      </c>
      <c r="E189">
        <v>1</v>
      </c>
      <c r="F189" s="7">
        <v>3000</v>
      </c>
      <c r="G189" s="7">
        <f t="shared" si="11"/>
        <v>3000</v>
      </c>
    </row>
    <row r="190" spans="1:7" x14ac:dyDescent="0.3">
      <c r="A190" s="5">
        <f t="shared" si="9"/>
        <v>147</v>
      </c>
      <c r="B190" s="1">
        <v>45187</v>
      </c>
      <c r="C190" t="s">
        <v>34</v>
      </c>
      <c r="D190" s="26" t="s">
        <v>532</v>
      </c>
      <c r="E190">
        <v>1</v>
      </c>
      <c r="F190" s="7">
        <v>4000</v>
      </c>
      <c r="G190" s="7">
        <f t="shared" si="11"/>
        <v>4000</v>
      </c>
    </row>
    <row r="191" spans="1:7" x14ac:dyDescent="0.3">
      <c r="A191" s="5">
        <f t="shared" si="9"/>
        <v>148</v>
      </c>
      <c r="B191" s="1">
        <v>45187</v>
      </c>
      <c r="C191" t="s">
        <v>280</v>
      </c>
      <c r="D191" s="26" t="s">
        <v>254</v>
      </c>
      <c r="E191">
        <v>3</v>
      </c>
      <c r="F191" s="7">
        <v>2400</v>
      </c>
      <c r="G191" s="7">
        <f t="shared" si="11"/>
        <v>7200</v>
      </c>
    </row>
    <row r="192" spans="1:7" x14ac:dyDescent="0.3">
      <c r="A192" s="5">
        <f t="shared" si="9"/>
        <v>149</v>
      </c>
      <c r="B192" s="1">
        <v>45188</v>
      </c>
      <c r="C192" t="s">
        <v>62</v>
      </c>
      <c r="D192" s="26" t="s">
        <v>254</v>
      </c>
      <c r="E192">
        <v>29</v>
      </c>
      <c r="F192" s="7">
        <v>2400</v>
      </c>
      <c r="G192" s="7">
        <f t="shared" si="11"/>
        <v>69600</v>
      </c>
    </row>
    <row r="193" spans="1:7" x14ac:dyDescent="0.3">
      <c r="A193" s="5">
        <f t="shared" si="9"/>
        <v>150</v>
      </c>
      <c r="B193" s="1">
        <v>45188</v>
      </c>
      <c r="C193" t="s">
        <v>338</v>
      </c>
      <c r="D193" s="26" t="s">
        <v>254</v>
      </c>
      <c r="E193">
        <v>2</v>
      </c>
      <c r="F193" s="7">
        <v>2400</v>
      </c>
      <c r="G193" s="7">
        <f t="shared" si="11"/>
        <v>4800</v>
      </c>
    </row>
    <row r="194" spans="1:7" x14ac:dyDescent="0.3">
      <c r="A194" s="5">
        <f>IF(_xlfn.CONCAT(B194:C194)=_xlfn.CONCAT(B193:C193),A193,A193+1)</f>
        <v>151</v>
      </c>
      <c r="B194" s="1">
        <v>45188</v>
      </c>
      <c r="C194" t="s">
        <v>87</v>
      </c>
      <c r="D194" s="26" t="s">
        <v>254</v>
      </c>
      <c r="E194">
        <v>10</v>
      </c>
      <c r="F194" s="7">
        <v>2400</v>
      </c>
      <c r="G194" s="7">
        <f t="shared" si="11"/>
        <v>24000</v>
      </c>
    </row>
    <row r="195" spans="1:7" x14ac:dyDescent="0.3">
      <c r="A195" s="5">
        <f t="shared" si="9"/>
        <v>152</v>
      </c>
      <c r="B195" s="1">
        <v>45188</v>
      </c>
      <c r="C195" t="s">
        <v>591</v>
      </c>
      <c r="D195" s="26" t="s">
        <v>254</v>
      </c>
      <c r="E195">
        <v>4</v>
      </c>
      <c r="F195" s="7">
        <v>2400</v>
      </c>
      <c r="G195" s="7">
        <f t="shared" si="11"/>
        <v>9600</v>
      </c>
    </row>
    <row r="196" spans="1:7" x14ac:dyDescent="0.3">
      <c r="A196" s="5">
        <f t="shared" si="9"/>
        <v>153</v>
      </c>
      <c r="B196" s="1">
        <v>45188</v>
      </c>
      <c r="C196" t="s">
        <v>860</v>
      </c>
      <c r="D196" s="26" t="s">
        <v>254</v>
      </c>
      <c r="E196">
        <v>6</v>
      </c>
      <c r="F196" s="7">
        <v>2400</v>
      </c>
      <c r="G196" s="7">
        <f t="shared" si="11"/>
        <v>14400</v>
      </c>
    </row>
    <row r="197" spans="1:7" x14ac:dyDescent="0.3">
      <c r="A197" s="5">
        <f t="shared" si="9"/>
        <v>154</v>
      </c>
      <c r="B197" s="1">
        <v>45189</v>
      </c>
      <c r="C197" t="s">
        <v>592</v>
      </c>
      <c r="D197" s="26" t="s">
        <v>254</v>
      </c>
      <c r="E197">
        <v>3</v>
      </c>
      <c r="F197" s="7">
        <v>2400</v>
      </c>
      <c r="G197" s="7">
        <f t="shared" ref="G197:G255" si="12">ROUND(E197*F197,0)</f>
        <v>7200</v>
      </c>
    </row>
    <row r="198" spans="1:7" x14ac:dyDescent="0.3">
      <c r="A198" s="5">
        <f t="shared" si="9"/>
        <v>155</v>
      </c>
      <c r="B198" s="1">
        <v>45189</v>
      </c>
      <c r="C198" t="s">
        <v>593</v>
      </c>
      <c r="D198" s="26" t="s">
        <v>254</v>
      </c>
      <c r="E198">
        <v>5</v>
      </c>
      <c r="F198" s="7">
        <v>2400</v>
      </c>
      <c r="G198" s="7">
        <f t="shared" si="12"/>
        <v>12000</v>
      </c>
    </row>
    <row r="199" spans="1:7" x14ac:dyDescent="0.3">
      <c r="A199" s="5">
        <f t="shared" si="9"/>
        <v>156</v>
      </c>
      <c r="B199" s="1">
        <v>45192</v>
      </c>
      <c r="C199" t="s">
        <v>596</v>
      </c>
      <c r="D199" s="26" t="s">
        <v>434</v>
      </c>
      <c r="E199">
        <v>2</v>
      </c>
      <c r="F199" s="7">
        <v>1000</v>
      </c>
      <c r="G199" s="7">
        <f t="shared" si="12"/>
        <v>2000</v>
      </c>
    </row>
    <row r="200" spans="1:7" x14ac:dyDescent="0.3">
      <c r="A200" s="5">
        <f t="shared" ref="A200:A263" si="13">IF(_xlfn.CONCAT(B200:C200)=_xlfn.CONCAT(B199:C199),A199,A199+1)</f>
        <v>157</v>
      </c>
      <c r="B200" s="1">
        <v>45195</v>
      </c>
      <c r="C200" t="s">
        <v>138</v>
      </c>
      <c r="D200" s="26" t="s">
        <v>434</v>
      </c>
      <c r="E200">
        <v>2</v>
      </c>
      <c r="F200" s="7">
        <v>1000</v>
      </c>
      <c r="G200" s="7">
        <f t="shared" si="12"/>
        <v>2000</v>
      </c>
    </row>
    <row r="201" spans="1:7" x14ac:dyDescent="0.3">
      <c r="A201" s="5">
        <f t="shared" si="13"/>
        <v>158</v>
      </c>
      <c r="B201" s="1">
        <v>45199</v>
      </c>
      <c r="C201" t="s">
        <v>62</v>
      </c>
      <c r="D201" s="26" t="s">
        <v>601</v>
      </c>
      <c r="E201">
        <v>2</v>
      </c>
      <c r="F201" s="7">
        <v>2000</v>
      </c>
      <c r="G201" s="7">
        <f t="shared" si="12"/>
        <v>4000</v>
      </c>
    </row>
    <row r="202" spans="1:7" x14ac:dyDescent="0.3">
      <c r="A202" s="5">
        <f t="shared" si="13"/>
        <v>158</v>
      </c>
      <c r="B202" s="1">
        <v>45199</v>
      </c>
      <c r="C202" t="s">
        <v>62</v>
      </c>
      <c r="D202" s="26" t="s">
        <v>434</v>
      </c>
      <c r="E202">
        <v>2</v>
      </c>
      <c r="F202" s="7">
        <v>1000</v>
      </c>
      <c r="G202" s="7">
        <f t="shared" si="12"/>
        <v>2000</v>
      </c>
    </row>
    <row r="203" spans="1:7" x14ac:dyDescent="0.3">
      <c r="A203" s="5">
        <f t="shared" si="13"/>
        <v>159</v>
      </c>
      <c r="B203" s="1">
        <v>45200</v>
      </c>
      <c r="C203" t="s">
        <v>575</v>
      </c>
      <c r="D203" s="26" t="s">
        <v>603</v>
      </c>
      <c r="E203">
        <v>1</v>
      </c>
      <c r="F203" s="7">
        <v>2500</v>
      </c>
      <c r="G203" s="7">
        <f t="shared" si="12"/>
        <v>2500</v>
      </c>
    </row>
    <row r="204" spans="1:7" x14ac:dyDescent="0.3">
      <c r="A204" s="5">
        <f t="shared" si="13"/>
        <v>159</v>
      </c>
      <c r="B204" s="1">
        <v>45200</v>
      </c>
      <c r="C204" t="s">
        <v>575</v>
      </c>
      <c r="D204" s="26" t="s">
        <v>604</v>
      </c>
      <c r="E204">
        <v>1</v>
      </c>
      <c r="F204" s="7">
        <v>2400</v>
      </c>
      <c r="G204" s="7">
        <f t="shared" si="12"/>
        <v>2400</v>
      </c>
    </row>
    <row r="205" spans="1:7" x14ac:dyDescent="0.3">
      <c r="A205" s="5">
        <f t="shared" si="13"/>
        <v>160</v>
      </c>
      <c r="B205" s="1">
        <v>45200</v>
      </c>
      <c r="C205" t="s">
        <v>602</v>
      </c>
      <c r="D205" s="26" t="s">
        <v>603</v>
      </c>
      <c r="E205">
        <v>4</v>
      </c>
      <c r="F205" s="7">
        <v>2500</v>
      </c>
      <c r="G205" s="7">
        <f t="shared" si="12"/>
        <v>10000</v>
      </c>
    </row>
    <row r="206" spans="1:7" x14ac:dyDescent="0.3">
      <c r="A206" s="5">
        <f t="shared" si="13"/>
        <v>160</v>
      </c>
      <c r="B206" s="1">
        <v>45200</v>
      </c>
      <c r="C206" t="s">
        <v>602</v>
      </c>
      <c r="D206" s="26" t="s">
        <v>604</v>
      </c>
      <c r="E206">
        <v>2</v>
      </c>
      <c r="F206" s="7">
        <v>2400</v>
      </c>
      <c r="G206" s="7">
        <f t="shared" si="12"/>
        <v>4800</v>
      </c>
    </row>
    <row r="207" spans="1:7" x14ac:dyDescent="0.3">
      <c r="A207" s="5">
        <f t="shared" si="13"/>
        <v>161</v>
      </c>
      <c r="B207" s="1">
        <v>45200</v>
      </c>
      <c r="C207" t="s">
        <v>597</v>
      </c>
      <c r="D207" s="26" t="s">
        <v>604</v>
      </c>
      <c r="E207">
        <v>1</v>
      </c>
      <c r="F207" s="7">
        <v>2400</v>
      </c>
      <c r="G207" s="7">
        <f t="shared" si="12"/>
        <v>2400</v>
      </c>
    </row>
    <row r="208" spans="1:7" x14ac:dyDescent="0.3">
      <c r="A208" s="5">
        <f t="shared" si="13"/>
        <v>162</v>
      </c>
      <c r="B208" s="1">
        <v>45207</v>
      </c>
      <c r="C208" t="s">
        <v>742</v>
      </c>
      <c r="D208" s="26" t="s">
        <v>743</v>
      </c>
      <c r="E208">
        <v>3</v>
      </c>
      <c r="F208" s="51">
        <v>3500</v>
      </c>
      <c r="G208" s="7">
        <f t="shared" si="12"/>
        <v>10500</v>
      </c>
    </row>
    <row r="209" spans="1:7" x14ac:dyDescent="0.3">
      <c r="A209" s="5">
        <f t="shared" si="13"/>
        <v>163</v>
      </c>
      <c r="B209" s="1">
        <v>45207</v>
      </c>
      <c r="C209" t="s">
        <v>145</v>
      </c>
      <c r="D209" s="26" t="s">
        <v>254</v>
      </c>
      <c r="E209">
        <v>6</v>
      </c>
      <c r="F209" s="51">
        <v>2400</v>
      </c>
      <c r="G209" s="7">
        <f t="shared" si="12"/>
        <v>14400</v>
      </c>
    </row>
    <row r="210" spans="1:7" x14ac:dyDescent="0.3">
      <c r="A210" s="5">
        <f t="shared" si="13"/>
        <v>164</v>
      </c>
      <c r="B210" s="1">
        <v>45208</v>
      </c>
      <c r="C210" s="26" t="s">
        <v>519</v>
      </c>
      <c r="D210" s="26" t="s">
        <v>254</v>
      </c>
      <c r="E210">
        <v>1</v>
      </c>
      <c r="F210" s="7">
        <v>2400</v>
      </c>
      <c r="G210" s="7">
        <f t="shared" si="12"/>
        <v>2400</v>
      </c>
    </row>
    <row r="211" spans="1:7" x14ac:dyDescent="0.3">
      <c r="A211" s="5">
        <f t="shared" si="13"/>
        <v>165</v>
      </c>
      <c r="B211" s="1">
        <v>45208</v>
      </c>
      <c r="C211" s="52" t="s">
        <v>145</v>
      </c>
      <c r="D211" s="26" t="s">
        <v>254</v>
      </c>
      <c r="E211">
        <v>4</v>
      </c>
      <c r="F211" s="7">
        <v>2400</v>
      </c>
      <c r="G211" s="7">
        <f t="shared" si="12"/>
        <v>9600</v>
      </c>
    </row>
    <row r="212" spans="1:7" x14ac:dyDescent="0.3">
      <c r="A212" s="5">
        <f t="shared" si="13"/>
        <v>166</v>
      </c>
      <c r="B212" s="1">
        <v>45210</v>
      </c>
      <c r="C212" s="26" t="s">
        <v>566</v>
      </c>
      <c r="D212" s="26" t="s">
        <v>332</v>
      </c>
      <c r="E212">
        <v>1</v>
      </c>
      <c r="F212" s="7">
        <v>4500</v>
      </c>
      <c r="G212" s="7">
        <f t="shared" si="12"/>
        <v>4500</v>
      </c>
    </row>
    <row r="213" spans="1:7" x14ac:dyDescent="0.3">
      <c r="A213" s="5">
        <f t="shared" si="13"/>
        <v>167</v>
      </c>
      <c r="B213" s="1">
        <v>45214</v>
      </c>
      <c r="C213" s="52" t="s">
        <v>493</v>
      </c>
      <c r="D213" s="26" t="s">
        <v>254</v>
      </c>
      <c r="E213">
        <v>4</v>
      </c>
      <c r="F213" s="7">
        <v>2400</v>
      </c>
      <c r="G213" s="7">
        <f t="shared" si="12"/>
        <v>9600</v>
      </c>
    </row>
    <row r="214" spans="1:7" x14ac:dyDescent="0.3">
      <c r="A214" s="5">
        <f t="shared" si="13"/>
        <v>168</v>
      </c>
      <c r="B214" s="1">
        <v>45214</v>
      </c>
      <c r="C214" s="52" t="s">
        <v>55</v>
      </c>
      <c r="D214" s="26" t="s">
        <v>254</v>
      </c>
      <c r="E214">
        <v>2</v>
      </c>
      <c r="F214" s="7">
        <v>2400</v>
      </c>
      <c r="G214" s="7">
        <f t="shared" si="12"/>
        <v>4800</v>
      </c>
    </row>
    <row r="215" spans="1:7" x14ac:dyDescent="0.3">
      <c r="A215" s="5">
        <f t="shared" si="13"/>
        <v>169</v>
      </c>
      <c r="B215" s="1">
        <v>45215</v>
      </c>
      <c r="C215" s="52" t="s">
        <v>566</v>
      </c>
      <c r="D215" s="26" t="s">
        <v>332</v>
      </c>
      <c r="E215">
        <v>1</v>
      </c>
      <c r="F215" s="7">
        <v>4500</v>
      </c>
      <c r="G215" s="7">
        <f t="shared" si="12"/>
        <v>4500</v>
      </c>
    </row>
    <row r="216" spans="1:7" x14ac:dyDescent="0.3">
      <c r="A216" s="5">
        <f t="shared" si="13"/>
        <v>170</v>
      </c>
      <c r="B216" s="1">
        <v>45215</v>
      </c>
      <c r="C216" s="52" t="s">
        <v>13</v>
      </c>
      <c r="D216" s="26" t="s">
        <v>332</v>
      </c>
      <c r="E216">
        <v>2</v>
      </c>
      <c r="F216" s="7">
        <v>4500</v>
      </c>
      <c r="G216" s="7">
        <f t="shared" si="12"/>
        <v>9000</v>
      </c>
    </row>
    <row r="217" spans="1:7" x14ac:dyDescent="0.3">
      <c r="A217" s="5">
        <f t="shared" si="13"/>
        <v>170</v>
      </c>
      <c r="B217" s="1">
        <v>45215</v>
      </c>
      <c r="C217" s="52" t="s">
        <v>13</v>
      </c>
      <c r="D217" s="26" t="s">
        <v>434</v>
      </c>
      <c r="E217">
        <v>1</v>
      </c>
      <c r="F217" s="7">
        <v>1000</v>
      </c>
      <c r="G217" s="7">
        <f t="shared" si="12"/>
        <v>1000</v>
      </c>
    </row>
    <row r="218" spans="1:7" x14ac:dyDescent="0.3">
      <c r="A218" s="5">
        <f t="shared" si="13"/>
        <v>171</v>
      </c>
      <c r="B218" s="1">
        <v>45216</v>
      </c>
      <c r="C218" s="26" t="s">
        <v>566</v>
      </c>
      <c r="D218" s="26" t="s">
        <v>332</v>
      </c>
      <c r="E218">
        <v>1</v>
      </c>
      <c r="F218" s="7">
        <v>5000</v>
      </c>
      <c r="G218" s="7">
        <f t="shared" si="12"/>
        <v>5000</v>
      </c>
    </row>
    <row r="219" spans="1:7" x14ac:dyDescent="0.3">
      <c r="A219" s="5">
        <f t="shared" si="13"/>
        <v>172</v>
      </c>
      <c r="B219" s="1">
        <v>45221</v>
      </c>
      <c r="C219" s="52" t="s">
        <v>751</v>
      </c>
      <c r="D219" s="26" t="s">
        <v>254</v>
      </c>
      <c r="E219">
        <v>4</v>
      </c>
      <c r="F219" s="7">
        <v>2400</v>
      </c>
      <c r="G219" s="7">
        <f t="shared" si="12"/>
        <v>9600</v>
      </c>
    </row>
    <row r="220" spans="1:7" x14ac:dyDescent="0.3">
      <c r="A220" s="5">
        <f t="shared" si="13"/>
        <v>172</v>
      </c>
      <c r="B220" s="1">
        <v>45221</v>
      </c>
      <c r="C220" s="52" t="s">
        <v>751</v>
      </c>
      <c r="D220" s="26" t="s">
        <v>603</v>
      </c>
      <c r="E220">
        <v>4</v>
      </c>
      <c r="F220" s="7">
        <v>2500</v>
      </c>
      <c r="G220" s="7">
        <f t="shared" si="12"/>
        <v>10000</v>
      </c>
    </row>
    <row r="221" spans="1:7" x14ac:dyDescent="0.3">
      <c r="A221" s="5">
        <f t="shared" si="13"/>
        <v>173</v>
      </c>
      <c r="B221" s="1">
        <v>45224</v>
      </c>
      <c r="C221" s="26" t="s">
        <v>746</v>
      </c>
      <c r="D221" s="26" t="s">
        <v>590</v>
      </c>
      <c r="E221">
        <v>1</v>
      </c>
      <c r="F221" s="7">
        <v>1500</v>
      </c>
      <c r="G221" s="7">
        <f t="shared" si="12"/>
        <v>1500</v>
      </c>
    </row>
    <row r="222" spans="1:7" x14ac:dyDescent="0.3">
      <c r="A222" s="5">
        <f t="shared" si="13"/>
        <v>174</v>
      </c>
      <c r="B222" s="1">
        <v>45228</v>
      </c>
      <c r="C222" s="52" t="s">
        <v>145</v>
      </c>
      <c r="D222" s="26" t="s">
        <v>254</v>
      </c>
      <c r="E222">
        <v>6</v>
      </c>
      <c r="F222" s="7">
        <v>2400</v>
      </c>
      <c r="G222" s="7">
        <f t="shared" si="12"/>
        <v>14400</v>
      </c>
    </row>
    <row r="223" spans="1:7" x14ac:dyDescent="0.3">
      <c r="A223" s="5">
        <f t="shared" si="13"/>
        <v>175</v>
      </c>
      <c r="B223" s="1">
        <v>45235</v>
      </c>
      <c r="C223" s="26" t="s">
        <v>34</v>
      </c>
      <c r="D223" s="26" t="s">
        <v>254</v>
      </c>
      <c r="E223">
        <v>2</v>
      </c>
      <c r="F223" s="7">
        <v>2400</v>
      </c>
      <c r="G223" s="7">
        <f t="shared" si="12"/>
        <v>4800</v>
      </c>
    </row>
    <row r="224" spans="1:7" x14ac:dyDescent="0.3">
      <c r="A224" s="5">
        <f t="shared" si="13"/>
        <v>175</v>
      </c>
      <c r="B224" s="1">
        <v>45235</v>
      </c>
      <c r="C224" s="26" t="s">
        <v>34</v>
      </c>
      <c r="D224" s="26" t="s">
        <v>761</v>
      </c>
      <c r="E224">
        <v>1</v>
      </c>
      <c r="F224" s="7">
        <v>2800</v>
      </c>
      <c r="G224" s="7">
        <f t="shared" si="12"/>
        <v>2800</v>
      </c>
    </row>
    <row r="225" spans="1:7" x14ac:dyDescent="0.3">
      <c r="A225" s="5">
        <f t="shared" si="13"/>
        <v>176</v>
      </c>
      <c r="B225" s="1">
        <v>45235</v>
      </c>
      <c r="C225" s="26" t="s">
        <v>751</v>
      </c>
      <c r="D225" s="26" t="s">
        <v>254</v>
      </c>
      <c r="E225">
        <v>1</v>
      </c>
      <c r="F225" s="7">
        <v>2400</v>
      </c>
      <c r="G225" s="7">
        <f t="shared" si="12"/>
        <v>2400</v>
      </c>
    </row>
    <row r="226" spans="1:7" x14ac:dyDescent="0.3">
      <c r="A226" s="5">
        <f t="shared" si="13"/>
        <v>177</v>
      </c>
      <c r="B226" s="1">
        <v>45235</v>
      </c>
      <c r="C226" s="52" t="s">
        <v>145</v>
      </c>
      <c r="D226" s="26" t="s">
        <v>254</v>
      </c>
      <c r="E226">
        <v>4</v>
      </c>
      <c r="F226" s="7">
        <v>2400</v>
      </c>
      <c r="G226" s="7">
        <f t="shared" si="12"/>
        <v>9600</v>
      </c>
    </row>
    <row r="227" spans="1:7" x14ac:dyDescent="0.3">
      <c r="A227" s="5">
        <f t="shared" si="13"/>
        <v>178</v>
      </c>
      <c r="B227" s="1">
        <v>45248</v>
      </c>
      <c r="C227" s="52" t="s">
        <v>13</v>
      </c>
      <c r="D227" s="26" t="s">
        <v>434</v>
      </c>
      <c r="E227">
        <v>2</v>
      </c>
      <c r="F227" s="7">
        <v>1000</v>
      </c>
      <c r="G227" s="7">
        <f t="shared" si="12"/>
        <v>2000</v>
      </c>
    </row>
    <row r="228" spans="1:7" x14ac:dyDescent="0.3">
      <c r="A228" s="5">
        <f t="shared" si="13"/>
        <v>179</v>
      </c>
      <c r="B228" s="1">
        <v>45250</v>
      </c>
      <c r="C228" s="52" t="s">
        <v>596</v>
      </c>
      <c r="D228" s="26" t="s">
        <v>434</v>
      </c>
      <c r="E228">
        <v>1</v>
      </c>
      <c r="F228" s="7">
        <v>1000</v>
      </c>
      <c r="G228" s="7">
        <f t="shared" si="12"/>
        <v>1000</v>
      </c>
    </row>
    <row r="229" spans="1:7" x14ac:dyDescent="0.3">
      <c r="A229" s="5">
        <f t="shared" si="13"/>
        <v>180</v>
      </c>
      <c r="B229" s="1">
        <v>45256</v>
      </c>
      <c r="C229" t="s">
        <v>282</v>
      </c>
      <c r="D229" s="26" t="s">
        <v>254</v>
      </c>
      <c r="E229">
        <v>1</v>
      </c>
      <c r="F229" s="7">
        <v>2400</v>
      </c>
      <c r="G229" s="7">
        <f t="shared" si="12"/>
        <v>2400</v>
      </c>
    </row>
    <row r="230" spans="1:7" x14ac:dyDescent="0.3">
      <c r="A230" s="5">
        <f t="shared" si="13"/>
        <v>180</v>
      </c>
      <c r="B230" s="1">
        <v>45256</v>
      </c>
      <c r="C230" t="s">
        <v>282</v>
      </c>
      <c r="D230" t="s">
        <v>333</v>
      </c>
      <c r="E230">
        <v>1</v>
      </c>
      <c r="F230" s="7">
        <v>1100</v>
      </c>
      <c r="G230" s="7">
        <f t="shared" si="12"/>
        <v>1100</v>
      </c>
    </row>
    <row r="231" spans="1:7" x14ac:dyDescent="0.3">
      <c r="A231" s="5">
        <f t="shared" si="13"/>
        <v>181</v>
      </c>
      <c r="B231" s="1">
        <v>45256</v>
      </c>
      <c r="C231" t="s">
        <v>775</v>
      </c>
      <c r="D231" t="s">
        <v>589</v>
      </c>
      <c r="E231">
        <v>3</v>
      </c>
      <c r="F231" s="7">
        <v>2400</v>
      </c>
      <c r="G231" s="7">
        <f t="shared" si="12"/>
        <v>7200</v>
      </c>
    </row>
    <row r="232" spans="1:7" x14ac:dyDescent="0.3">
      <c r="A232" s="5">
        <f t="shared" si="13"/>
        <v>182</v>
      </c>
      <c r="B232" s="1">
        <v>45266</v>
      </c>
      <c r="C232" t="s">
        <v>519</v>
      </c>
      <c r="D232" t="s">
        <v>434</v>
      </c>
      <c r="E232">
        <v>2</v>
      </c>
      <c r="F232" s="7">
        <v>1300</v>
      </c>
      <c r="G232" s="7">
        <f t="shared" si="12"/>
        <v>2600</v>
      </c>
    </row>
    <row r="233" spans="1:7" x14ac:dyDescent="0.3">
      <c r="A233" s="5">
        <f t="shared" si="13"/>
        <v>183</v>
      </c>
      <c r="B233" s="1">
        <v>45266</v>
      </c>
      <c r="C233" t="s">
        <v>479</v>
      </c>
      <c r="D233" t="s">
        <v>434</v>
      </c>
      <c r="E233">
        <v>1</v>
      </c>
      <c r="F233" s="7">
        <v>1000</v>
      </c>
      <c r="G233" s="7">
        <f t="shared" si="12"/>
        <v>1000</v>
      </c>
    </row>
    <row r="234" spans="1:7" x14ac:dyDescent="0.3">
      <c r="A234" s="5">
        <f t="shared" si="13"/>
        <v>184</v>
      </c>
      <c r="B234" s="1">
        <v>45270</v>
      </c>
      <c r="C234" t="s">
        <v>493</v>
      </c>
      <c r="D234" t="s">
        <v>60</v>
      </c>
      <c r="E234">
        <v>1</v>
      </c>
      <c r="F234" s="7">
        <v>2500</v>
      </c>
      <c r="G234" s="7">
        <f t="shared" si="12"/>
        <v>2500</v>
      </c>
    </row>
    <row r="235" spans="1:7" x14ac:dyDescent="0.3">
      <c r="A235" s="5">
        <f t="shared" si="13"/>
        <v>185</v>
      </c>
      <c r="B235" s="1">
        <v>45274</v>
      </c>
      <c r="C235" t="s">
        <v>539</v>
      </c>
      <c r="D235" t="s">
        <v>793</v>
      </c>
      <c r="E235">
        <v>1</v>
      </c>
      <c r="F235" s="7">
        <v>7500</v>
      </c>
      <c r="G235" s="7">
        <f t="shared" si="12"/>
        <v>7500</v>
      </c>
    </row>
    <row r="236" spans="1:7" x14ac:dyDescent="0.3">
      <c r="A236" s="5">
        <f t="shared" si="13"/>
        <v>186</v>
      </c>
      <c r="B236" s="1">
        <v>45277</v>
      </c>
      <c r="C236" t="s">
        <v>439</v>
      </c>
      <c r="D236" t="s">
        <v>434</v>
      </c>
      <c r="E236">
        <v>2</v>
      </c>
      <c r="F236" s="7">
        <v>1300</v>
      </c>
      <c r="G236" s="7">
        <f t="shared" si="12"/>
        <v>2600</v>
      </c>
    </row>
    <row r="237" spans="1:7" x14ac:dyDescent="0.3">
      <c r="A237" s="5">
        <f t="shared" si="13"/>
        <v>187</v>
      </c>
      <c r="B237" s="1">
        <v>45283</v>
      </c>
      <c r="C237" t="s">
        <v>25</v>
      </c>
      <c r="D237" t="s">
        <v>793</v>
      </c>
      <c r="E237">
        <v>1</v>
      </c>
      <c r="F237" s="7">
        <v>7500</v>
      </c>
      <c r="G237" s="7">
        <f t="shared" si="12"/>
        <v>7500</v>
      </c>
    </row>
    <row r="238" spans="1:7" x14ac:dyDescent="0.3">
      <c r="A238" s="5">
        <f t="shared" si="13"/>
        <v>188</v>
      </c>
      <c r="B238" s="1">
        <v>45283</v>
      </c>
      <c r="C238" t="s">
        <v>34</v>
      </c>
      <c r="D238" t="s">
        <v>793</v>
      </c>
      <c r="E238">
        <v>2</v>
      </c>
      <c r="F238" s="7">
        <v>7500</v>
      </c>
      <c r="G238" s="7">
        <f t="shared" si="12"/>
        <v>15000</v>
      </c>
    </row>
    <row r="239" spans="1:7" x14ac:dyDescent="0.3">
      <c r="A239" s="5">
        <f t="shared" si="13"/>
        <v>189</v>
      </c>
      <c r="B239" s="1">
        <v>45284</v>
      </c>
      <c r="C239" t="s">
        <v>539</v>
      </c>
      <c r="D239" t="s">
        <v>793</v>
      </c>
      <c r="E239">
        <v>2</v>
      </c>
      <c r="F239" s="7">
        <v>7500</v>
      </c>
      <c r="G239" s="7">
        <f t="shared" si="12"/>
        <v>15000</v>
      </c>
    </row>
    <row r="240" spans="1:7" x14ac:dyDescent="0.3">
      <c r="A240" s="5">
        <f t="shared" si="13"/>
        <v>190</v>
      </c>
      <c r="B240" s="1">
        <v>45290</v>
      </c>
      <c r="C240" t="s">
        <v>539</v>
      </c>
      <c r="D240" t="s">
        <v>793</v>
      </c>
      <c r="E240">
        <v>1</v>
      </c>
      <c r="F240" s="7">
        <v>7500</v>
      </c>
      <c r="G240" s="7">
        <f t="shared" si="12"/>
        <v>7500</v>
      </c>
    </row>
    <row r="241" spans="1:7" x14ac:dyDescent="0.3">
      <c r="A241" s="5">
        <f t="shared" si="13"/>
        <v>191</v>
      </c>
      <c r="B241" s="1">
        <v>45294</v>
      </c>
      <c r="C241" t="s">
        <v>138</v>
      </c>
      <c r="D241" t="s">
        <v>434</v>
      </c>
      <c r="E241">
        <v>5</v>
      </c>
      <c r="F241" s="7">
        <v>1000</v>
      </c>
      <c r="G241" s="7">
        <f t="shared" si="12"/>
        <v>5000</v>
      </c>
    </row>
    <row r="242" spans="1:7" x14ac:dyDescent="0.3">
      <c r="A242" s="5">
        <f t="shared" si="13"/>
        <v>192</v>
      </c>
      <c r="B242" s="1">
        <v>45003</v>
      </c>
      <c r="C242" t="s">
        <v>847</v>
      </c>
      <c r="D242" t="s">
        <v>846</v>
      </c>
      <c r="E242">
        <v>1</v>
      </c>
      <c r="F242" s="7">
        <v>212000</v>
      </c>
      <c r="G242" s="7">
        <f t="shared" si="12"/>
        <v>212000</v>
      </c>
    </row>
    <row r="243" spans="1:7" x14ac:dyDescent="0.3">
      <c r="A243" s="5">
        <f t="shared" si="13"/>
        <v>193</v>
      </c>
      <c r="B243" s="1">
        <v>45034</v>
      </c>
      <c r="C243" t="s">
        <v>847</v>
      </c>
      <c r="D243" t="s">
        <v>846</v>
      </c>
      <c r="E243">
        <v>1</v>
      </c>
      <c r="F243" s="7">
        <v>212000</v>
      </c>
      <c r="G243" s="7">
        <f t="shared" si="12"/>
        <v>212000</v>
      </c>
    </row>
    <row r="244" spans="1:7" x14ac:dyDescent="0.3">
      <c r="A244" s="5">
        <f t="shared" si="13"/>
        <v>194</v>
      </c>
      <c r="B244" s="1">
        <v>45064</v>
      </c>
      <c r="C244" t="s">
        <v>847</v>
      </c>
      <c r="D244" t="s">
        <v>846</v>
      </c>
      <c r="E244">
        <v>1</v>
      </c>
      <c r="F244" s="7">
        <v>212000</v>
      </c>
      <c r="G244" s="7">
        <f t="shared" si="12"/>
        <v>212000</v>
      </c>
    </row>
    <row r="245" spans="1:7" x14ac:dyDescent="0.3">
      <c r="A245" s="5">
        <f t="shared" si="13"/>
        <v>195</v>
      </c>
      <c r="B245" s="1">
        <v>45095</v>
      </c>
      <c r="C245" t="s">
        <v>847</v>
      </c>
      <c r="D245" t="s">
        <v>846</v>
      </c>
      <c r="E245">
        <v>1</v>
      </c>
      <c r="F245" s="7">
        <v>212000</v>
      </c>
      <c r="G245" s="7">
        <f t="shared" si="12"/>
        <v>212000</v>
      </c>
    </row>
    <row r="246" spans="1:7" x14ac:dyDescent="0.3">
      <c r="A246" s="5">
        <f t="shared" si="13"/>
        <v>196</v>
      </c>
      <c r="B246" s="1">
        <v>45125</v>
      </c>
      <c r="C246" t="s">
        <v>847</v>
      </c>
      <c r="D246" t="s">
        <v>846</v>
      </c>
      <c r="E246">
        <v>1</v>
      </c>
      <c r="F246" s="7">
        <v>212000</v>
      </c>
      <c r="G246" s="7">
        <f t="shared" si="12"/>
        <v>212000</v>
      </c>
    </row>
    <row r="247" spans="1:7" x14ac:dyDescent="0.3">
      <c r="A247" s="5">
        <f t="shared" si="13"/>
        <v>197</v>
      </c>
      <c r="B247" s="1">
        <v>45156</v>
      </c>
      <c r="C247" t="s">
        <v>847</v>
      </c>
      <c r="D247" t="s">
        <v>846</v>
      </c>
      <c r="E247">
        <v>1</v>
      </c>
      <c r="F247" s="7">
        <v>212000</v>
      </c>
      <c r="G247" s="7">
        <f t="shared" si="12"/>
        <v>212000</v>
      </c>
    </row>
    <row r="248" spans="1:7" x14ac:dyDescent="0.3">
      <c r="A248" s="5">
        <f t="shared" si="13"/>
        <v>198</v>
      </c>
      <c r="B248" s="1">
        <v>45187</v>
      </c>
      <c r="C248" t="s">
        <v>847</v>
      </c>
      <c r="D248" t="s">
        <v>846</v>
      </c>
      <c r="E248">
        <v>1</v>
      </c>
      <c r="F248" s="7">
        <v>212000</v>
      </c>
      <c r="G248" s="7">
        <f t="shared" si="12"/>
        <v>212000</v>
      </c>
    </row>
    <row r="249" spans="1:7" x14ac:dyDescent="0.3">
      <c r="A249" s="5">
        <f t="shared" si="13"/>
        <v>199</v>
      </c>
      <c r="B249" s="1">
        <v>45217</v>
      </c>
      <c r="C249" t="s">
        <v>847</v>
      </c>
      <c r="D249" t="s">
        <v>846</v>
      </c>
      <c r="E249">
        <v>1</v>
      </c>
      <c r="F249" s="7">
        <v>212000</v>
      </c>
      <c r="G249" s="7">
        <f t="shared" si="12"/>
        <v>212000</v>
      </c>
    </row>
    <row r="250" spans="1:7" x14ac:dyDescent="0.3">
      <c r="A250" s="5">
        <f t="shared" si="13"/>
        <v>200</v>
      </c>
      <c r="B250" s="1">
        <v>45248</v>
      </c>
      <c r="C250" t="s">
        <v>847</v>
      </c>
      <c r="D250" t="s">
        <v>846</v>
      </c>
      <c r="E250">
        <v>1</v>
      </c>
      <c r="F250" s="7">
        <v>212000</v>
      </c>
      <c r="G250" s="7">
        <f t="shared" si="12"/>
        <v>212000</v>
      </c>
    </row>
    <row r="251" spans="1:7" x14ac:dyDescent="0.3">
      <c r="A251" s="5">
        <f t="shared" si="13"/>
        <v>201</v>
      </c>
      <c r="B251" s="1">
        <v>45278</v>
      </c>
      <c r="C251" t="s">
        <v>847</v>
      </c>
      <c r="D251" t="s">
        <v>846</v>
      </c>
      <c r="E251">
        <v>1</v>
      </c>
      <c r="F251" s="7">
        <v>212000</v>
      </c>
      <c r="G251" s="7">
        <f t="shared" si="12"/>
        <v>212000</v>
      </c>
    </row>
    <row r="252" spans="1:7" x14ac:dyDescent="0.3">
      <c r="A252" s="5">
        <f t="shared" si="13"/>
        <v>202</v>
      </c>
      <c r="B252" s="1">
        <v>45309</v>
      </c>
      <c r="C252" t="s">
        <v>847</v>
      </c>
      <c r="D252" t="s">
        <v>846</v>
      </c>
      <c r="E252">
        <v>1</v>
      </c>
      <c r="F252" s="7">
        <v>212000</v>
      </c>
      <c r="G252" s="7">
        <f t="shared" si="12"/>
        <v>212000</v>
      </c>
    </row>
    <row r="253" spans="1:7" x14ac:dyDescent="0.3">
      <c r="A253" s="5">
        <f t="shared" si="13"/>
        <v>203</v>
      </c>
      <c r="B253" s="1">
        <v>45297</v>
      </c>
      <c r="C253" t="s">
        <v>48</v>
      </c>
      <c r="D253" t="s">
        <v>535</v>
      </c>
      <c r="E253">
        <v>1</v>
      </c>
      <c r="F253" s="7">
        <v>2500</v>
      </c>
      <c r="G253" s="7">
        <f t="shared" si="12"/>
        <v>2500</v>
      </c>
    </row>
    <row r="254" spans="1:7" x14ac:dyDescent="0.3">
      <c r="A254" s="5">
        <f t="shared" si="13"/>
        <v>204</v>
      </c>
      <c r="B254" s="1">
        <v>45298</v>
      </c>
      <c r="C254" t="s">
        <v>336</v>
      </c>
      <c r="D254" t="s">
        <v>869</v>
      </c>
      <c r="E254">
        <v>4</v>
      </c>
      <c r="F254" s="7">
        <v>2200</v>
      </c>
      <c r="G254" s="7">
        <f t="shared" si="12"/>
        <v>8800</v>
      </c>
    </row>
    <row r="255" spans="1:7" x14ac:dyDescent="0.3">
      <c r="A255" s="5">
        <f t="shared" si="13"/>
        <v>205</v>
      </c>
      <c r="B255" s="1">
        <v>45299</v>
      </c>
      <c r="C255" t="s">
        <v>871</v>
      </c>
      <c r="D255" t="s">
        <v>869</v>
      </c>
      <c r="E255">
        <v>2</v>
      </c>
      <c r="F255" s="7">
        <v>2200</v>
      </c>
      <c r="G255" s="7">
        <f t="shared" si="12"/>
        <v>4400</v>
      </c>
    </row>
    <row r="256" spans="1:7" x14ac:dyDescent="0.3">
      <c r="A256" s="5">
        <f t="shared" si="13"/>
        <v>205</v>
      </c>
      <c r="B256" s="1">
        <v>45299</v>
      </c>
      <c r="C256" t="s">
        <v>871</v>
      </c>
      <c r="D256" t="s">
        <v>872</v>
      </c>
      <c r="E256">
        <v>2</v>
      </c>
      <c r="F256" s="7">
        <v>2200</v>
      </c>
      <c r="G256" s="7">
        <f t="shared" ref="G256:G258" si="14">ROUND(E256*F256,0)</f>
        <v>4400</v>
      </c>
    </row>
    <row r="257" spans="1:7" x14ac:dyDescent="0.3">
      <c r="A257" s="5">
        <f t="shared" si="13"/>
        <v>206</v>
      </c>
      <c r="B257" s="1">
        <v>45299</v>
      </c>
      <c r="C257" t="s">
        <v>804</v>
      </c>
      <c r="D257" t="s">
        <v>4</v>
      </c>
      <c r="E257">
        <v>2</v>
      </c>
      <c r="F257" s="7">
        <v>2500</v>
      </c>
      <c r="G257" s="7">
        <f t="shared" si="14"/>
        <v>5000</v>
      </c>
    </row>
    <row r="258" spans="1:7" x14ac:dyDescent="0.3">
      <c r="A258" s="5">
        <f t="shared" si="13"/>
        <v>207</v>
      </c>
      <c r="B258" s="1">
        <v>45300</v>
      </c>
      <c r="C258" t="s">
        <v>804</v>
      </c>
      <c r="D258" t="s">
        <v>4</v>
      </c>
      <c r="E258">
        <v>1</v>
      </c>
      <c r="F258" s="7">
        <v>2500</v>
      </c>
      <c r="G258" s="7">
        <f t="shared" si="14"/>
        <v>2500</v>
      </c>
    </row>
    <row r="259" spans="1:7" x14ac:dyDescent="0.3">
      <c r="A259" s="5">
        <f t="shared" si="13"/>
        <v>208</v>
      </c>
      <c r="B259" s="1">
        <v>45302</v>
      </c>
      <c r="C259" t="s">
        <v>804</v>
      </c>
      <c r="D259" t="s">
        <v>4</v>
      </c>
      <c r="E259">
        <v>2</v>
      </c>
      <c r="F259" s="7">
        <v>2500</v>
      </c>
      <c r="G259" s="7">
        <f t="shared" ref="G259:G279" si="15">ROUND(E259*F259,0)</f>
        <v>5000</v>
      </c>
    </row>
    <row r="260" spans="1:7" x14ac:dyDescent="0.3">
      <c r="A260" s="5">
        <f t="shared" si="13"/>
        <v>209</v>
      </c>
      <c r="B260" s="1">
        <v>45302</v>
      </c>
      <c r="C260" t="s">
        <v>336</v>
      </c>
      <c r="D260" t="s">
        <v>869</v>
      </c>
      <c r="E260">
        <v>12</v>
      </c>
      <c r="F260" s="7">
        <v>2200</v>
      </c>
      <c r="G260" s="7">
        <f t="shared" si="15"/>
        <v>26400</v>
      </c>
    </row>
    <row r="261" spans="1:7" x14ac:dyDescent="0.3">
      <c r="A261" s="5">
        <f t="shared" si="13"/>
        <v>210</v>
      </c>
      <c r="B261" s="1">
        <v>45303</v>
      </c>
      <c r="C261" t="s">
        <v>479</v>
      </c>
      <c r="D261" t="s">
        <v>434</v>
      </c>
      <c r="E261">
        <v>2</v>
      </c>
      <c r="F261" s="7">
        <v>1000</v>
      </c>
      <c r="G261" s="7">
        <f t="shared" si="15"/>
        <v>2000</v>
      </c>
    </row>
    <row r="262" spans="1:7" x14ac:dyDescent="0.3">
      <c r="A262" s="5">
        <f t="shared" si="13"/>
        <v>211</v>
      </c>
      <c r="B262" s="1">
        <v>45303</v>
      </c>
      <c r="C262" t="s">
        <v>860</v>
      </c>
      <c r="D262" t="s">
        <v>434</v>
      </c>
      <c r="E262">
        <v>1</v>
      </c>
      <c r="F262" s="7">
        <v>1000</v>
      </c>
      <c r="G262" s="7">
        <f t="shared" si="15"/>
        <v>1000</v>
      </c>
    </row>
    <row r="263" spans="1:7" x14ac:dyDescent="0.3">
      <c r="A263" s="5">
        <f t="shared" si="13"/>
        <v>212</v>
      </c>
      <c r="B263" s="1">
        <v>45304</v>
      </c>
      <c r="C263" t="s">
        <v>526</v>
      </c>
      <c r="D263" t="s">
        <v>869</v>
      </c>
      <c r="E263">
        <v>3</v>
      </c>
      <c r="F263" s="7">
        <v>2500</v>
      </c>
      <c r="G263" s="7">
        <f t="shared" si="15"/>
        <v>7500</v>
      </c>
    </row>
    <row r="264" spans="1:7" x14ac:dyDescent="0.3">
      <c r="A264" s="5">
        <f t="shared" ref="A264:A281" si="16">IF(_xlfn.CONCAT(B264:C264)=_xlfn.CONCAT(B263:C263),A263,A263+1)</f>
        <v>213</v>
      </c>
      <c r="B264" s="1">
        <v>45304</v>
      </c>
      <c r="C264" t="s">
        <v>875</v>
      </c>
      <c r="D264" t="s">
        <v>872</v>
      </c>
      <c r="E264">
        <v>2</v>
      </c>
      <c r="F264" s="7">
        <v>2500</v>
      </c>
      <c r="G264" s="7">
        <f t="shared" si="15"/>
        <v>5000</v>
      </c>
    </row>
    <row r="265" spans="1:7" x14ac:dyDescent="0.3">
      <c r="A265" s="5">
        <f t="shared" si="16"/>
        <v>214</v>
      </c>
      <c r="B265" s="1">
        <v>45305</v>
      </c>
      <c r="C265" t="s">
        <v>804</v>
      </c>
      <c r="D265" t="s">
        <v>4</v>
      </c>
      <c r="E265">
        <v>1</v>
      </c>
      <c r="F265" s="7">
        <v>2500</v>
      </c>
      <c r="G265" s="7">
        <f t="shared" si="15"/>
        <v>2500</v>
      </c>
    </row>
    <row r="266" spans="1:7" x14ac:dyDescent="0.3">
      <c r="A266" s="5">
        <f t="shared" si="16"/>
        <v>215</v>
      </c>
      <c r="B266" s="1">
        <v>45305</v>
      </c>
      <c r="C266" t="s">
        <v>433</v>
      </c>
      <c r="D266" t="s">
        <v>872</v>
      </c>
      <c r="E266">
        <v>2</v>
      </c>
      <c r="F266" s="7">
        <v>2500</v>
      </c>
      <c r="G266" s="7">
        <f t="shared" si="15"/>
        <v>5000</v>
      </c>
    </row>
    <row r="267" spans="1:7" x14ac:dyDescent="0.3">
      <c r="A267" s="5">
        <f t="shared" si="16"/>
        <v>216</v>
      </c>
      <c r="B267" s="1">
        <v>45305</v>
      </c>
      <c r="C267" t="s">
        <v>876</v>
      </c>
      <c r="D267" t="s">
        <v>869</v>
      </c>
      <c r="E267">
        <v>6</v>
      </c>
      <c r="F267" s="7">
        <v>2500</v>
      </c>
      <c r="G267" s="7">
        <f t="shared" si="15"/>
        <v>15000</v>
      </c>
    </row>
    <row r="268" spans="1:7" x14ac:dyDescent="0.3">
      <c r="A268" s="5">
        <f t="shared" si="16"/>
        <v>217</v>
      </c>
      <c r="B268" s="1">
        <v>45306</v>
      </c>
      <c r="C268" t="s">
        <v>29</v>
      </c>
      <c r="D268" t="s">
        <v>869</v>
      </c>
      <c r="E268">
        <v>3</v>
      </c>
      <c r="F268" s="7">
        <v>2500</v>
      </c>
      <c r="G268" s="7">
        <f t="shared" si="15"/>
        <v>7500</v>
      </c>
    </row>
    <row r="269" spans="1:7" x14ac:dyDescent="0.3">
      <c r="A269" s="5">
        <f t="shared" si="16"/>
        <v>218</v>
      </c>
      <c r="B269" s="1">
        <v>45311</v>
      </c>
      <c r="C269" t="s">
        <v>804</v>
      </c>
      <c r="D269" t="s">
        <v>4</v>
      </c>
      <c r="E269">
        <v>2</v>
      </c>
      <c r="F269" s="7">
        <v>2500</v>
      </c>
      <c r="G269" s="7">
        <f t="shared" si="15"/>
        <v>5000</v>
      </c>
    </row>
    <row r="270" spans="1:7" x14ac:dyDescent="0.3">
      <c r="A270" s="5">
        <f t="shared" si="16"/>
        <v>218</v>
      </c>
      <c r="B270" s="1">
        <v>45311</v>
      </c>
      <c r="C270" t="s">
        <v>804</v>
      </c>
      <c r="D270" t="s">
        <v>12</v>
      </c>
      <c r="E270">
        <v>1</v>
      </c>
      <c r="F270" s="7">
        <v>2500</v>
      </c>
      <c r="G270" s="7">
        <f t="shared" si="15"/>
        <v>2500</v>
      </c>
    </row>
    <row r="271" spans="1:7" x14ac:dyDescent="0.3">
      <c r="A271" s="5">
        <f t="shared" si="16"/>
        <v>219</v>
      </c>
      <c r="B271" s="1">
        <v>45312</v>
      </c>
      <c r="C271" t="s">
        <v>751</v>
      </c>
      <c r="D271" t="s">
        <v>4</v>
      </c>
      <c r="E271">
        <v>1</v>
      </c>
      <c r="F271" s="7">
        <v>1500</v>
      </c>
      <c r="G271" s="7">
        <f t="shared" si="15"/>
        <v>1500</v>
      </c>
    </row>
    <row r="272" spans="1:7" x14ac:dyDescent="0.3">
      <c r="A272" s="5">
        <f t="shared" si="16"/>
        <v>220</v>
      </c>
      <c r="B272" s="1">
        <v>45312</v>
      </c>
      <c r="C272" t="s">
        <v>507</v>
      </c>
      <c r="D272" t="s">
        <v>869</v>
      </c>
      <c r="E272">
        <v>6</v>
      </c>
      <c r="F272" s="7">
        <v>2500</v>
      </c>
      <c r="G272" s="7">
        <f t="shared" si="15"/>
        <v>15000</v>
      </c>
    </row>
    <row r="273" spans="1:7" x14ac:dyDescent="0.3">
      <c r="A273" s="5">
        <f t="shared" si="16"/>
        <v>221</v>
      </c>
      <c r="B273" s="1">
        <v>45312</v>
      </c>
      <c r="C273" t="s">
        <v>878</v>
      </c>
      <c r="D273" t="s">
        <v>872</v>
      </c>
      <c r="E273">
        <v>2</v>
      </c>
      <c r="F273" s="7">
        <v>2500</v>
      </c>
      <c r="G273" s="7">
        <f t="shared" si="15"/>
        <v>5000</v>
      </c>
    </row>
    <row r="274" spans="1:7" x14ac:dyDescent="0.3">
      <c r="A274" s="5">
        <f t="shared" si="16"/>
        <v>222</v>
      </c>
      <c r="B274" s="1">
        <v>45315</v>
      </c>
      <c r="C274" t="s">
        <v>878</v>
      </c>
      <c r="D274" t="s">
        <v>872</v>
      </c>
      <c r="E274">
        <v>2</v>
      </c>
      <c r="F274" s="7">
        <v>2500</v>
      </c>
      <c r="G274" s="7">
        <f t="shared" si="15"/>
        <v>5000</v>
      </c>
    </row>
    <row r="275" spans="1:7" x14ac:dyDescent="0.3">
      <c r="A275" s="5">
        <f t="shared" si="16"/>
        <v>223</v>
      </c>
      <c r="B275" s="1">
        <v>45318</v>
      </c>
      <c r="C275" t="s">
        <v>336</v>
      </c>
      <c r="D275" t="s">
        <v>869</v>
      </c>
      <c r="E275">
        <v>8</v>
      </c>
      <c r="F275" s="7">
        <v>2200</v>
      </c>
      <c r="G275" s="7">
        <f t="shared" si="15"/>
        <v>17600</v>
      </c>
    </row>
    <row r="276" spans="1:7" x14ac:dyDescent="0.3">
      <c r="A276" s="5">
        <f t="shared" si="16"/>
        <v>224</v>
      </c>
      <c r="B276" s="1">
        <v>45322</v>
      </c>
      <c r="C276" t="s">
        <v>586</v>
      </c>
      <c r="D276" t="s">
        <v>532</v>
      </c>
      <c r="E276">
        <v>3</v>
      </c>
      <c r="F276" s="7">
        <v>8000</v>
      </c>
      <c r="G276" s="7">
        <f t="shared" si="15"/>
        <v>24000</v>
      </c>
    </row>
    <row r="277" spans="1:7" x14ac:dyDescent="0.3">
      <c r="A277" s="5">
        <f t="shared" si="16"/>
        <v>225</v>
      </c>
      <c r="B277" s="1">
        <v>45329</v>
      </c>
      <c r="C277" t="s">
        <v>34</v>
      </c>
      <c r="D277" t="s">
        <v>793</v>
      </c>
      <c r="E277">
        <v>2</v>
      </c>
      <c r="F277" s="7">
        <v>8000</v>
      </c>
      <c r="G277" s="7">
        <f t="shared" si="15"/>
        <v>16000</v>
      </c>
    </row>
    <row r="278" spans="1:7" x14ac:dyDescent="0.3">
      <c r="A278" s="5">
        <f t="shared" si="16"/>
        <v>226</v>
      </c>
      <c r="B278" s="1">
        <v>45329</v>
      </c>
      <c r="C278" t="s">
        <v>801</v>
      </c>
      <c r="D278" t="s">
        <v>793</v>
      </c>
      <c r="E278">
        <v>2</v>
      </c>
      <c r="F278" s="7">
        <v>8000</v>
      </c>
      <c r="G278" s="7">
        <f t="shared" si="15"/>
        <v>16000</v>
      </c>
    </row>
    <row r="279" spans="1:7" x14ac:dyDescent="0.3">
      <c r="A279" s="5">
        <f t="shared" si="16"/>
        <v>227</v>
      </c>
      <c r="B279" s="1">
        <v>45333</v>
      </c>
      <c r="C279" t="s">
        <v>804</v>
      </c>
      <c r="D279" t="s">
        <v>889</v>
      </c>
      <c r="E279">
        <v>2</v>
      </c>
      <c r="F279" s="7">
        <v>8000</v>
      </c>
      <c r="G279" s="7">
        <f t="shared" si="15"/>
        <v>16000</v>
      </c>
    </row>
    <row r="280" spans="1:7" x14ac:dyDescent="0.3">
      <c r="A280" s="5">
        <f t="shared" si="16"/>
        <v>227</v>
      </c>
      <c r="B280" s="1">
        <v>45333</v>
      </c>
      <c r="C280" t="s">
        <v>804</v>
      </c>
      <c r="D280" t="s">
        <v>890</v>
      </c>
      <c r="E280">
        <v>1</v>
      </c>
      <c r="F280" s="7">
        <v>8000</v>
      </c>
      <c r="G280" s="7">
        <f t="shared" ref="G280:G281" si="17">ROUND(E280*F280,0)</f>
        <v>8000</v>
      </c>
    </row>
    <row r="281" spans="1:7" x14ac:dyDescent="0.3">
      <c r="A281" s="5">
        <f t="shared" si="16"/>
        <v>227</v>
      </c>
      <c r="B281" s="1">
        <v>45333</v>
      </c>
      <c r="C281" t="s">
        <v>804</v>
      </c>
      <c r="D281" t="s">
        <v>891</v>
      </c>
      <c r="E281">
        <v>1</v>
      </c>
      <c r="F281" s="7">
        <v>8000</v>
      </c>
      <c r="G281" s="7">
        <f t="shared" si="17"/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5A8D-1D63-4B6D-94D8-26EA18B0D0CF}">
  <dimension ref="A1:K96"/>
  <sheetViews>
    <sheetView workbookViewId="0"/>
  </sheetViews>
  <sheetFormatPr baseColWidth="10" defaultRowHeight="14.4" x14ac:dyDescent="0.3"/>
  <cols>
    <col min="2" max="2" width="21.88671875" bestFit="1" customWidth="1"/>
  </cols>
  <sheetData>
    <row r="1" spans="1:11" x14ac:dyDescent="0.3">
      <c r="A1" t="s">
        <v>73</v>
      </c>
      <c r="B1" t="s">
        <v>10</v>
      </c>
      <c r="C1" t="s">
        <v>249</v>
      </c>
      <c r="D1" t="s">
        <v>534</v>
      </c>
    </row>
    <row r="2" spans="1:11" x14ac:dyDescent="0.3">
      <c r="A2" t="s">
        <v>79</v>
      </c>
      <c r="B2" t="s">
        <v>37</v>
      </c>
      <c r="C2" s="7">
        <v>5000</v>
      </c>
      <c r="D2" s="1">
        <v>45184</v>
      </c>
    </row>
    <row r="3" spans="1:11" x14ac:dyDescent="0.3">
      <c r="A3" t="s">
        <v>74</v>
      </c>
      <c r="B3" t="s">
        <v>153</v>
      </c>
      <c r="C3" s="7">
        <v>5000</v>
      </c>
      <c r="D3" s="1">
        <v>45189</v>
      </c>
    </row>
    <row r="4" spans="1:11" x14ac:dyDescent="0.3">
      <c r="A4" t="s">
        <v>76</v>
      </c>
      <c r="B4" t="s">
        <v>332</v>
      </c>
      <c r="C4" s="7">
        <v>4000</v>
      </c>
      <c r="D4" s="1">
        <v>45189</v>
      </c>
    </row>
    <row r="5" spans="1:11" x14ac:dyDescent="0.3">
      <c r="A5" t="s">
        <v>79</v>
      </c>
      <c r="B5" t="s">
        <v>36</v>
      </c>
      <c r="C5" s="7">
        <v>5000</v>
      </c>
      <c r="D5" s="1">
        <v>45189</v>
      </c>
    </row>
    <row r="6" spans="1:11" x14ac:dyDescent="0.3">
      <c r="A6" t="s">
        <v>517</v>
      </c>
      <c r="B6" t="s">
        <v>516</v>
      </c>
      <c r="C6" s="7">
        <v>5000</v>
      </c>
      <c r="D6" s="1">
        <v>45201</v>
      </c>
    </row>
    <row r="7" spans="1:11" x14ac:dyDescent="0.3">
      <c r="A7" t="s">
        <v>517</v>
      </c>
      <c r="B7" t="s">
        <v>527</v>
      </c>
      <c r="C7" s="7">
        <v>5000</v>
      </c>
      <c r="D7" s="1">
        <v>45213</v>
      </c>
      <c r="K7" s="4"/>
    </row>
    <row r="8" spans="1:11" x14ac:dyDescent="0.3">
      <c r="A8" t="s">
        <v>75</v>
      </c>
      <c r="B8" t="s">
        <v>16</v>
      </c>
      <c r="C8" s="7">
        <v>5000</v>
      </c>
      <c r="D8" s="1">
        <v>45219</v>
      </c>
    </row>
    <row r="9" spans="1:11" x14ac:dyDescent="0.3">
      <c r="A9" t="s">
        <v>75</v>
      </c>
      <c r="B9" t="s">
        <v>58</v>
      </c>
      <c r="C9" s="7">
        <v>5000</v>
      </c>
      <c r="D9" s="1">
        <v>45219</v>
      </c>
    </row>
    <row r="10" spans="1:11" x14ac:dyDescent="0.3">
      <c r="A10" t="s">
        <v>74</v>
      </c>
      <c r="B10" t="s">
        <v>23</v>
      </c>
      <c r="C10" s="7">
        <v>5000</v>
      </c>
      <c r="D10" s="1">
        <v>45219</v>
      </c>
    </row>
    <row r="11" spans="1:11" x14ac:dyDescent="0.3">
      <c r="A11" t="s">
        <v>80</v>
      </c>
      <c r="B11" t="s">
        <v>780</v>
      </c>
      <c r="C11" s="7">
        <v>7000</v>
      </c>
      <c r="D11" s="1">
        <v>45220</v>
      </c>
    </row>
    <row r="12" spans="1:11" x14ac:dyDescent="0.3">
      <c r="A12" t="s">
        <v>95</v>
      </c>
      <c r="B12" t="s">
        <v>88</v>
      </c>
      <c r="C12" s="7">
        <v>5000</v>
      </c>
      <c r="D12" s="1">
        <v>45229</v>
      </c>
    </row>
    <row r="13" spans="1:11" x14ac:dyDescent="0.3">
      <c r="A13" t="s">
        <v>74</v>
      </c>
      <c r="B13" t="s">
        <v>85</v>
      </c>
      <c r="C13" s="7">
        <v>5000</v>
      </c>
      <c r="D13" s="1">
        <v>45231</v>
      </c>
    </row>
    <row r="14" spans="1:11" x14ac:dyDescent="0.3">
      <c r="A14" t="s">
        <v>74</v>
      </c>
      <c r="B14" t="s">
        <v>529</v>
      </c>
      <c r="C14" s="7">
        <v>5000</v>
      </c>
    </row>
    <row r="15" spans="1:11" x14ac:dyDescent="0.3">
      <c r="A15" t="s">
        <v>74</v>
      </c>
      <c r="B15" t="s">
        <v>496</v>
      </c>
      <c r="C15" s="7">
        <v>5000</v>
      </c>
    </row>
    <row r="16" spans="1:11" x14ac:dyDescent="0.3">
      <c r="A16" t="s">
        <v>74</v>
      </c>
      <c r="B16" t="s">
        <v>28</v>
      </c>
      <c r="C16" s="7">
        <v>5000</v>
      </c>
    </row>
    <row r="17" spans="1:3" x14ac:dyDescent="0.3">
      <c r="A17" t="s">
        <v>517</v>
      </c>
      <c r="B17" t="s">
        <v>516</v>
      </c>
      <c r="C17" s="7">
        <v>6000</v>
      </c>
    </row>
    <row r="18" spans="1:3" x14ac:dyDescent="0.3">
      <c r="A18" t="s">
        <v>74</v>
      </c>
      <c r="B18" t="s">
        <v>32</v>
      </c>
      <c r="C18" s="7">
        <v>6000</v>
      </c>
    </row>
    <row r="19" spans="1:3" x14ac:dyDescent="0.3">
      <c r="A19" t="s">
        <v>74</v>
      </c>
      <c r="B19" t="s">
        <v>554</v>
      </c>
      <c r="C19" s="7">
        <v>5000</v>
      </c>
    </row>
    <row r="20" spans="1:3" x14ac:dyDescent="0.3">
      <c r="A20" t="s">
        <v>80</v>
      </c>
      <c r="B20" t="s">
        <v>31</v>
      </c>
      <c r="C20" s="7">
        <v>5000</v>
      </c>
    </row>
    <row r="21" spans="1:3" x14ac:dyDescent="0.3">
      <c r="A21" t="s">
        <v>80</v>
      </c>
      <c r="B21" t="s">
        <v>30</v>
      </c>
      <c r="C21" s="7">
        <v>5000</v>
      </c>
    </row>
    <row r="22" spans="1:3" x14ac:dyDescent="0.3">
      <c r="A22" t="s">
        <v>149</v>
      </c>
      <c r="B22" t="s">
        <v>334</v>
      </c>
      <c r="C22" s="7">
        <v>5000</v>
      </c>
    </row>
    <row r="23" spans="1:3" x14ac:dyDescent="0.3">
      <c r="A23" t="s">
        <v>149</v>
      </c>
      <c r="B23" t="s">
        <v>96</v>
      </c>
      <c r="C23" s="7">
        <v>6000</v>
      </c>
    </row>
    <row r="24" spans="1:3" x14ac:dyDescent="0.3">
      <c r="A24" t="s">
        <v>74</v>
      </c>
      <c r="B24" t="s">
        <v>60</v>
      </c>
      <c r="C24" s="7">
        <v>6000</v>
      </c>
    </row>
    <row r="25" spans="1:3" x14ac:dyDescent="0.3">
      <c r="A25" t="s">
        <v>74</v>
      </c>
      <c r="B25" t="s">
        <v>45</v>
      </c>
      <c r="C25" s="7">
        <v>6000</v>
      </c>
    </row>
    <row r="26" spans="1:3" x14ac:dyDescent="0.3">
      <c r="A26" t="s">
        <v>74</v>
      </c>
      <c r="B26" t="s">
        <v>522</v>
      </c>
      <c r="C26" s="7">
        <v>5000</v>
      </c>
    </row>
    <row r="27" spans="1:3" x14ac:dyDescent="0.3">
      <c r="A27" t="s">
        <v>158</v>
      </c>
      <c r="B27" t="s">
        <v>484</v>
      </c>
      <c r="C27" s="7">
        <v>5000</v>
      </c>
    </row>
    <row r="28" spans="1:3" x14ac:dyDescent="0.3">
      <c r="A28" t="s">
        <v>76</v>
      </c>
      <c r="B28" t="s">
        <v>43</v>
      </c>
      <c r="C28" s="7">
        <v>5000</v>
      </c>
    </row>
    <row r="29" spans="1:3" x14ac:dyDescent="0.3">
      <c r="A29" t="s">
        <v>74</v>
      </c>
      <c r="B29" t="s">
        <v>56</v>
      </c>
      <c r="C29" s="7">
        <v>5000</v>
      </c>
    </row>
    <row r="30" spans="1:3" x14ac:dyDescent="0.3">
      <c r="A30" t="s">
        <v>75</v>
      </c>
      <c r="B30" t="s">
        <v>94</v>
      </c>
      <c r="C30" s="7">
        <v>5500</v>
      </c>
    </row>
    <row r="31" spans="1:3" x14ac:dyDescent="0.3">
      <c r="A31" t="s">
        <v>75</v>
      </c>
      <c r="B31" t="s">
        <v>38</v>
      </c>
      <c r="C31" s="7">
        <v>5000</v>
      </c>
    </row>
    <row r="32" spans="1:3" x14ac:dyDescent="0.3">
      <c r="A32" t="s">
        <v>75</v>
      </c>
      <c r="B32" t="s">
        <v>14</v>
      </c>
      <c r="C32" s="7">
        <v>5000</v>
      </c>
    </row>
    <row r="33" spans="1:4" x14ac:dyDescent="0.3">
      <c r="A33" t="s">
        <v>75</v>
      </c>
      <c r="B33" t="s">
        <v>143</v>
      </c>
      <c r="C33" s="7">
        <v>5000</v>
      </c>
    </row>
    <row r="34" spans="1:4" x14ac:dyDescent="0.3">
      <c r="A34" t="s">
        <v>75</v>
      </c>
      <c r="B34" t="s">
        <v>146</v>
      </c>
      <c r="C34" s="7">
        <v>5000</v>
      </c>
    </row>
    <row r="35" spans="1:4" x14ac:dyDescent="0.3">
      <c r="A35" t="s">
        <v>75</v>
      </c>
      <c r="B35" t="s">
        <v>151</v>
      </c>
      <c r="C35" s="7">
        <v>5500</v>
      </c>
    </row>
    <row r="36" spans="1:4" x14ac:dyDescent="0.3">
      <c r="A36" t="s">
        <v>75</v>
      </c>
      <c r="B36" t="s">
        <v>35</v>
      </c>
      <c r="C36" s="7">
        <v>5000</v>
      </c>
    </row>
    <row r="37" spans="1:4" x14ac:dyDescent="0.3">
      <c r="A37" t="s">
        <v>75</v>
      </c>
      <c r="B37" t="s">
        <v>236</v>
      </c>
      <c r="C37" s="7">
        <v>5000</v>
      </c>
    </row>
    <row r="38" spans="1:4" x14ac:dyDescent="0.3">
      <c r="A38" t="s">
        <v>75</v>
      </c>
      <c r="B38" t="s">
        <v>205</v>
      </c>
      <c r="C38" s="7">
        <v>5000</v>
      </c>
    </row>
    <row r="39" spans="1:4" x14ac:dyDescent="0.3">
      <c r="A39" t="s">
        <v>75</v>
      </c>
      <c r="B39" t="s">
        <v>57</v>
      </c>
      <c r="C39" s="7">
        <v>5000</v>
      </c>
    </row>
    <row r="40" spans="1:4" x14ac:dyDescent="0.3">
      <c r="A40" t="s">
        <v>95</v>
      </c>
      <c r="B40" t="s">
        <v>599</v>
      </c>
      <c r="C40" s="7">
        <v>5000</v>
      </c>
    </row>
    <row r="41" spans="1:4" x14ac:dyDescent="0.3">
      <c r="A41" t="s">
        <v>80</v>
      </c>
      <c r="B41" t="s">
        <v>155</v>
      </c>
      <c r="C41" s="7">
        <v>5000</v>
      </c>
    </row>
    <row r="42" spans="1:4" x14ac:dyDescent="0.3">
      <c r="A42" t="s">
        <v>80</v>
      </c>
      <c r="B42" t="s">
        <v>509</v>
      </c>
      <c r="C42" s="7">
        <v>5000</v>
      </c>
    </row>
    <row r="43" spans="1:4" x14ac:dyDescent="0.3">
      <c r="A43" t="s">
        <v>514</v>
      </c>
      <c r="B43" t="s">
        <v>515</v>
      </c>
      <c r="C43" s="7">
        <v>5000</v>
      </c>
    </row>
    <row r="44" spans="1:4" x14ac:dyDescent="0.3">
      <c r="A44" t="s">
        <v>78</v>
      </c>
      <c r="B44" t="s">
        <v>65</v>
      </c>
      <c r="C44" s="7">
        <v>5000</v>
      </c>
      <c r="D44" s="1">
        <v>45291</v>
      </c>
    </row>
    <row r="45" spans="1:4" x14ac:dyDescent="0.3">
      <c r="A45" t="s">
        <v>75</v>
      </c>
      <c r="B45" t="s">
        <v>16</v>
      </c>
      <c r="C45" s="7">
        <v>5500</v>
      </c>
    </row>
    <row r="46" spans="1:4" x14ac:dyDescent="0.3">
      <c r="A46" t="s">
        <v>75</v>
      </c>
      <c r="B46" t="s">
        <v>20</v>
      </c>
      <c r="C46" s="7">
        <v>5000</v>
      </c>
    </row>
    <row r="47" spans="1:4" x14ac:dyDescent="0.3">
      <c r="A47" t="s">
        <v>74</v>
      </c>
      <c r="B47" t="s">
        <v>47</v>
      </c>
      <c r="C47" s="7">
        <v>5000</v>
      </c>
    </row>
    <row r="48" spans="1:4" x14ac:dyDescent="0.3">
      <c r="A48" t="s">
        <v>77</v>
      </c>
      <c r="B48" s="26" t="s">
        <v>598</v>
      </c>
      <c r="C48" s="7">
        <v>5000</v>
      </c>
    </row>
    <row r="49" spans="1:4" x14ac:dyDescent="0.3">
      <c r="A49" t="s">
        <v>74</v>
      </c>
      <c r="B49" t="s">
        <v>21</v>
      </c>
      <c r="C49" s="7">
        <v>5000</v>
      </c>
    </row>
    <row r="50" spans="1:4" x14ac:dyDescent="0.3">
      <c r="A50" t="s">
        <v>74</v>
      </c>
      <c r="B50" t="s">
        <v>594</v>
      </c>
      <c r="C50" s="7">
        <v>5000</v>
      </c>
    </row>
    <row r="51" spans="1:4" x14ac:dyDescent="0.3">
      <c r="A51" t="s">
        <v>74</v>
      </c>
      <c r="B51" t="s">
        <v>541</v>
      </c>
      <c r="C51" s="7">
        <v>6000</v>
      </c>
    </row>
    <row r="52" spans="1:4" x14ac:dyDescent="0.3">
      <c r="A52" t="s">
        <v>74</v>
      </c>
      <c r="B52" t="s">
        <v>152</v>
      </c>
      <c r="C52" s="7">
        <v>6000</v>
      </c>
    </row>
    <row r="53" spans="1:4" x14ac:dyDescent="0.3">
      <c r="A53" t="s">
        <v>74</v>
      </c>
      <c r="B53" t="s">
        <v>153</v>
      </c>
      <c r="C53" s="7">
        <v>5500</v>
      </c>
    </row>
    <row r="54" spans="1:4" x14ac:dyDescent="0.3">
      <c r="A54" t="s">
        <v>76</v>
      </c>
      <c r="B54" t="s">
        <v>332</v>
      </c>
      <c r="C54" s="7">
        <v>4500</v>
      </c>
    </row>
    <row r="55" spans="1:4" x14ac:dyDescent="0.3">
      <c r="A55" t="s">
        <v>74</v>
      </c>
      <c r="B55" t="s">
        <v>524</v>
      </c>
      <c r="C55" s="7">
        <v>7000</v>
      </c>
    </row>
    <row r="56" spans="1:4" x14ac:dyDescent="0.3">
      <c r="A56" t="s">
        <v>74</v>
      </c>
      <c r="B56" t="s">
        <v>525</v>
      </c>
      <c r="C56" s="7">
        <v>6000</v>
      </c>
    </row>
    <row r="57" spans="1:4" x14ac:dyDescent="0.3">
      <c r="A57" t="s">
        <v>149</v>
      </c>
      <c r="B57" t="s">
        <v>98</v>
      </c>
      <c r="C57" s="7">
        <v>6000</v>
      </c>
    </row>
    <row r="58" spans="1:4" x14ac:dyDescent="0.3">
      <c r="A58" t="s">
        <v>517</v>
      </c>
      <c r="B58" t="s">
        <v>576</v>
      </c>
      <c r="C58" s="7">
        <v>5000</v>
      </c>
      <c r="D58" s="1">
        <v>45286</v>
      </c>
    </row>
    <row r="59" spans="1:4" x14ac:dyDescent="0.3">
      <c r="A59" t="s">
        <v>79</v>
      </c>
      <c r="B59" t="s">
        <v>37</v>
      </c>
      <c r="C59" s="7">
        <v>6000</v>
      </c>
    </row>
    <row r="60" spans="1:4" x14ac:dyDescent="0.3">
      <c r="A60" t="s">
        <v>79</v>
      </c>
      <c r="B60" t="s">
        <v>71</v>
      </c>
      <c r="C60" s="7">
        <v>5000</v>
      </c>
    </row>
    <row r="61" spans="1:4" x14ac:dyDescent="0.3">
      <c r="A61" t="s">
        <v>79</v>
      </c>
      <c r="B61" t="s">
        <v>36</v>
      </c>
      <c r="C61" s="7">
        <v>5500</v>
      </c>
    </row>
    <row r="62" spans="1:4" x14ac:dyDescent="0.3">
      <c r="A62" t="s">
        <v>74</v>
      </c>
      <c r="B62" t="s">
        <v>9</v>
      </c>
      <c r="C62" s="7">
        <v>5000</v>
      </c>
    </row>
    <row r="63" spans="1:4" x14ac:dyDescent="0.3">
      <c r="A63" t="s">
        <v>74</v>
      </c>
      <c r="B63" t="s">
        <v>495</v>
      </c>
      <c r="C63" s="7">
        <v>5000</v>
      </c>
    </row>
    <row r="64" spans="1:4" x14ac:dyDescent="0.3">
      <c r="A64" t="s">
        <v>74</v>
      </c>
      <c r="B64" t="s">
        <v>431</v>
      </c>
      <c r="C64" s="7">
        <v>5000</v>
      </c>
    </row>
    <row r="65" spans="1:3" x14ac:dyDescent="0.3">
      <c r="A65" t="s">
        <v>74</v>
      </c>
      <c r="B65" t="s">
        <v>200</v>
      </c>
      <c r="C65" s="7">
        <v>5000</v>
      </c>
    </row>
    <row r="66" spans="1:3" x14ac:dyDescent="0.3">
      <c r="A66" t="s">
        <v>74</v>
      </c>
      <c r="B66" t="s">
        <v>530</v>
      </c>
      <c r="C66" s="7">
        <v>5000</v>
      </c>
    </row>
    <row r="67" spans="1:3" x14ac:dyDescent="0.3">
      <c r="A67" t="s">
        <v>74</v>
      </c>
      <c r="B67" t="s">
        <v>5</v>
      </c>
      <c r="C67" s="7">
        <v>5000</v>
      </c>
    </row>
    <row r="68" spans="1:3" x14ac:dyDescent="0.3">
      <c r="A68" t="s">
        <v>74</v>
      </c>
      <c r="B68" t="s">
        <v>340</v>
      </c>
      <c r="C68" s="7">
        <v>5000</v>
      </c>
    </row>
    <row r="69" spans="1:3" x14ac:dyDescent="0.3">
      <c r="A69" t="s">
        <v>74</v>
      </c>
      <c r="B69" t="s">
        <v>142</v>
      </c>
      <c r="C69" s="7">
        <v>5000</v>
      </c>
    </row>
    <row r="70" spans="1:3" x14ac:dyDescent="0.3">
      <c r="A70" t="s">
        <v>74</v>
      </c>
      <c r="B70" t="s">
        <v>40</v>
      </c>
      <c r="C70" s="7">
        <v>5000</v>
      </c>
    </row>
    <row r="71" spans="1:3" x14ac:dyDescent="0.3">
      <c r="A71" t="s">
        <v>74</v>
      </c>
      <c r="B71" t="s">
        <v>137</v>
      </c>
      <c r="C71" s="7">
        <v>5000</v>
      </c>
    </row>
    <row r="72" spans="1:3" x14ac:dyDescent="0.3">
      <c r="A72" t="s">
        <v>74</v>
      </c>
      <c r="B72" t="s">
        <v>564</v>
      </c>
      <c r="C72" s="7">
        <v>5000</v>
      </c>
    </row>
    <row r="73" spans="1:3" x14ac:dyDescent="0.3">
      <c r="A73" t="s">
        <v>74</v>
      </c>
      <c r="B73" t="s">
        <v>89</v>
      </c>
      <c r="C73" s="7">
        <v>5000</v>
      </c>
    </row>
    <row r="74" spans="1:3" x14ac:dyDescent="0.3">
      <c r="A74" t="s">
        <v>74</v>
      </c>
      <c r="B74" t="s">
        <v>341</v>
      </c>
      <c r="C74" s="7">
        <v>5000</v>
      </c>
    </row>
    <row r="75" spans="1:3" x14ac:dyDescent="0.3">
      <c r="A75" t="s">
        <v>74</v>
      </c>
      <c r="B75" t="s">
        <v>27</v>
      </c>
      <c r="C75" s="7">
        <v>5000</v>
      </c>
    </row>
    <row r="76" spans="1:3" x14ac:dyDescent="0.3">
      <c r="A76" t="s">
        <v>77</v>
      </c>
      <c r="B76" t="s">
        <v>67</v>
      </c>
      <c r="C76" s="7">
        <v>5000</v>
      </c>
    </row>
    <row r="77" spans="1:3" x14ac:dyDescent="0.3">
      <c r="A77" t="s">
        <v>74</v>
      </c>
      <c r="B77" t="s">
        <v>485</v>
      </c>
      <c r="C77" s="7">
        <v>5000</v>
      </c>
    </row>
    <row r="78" spans="1:3" x14ac:dyDescent="0.3">
      <c r="A78" t="s">
        <v>74</v>
      </c>
      <c r="B78" t="s">
        <v>199</v>
      </c>
      <c r="C78" s="7">
        <v>5000</v>
      </c>
    </row>
    <row r="79" spans="1:3" x14ac:dyDescent="0.3">
      <c r="A79" t="s">
        <v>75</v>
      </c>
      <c r="B79" t="s">
        <v>478</v>
      </c>
      <c r="C79" s="7">
        <v>5000</v>
      </c>
    </row>
    <row r="80" spans="1:3" x14ac:dyDescent="0.3">
      <c r="A80" t="s">
        <v>80</v>
      </c>
      <c r="B80" t="s">
        <v>150</v>
      </c>
      <c r="C80" s="7">
        <v>5000</v>
      </c>
    </row>
    <row r="81" spans="1:4" x14ac:dyDescent="0.3">
      <c r="A81" t="s">
        <v>80</v>
      </c>
      <c r="B81" t="s">
        <v>46</v>
      </c>
      <c r="C81" s="7">
        <v>5000</v>
      </c>
    </row>
    <row r="82" spans="1:4" x14ac:dyDescent="0.3">
      <c r="A82" t="s">
        <v>80</v>
      </c>
      <c r="B82" t="s">
        <v>147</v>
      </c>
      <c r="C82" s="7">
        <v>5000</v>
      </c>
      <c r="D82" s="1">
        <v>45265</v>
      </c>
    </row>
    <row r="83" spans="1:4" x14ac:dyDescent="0.3">
      <c r="A83" t="s">
        <v>95</v>
      </c>
      <c r="B83" t="s">
        <v>545</v>
      </c>
      <c r="C83" s="7">
        <v>5000</v>
      </c>
    </row>
    <row r="84" spans="1:4" x14ac:dyDescent="0.3">
      <c r="A84" t="s">
        <v>75</v>
      </c>
      <c r="B84" t="s">
        <v>58</v>
      </c>
      <c r="C84" s="7">
        <v>5500</v>
      </c>
    </row>
    <row r="85" spans="1:4" x14ac:dyDescent="0.3">
      <c r="A85" t="s">
        <v>95</v>
      </c>
      <c r="B85" t="s">
        <v>88</v>
      </c>
      <c r="C85" s="7">
        <v>5500</v>
      </c>
    </row>
    <row r="86" spans="1:4" x14ac:dyDescent="0.3">
      <c r="A86" t="s">
        <v>517</v>
      </c>
      <c r="B86" t="s">
        <v>527</v>
      </c>
      <c r="C86" s="7">
        <v>6000</v>
      </c>
    </row>
    <row r="87" spans="1:4" x14ac:dyDescent="0.3">
      <c r="A87" t="s">
        <v>74</v>
      </c>
      <c r="B87" t="s">
        <v>85</v>
      </c>
      <c r="C87" s="7">
        <v>6000</v>
      </c>
    </row>
    <row r="88" spans="1:4" x14ac:dyDescent="0.3">
      <c r="A88" t="s">
        <v>74</v>
      </c>
      <c r="B88" t="s">
        <v>757</v>
      </c>
      <c r="C88" s="7">
        <v>5000</v>
      </c>
    </row>
    <row r="89" spans="1:4" x14ac:dyDescent="0.3">
      <c r="A89" t="s">
        <v>149</v>
      </c>
      <c r="B89" t="s">
        <v>770</v>
      </c>
      <c r="C89" s="7">
        <v>5000</v>
      </c>
    </row>
    <row r="90" spans="1:4" x14ac:dyDescent="0.3">
      <c r="A90" t="s">
        <v>74</v>
      </c>
      <c r="B90" t="s">
        <v>23</v>
      </c>
      <c r="C90" s="7">
        <v>5500</v>
      </c>
    </row>
    <row r="91" spans="1:4" x14ac:dyDescent="0.3">
      <c r="A91" t="s">
        <v>80</v>
      </c>
      <c r="B91" t="s">
        <v>780</v>
      </c>
      <c r="C91" s="7">
        <v>7500</v>
      </c>
    </row>
    <row r="92" spans="1:4" x14ac:dyDescent="0.3">
      <c r="A92" t="s">
        <v>75</v>
      </c>
      <c r="B92" t="s">
        <v>58</v>
      </c>
      <c r="C92" s="7">
        <v>5500</v>
      </c>
    </row>
    <row r="93" spans="1:4" x14ac:dyDescent="0.3">
      <c r="A93" t="s">
        <v>80</v>
      </c>
      <c r="B93" t="s">
        <v>147</v>
      </c>
      <c r="C93" s="7">
        <v>5500</v>
      </c>
    </row>
    <row r="94" spans="1:4" x14ac:dyDescent="0.3">
      <c r="A94" t="s">
        <v>517</v>
      </c>
      <c r="B94" t="s">
        <v>576</v>
      </c>
      <c r="C94" s="7">
        <v>5500</v>
      </c>
    </row>
    <row r="95" spans="1:4" x14ac:dyDescent="0.3">
      <c r="A95" t="s">
        <v>78</v>
      </c>
      <c r="B95" t="s">
        <v>866</v>
      </c>
      <c r="C95" s="7">
        <v>6000</v>
      </c>
    </row>
    <row r="96" spans="1:4" x14ac:dyDescent="0.3">
      <c r="A96" t="s">
        <v>78</v>
      </c>
      <c r="B96" t="s">
        <v>867</v>
      </c>
      <c r="C96" s="7">
        <v>6000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A6BD-4F97-4CE7-8C05-B9FC5A25D37E}">
  <dimension ref="A1:B16"/>
  <sheetViews>
    <sheetView workbookViewId="0"/>
  </sheetViews>
  <sheetFormatPr baseColWidth="10" defaultRowHeight="14.4" x14ac:dyDescent="0.3"/>
  <cols>
    <col min="1" max="1" width="12.44140625" bestFit="1" customWidth="1"/>
    <col min="2" max="2" width="18" customWidth="1"/>
  </cols>
  <sheetData>
    <row r="1" spans="1:2" x14ac:dyDescent="0.3">
      <c r="A1" t="s">
        <v>86</v>
      </c>
      <c r="B1" t="s">
        <v>6</v>
      </c>
    </row>
    <row r="2" spans="1:2" x14ac:dyDescent="0.3">
      <c r="A2" t="s">
        <v>81</v>
      </c>
      <c r="B2" t="s">
        <v>7</v>
      </c>
    </row>
    <row r="3" spans="1:2" x14ac:dyDescent="0.3">
      <c r="A3" t="s">
        <v>82</v>
      </c>
      <c r="B3" t="s">
        <v>11</v>
      </c>
    </row>
    <row r="4" spans="1:2" x14ac:dyDescent="0.3">
      <c r="A4" t="s">
        <v>75</v>
      </c>
      <c r="B4" t="s">
        <v>14</v>
      </c>
    </row>
    <row r="5" spans="1:2" x14ac:dyDescent="0.3">
      <c r="A5" t="s">
        <v>75</v>
      </c>
      <c r="B5" t="s">
        <v>17</v>
      </c>
    </row>
    <row r="6" spans="1:2" x14ac:dyDescent="0.3">
      <c r="A6" t="s">
        <v>81</v>
      </c>
      <c r="B6" t="s">
        <v>19</v>
      </c>
    </row>
    <row r="7" spans="1:2" x14ac:dyDescent="0.3">
      <c r="A7" t="s">
        <v>75</v>
      </c>
      <c r="B7" t="s">
        <v>22</v>
      </c>
    </row>
    <row r="8" spans="1:2" x14ac:dyDescent="0.3">
      <c r="A8" t="s">
        <v>82</v>
      </c>
      <c r="B8" t="s">
        <v>26</v>
      </c>
    </row>
    <row r="9" spans="1:2" x14ac:dyDescent="0.3">
      <c r="A9" t="s">
        <v>75</v>
      </c>
      <c r="B9" t="s">
        <v>41</v>
      </c>
    </row>
    <row r="10" spans="1:2" x14ac:dyDescent="0.3">
      <c r="A10" t="s">
        <v>83</v>
      </c>
      <c r="B10" t="s">
        <v>63</v>
      </c>
    </row>
    <row r="11" spans="1:2" x14ac:dyDescent="0.3">
      <c r="A11" t="s">
        <v>75</v>
      </c>
      <c r="B11" t="s">
        <v>42</v>
      </c>
    </row>
    <row r="12" spans="1:2" x14ac:dyDescent="0.3">
      <c r="A12" t="s">
        <v>81</v>
      </c>
      <c r="B12" t="s">
        <v>92</v>
      </c>
    </row>
    <row r="13" spans="1:2" x14ac:dyDescent="0.3">
      <c r="A13" t="s">
        <v>75</v>
      </c>
      <c r="B13" t="s">
        <v>488</v>
      </c>
    </row>
    <row r="14" spans="1:2" x14ac:dyDescent="0.3">
      <c r="A14" t="s">
        <v>81</v>
      </c>
      <c r="B14" t="s">
        <v>489</v>
      </c>
    </row>
    <row r="15" spans="1:2" x14ac:dyDescent="0.3">
      <c r="A15" t="s">
        <v>74</v>
      </c>
      <c r="B15" t="s">
        <v>494</v>
      </c>
    </row>
    <row r="16" spans="1:2" x14ac:dyDescent="0.3">
      <c r="A16" t="s">
        <v>83</v>
      </c>
      <c r="B16" t="s">
        <v>531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D16F-8111-4897-8548-B57E3F2BA76C}">
  <dimension ref="A1:I259"/>
  <sheetViews>
    <sheetView topLeftCell="A88" workbookViewId="0">
      <selection activeCell="E112" sqref="E112"/>
    </sheetView>
  </sheetViews>
  <sheetFormatPr baseColWidth="10" defaultRowHeight="14.4" x14ac:dyDescent="0.3"/>
  <cols>
    <col min="1" max="1" width="16.21875" customWidth="1"/>
    <col min="2" max="2" width="30.77734375" customWidth="1"/>
    <col min="3" max="3" width="47" bestFit="1" customWidth="1"/>
    <col min="4" max="4" width="12" bestFit="1" customWidth="1"/>
    <col min="5" max="5" width="17.33203125" bestFit="1" customWidth="1"/>
    <col min="9" max="9" width="11.5546875" style="7"/>
  </cols>
  <sheetData>
    <row r="1" spans="1:9" x14ac:dyDescent="0.3">
      <c r="A1" s="36" t="s">
        <v>361</v>
      </c>
      <c r="B1" s="30" t="s">
        <v>100</v>
      </c>
      <c r="C1" s="30" t="s">
        <v>101</v>
      </c>
      <c r="D1" s="31" t="s">
        <v>102</v>
      </c>
      <c r="E1" s="2" t="s">
        <v>694</v>
      </c>
      <c r="I1" s="23"/>
    </row>
    <row r="2" spans="1:9" x14ac:dyDescent="0.3">
      <c r="A2" s="34" t="s">
        <v>935</v>
      </c>
      <c r="B2" s="2" t="s">
        <v>935</v>
      </c>
      <c r="C2" s="2"/>
      <c r="D2" s="28"/>
      <c r="E2" s="2"/>
      <c r="I2" s="23"/>
    </row>
    <row r="3" spans="1:9" x14ac:dyDescent="0.3">
      <c r="A3" s="34" t="s">
        <v>839</v>
      </c>
      <c r="B3" s="2" t="s">
        <v>840</v>
      </c>
      <c r="C3" s="2"/>
      <c r="D3" s="28"/>
      <c r="E3" s="2"/>
      <c r="I3" s="23"/>
    </row>
    <row r="4" spans="1:9" x14ac:dyDescent="0.3">
      <c r="A4" s="34" t="s">
        <v>843</v>
      </c>
      <c r="B4" s="2" t="s">
        <v>844</v>
      </c>
      <c r="C4" s="2"/>
      <c r="D4" s="28"/>
      <c r="E4" s="2"/>
      <c r="I4" s="23"/>
    </row>
    <row r="5" spans="1:9" x14ac:dyDescent="0.3">
      <c r="A5" s="34" t="s">
        <v>323</v>
      </c>
      <c r="B5" s="2" t="s">
        <v>324</v>
      </c>
      <c r="C5" s="2"/>
      <c r="D5" s="28"/>
      <c r="E5" s="2" t="s">
        <v>697</v>
      </c>
      <c r="I5" s="23"/>
    </row>
    <row r="6" spans="1:9" x14ac:dyDescent="0.3">
      <c r="A6" s="34" t="s">
        <v>466</v>
      </c>
      <c r="B6" s="2" t="s">
        <v>467</v>
      </c>
      <c r="C6" s="2" t="s">
        <v>468</v>
      </c>
      <c r="D6" s="28"/>
      <c r="E6" s="2" t="s">
        <v>695</v>
      </c>
      <c r="I6" s="23"/>
    </row>
    <row r="7" spans="1:9" x14ac:dyDescent="0.3">
      <c r="A7" s="34" t="s">
        <v>224</v>
      </c>
      <c r="B7" s="2" t="s">
        <v>223</v>
      </c>
      <c r="C7" s="2"/>
      <c r="D7" s="28"/>
      <c r="E7" s="2"/>
      <c r="I7" s="23"/>
    </row>
    <row r="8" spans="1:9" x14ac:dyDescent="0.3">
      <c r="A8" s="34" t="s">
        <v>233</v>
      </c>
      <c r="B8" s="2" t="s">
        <v>234</v>
      </c>
      <c r="C8" s="2"/>
      <c r="D8" s="28"/>
      <c r="E8" s="2" t="s">
        <v>698</v>
      </c>
      <c r="I8" s="23"/>
    </row>
    <row r="9" spans="1:9" x14ac:dyDescent="0.3">
      <c r="A9" s="34" t="s">
        <v>735</v>
      </c>
      <c r="B9" s="2" t="s">
        <v>735</v>
      </c>
      <c r="C9" s="2"/>
      <c r="D9" s="28"/>
      <c r="E9" s="2"/>
      <c r="I9" s="23"/>
    </row>
    <row r="10" spans="1:9" x14ac:dyDescent="0.3">
      <c r="A10" s="34" t="s">
        <v>454</v>
      </c>
      <c r="B10" s="2" t="s">
        <v>455</v>
      </c>
      <c r="C10" s="2" t="s">
        <v>469</v>
      </c>
      <c r="D10" s="28"/>
      <c r="E10" s="2" t="s">
        <v>697</v>
      </c>
      <c r="I10" s="23"/>
    </row>
    <row r="11" spans="1:9" x14ac:dyDescent="0.3">
      <c r="A11" s="34" t="s">
        <v>348</v>
      </c>
      <c r="B11" s="2" t="s">
        <v>349</v>
      </c>
      <c r="C11" s="2"/>
      <c r="D11" s="28"/>
      <c r="E11" s="2"/>
      <c r="I11" s="23"/>
    </row>
    <row r="12" spans="1:9" x14ac:dyDescent="0.3">
      <c r="A12" s="34" t="s">
        <v>928</v>
      </c>
      <c r="B12" s="2" t="s">
        <v>929</v>
      </c>
      <c r="C12" s="2"/>
      <c r="D12" s="28"/>
      <c r="E12" s="2" t="s">
        <v>695</v>
      </c>
      <c r="I12" s="23"/>
    </row>
    <row r="13" spans="1:9" x14ac:dyDescent="0.3">
      <c r="A13" s="34" t="s">
        <v>786</v>
      </c>
      <c r="B13" s="2" t="s">
        <v>787</v>
      </c>
      <c r="C13" s="2" t="s">
        <v>788</v>
      </c>
      <c r="D13" s="28"/>
      <c r="E13" s="2" t="s">
        <v>697</v>
      </c>
      <c r="I13" s="23"/>
    </row>
    <row r="14" spans="1:9" x14ac:dyDescent="0.3">
      <c r="A14" s="34" t="s">
        <v>606</v>
      </c>
      <c r="B14" s="2" t="s">
        <v>607</v>
      </c>
      <c r="C14" s="2" t="s">
        <v>608</v>
      </c>
      <c r="D14" s="28"/>
      <c r="E14" s="2" t="s">
        <v>695</v>
      </c>
      <c r="I14" s="23"/>
    </row>
    <row r="15" spans="1:9" x14ac:dyDescent="0.3">
      <c r="A15" s="34" t="s">
        <v>160</v>
      </c>
      <c r="B15" s="2" t="s">
        <v>161</v>
      </c>
      <c r="C15" s="2" t="s">
        <v>162</v>
      </c>
      <c r="D15" s="28"/>
      <c r="E15" s="2" t="s">
        <v>695</v>
      </c>
      <c r="I15" s="23"/>
    </row>
    <row r="16" spans="1:9" x14ac:dyDescent="0.3">
      <c r="A16" s="34" t="s">
        <v>370</v>
      </c>
      <c r="B16" s="2" t="s">
        <v>371</v>
      </c>
      <c r="C16" s="2" t="s">
        <v>372</v>
      </c>
      <c r="D16" s="28"/>
      <c r="E16" s="2" t="s">
        <v>697</v>
      </c>
      <c r="I16" s="23"/>
    </row>
    <row r="17" spans="1:9" x14ac:dyDescent="0.3">
      <c r="A17" s="34" t="s">
        <v>270</v>
      </c>
      <c r="B17" s="2" t="s">
        <v>315</v>
      </c>
      <c r="C17" s="2" t="s">
        <v>316</v>
      </c>
      <c r="D17" s="28"/>
      <c r="E17" s="2" t="s">
        <v>695</v>
      </c>
      <c r="I17" s="23"/>
    </row>
    <row r="18" spans="1:9" x14ac:dyDescent="0.3">
      <c r="A18" s="35" t="s">
        <v>320</v>
      </c>
      <c r="B18" s="2" t="s">
        <v>319</v>
      </c>
      <c r="C18" s="2" t="s">
        <v>164</v>
      </c>
      <c r="D18" s="28"/>
      <c r="E18" s="2" t="s">
        <v>695</v>
      </c>
      <c r="I18" s="23"/>
    </row>
    <row r="19" spans="1:9" x14ac:dyDescent="0.3">
      <c r="A19" s="34" t="s">
        <v>706</v>
      </c>
      <c r="B19" s="2" t="s">
        <v>734</v>
      </c>
      <c r="C19" s="2" t="s">
        <v>707</v>
      </c>
      <c r="D19" s="28"/>
      <c r="E19" s="2" t="s">
        <v>695</v>
      </c>
      <c r="I19" s="23"/>
    </row>
    <row r="20" spans="1:9" x14ac:dyDescent="0.3">
      <c r="A20" s="34" t="s">
        <v>458</v>
      </c>
      <c r="B20" s="2" t="s">
        <v>459</v>
      </c>
      <c r="C20" s="2" t="s">
        <v>831</v>
      </c>
      <c r="D20" s="28"/>
      <c r="E20" s="2" t="s">
        <v>697</v>
      </c>
      <c r="I20" s="23"/>
    </row>
    <row r="21" spans="1:9" x14ac:dyDescent="0.3">
      <c r="A21" s="34" t="s">
        <v>699</v>
      </c>
      <c r="B21" s="2" t="s">
        <v>700</v>
      </c>
      <c r="C21" s="2" t="s">
        <v>685</v>
      </c>
      <c r="D21" s="28"/>
      <c r="E21" s="2" t="s">
        <v>697</v>
      </c>
      <c r="I21" s="23"/>
    </row>
    <row r="22" spans="1:9" x14ac:dyDescent="0.3">
      <c r="A22" s="34" t="s">
        <v>832</v>
      </c>
      <c r="B22" s="2" t="s">
        <v>832</v>
      </c>
      <c r="C22" s="2"/>
      <c r="D22" s="28"/>
      <c r="E22" s="2"/>
      <c r="I22" s="23"/>
    </row>
    <row r="23" spans="1:9" x14ac:dyDescent="0.3">
      <c r="A23" s="34" t="s">
        <v>242</v>
      </c>
      <c r="B23" s="2" t="s">
        <v>322</v>
      </c>
      <c r="C23" s="2"/>
      <c r="D23" s="28"/>
      <c r="E23" s="2"/>
      <c r="I23" s="23"/>
    </row>
    <row r="24" spans="1:9" x14ac:dyDescent="0.3">
      <c r="A24" s="34" t="s">
        <v>245</v>
      </c>
      <c r="B24" s="2" t="s">
        <v>244</v>
      </c>
      <c r="C24" s="2"/>
      <c r="D24" s="28"/>
      <c r="E24" s="2"/>
      <c r="I24" s="23"/>
    </row>
    <row r="25" spans="1:9" x14ac:dyDescent="0.3">
      <c r="A25" s="34" t="s">
        <v>394</v>
      </c>
      <c r="B25" s="2" t="s">
        <v>395</v>
      </c>
      <c r="C25" s="2"/>
      <c r="D25" s="28"/>
      <c r="E25" s="2"/>
      <c r="I25" s="23"/>
    </row>
    <row r="26" spans="1:9" x14ac:dyDescent="0.3">
      <c r="A26" s="34" t="s">
        <v>676</v>
      </c>
      <c r="B26" s="2" t="s">
        <v>677</v>
      </c>
      <c r="C26" s="2" t="s">
        <v>678</v>
      </c>
      <c r="D26" s="28"/>
      <c r="E26" s="2" t="s">
        <v>696</v>
      </c>
      <c r="I26" s="23"/>
    </row>
    <row r="27" spans="1:9" x14ac:dyDescent="0.3">
      <c r="A27" s="34" t="s">
        <v>108</v>
      </c>
      <c r="B27" s="2" t="s">
        <v>104</v>
      </c>
      <c r="C27" s="2" t="s">
        <v>103</v>
      </c>
      <c r="D27" s="55">
        <v>56944332597</v>
      </c>
      <c r="E27" s="2" t="s">
        <v>695</v>
      </c>
      <c r="I27" s="23"/>
    </row>
    <row r="28" spans="1:9" x14ac:dyDescent="0.3">
      <c r="A28" s="34" t="s">
        <v>290</v>
      </c>
      <c r="B28" s="2" t="s">
        <v>291</v>
      </c>
      <c r="C28" s="2"/>
      <c r="D28" s="28"/>
      <c r="E28" s="2" t="s">
        <v>695</v>
      </c>
      <c r="I28" s="23"/>
    </row>
    <row r="29" spans="1:9" x14ac:dyDescent="0.3">
      <c r="A29" s="34" t="s">
        <v>407</v>
      </c>
      <c r="B29" s="2" t="s">
        <v>408</v>
      </c>
      <c r="C29" s="2" t="s">
        <v>409</v>
      </c>
      <c r="D29" s="28"/>
      <c r="E29" s="2" t="s">
        <v>695</v>
      </c>
      <c r="I29" s="23"/>
    </row>
    <row r="30" spans="1:9" x14ac:dyDescent="0.3">
      <c r="A30" s="34" t="s">
        <v>649</v>
      </c>
      <c r="B30" s="2" t="s">
        <v>650</v>
      </c>
      <c r="C30" s="2"/>
      <c r="D30" s="28"/>
      <c r="E30" s="2" t="s">
        <v>697</v>
      </c>
      <c r="I30" s="23"/>
    </row>
    <row r="31" spans="1:9" x14ac:dyDescent="0.3">
      <c r="A31" s="34" t="s">
        <v>812</v>
      </c>
      <c r="B31" s="2" t="s">
        <v>813</v>
      </c>
      <c r="C31" s="2" t="s">
        <v>814</v>
      </c>
      <c r="D31" s="28"/>
      <c r="E31" s="2" t="s">
        <v>815</v>
      </c>
      <c r="I31" s="23"/>
    </row>
    <row r="32" spans="1:9" x14ac:dyDescent="0.3">
      <c r="A32" s="34" t="s">
        <v>258</v>
      </c>
      <c r="B32" s="2" t="s">
        <v>259</v>
      </c>
      <c r="C32" s="2" t="s">
        <v>162</v>
      </c>
      <c r="D32" s="28"/>
      <c r="E32" s="2" t="s">
        <v>695</v>
      </c>
      <c r="I32" s="23"/>
    </row>
    <row r="33" spans="1:9" x14ac:dyDescent="0.3">
      <c r="A33" s="34" t="s">
        <v>378</v>
      </c>
      <c r="B33" s="2" t="s">
        <v>380</v>
      </c>
      <c r="C33" s="2" t="s">
        <v>381</v>
      </c>
      <c r="D33" s="28"/>
      <c r="E33" s="2" t="s">
        <v>227</v>
      </c>
      <c r="I33" s="23"/>
    </row>
    <row r="34" spans="1:9" x14ac:dyDescent="0.3">
      <c r="A34" s="34" t="s">
        <v>642</v>
      </c>
      <c r="B34" s="2" t="s">
        <v>657</v>
      </c>
      <c r="C34" s="2" t="s">
        <v>658</v>
      </c>
      <c r="D34" s="28"/>
      <c r="E34" s="2" t="s">
        <v>695</v>
      </c>
      <c r="I34" s="23"/>
    </row>
    <row r="35" spans="1:9" x14ac:dyDescent="0.3">
      <c r="A35" s="34" t="s">
        <v>110</v>
      </c>
      <c r="B35" s="2" t="s">
        <v>111</v>
      </c>
      <c r="C35" s="2" t="s">
        <v>112</v>
      </c>
      <c r="D35" s="28"/>
      <c r="E35" s="2" t="s">
        <v>695</v>
      </c>
      <c r="I35" s="23"/>
    </row>
    <row r="36" spans="1:9" x14ac:dyDescent="0.3">
      <c r="A36" s="34" t="s">
        <v>687</v>
      </c>
      <c r="B36" s="2" t="s">
        <v>688</v>
      </c>
      <c r="C36" s="2" t="s">
        <v>605</v>
      </c>
      <c r="D36" s="28"/>
      <c r="E36" s="2" t="s">
        <v>696</v>
      </c>
      <c r="I36" s="23"/>
    </row>
    <row r="37" spans="1:9" x14ac:dyDescent="0.3">
      <c r="A37" s="34" t="s">
        <v>679</v>
      </c>
      <c r="B37" s="2" t="s">
        <v>680</v>
      </c>
      <c r="C37" s="2" t="s">
        <v>681</v>
      </c>
      <c r="D37" s="28"/>
      <c r="E37" s="2"/>
      <c r="I37" s="23"/>
    </row>
    <row r="38" spans="1:9" x14ac:dyDescent="0.3">
      <c r="A38" s="34" t="s">
        <v>615</v>
      </c>
      <c r="B38" s="2" t="s">
        <v>616</v>
      </c>
      <c r="C38" s="2" t="s">
        <v>620</v>
      </c>
      <c r="D38" s="28"/>
      <c r="E38" s="2" t="s">
        <v>697</v>
      </c>
      <c r="I38" s="23"/>
    </row>
    <row r="39" spans="1:9" x14ac:dyDescent="0.3">
      <c r="A39" s="34" t="s">
        <v>116</v>
      </c>
      <c r="B39" s="2" t="s">
        <v>117</v>
      </c>
      <c r="C39" s="2" t="s">
        <v>118</v>
      </c>
      <c r="D39" s="28"/>
      <c r="E39" s="2" t="s">
        <v>697</v>
      </c>
      <c r="I39" s="23"/>
    </row>
    <row r="40" spans="1:9" x14ac:dyDescent="0.3">
      <c r="A40" s="26" t="s">
        <v>414</v>
      </c>
      <c r="B40" s="2" t="s">
        <v>415</v>
      </c>
      <c r="C40" s="2" t="s">
        <v>416</v>
      </c>
      <c r="D40" s="28">
        <v>51218019</v>
      </c>
      <c r="E40" s="2" t="s">
        <v>696</v>
      </c>
      <c r="I40" s="23"/>
    </row>
    <row r="41" spans="1:9" x14ac:dyDescent="0.3">
      <c r="A41" s="32" t="s">
        <v>119</v>
      </c>
      <c r="B41" s="37" t="s">
        <v>120</v>
      </c>
      <c r="C41" s="37" t="s">
        <v>121</v>
      </c>
      <c r="D41" s="38">
        <v>228401764</v>
      </c>
      <c r="E41" s="2" t="s">
        <v>695</v>
      </c>
      <c r="I41" s="23"/>
    </row>
    <row r="42" spans="1:9" x14ac:dyDescent="0.3">
      <c r="A42" s="32" t="s">
        <v>221</v>
      </c>
      <c r="B42" s="37" t="s">
        <v>222</v>
      </c>
      <c r="C42" s="37"/>
      <c r="D42" s="38"/>
      <c r="E42" s="2" t="s">
        <v>697</v>
      </c>
      <c r="I42" s="23"/>
    </row>
    <row r="43" spans="1:9" x14ac:dyDescent="0.3">
      <c r="A43" s="32" t="s">
        <v>686</v>
      </c>
      <c r="B43" s="37" t="s">
        <v>684</v>
      </c>
      <c r="C43" s="37" t="s">
        <v>685</v>
      </c>
      <c r="D43" s="38"/>
      <c r="E43" s="2" t="s">
        <v>697</v>
      </c>
      <c r="I43" s="23"/>
    </row>
    <row r="44" spans="1:9" x14ac:dyDescent="0.3">
      <c r="A44" s="32" t="s">
        <v>342</v>
      </c>
      <c r="B44" s="37" t="s">
        <v>343</v>
      </c>
      <c r="C44" s="37"/>
      <c r="D44" s="38"/>
      <c r="E44" s="2" t="s">
        <v>695</v>
      </c>
      <c r="I44" s="23"/>
    </row>
    <row r="45" spans="1:9" x14ac:dyDescent="0.3">
      <c r="A45" s="32" t="s">
        <v>263</v>
      </c>
      <c r="B45" s="37" t="s">
        <v>268</v>
      </c>
      <c r="C45" s="37"/>
      <c r="D45" s="38"/>
      <c r="E45" s="2" t="s">
        <v>695</v>
      </c>
      <c r="I45" s="23"/>
    </row>
    <row r="46" spans="1:9" x14ac:dyDescent="0.3">
      <c r="A46" s="32" t="s">
        <v>638</v>
      </c>
      <c r="B46" s="37" t="s">
        <v>639</v>
      </c>
      <c r="C46" s="37"/>
      <c r="D46" s="38"/>
      <c r="E46" s="2" t="s">
        <v>695</v>
      </c>
      <c r="I46" s="23"/>
    </row>
    <row r="47" spans="1:9" x14ac:dyDescent="0.3">
      <c r="A47" s="32" t="s">
        <v>856</v>
      </c>
      <c r="B47" s="37" t="s">
        <v>856</v>
      </c>
      <c r="C47" s="37" t="s">
        <v>857</v>
      </c>
      <c r="D47" s="38"/>
      <c r="E47" s="2" t="s">
        <v>696</v>
      </c>
      <c r="I47" s="23"/>
    </row>
    <row r="48" spans="1:9" x14ac:dyDescent="0.3">
      <c r="A48" s="32" t="s">
        <v>618</v>
      </c>
      <c r="B48" s="37" t="s">
        <v>619</v>
      </c>
      <c r="C48" s="37" t="s">
        <v>621</v>
      </c>
      <c r="D48" s="38"/>
      <c r="E48" s="2" t="s">
        <v>695</v>
      </c>
      <c r="I48" s="23"/>
    </row>
    <row r="49" spans="1:9" x14ac:dyDescent="0.3">
      <c r="A49" s="32" t="s">
        <v>920</v>
      </c>
      <c r="B49" s="37" t="s">
        <v>921</v>
      </c>
      <c r="C49" s="37"/>
      <c r="D49" s="38"/>
      <c r="E49" s="2" t="s">
        <v>922</v>
      </c>
      <c r="I49" s="23"/>
    </row>
    <row r="50" spans="1:9" x14ac:dyDescent="0.3">
      <c r="A50" s="32" t="s">
        <v>721</v>
      </c>
      <c r="B50" s="37" t="s">
        <v>722</v>
      </c>
      <c r="C50" s="37"/>
      <c r="D50" s="38"/>
      <c r="E50" s="2"/>
      <c r="I50" s="23"/>
    </row>
    <row r="51" spans="1:9" x14ac:dyDescent="0.3">
      <c r="A51" s="32" t="s">
        <v>194</v>
      </c>
      <c r="B51" s="37" t="s">
        <v>195</v>
      </c>
      <c r="C51" s="37" t="s">
        <v>196</v>
      </c>
      <c r="D51" s="38"/>
      <c r="E51" s="2" t="s">
        <v>695</v>
      </c>
      <c r="I51" s="23"/>
    </row>
    <row r="52" spans="1:9" x14ac:dyDescent="0.3">
      <c r="A52" s="32" t="s">
        <v>279</v>
      </c>
      <c r="B52" s="37" t="s">
        <v>279</v>
      </c>
      <c r="C52" s="37"/>
      <c r="D52" s="38"/>
      <c r="E52" s="2" t="s">
        <v>697</v>
      </c>
      <c r="I52" s="23"/>
    </row>
    <row r="53" spans="1:9" x14ac:dyDescent="0.3">
      <c r="A53" s="32" t="s">
        <v>842</v>
      </c>
      <c r="B53" s="37" t="s">
        <v>842</v>
      </c>
      <c r="C53" s="37"/>
      <c r="D53" s="38"/>
      <c r="E53" s="2"/>
      <c r="I53" s="23"/>
    </row>
    <row r="54" spans="1:9" x14ac:dyDescent="0.3">
      <c r="A54" s="32" t="s">
        <v>837</v>
      </c>
      <c r="B54" s="37" t="s">
        <v>838</v>
      </c>
      <c r="C54" s="37"/>
      <c r="D54" s="38"/>
      <c r="E54" s="2" t="s">
        <v>697</v>
      </c>
      <c r="I54" s="23"/>
    </row>
    <row r="55" spans="1:9" x14ac:dyDescent="0.3">
      <c r="A55" s="32" t="s">
        <v>904</v>
      </c>
      <c r="B55" s="37" t="s">
        <v>905</v>
      </c>
      <c r="C55" s="37" t="s">
        <v>906</v>
      </c>
      <c r="D55" s="38"/>
      <c r="E55" s="2" t="s">
        <v>695</v>
      </c>
      <c r="I55" s="23"/>
    </row>
    <row r="56" spans="1:9" x14ac:dyDescent="0.3">
      <c r="A56" s="32" t="s">
        <v>808</v>
      </c>
      <c r="B56" s="37" t="s">
        <v>809</v>
      </c>
      <c r="C56" s="37" t="s">
        <v>810</v>
      </c>
      <c r="D56" s="38"/>
      <c r="E56" s="2" t="s">
        <v>695</v>
      </c>
      <c r="I56" s="23"/>
    </row>
    <row r="57" spans="1:9" x14ac:dyDescent="0.3">
      <c r="A57" s="49" t="s">
        <v>382</v>
      </c>
      <c r="B57" s="37" t="s">
        <v>383</v>
      </c>
      <c r="C57" s="37" t="s">
        <v>384</v>
      </c>
      <c r="D57" s="38"/>
      <c r="E57" s="2" t="s">
        <v>695</v>
      </c>
      <c r="I57" s="23"/>
    </row>
    <row r="58" spans="1:9" x14ac:dyDescent="0.3">
      <c r="A58" s="32" t="s">
        <v>647</v>
      </c>
      <c r="B58" s="37" t="s">
        <v>648</v>
      </c>
      <c r="C58" s="37"/>
      <c r="D58" s="38"/>
      <c r="E58" s="2" t="s">
        <v>697</v>
      </c>
      <c r="I58" s="23"/>
    </row>
    <row r="59" spans="1:9" x14ac:dyDescent="0.3">
      <c r="A59" s="32" t="s">
        <v>896</v>
      </c>
      <c r="B59" s="37" t="s">
        <v>900</v>
      </c>
      <c r="C59" s="37"/>
      <c r="D59" s="38"/>
      <c r="E59" s="2"/>
      <c r="I59" s="23"/>
    </row>
    <row r="60" spans="1:9" x14ac:dyDescent="0.3">
      <c r="A60" s="32" t="s">
        <v>302</v>
      </c>
      <c r="B60" s="37" t="s">
        <v>303</v>
      </c>
      <c r="C60" s="37"/>
      <c r="D60" s="38"/>
      <c r="E60" s="2" t="s">
        <v>695</v>
      </c>
      <c r="I60" s="23"/>
    </row>
    <row r="61" spans="1:9" x14ac:dyDescent="0.3">
      <c r="A61" s="50" t="s">
        <v>360</v>
      </c>
      <c r="B61" s="37" t="s">
        <v>227</v>
      </c>
      <c r="C61" s="37"/>
      <c r="D61" s="38"/>
      <c r="E61" s="2" t="s">
        <v>227</v>
      </c>
      <c r="I61" s="23"/>
    </row>
    <row r="62" spans="1:9" x14ac:dyDescent="0.3">
      <c r="A62" s="32" t="s">
        <v>651</v>
      </c>
      <c r="B62" s="37" t="s">
        <v>652</v>
      </c>
      <c r="C62" s="37" t="s">
        <v>653</v>
      </c>
      <c r="D62" s="38"/>
      <c r="E62" s="2" t="s">
        <v>695</v>
      </c>
      <c r="I62" s="23"/>
    </row>
    <row r="63" spans="1:9" x14ac:dyDescent="0.3">
      <c r="A63" s="32" t="s">
        <v>294</v>
      </c>
      <c r="B63" s="37" t="s">
        <v>848</v>
      </c>
      <c r="C63" s="37" t="s">
        <v>295</v>
      </c>
      <c r="D63" s="38"/>
      <c r="E63" s="2" t="s">
        <v>697</v>
      </c>
      <c r="I63" s="23"/>
    </row>
    <row r="64" spans="1:9" x14ac:dyDescent="0.3">
      <c r="A64" s="32" t="s">
        <v>422</v>
      </c>
      <c r="B64" s="37" t="s">
        <v>423</v>
      </c>
      <c r="C64" s="37" t="s">
        <v>424</v>
      </c>
      <c r="D64" s="38"/>
      <c r="E64" s="2" t="s">
        <v>695</v>
      </c>
      <c r="I64" s="23"/>
    </row>
    <row r="65" spans="1:9" x14ac:dyDescent="0.3">
      <c r="A65" s="32" t="s">
        <v>822</v>
      </c>
      <c r="B65" s="37" t="s">
        <v>823</v>
      </c>
      <c r="C65" s="37" t="s">
        <v>824</v>
      </c>
      <c r="D65" s="38"/>
      <c r="E65" s="2" t="s">
        <v>697</v>
      </c>
      <c r="I65" s="23"/>
    </row>
    <row r="66" spans="1:9" x14ac:dyDescent="0.3">
      <c r="A66" s="32" t="s">
        <v>667</v>
      </c>
      <c r="B66" s="37" t="s">
        <v>669</v>
      </c>
      <c r="C66" s="37" t="s">
        <v>668</v>
      </c>
      <c r="D66" s="38"/>
      <c r="E66" s="2" t="s">
        <v>386</v>
      </c>
      <c r="I66" s="23"/>
    </row>
    <row r="67" spans="1:9" x14ac:dyDescent="0.3">
      <c r="A67" s="32" t="s">
        <v>364</v>
      </c>
      <c r="B67" s="37" t="s">
        <v>366</v>
      </c>
      <c r="C67" s="37" t="s">
        <v>365</v>
      </c>
      <c r="D67" s="38"/>
      <c r="E67" s="2"/>
      <c r="I67" s="23"/>
    </row>
    <row r="68" spans="1:9" x14ac:dyDescent="0.3">
      <c r="A68" s="32" t="s">
        <v>327</v>
      </c>
      <c r="B68" s="37" t="s">
        <v>326</v>
      </c>
      <c r="C68" s="37"/>
      <c r="D68" s="38"/>
      <c r="E68" s="2" t="s">
        <v>695</v>
      </c>
      <c r="I68" s="23"/>
    </row>
    <row r="69" spans="1:9" x14ac:dyDescent="0.3">
      <c r="A69" s="32" t="s">
        <v>391</v>
      </c>
      <c r="B69" s="37" t="s">
        <v>392</v>
      </c>
      <c r="C69" s="37" t="s">
        <v>393</v>
      </c>
      <c r="D69" s="38"/>
      <c r="E69" s="37" t="s">
        <v>695</v>
      </c>
      <c r="I69" s="23"/>
    </row>
    <row r="70" spans="1:9" x14ac:dyDescent="0.3">
      <c r="A70" s="32" t="s">
        <v>816</v>
      </c>
      <c r="B70" s="37" t="s">
        <v>817</v>
      </c>
      <c r="C70" s="37" t="s">
        <v>818</v>
      </c>
      <c r="D70" s="38"/>
      <c r="E70" s="37" t="s">
        <v>697</v>
      </c>
      <c r="I70" s="23"/>
    </row>
    <row r="71" spans="1:9" x14ac:dyDescent="0.3">
      <c r="A71" s="32" t="s">
        <v>230</v>
      </c>
      <c r="B71" s="37" t="s">
        <v>231</v>
      </c>
      <c r="C71" s="37"/>
      <c r="D71" s="38"/>
      <c r="E71" s="37" t="s">
        <v>697</v>
      </c>
      <c r="I71" s="23"/>
    </row>
    <row r="72" spans="1:9" x14ac:dyDescent="0.3">
      <c r="A72" s="32" t="s">
        <v>622</v>
      </c>
      <c r="B72" s="37" t="s">
        <v>623</v>
      </c>
      <c r="C72" s="37" t="s">
        <v>624</v>
      </c>
      <c r="D72" s="38"/>
      <c r="E72" s="37" t="s">
        <v>697</v>
      </c>
      <c r="I72" s="23"/>
    </row>
    <row r="73" spans="1:9" x14ac:dyDescent="0.3">
      <c r="A73" s="32" t="s">
        <v>715</v>
      </c>
      <c r="B73" s="37" t="s">
        <v>716</v>
      </c>
      <c r="C73" s="37" t="s">
        <v>717</v>
      </c>
      <c r="D73" s="38"/>
      <c r="E73" s="37" t="s">
        <v>696</v>
      </c>
      <c r="I73" s="23"/>
    </row>
    <row r="74" spans="1:9" x14ac:dyDescent="0.3">
      <c r="A74" s="32" t="s">
        <v>359</v>
      </c>
      <c r="B74" s="37" t="s">
        <v>246</v>
      </c>
      <c r="C74" s="37"/>
      <c r="D74" s="38"/>
      <c r="E74" s="37"/>
      <c r="I74" s="23"/>
    </row>
    <row r="75" spans="1:9" x14ac:dyDescent="0.3">
      <c r="A75" s="32" t="s">
        <v>853</v>
      </c>
      <c r="B75" s="37" t="s">
        <v>854</v>
      </c>
      <c r="C75" s="37" t="s">
        <v>855</v>
      </c>
      <c r="D75" s="38"/>
      <c r="E75" s="37" t="s">
        <v>695</v>
      </c>
      <c r="I75" s="23"/>
    </row>
    <row r="76" spans="1:9" x14ac:dyDescent="0.3">
      <c r="A76" s="32" t="s">
        <v>829</v>
      </c>
      <c r="B76" s="37" t="s">
        <v>830</v>
      </c>
      <c r="C76" s="37"/>
      <c r="D76" s="38"/>
      <c r="E76" s="37" t="s">
        <v>698</v>
      </c>
      <c r="I76" s="23"/>
    </row>
    <row r="77" spans="1:9" x14ac:dyDescent="0.3">
      <c r="A77" s="32" t="s">
        <v>726</v>
      </c>
      <c r="B77" s="37" t="s">
        <v>727</v>
      </c>
      <c r="C77" s="37"/>
      <c r="D77" s="38"/>
      <c r="E77" s="37"/>
      <c r="I77" s="23"/>
    </row>
    <row r="78" spans="1:9" x14ac:dyDescent="0.3">
      <c r="A78" s="32" t="s">
        <v>354</v>
      </c>
      <c r="B78" s="37" t="s">
        <v>293</v>
      </c>
      <c r="C78" s="37"/>
      <c r="D78" s="38"/>
      <c r="E78" s="37"/>
      <c r="I78" s="23"/>
    </row>
    <row r="79" spans="1:9" x14ac:dyDescent="0.3">
      <c r="A79" s="32" t="s">
        <v>450</v>
      </c>
      <c r="B79" s="37" t="s">
        <v>451</v>
      </c>
      <c r="C79" s="37"/>
      <c r="D79" s="38"/>
      <c r="E79" s="37"/>
      <c r="I79" s="23"/>
    </row>
    <row r="80" spans="1:9" x14ac:dyDescent="0.3">
      <c r="A80" s="32" t="s">
        <v>309</v>
      </c>
      <c r="B80" s="37" t="s">
        <v>307</v>
      </c>
      <c r="C80" s="37" t="s">
        <v>308</v>
      </c>
      <c r="D80" s="38"/>
      <c r="E80" s="37" t="s">
        <v>697</v>
      </c>
      <c r="I80" s="23"/>
    </row>
    <row r="81" spans="1:9" x14ac:dyDescent="0.3">
      <c r="A81" s="32" t="s">
        <v>243</v>
      </c>
      <c r="B81" s="37" t="s">
        <v>243</v>
      </c>
      <c r="C81" s="37"/>
      <c r="D81" s="38"/>
      <c r="E81" s="37"/>
      <c r="I81" s="23"/>
    </row>
    <row r="82" spans="1:9" x14ac:dyDescent="0.3">
      <c r="A82" s="32" t="s">
        <v>851</v>
      </c>
      <c r="B82" s="37" t="s">
        <v>852</v>
      </c>
      <c r="C82" s="37"/>
      <c r="D82" s="38"/>
      <c r="E82" s="37"/>
      <c r="I82" s="23"/>
    </row>
    <row r="83" spans="1:9" x14ac:dyDescent="0.3">
      <c r="A83" s="32" t="s">
        <v>728</v>
      </c>
      <c r="B83" s="37" t="s">
        <v>729</v>
      </c>
      <c r="C83" s="37" t="s">
        <v>730</v>
      </c>
      <c r="D83" s="38"/>
      <c r="E83" s="37" t="s">
        <v>695</v>
      </c>
      <c r="I83" s="23"/>
    </row>
    <row r="84" spans="1:9" x14ac:dyDescent="0.3">
      <c r="A84" s="32" t="s">
        <v>158</v>
      </c>
      <c r="B84" s="37" t="s">
        <v>158</v>
      </c>
      <c r="C84" s="37"/>
      <c r="D84" s="38"/>
      <c r="E84" s="37"/>
      <c r="I84" s="23"/>
    </row>
    <row r="85" spans="1:9" x14ac:dyDescent="0.3">
      <c r="A85" s="32" t="s">
        <v>916</v>
      </c>
      <c r="B85" s="37" t="s">
        <v>917</v>
      </c>
      <c r="C85" s="37" t="s">
        <v>918</v>
      </c>
      <c r="D85" s="38"/>
      <c r="E85" s="37" t="s">
        <v>695</v>
      </c>
      <c r="I85" s="23"/>
    </row>
    <row r="86" spans="1:9" x14ac:dyDescent="0.3">
      <c r="A86" s="32" t="s">
        <v>703</v>
      </c>
      <c r="B86" s="37" t="s">
        <v>703</v>
      </c>
      <c r="C86" s="37" t="s">
        <v>704</v>
      </c>
      <c r="D86" s="38"/>
      <c r="E86" s="37" t="s">
        <v>695</v>
      </c>
      <c r="I86" s="23"/>
    </row>
    <row r="87" spans="1:9" x14ac:dyDescent="0.3">
      <c r="A87" s="32" t="s">
        <v>925</v>
      </c>
      <c r="B87" s="37" t="s">
        <v>924</v>
      </c>
      <c r="C87" s="37"/>
      <c r="D87" s="38"/>
      <c r="E87" s="37" t="s">
        <v>698</v>
      </c>
      <c r="I87" s="23"/>
    </row>
    <row r="88" spans="1:9" x14ac:dyDescent="0.3">
      <c r="A88" s="32" t="s">
        <v>403</v>
      </c>
      <c r="B88" s="37" t="s">
        <v>404</v>
      </c>
      <c r="C88" s="37" t="s">
        <v>405</v>
      </c>
      <c r="D88" s="38"/>
      <c r="E88" s="37" t="s">
        <v>695</v>
      </c>
      <c r="I88" s="23"/>
    </row>
    <row r="89" spans="1:9" x14ac:dyDescent="0.3">
      <c r="A89" s="32" t="s">
        <v>625</v>
      </c>
      <c r="B89" s="37" t="s">
        <v>626</v>
      </c>
      <c r="C89" s="37" t="s">
        <v>627</v>
      </c>
      <c r="D89" s="38"/>
      <c r="E89" s="37" t="s">
        <v>695</v>
      </c>
      <c r="I89" s="23"/>
    </row>
    <row r="90" spans="1:9" x14ac:dyDescent="0.3">
      <c r="A90" s="32" t="s">
        <v>109</v>
      </c>
      <c r="B90" s="37" t="s">
        <v>106</v>
      </c>
      <c r="C90" s="37" t="s">
        <v>105</v>
      </c>
      <c r="D90" s="38" t="s">
        <v>107</v>
      </c>
      <c r="E90" s="37" t="s">
        <v>695</v>
      </c>
      <c r="I90" s="23"/>
    </row>
    <row r="91" spans="1:9" x14ac:dyDescent="0.3">
      <c r="A91" s="32" t="s">
        <v>819</v>
      </c>
      <c r="B91" s="37" t="s">
        <v>820</v>
      </c>
      <c r="C91" s="37" t="s">
        <v>821</v>
      </c>
      <c r="D91" s="38"/>
      <c r="E91" s="37" t="s">
        <v>815</v>
      </c>
      <c r="I91" s="23"/>
    </row>
    <row r="92" spans="1:9" x14ac:dyDescent="0.3">
      <c r="A92" s="32" t="s">
        <v>419</v>
      </c>
      <c r="B92" s="37" t="s">
        <v>417</v>
      </c>
      <c r="C92" s="37" t="s">
        <v>418</v>
      </c>
      <c r="D92" s="38"/>
      <c r="E92" s="37" t="s">
        <v>696</v>
      </c>
      <c r="I92" s="23"/>
    </row>
    <row r="93" spans="1:9" x14ac:dyDescent="0.3">
      <c r="A93" s="32" t="s">
        <v>789</v>
      </c>
      <c r="B93" s="37" t="s">
        <v>790</v>
      </c>
      <c r="C93" s="37" t="s">
        <v>791</v>
      </c>
      <c r="D93" s="38"/>
      <c r="E93" s="37" t="s">
        <v>696</v>
      </c>
      <c r="I93" s="23"/>
    </row>
    <row r="94" spans="1:9" x14ac:dyDescent="0.3">
      <c r="A94" s="32" t="s">
        <v>930</v>
      </c>
      <c r="B94" s="37" t="s">
        <v>931</v>
      </c>
      <c r="C94" s="37" t="s">
        <v>932</v>
      </c>
      <c r="D94" s="38"/>
      <c r="E94" s="37" t="s">
        <v>696</v>
      </c>
      <c r="I94" s="23"/>
    </row>
    <row r="95" spans="1:9" x14ac:dyDescent="0.3">
      <c r="A95" s="32" t="s">
        <v>718</v>
      </c>
      <c r="B95" s="37" t="s">
        <v>719</v>
      </c>
      <c r="C95" s="37" t="s">
        <v>720</v>
      </c>
      <c r="D95" s="38"/>
      <c r="E95" s="37" t="s">
        <v>695</v>
      </c>
      <c r="I95" s="23"/>
    </row>
    <row r="96" spans="1:9" x14ac:dyDescent="0.3">
      <c r="A96" s="32" t="s">
        <v>474</v>
      </c>
      <c r="B96" s="37" t="s">
        <v>475</v>
      </c>
      <c r="C96" s="37" t="s">
        <v>476</v>
      </c>
      <c r="D96" s="38"/>
      <c r="E96" s="37" t="s">
        <v>695</v>
      </c>
      <c r="I96" s="23"/>
    </row>
    <row r="97" spans="1:9" x14ac:dyDescent="0.3">
      <c r="A97" s="32" t="s">
        <v>355</v>
      </c>
      <c r="B97" s="37" t="s">
        <v>356</v>
      </c>
      <c r="C97" s="37" t="s">
        <v>357</v>
      </c>
      <c r="D97" s="38"/>
      <c r="E97" s="37" t="s">
        <v>695</v>
      </c>
      <c r="I97" s="23"/>
    </row>
    <row r="98" spans="1:9" x14ac:dyDescent="0.3">
      <c r="A98" s="32" t="s">
        <v>215</v>
      </c>
      <c r="B98" s="37" t="s">
        <v>216</v>
      </c>
      <c r="C98" s="37" t="s">
        <v>317</v>
      </c>
      <c r="D98" s="38"/>
      <c r="E98" s="37" t="s">
        <v>695</v>
      </c>
      <c r="I98" s="23"/>
    </row>
    <row r="99" spans="1:9" x14ac:dyDescent="0.3">
      <c r="A99" s="32" t="s">
        <v>911</v>
      </c>
      <c r="B99" s="37" t="s">
        <v>912</v>
      </c>
      <c r="C99" s="37" t="s">
        <v>913</v>
      </c>
      <c r="D99" s="38"/>
      <c r="E99" s="37" t="s">
        <v>695</v>
      </c>
      <c r="I99" s="23"/>
    </row>
    <row r="100" spans="1:9" x14ac:dyDescent="0.3">
      <c r="A100" s="32" t="s">
        <v>411</v>
      </c>
      <c r="B100" s="37" t="s">
        <v>412</v>
      </c>
      <c r="C100" s="37" t="s">
        <v>413</v>
      </c>
      <c r="D100" s="38"/>
      <c r="E100" s="37" t="s">
        <v>696</v>
      </c>
      <c r="I100" s="23"/>
    </row>
    <row r="101" spans="1:9" x14ac:dyDescent="0.3">
      <c r="A101" s="32" t="s">
        <v>933</v>
      </c>
      <c r="B101" s="37" t="s">
        <v>933</v>
      </c>
      <c r="C101" s="37" t="s">
        <v>934</v>
      </c>
      <c r="D101" s="38"/>
      <c r="E101" s="37" t="s">
        <v>696</v>
      </c>
      <c r="I101" s="23"/>
    </row>
    <row r="102" spans="1:9" x14ac:dyDescent="0.3">
      <c r="A102" s="34" t="s">
        <v>914</v>
      </c>
      <c r="B102" s="2" t="s">
        <v>914</v>
      </c>
      <c r="C102" s="2"/>
      <c r="D102" s="28"/>
      <c r="E102" s="2"/>
      <c r="I102" s="23"/>
    </row>
    <row r="103" spans="1:9" x14ac:dyDescent="0.3">
      <c r="A103" s="32" t="s">
        <v>907</v>
      </c>
      <c r="B103" s="37" t="s">
        <v>908</v>
      </c>
      <c r="C103" s="37" t="s">
        <v>909</v>
      </c>
      <c r="D103" s="38"/>
      <c r="E103" s="37" t="s">
        <v>695</v>
      </c>
      <c r="I103" s="23"/>
    </row>
    <row r="104" spans="1:9" x14ac:dyDescent="0.3">
      <c r="A104" s="32" t="s">
        <v>723</v>
      </c>
      <c r="B104" s="37" t="s">
        <v>723</v>
      </c>
      <c r="C104" s="37"/>
      <c r="D104" s="38"/>
      <c r="E104" s="37"/>
      <c r="I104" s="23"/>
    </row>
    <row r="105" spans="1:9" x14ac:dyDescent="0.3">
      <c r="A105" s="32" t="s">
        <v>113</v>
      </c>
      <c r="B105" s="32" t="s">
        <v>114</v>
      </c>
      <c r="C105" s="37" t="s">
        <v>115</v>
      </c>
      <c r="D105" s="38"/>
      <c r="E105" s="37" t="s">
        <v>695</v>
      </c>
      <c r="I105" s="23"/>
    </row>
    <row r="106" spans="1:9" x14ac:dyDescent="0.3">
      <c r="A106" s="32" t="s">
        <v>367</v>
      </c>
      <c r="B106" s="37" t="s">
        <v>368</v>
      </c>
      <c r="C106" s="37" t="s">
        <v>369</v>
      </c>
      <c r="D106" s="38"/>
      <c r="E106" s="37" t="s">
        <v>696</v>
      </c>
      <c r="I106" s="23"/>
    </row>
    <row r="107" spans="1:9" x14ac:dyDescent="0.3">
      <c r="A107" s="32" t="s">
        <v>385</v>
      </c>
      <c r="B107" s="37" t="s">
        <v>385</v>
      </c>
      <c r="C107" s="37" t="s">
        <v>386</v>
      </c>
      <c r="D107" s="38"/>
      <c r="E107" s="37" t="s">
        <v>386</v>
      </c>
      <c r="I107" s="23"/>
    </row>
    <row r="108" spans="1:9" x14ac:dyDescent="0.3">
      <c r="A108" s="32" t="s">
        <v>826</v>
      </c>
      <c r="B108" s="37" t="s">
        <v>827</v>
      </c>
      <c r="C108" s="37" t="s">
        <v>828</v>
      </c>
      <c r="D108" s="38"/>
      <c r="E108" s="37" t="s">
        <v>696</v>
      </c>
      <c r="I108" s="23"/>
    </row>
    <row r="109" spans="1:9" x14ac:dyDescent="0.3">
      <c r="A109" s="32" t="s">
        <v>845</v>
      </c>
      <c r="B109" s="37" t="s">
        <v>845</v>
      </c>
      <c r="C109" s="37"/>
      <c r="D109" s="38"/>
      <c r="E109" s="37"/>
      <c r="I109" s="23"/>
    </row>
    <row r="110" spans="1:9" x14ac:dyDescent="0.3">
      <c r="A110" s="32" t="s">
        <v>939</v>
      </c>
      <c r="B110" s="37" t="s">
        <v>940</v>
      </c>
      <c r="C110" s="37"/>
      <c r="D110" s="38"/>
      <c r="E110" s="37" t="s">
        <v>695</v>
      </c>
      <c r="I110" s="23"/>
    </row>
    <row r="111" spans="1:9" x14ac:dyDescent="0.3">
      <c r="A111" s="32" t="s">
        <v>947</v>
      </c>
      <c r="B111" s="37" t="s">
        <v>948</v>
      </c>
      <c r="C111" s="37"/>
      <c r="D111" s="38"/>
      <c r="E111" s="37" t="s">
        <v>697</v>
      </c>
      <c r="I111" s="23"/>
    </row>
    <row r="112" spans="1:9" x14ac:dyDescent="0.3">
      <c r="A112" s="32" t="s">
        <v>949</v>
      </c>
      <c r="B112" s="37" t="s">
        <v>950</v>
      </c>
      <c r="C112" s="37"/>
      <c r="D112" s="38"/>
      <c r="E112" s="37" t="s">
        <v>697</v>
      </c>
      <c r="I112" s="23"/>
    </row>
    <row r="113" spans="9:9" x14ac:dyDescent="0.3">
      <c r="I113" s="23"/>
    </row>
    <row r="114" spans="9:9" x14ac:dyDescent="0.3">
      <c r="I114" s="23"/>
    </row>
    <row r="115" spans="9:9" x14ac:dyDescent="0.3">
      <c r="I115" s="23"/>
    </row>
    <row r="116" spans="9:9" x14ac:dyDescent="0.3">
      <c r="I116" s="23"/>
    </row>
    <row r="117" spans="9:9" x14ac:dyDescent="0.3">
      <c r="I117" s="23"/>
    </row>
    <row r="118" spans="9:9" x14ac:dyDescent="0.3">
      <c r="I118" s="23"/>
    </row>
    <row r="119" spans="9:9" x14ac:dyDescent="0.3">
      <c r="I119" s="23"/>
    </row>
    <row r="120" spans="9:9" x14ac:dyDescent="0.3">
      <c r="I120" s="23"/>
    </row>
    <row r="121" spans="9:9" x14ac:dyDescent="0.3">
      <c r="I121" s="23"/>
    </row>
    <row r="122" spans="9:9" x14ac:dyDescent="0.3">
      <c r="I122" s="23"/>
    </row>
    <row r="123" spans="9:9" x14ac:dyDescent="0.3">
      <c r="I123" s="23"/>
    </row>
    <row r="124" spans="9:9" x14ac:dyDescent="0.3">
      <c r="I124" s="23"/>
    </row>
    <row r="125" spans="9:9" x14ac:dyDescent="0.3">
      <c r="I125" s="23"/>
    </row>
    <row r="126" spans="9:9" x14ac:dyDescent="0.3">
      <c r="I126" s="23"/>
    </row>
    <row r="127" spans="9:9" x14ac:dyDescent="0.3">
      <c r="I127" s="23"/>
    </row>
    <row r="128" spans="9:9" x14ac:dyDescent="0.3">
      <c r="I128" s="23"/>
    </row>
    <row r="129" spans="9:9" x14ac:dyDescent="0.3">
      <c r="I129" s="23"/>
    </row>
    <row r="130" spans="9:9" x14ac:dyDescent="0.3">
      <c r="I130" s="23"/>
    </row>
    <row r="131" spans="9:9" x14ac:dyDescent="0.3">
      <c r="I131" s="23"/>
    </row>
    <row r="132" spans="9:9" x14ac:dyDescent="0.3">
      <c r="I132" s="23"/>
    </row>
    <row r="133" spans="9:9" x14ac:dyDescent="0.3">
      <c r="I133" s="23"/>
    </row>
    <row r="134" spans="9:9" x14ac:dyDescent="0.3">
      <c r="I134" s="23"/>
    </row>
    <row r="135" spans="9:9" x14ac:dyDescent="0.3">
      <c r="I135" s="23"/>
    </row>
    <row r="136" spans="9:9" x14ac:dyDescent="0.3">
      <c r="I136" s="23"/>
    </row>
    <row r="137" spans="9:9" x14ac:dyDescent="0.3">
      <c r="I137" s="23"/>
    </row>
    <row r="138" spans="9:9" x14ac:dyDescent="0.3">
      <c r="I138" s="23"/>
    </row>
    <row r="139" spans="9:9" x14ac:dyDescent="0.3">
      <c r="I139" s="23"/>
    </row>
    <row r="140" spans="9:9" x14ac:dyDescent="0.3">
      <c r="I140" s="23"/>
    </row>
    <row r="141" spans="9:9" x14ac:dyDescent="0.3">
      <c r="I141" s="23"/>
    </row>
    <row r="142" spans="9:9" x14ac:dyDescent="0.3">
      <c r="I142" s="23"/>
    </row>
    <row r="143" spans="9:9" x14ac:dyDescent="0.3">
      <c r="I143" s="23"/>
    </row>
    <row r="144" spans="9:9" x14ac:dyDescent="0.3">
      <c r="I144" s="23"/>
    </row>
    <row r="145" spans="9:9" x14ac:dyDescent="0.3">
      <c r="I145" s="23"/>
    </row>
    <row r="146" spans="9:9" x14ac:dyDescent="0.3">
      <c r="I146" s="23"/>
    </row>
    <row r="147" spans="9:9" x14ac:dyDescent="0.3">
      <c r="I147" s="23"/>
    </row>
    <row r="148" spans="9:9" x14ac:dyDescent="0.3">
      <c r="I148" s="23"/>
    </row>
    <row r="149" spans="9:9" x14ac:dyDescent="0.3">
      <c r="I149" s="23"/>
    </row>
    <row r="150" spans="9:9" x14ac:dyDescent="0.3">
      <c r="I150" s="23"/>
    </row>
    <row r="151" spans="9:9" x14ac:dyDescent="0.3">
      <c r="I151" s="23"/>
    </row>
    <row r="152" spans="9:9" x14ac:dyDescent="0.3">
      <c r="I152" s="23"/>
    </row>
    <row r="153" spans="9:9" x14ac:dyDescent="0.3">
      <c r="I153" s="23"/>
    </row>
    <row r="154" spans="9:9" x14ac:dyDescent="0.3">
      <c r="I154" s="23"/>
    </row>
    <row r="155" spans="9:9" x14ac:dyDescent="0.3">
      <c r="I155" s="23"/>
    </row>
    <row r="156" spans="9:9" x14ac:dyDescent="0.3">
      <c r="I156" s="23"/>
    </row>
    <row r="157" spans="9:9" x14ac:dyDescent="0.3">
      <c r="I157" s="23"/>
    </row>
    <row r="158" spans="9:9" x14ac:dyDescent="0.3">
      <c r="I158" s="23"/>
    </row>
    <row r="159" spans="9:9" x14ac:dyDescent="0.3">
      <c r="I159" s="23"/>
    </row>
    <row r="160" spans="9:9" x14ac:dyDescent="0.3">
      <c r="I160" s="23"/>
    </row>
    <row r="161" spans="9:9" x14ac:dyDescent="0.3">
      <c r="I161" s="23"/>
    </row>
    <row r="162" spans="9:9" x14ac:dyDescent="0.3">
      <c r="I162" s="23"/>
    </row>
    <row r="163" spans="9:9" x14ac:dyDescent="0.3">
      <c r="I163" s="23"/>
    </row>
    <row r="164" spans="9:9" x14ac:dyDescent="0.3">
      <c r="I164" s="23"/>
    </row>
    <row r="165" spans="9:9" x14ac:dyDescent="0.3">
      <c r="I165" s="23"/>
    </row>
    <row r="166" spans="9:9" x14ac:dyDescent="0.3">
      <c r="I166" s="23"/>
    </row>
    <row r="167" spans="9:9" x14ac:dyDescent="0.3">
      <c r="I167" s="23"/>
    </row>
    <row r="168" spans="9:9" x14ac:dyDescent="0.3">
      <c r="I168" s="23"/>
    </row>
    <row r="169" spans="9:9" x14ac:dyDescent="0.3">
      <c r="I169" s="23"/>
    </row>
    <row r="170" spans="9:9" x14ac:dyDescent="0.3">
      <c r="I170" s="23"/>
    </row>
    <row r="171" spans="9:9" x14ac:dyDescent="0.3">
      <c r="I171" s="23"/>
    </row>
    <row r="172" spans="9:9" x14ac:dyDescent="0.3">
      <c r="I172" s="23"/>
    </row>
    <row r="173" spans="9:9" x14ac:dyDescent="0.3">
      <c r="I173" s="23"/>
    </row>
    <row r="174" spans="9:9" x14ac:dyDescent="0.3">
      <c r="I174" s="23"/>
    </row>
    <row r="175" spans="9:9" x14ac:dyDescent="0.3">
      <c r="I175" s="23"/>
    </row>
    <row r="176" spans="9:9" x14ac:dyDescent="0.3">
      <c r="I176" s="23"/>
    </row>
    <row r="177" spans="2:9" x14ac:dyDescent="0.3">
      <c r="I177" s="23"/>
    </row>
    <row r="178" spans="2:9" x14ac:dyDescent="0.3">
      <c r="I178" s="23"/>
    </row>
    <row r="179" spans="2:9" x14ac:dyDescent="0.3">
      <c r="I179" s="23"/>
    </row>
    <row r="180" spans="2:9" x14ac:dyDescent="0.3">
      <c r="I180" s="23"/>
    </row>
    <row r="181" spans="2:9" x14ac:dyDescent="0.3">
      <c r="I181" s="23"/>
    </row>
    <row r="182" spans="2:9" x14ac:dyDescent="0.3">
      <c r="I182" s="23"/>
    </row>
    <row r="183" spans="2:9" x14ac:dyDescent="0.3">
      <c r="I183" s="23"/>
    </row>
    <row r="184" spans="2:9" x14ac:dyDescent="0.3">
      <c r="I184" s="23"/>
    </row>
    <row r="185" spans="2:9" x14ac:dyDescent="0.3">
      <c r="I185" s="23"/>
    </row>
    <row r="186" spans="2:9" x14ac:dyDescent="0.3">
      <c r="B186" s="1"/>
      <c r="I186" s="23"/>
    </row>
    <row r="187" spans="2:9" x14ac:dyDescent="0.3">
      <c r="I187" s="23"/>
    </row>
    <row r="188" spans="2:9" x14ac:dyDescent="0.3">
      <c r="I188" s="23"/>
    </row>
    <row r="189" spans="2:9" x14ac:dyDescent="0.3">
      <c r="I189" s="23"/>
    </row>
    <row r="190" spans="2:9" x14ac:dyDescent="0.3">
      <c r="I190" s="23"/>
    </row>
    <row r="191" spans="2:9" x14ac:dyDescent="0.3">
      <c r="I191" s="23"/>
    </row>
    <row r="192" spans="2:9" x14ac:dyDescent="0.3">
      <c r="I192" s="23"/>
    </row>
    <row r="193" spans="9:9" x14ac:dyDescent="0.3">
      <c r="I193" s="23"/>
    </row>
    <row r="194" spans="9:9" x14ac:dyDescent="0.3">
      <c r="I194" s="23"/>
    </row>
    <row r="195" spans="9:9" x14ac:dyDescent="0.3">
      <c r="I195" s="23"/>
    </row>
    <row r="196" spans="9:9" x14ac:dyDescent="0.3">
      <c r="I196" s="23"/>
    </row>
    <row r="197" spans="9:9" x14ac:dyDescent="0.3">
      <c r="I197" s="23"/>
    </row>
    <row r="198" spans="9:9" x14ac:dyDescent="0.3">
      <c r="I198" s="23"/>
    </row>
    <row r="199" spans="9:9" x14ac:dyDescent="0.3">
      <c r="I199" s="23"/>
    </row>
    <row r="200" spans="9:9" x14ac:dyDescent="0.3">
      <c r="I200" s="23"/>
    </row>
    <row r="201" spans="9:9" x14ac:dyDescent="0.3">
      <c r="I201" s="23"/>
    </row>
    <row r="202" spans="9:9" x14ac:dyDescent="0.3">
      <c r="I202" s="23"/>
    </row>
    <row r="203" spans="9:9" x14ac:dyDescent="0.3">
      <c r="I203" s="23"/>
    </row>
    <row r="204" spans="9:9" x14ac:dyDescent="0.3">
      <c r="I204" s="23"/>
    </row>
    <row r="205" spans="9:9" x14ac:dyDescent="0.3">
      <c r="I205" s="23"/>
    </row>
    <row r="206" spans="9:9" x14ac:dyDescent="0.3">
      <c r="I206" s="23"/>
    </row>
    <row r="207" spans="9:9" x14ac:dyDescent="0.3">
      <c r="I207" s="23"/>
    </row>
    <row r="208" spans="9:9" x14ac:dyDescent="0.3">
      <c r="I208" s="23"/>
    </row>
    <row r="209" spans="9:9" x14ac:dyDescent="0.3">
      <c r="I209" s="23"/>
    </row>
    <row r="210" spans="9:9" x14ac:dyDescent="0.3">
      <c r="I210" s="23"/>
    </row>
    <row r="211" spans="9:9" x14ac:dyDescent="0.3">
      <c r="I211" s="23"/>
    </row>
    <row r="212" spans="9:9" x14ac:dyDescent="0.3">
      <c r="I212" s="23"/>
    </row>
    <row r="213" spans="9:9" x14ac:dyDescent="0.3">
      <c r="I213" s="23"/>
    </row>
    <row r="214" spans="9:9" x14ac:dyDescent="0.3">
      <c r="I214" s="23"/>
    </row>
    <row r="215" spans="9:9" x14ac:dyDescent="0.3">
      <c r="I215" s="23"/>
    </row>
    <row r="216" spans="9:9" x14ac:dyDescent="0.3">
      <c r="I216" s="23"/>
    </row>
    <row r="217" spans="9:9" x14ac:dyDescent="0.3">
      <c r="I217" s="23"/>
    </row>
    <row r="218" spans="9:9" x14ac:dyDescent="0.3">
      <c r="I218" s="23"/>
    </row>
    <row r="219" spans="9:9" x14ac:dyDescent="0.3">
      <c r="I219" s="23"/>
    </row>
    <row r="220" spans="9:9" x14ac:dyDescent="0.3">
      <c r="I220" s="23"/>
    </row>
    <row r="221" spans="9:9" x14ac:dyDescent="0.3">
      <c r="I221" s="23"/>
    </row>
    <row r="222" spans="9:9" x14ac:dyDescent="0.3">
      <c r="I222" s="23"/>
    </row>
    <row r="223" spans="9:9" x14ac:dyDescent="0.3">
      <c r="I223" s="23"/>
    </row>
    <row r="224" spans="9:9" x14ac:dyDescent="0.3">
      <c r="I224" s="23"/>
    </row>
    <row r="225" spans="9:9" x14ac:dyDescent="0.3">
      <c r="I225" s="23"/>
    </row>
    <row r="226" spans="9:9" x14ac:dyDescent="0.3">
      <c r="I226" s="23"/>
    </row>
    <row r="227" spans="9:9" x14ac:dyDescent="0.3">
      <c r="I227" s="23"/>
    </row>
    <row r="228" spans="9:9" x14ac:dyDescent="0.3">
      <c r="I228" s="23"/>
    </row>
    <row r="229" spans="9:9" x14ac:dyDescent="0.3">
      <c r="I229" s="23"/>
    </row>
    <row r="230" spans="9:9" x14ac:dyDescent="0.3">
      <c r="I230" s="23"/>
    </row>
    <row r="231" spans="9:9" x14ac:dyDescent="0.3">
      <c r="I231" s="23"/>
    </row>
    <row r="232" spans="9:9" x14ac:dyDescent="0.3">
      <c r="I232" s="23"/>
    </row>
    <row r="233" spans="9:9" x14ac:dyDescent="0.3">
      <c r="I233" s="23"/>
    </row>
    <row r="234" spans="9:9" x14ac:dyDescent="0.3">
      <c r="I234" s="23"/>
    </row>
    <row r="235" spans="9:9" x14ac:dyDescent="0.3">
      <c r="I235" s="23"/>
    </row>
    <row r="236" spans="9:9" x14ac:dyDescent="0.3">
      <c r="I236" s="23"/>
    </row>
    <row r="237" spans="9:9" x14ac:dyDescent="0.3">
      <c r="I237" s="23"/>
    </row>
    <row r="238" spans="9:9" x14ac:dyDescent="0.3">
      <c r="I238" s="23"/>
    </row>
    <row r="239" spans="9:9" x14ac:dyDescent="0.3">
      <c r="I239" s="23"/>
    </row>
    <row r="240" spans="9:9" x14ac:dyDescent="0.3">
      <c r="I240" s="23"/>
    </row>
    <row r="241" spans="9:9" x14ac:dyDescent="0.3">
      <c r="I241" s="23"/>
    </row>
    <row r="242" spans="9:9" x14ac:dyDescent="0.3">
      <c r="I242" s="23"/>
    </row>
    <row r="243" spans="9:9" x14ac:dyDescent="0.3">
      <c r="I243" s="23"/>
    </row>
    <row r="244" spans="9:9" x14ac:dyDescent="0.3">
      <c r="I244" s="23"/>
    </row>
    <row r="245" spans="9:9" x14ac:dyDescent="0.3">
      <c r="I245" s="23"/>
    </row>
    <row r="246" spans="9:9" x14ac:dyDescent="0.3">
      <c r="I246" s="23"/>
    </row>
    <row r="247" spans="9:9" x14ac:dyDescent="0.3">
      <c r="I247" s="23"/>
    </row>
    <row r="248" spans="9:9" x14ac:dyDescent="0.3">
      <c r="I248" s="23"/>
    </row>
    <row r="249" spans="9:9" x14ac:dyDescent="0.3">
      <c r="I249" s="23"/>
    </row>
    <row r="250" spans="9:9" x14ac:dyDescent="0.3">
      <c r="I250" s="23"/>
    </row>
    <row r="251" spans="9:9" x14ac:dyDescent="0.3">
      <c r="I251" s="23"/>
    </row>
    <row r="252" spans="9:9" x14ac:dyDescent="0.3">
      <c r="I252" s="23"/>
    </row>
    <row r="253" spans="9:9" x14ac:dyDescent="0.3">
      <c r="I253" s="23"/>
    </row>
    <row r="254" spans="9:9" x14ac:dyDescent="0.3">
      <c r="I254" s="23"/>
    </row>
    <row r="255" spans="9:9" x14ac:dyDescent="0.3">
      <c r="I255" s="23"/>
    </row>
    <row r="256" spans="9:9" x14ac:dyDescent="0.3">
      <c r="I256" s="23"/>
    </row>
    <row r="257" spans="9:9" x14ac:dyDescent="0.3">
      <c r="I257" s="23"/>
    </row>
    <row r="258" spans="9:9" x14ac:dyDescent="0.3">
      <c r="I258" s="23"/>
    </row>
    <row r="259" spans="9:9" x14ac:dyDescent="0.3">
      <c r="I259" s="2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B028-A0CF-4FA0-B81A-01706E888883}">
  <dimension ref="A1:D224"/>
  <sheetViews>
    <sheetView topLeftCell="A52" workbookViewId="0">
      <selection activeCell="B76" sqref="B76"/>
    </sheetView>
  </sheetViews>
  <sheetFormatPr baseColWidth="10" defaultRowHeight="14.4" x14ac:dyDescent="0.3"/>
  <cols>
    <col min="1" max="1" width="8.109375" style="4" customWidth="1"/>
    <col min="2" max="2" width="48.44140625" customWidth="1"/>
    <col min="3" max="3" width="10" customWidth="1"/>
    <col min="4" max="4" width="17.77734375" bestFit="1" customWidth="1"/>
  </cols>
  <sheetData>
    <row r="1" spans="1:4" x14ac:dyDescent="0.3">
      <c r="A1" s="29" t="s">
        <v>126</v>
      </c>
      <c r="B1" s="30" t="s">
        <v>100</v>
      </c>
      <c r="C1" s="30" t="s">
        <v>122</v>
      </c>
      <c r="D1" s="31" t="s">
        <v>165</v>
      </c>
    </row>
    <row r="2" spans="1:4" x14ac:dyDescent="0.3">
      <c r="A2" s="15">
        <v>1040</v>
      </c>
      <c r="B2" s="2" t="s">
        <v>628</v>
      </c>
      <c r="C2" s="2" t="s">
        <v>127</v>
      </c>
      <c r="D2" s="28" t="s">
        <v>262</v>
      </c>
    </row>
    <row r="3" spans="1:4" x14ac:dyDescent="0.3">
      <c r="A3" s="15">
        <v>1041</v>
      </c>
      <c r="B3" s="2" t="s">
        <v>629</v>
      </c>
      <c r="C3" s="2" t="s">
        <v>127</v>
      </c>
      <c r="D3" s="28" t="s">
        <v>262</v>
      </c>
    </row>
    <row r="4" spans="1:4" x14ac:dyDescent="0.3">
      <c r="A4" s="15">
        <v>20</v>
      </c>
      <c r="B4" s="2" t="s">
        <v>173</v>
      </c>
      <c r="C4" s="2" t="s">
        <v>127</v>
      </c>
      <c r="D4" s="28" t="s">
        <v>166</v>
      </c>
    </row>
    <row r="5" spans="1:4" x14ac:dyDescent="0.3">
      <c r="A5" s="15">
        <v>1027</v>
      </c>
      <c r="B5" s="2" t="s">
        <v>426</v>
      </c>
      <c r="C5" s="2" t="s">
        <v>127</v>
      </c>
      <c r="D5" s="28" t="s">
        <v>262</v>
      </c>
    </row>
    <row r="6" spans="1:4" x14ac:dyDescent="0.3">
      <c r="A6" s="15">
        <v>116</v>
      </c>
      <c r="B6" s="2" t="s">
        <v>613</v>
      </c>
      <c r="C6" s="2" t="s">
        <v>127</v>
      </c>
      <c r="D6" s="28" t="s">
        <v>166</v>
      </c>
    </row>
    <row r="7" spans="1:4" x14ac:dyDescent="0.3">
      <c r="A7" s="15">
        <v>25</v>
      </c>
      <c r="B7" s="2" t="s">
        <v>177</v>
      </c>
      <c r="C7" s="2" t="s">
        <v>129</v>
      </c>
      <c r="D7" s="28" t="s">
        <v>166</v>
      </c>
    </row>
    <row r="8" spans="1:4" x14ac:dyDescent="0.3">
      <c r="A8" s="15">
        <v>1053</v>
      </c>
      <c r="B8" s="2" t="s">
        <v>841</v>
      </c>
      <c r="C8" s="2" t="s">
        <v>127</v>
      </c>
      <c r="D8" s="28" t="s">
        <v>225</v>
      </c>
    </row>
    <row r="9" spans="1:4" x14ac:dyDescent="0.3">
      <c r="A9" s="15">
        <v>1012</v>
      </c>
      <c r="B9" s="2" t="s">
        <v>662</v>
      </c>
      <c r="C9" s="2" t="s">
        <v>127</v>
      </c>
      <c r="D9" s="28" t="s">
        <v>262</v>
      </c>
    </row>
    <row r="10" spans="1:4" x14ac:dyDescent="0.3">
      <c r="A10" s="15">
        <v>1013</v>
      </c>
      <c r="B10" s="2" t="s">
        <v>272</v>
      </c>
      <c r="C10" s="2" t="s">
        <v>127</v>
      </c>
      <c r="D10" s="28" t="s">
        <v>262</v>
      </c>
    </row>
    <row r="11" spans="1:4" x14ac:dyDescent="0.3">
      <c r="A11" s="15">
        <v>142</v>
      </c>
      <c r="B11" s="2" t="s">
        <v>731</v>
      </c>
      <c r="C11" s="2" t="s">
        <v>127</v>
      </c>
      <c r="D11" s="28" t="s">
        <v>166</v>
      </c>
    </row>
    <row r="12" spans="1:4" x14ac:dyDescent="0.3">
      <c r="A12" s="15">
        <v>144</v>
      </c>
      <c r="B12" s="2" t="s">
        <v>849</v>
      </c>
      <c r="C12" s="2" t="s">
        <v>129</v>
      </c>
      <c r="D12" s="28" t="s">
        <v>166</v>
      </c>
    </row>
    <row r="13" spans="1:4" x14ac:dyDescent="0.3">
      <c r="A13" s="15">
        <v>1051</v>
      </c>
      <c r="B13" s="2" t="s">
        <v>713</v>
      </c>
      <c r="C13" s="2" t="s">
        <v>127</v>
      </c>
      <c r="D13" s="28" t="s">
        <v>262</v>
      </c>
    </row>
    <row r="14" spans="1:4" x14ac:dyDescent="0.3">
      <c r="A14" s="15">
        <v>1000</v>
      </c>
      <c r="B14" s="2" t="s">
        <v>202</v>
      </c>
      <c r="C14" s="2" t="s">
        <v>127</v>
      </c>
      <c r="D14" s="28" t="s">
        <v>225</v>
      </c>
    </row>
    <row r="15" spans="1:4" x14ac:dyDescent="0.3">
      <c r="A15" s="15">
        <v>14</v>
      </c>
      <c r="B15" s="2" t="s">
        <v>82</v>
      </c>
      <c r="C15" s="2" t="s">
        <v>127</v>
      </c>
      <c r="D15" s="28" t="s">
        <v>166</v>
      </c>
    </row>
    <row r="16" spans="1:4" x14ac:dyDescent="0.3">
      <c r="A16" s="15">
        <v>1011</v>
      </c>
      <c r="B16" s="2" t="s">
        <v>267</v>
      </c>
      <c r="C16" s="2" t="s">
        <v>127</v>
      </c>
      <c r="D16" s="28" t="s">
        <v>213</v>
      </c>
    </row>
    <row r="17" spans="1:4" x14ac:dyDescent="0.3">
      <c r="A17" s="15">
        <v>1038</v>
      </c>
      <c r="B17" s="2" t="s">
        <v>472</v>
      </c>
      <c r="C17" s="2" t="s">
        <v>127</v>
      </c>
      <c r="D17" s="28" t="s">
        <v>213</v>
      </c>
    </row>
    <row r="18" spans="1:4" x14ac:dyDescent="0.3">
      <c r="A18" s="15">
        <v>1</v>
      </c>
      <c r="B18" s="2" t="s">
        <v>128</v>
      </c>
      <c r="C18" s="2" t="s">
        <v>129</v>
      </c>
      <c r="D18" s="28" t="s">
        <v>166</v>
      </c>
    </row>
    <row r="19" spans="1:4" x14ac:dyDescent="0.3">
      <c r="A19" s="15">
        <v>60</v>
      </c>
      <c r="B19" s="2" t="s">
        <v>275</v>
      </c>
      <c r="C19" s="2" t="s">
        <v>129</v>
      </c>
      <c r="D19" s="28" t="s">
        <v>166</v>
      </c>
    </row>
    <row r="20" spans="1:4" x14ac:dyDescent="0.3">
      <c r="A20" s="15">
        <v>130</v>
      </c>
      <c r="B20" s="2" t="s">
        <v>691</v>
      </c>
      <c r="C20" s="2" t="s">
        <v>127</v>
      </c>
      <c r="D20" s="28" t="s">
        <v>166</v>
      </c>
    </row>
    <row r="21" spans="1:4" x14ac:dyDescent="0.3">
      <c r="A21" s="15">
        <v>15</v>
      </c>
      <c r="B21" s="2" t="s">
        <v>168</v>
      </c>
      <c r="C21" s="2" t="s">
        <v>129</v>
      </c>
      <c r="D21" s="28" t="s">
        <v>166</v>
      </c>
    </row>
    <row r="22" spans="1:4" x14ac:dyDescent="0.3">
      <c r="A22" s="15">
        <v>1024</v>
      </c>
      <c r="B22" s="2" t="s">
        <v>398</v>
      </c>
      <c r="C22" s="2" t="s">
        <v>129</v>
      </c>
      <c r="D22" s="28" t="s">
        <v>262</v>
      </c>
    </row>
    <row r="23" spans="1:4" x14ac:dyDescent="0.3">
      <c r="A23" s="15">
        <v>66</v>
      </c>
      <c r="B23" s="2" t="s">
        <v>305</v>
      </c>
      <c r="C23" s="2" t="s">
        <v>127</v>
      </c>
      <c r="D23" s="28" t="s">
        <v>228</v>
      </c>
    </row>
    <row r="24" spans="1:4" x14ac:dyDescent="0.3">
      <c r="A24" s="15">
        <v>1049</v>
      </c>
      <c r="B24" s="2" t="s">
        <v>692</v>
      </c>
      <c r="C24" s="2" t="s">
        <v>127</v>
      </c>
      <c r="D24" s="28" t="s">
        <v>262</v>
      </c>
    </row>
    <row r="25" spans="1:4" x14ac:dyDescent="0.3">
      <c r="A25" s="15">
        <v>1014</v>
      </c>
      <c r="B25" s="2" t="s">
        <v>273</v>
      </c>
      <c r="C25" s="2" t="s">
        <v>127</v>
      </c>
      <c r="D25" s="28" t="s">
        <v>262</v>
      </c>
    </row>
    <row r="26" spans="1:4" x14ac:dyDescent="0.3">
      <c r="A26" s="15">
        <v>132</v>
      </c>
      <c r="B26" s="2" t="s">
        <v>701</v>
      </c>
      <c r="C26" s="2" t="s">
        <v>129</v>
      </c>
      <c r="D26" s="28" t="s">
        <v>166</v>
      </c>
    </row>
    <row r="27" spans="1:4" x14ac:dyDescent="0.3">
      <c r="A27" s="15">
        <v>68</v>
      </c>
      <c r="B27" s="2" t="s">
        <v>310</v>
      </c>
      <c r="C27" s="2" t="s">
        <v>127</v>
      </c>
      <c r="D27" s="28" t="s">
        <v>311</v>
      </c>
    </row>
    <row r="28" spans="1:4" x14ac:dyDescent="0.3">
      <c r="A28" s="15">
        <v>110</v>
      </c>
      <c r="B28" s="2" t="s">
        <v>473</v>
      </c>
      <c r="C28" s="2" t="s">
        <v>127</v>
      </c>
      <c r="D28" s="28" t="s">
        <v>311</v>
      </c>
    </row>
    <row r="29" spans="1:4" x14ac:dyDescent="0.3">
      <c r="A29" s="15">
        <v>111</v>
      </c>
      <c r="B29" s="2" t="s">
        <v>311</v>
      </c>
      <c r="C29" s="2" t="s">
        <v>127</v>
      </c>
      <c r="D29" s="28" t="s">
        <v>311</v>
      </c>
    </row>
    <row r="30" spans="1:4" x14ac:dyDescent="0.3">
      <c r="A30" s="15">
        <v>1009</v>
      </c>
      <c r="B30" s="2" t="s">
        <v>345</v>
      </c>
      <c r="C30" s="2" t="s">
        <v>127</v>
      </c>
      <c r="D30" s="28" t="s">
        <v>262</v>
      </c>
    </row>
    <row r="31" spans="1:4" x14ac:dyDescent="0.3">
      <c r="A31" s="15">
        <v>79</v>
      </c>
      <c r="B31" s="2" t="s">
        <v>351</v>
      </c>
      <c r="C31" s="2" t="s">
        <v>127</v>
      </c>
      <c r="D31" s="28" t="s">
        <v>262</v>
      </c>
    </row>
    <row r="32" spans="1:4" x14ac:dyDescent="0.3">
      <c r="A32" s="15">
        <v>137</v>
      </c>
      <c r="B32" s="2" t="s">
        <v>710</v>
      </c>
      <c r="C32" s="2" t="s">
        <v>127</v>
      </c>
      <c r="D32" s="28" t="s">
        <v>166</v>
      </c>
    </row>
    <row r="33" spans="1:4" x14ac:dyDescent="0.3">
      <c r="A33" s="15">
        <v>117</v>
      </c>
      <c r="B33" s="2" t="s">
        <v>614</v>
      </c>
      <c r="C33" s="2" t="s">
        <v>127</v>
      </c>
      <c r="D33" s="28" t="s">
        <v>166</v>
      </c>
    </row>
    <row r="34" spans="1:4" x14ac:dyDescent="0.3">
      <c r="A34" s="15">
        <v>98</v>
      </c>
      <c r="B34" s="2" t="s">
        <v>410</v>
      </c>
      <c r="C34" s="2" t="s">
        <v>129</v>
      </c>
      <c r="D34" s="28" t="s">
        <v>166</v>
      </c>
    </row>
    <row r="35" spans="1:4" x14ac:dyDescent="0.3">
      <c r="A35" s="15">
        <v>146</v>
      </c>
      <c r="B35" s="2" t="s">
        <v>785</v>
      </c>
      <c r="C35" s="2" t="s">
        <v>129</v>
      </c>
      <c r="D35" s="28" t="s">
        <v>166</v>
      </c>
    </row>
    <row r="36" spans="1:4" x14ac:dyDescent="0.3">
      <c r="A36" s="15">
        <v>104</v>
      </c>
      <c r="B36" s="2" t="s">
        <v>453</v>
      </c>
      <c r="C36" s="2" t="s">
        <v>127</v>
      </c>
      <c r="D36" s="28" t="s">
        <v>166</v>
      </c>
    </row>
    <row r="37" spans="1:4" x14ac:dyDescent="0.3">
      <c r="A37" s="15">
        <v>12</v>
      </c>
      <c r="B37" s="2" t="s">
        <v>163</v>
      </c>
      <c r="C37" s="2" t="s">
        <v>129</v>
      </c>
      <c r="D37" s="28" t="s">
        <v>166</v>
      </c>
    </row>
    <row r="38" spans="1:4" x14ac:dyDescent="0.3">
      <c r="A38" s="15">
        <v>70</v>
      </c>
      <c r="B38" s="2" t="s">
        <v>314</v>
      </c>
      <c r="C38" s="2" t="s">
        <v>129</v>
      </c>
      <c r="D38" s="28" t="s">
        <v>166</v>
      </c>
    </row>
    <row r="39" spans="1:4" x14ac:dyDescent="0.3">
      <c r="A39" s="15">
        <v>36</v>
      </c>
      <c r="B39" s="2" t="s">
        <v>186</v>
      </c>
      <c r="C39" s="2" t="s">
        <v>129</v>
      </c>
      <c r="D39" s="28" t="s">
        <v>166</v>
      </c>
    </row>
    <row r="40" spans="1:4" x14ac:dyDescent="0.3">
      <c r="A40" s="15">
        <v>91</v>
      </c>
      <c r="B40" s="2" t="s">
        <v>379</v>
      </c>
      <c r="C40" s="2" t="s">
        <v>129</v>
      </c>
      <c r="D40" s="28" t="s">
        <v>166</v>
      </c>
    </row>
    <row r="41" spans="1:4" x14ac:dyDescent="0.3">
      <c r="A41" s="15">
        <v>62</v>
      </c>
      <c r="B41" s="2" t="s">
        <v>296</v>
      </c>
      <c r="C41" s="2" t="s">
        <v>127</v>
      </c>
      <c r="D41" s="28" t="s">
        <v>166</v>
      </c>
    </row>
    <row r="42" spans="1:4" x14ac:dyDescent="0.3">
      <c r="A42" s="15">
        <v>4</v>
      </c>
      <c r="B42" s="2" t="s">
        <v>131</v>
      </c>
      <c r="C42" s="2" t="s">
        <v>127</v>
      </c>
      <c r="D42" s="28" t="s">
        <v>166</v>
      </c>
    </row>
    <row r="43" spans="1:4" x14ac:dyDescent="0.3">
      <c r="A43" s="15">
        <v>55</v>
      </c>
      <c r="B43" s="2" t="s">
        <v>220</v>
      </c>
      <c r="C43" s="2" t="s">
        <v>127</v>
      </c>
      <c r="D43" s="28" t="s">
        <v>158</v>
      </c>
    </row>
    <row r="44" spans="1:4" x14ac:dyDescent="0.3">
      <c r="A44" s="15">
        <v>29</v>
      </c>
      <c r="B44" s="2" t="s">
        <v>182</v>
      </c>
      <c r="C44" s="2" t="s">
        <v>127</v>
      </c>
      <c r="D44" s="28" t="s">
        <v>166</v>
      </c>
    </row>
    <row r="45" spans="1:4" x14ac:dyDescent="0.3">
      <c r="A45" s="15">
        <v>83</v>
      </c>
      <c r="B45" s="2" t="s">
        <v>362</v>
      </c>
      <c r="C45" s="2" t="s">
        <v>127</v>
      </c>
      <c r="D45" s="28" t="s">
        <v>166</v>
      </c>
    </row>
    <row r="46" spans="1:4" x14ac:dyDescent="0.3">
      <c r="A46" s="15">
        <v>30</v>
      </c>
      <c r="B46" s="2" t="s">
        <v>663</v>
      </c>
      <c r="C46" s="2" t="s">
        <v>127</v>
      </c>
      <c r="D46" s="28" t="s">
        <v>166</v>
      </c>
    </row>
    <row r="47" spans="1:4" x14ac:dyDescent="0.3">
      <c r="A47" s="15">
        <v>152</v>
      </c>
      <c r="B47" s="2" t="s">
        <v>892</v>
      </c>
      <c r="C47" s="2" t="s">
        <v>127</v>
      </c>
      <c r="D47" s="28" t="s">
        <v>166</v>
      </c>
    </row>
    <row r="48" spans="1:4" x14ac:dyDescent="0.3">
      <c r="A48" s="15">
        <v>31</v>
      </c>
      <c r="B48" s="2" t="s">
        <v>452</v>
      </c>
      <c r="C48" s="2" t="s">
        <v>127</v>
      </c>
      <c r="D48" s="28" t="s">
        <v>166</v>
      </c>
    </row>
    <row r="49" spans="1:4" x14ac:dyDescent="0.3">
      <c r="A49" s="15">
        <v>28</v>
      </c>
      <c r="B49" s="2" t="s">
        <v>181</v>
      </c>
      <c r="C49" s="2" t="s">
        <v>129</v>
      </c>
      <c r="D49" s="28" t="s">
        <v>166</v>
      </c>
    </row>
    <row r="50" spans="1:4" x14ac:dyDescent="0.3">
      <c r="A50" s="15">
        <v>45</v>
      </c>
      <c r="B50" s="2" t="s">
        <v>207</v>
      </c>
      <c r="C50" s="2" t="s">
        <v>127</v>
      </c>
      <c r="D50" s="28" t="s">
        <v>213</v>
      </c>
    </row>
    <row r="51" spans="1:4" x14ac:dyDescent="0.3">
      <c r="A51" s="15">
        <v>1007</v>
      </c>
      <c r="B51" s="2" t="s">
        <v>264</v>
      </c>
      <c r="C51" s="2" t="s">
        <v>127</v>
      </c>
      <c r="D51" s="28" t="s">
        <v>213</v>
      </c>
    </row>
    <row r="52" spans="1:4" x14ac:dyDescent="0.3">
      <c r="A52" s="15">
        <v>92</v>
      </c>
      <c r="B52" s="2" t="s">
        <v>390</v>
      </c>
      <c r="C52" s="2" t="s">
        <v>127</v>
      </c>
      <c r="D52" s="28" t="s">
        <v>166</v>
      </c>
    </row>
    <row r="53" spans="1:4" x14ac:dyDescent="0.3">
      <c r="A53" s="15">
        <v>101</v>
      </c>
      <c r="B53" s="2" t="s">
        <v>427</v>
      </c>
      <c r="C53" s="2" t="s">
        <v>127</v>
      </c>
      <c r="D53" s="28" t="s">
        <v>166</v>
      </c>
    </row>
    <row r="54" spans="1:4" x14ac:dyDescent="0.3">
      <c r="A54" s="15">
        <v>80</v>
      </c>
      <c r="B54" s="2" t="s">
        <v>352</v>
      </c>
      <c r="C54" s="2" t="s">
        <v>127</v>
      </c>
      <c r="D54" s="28" t="s">
        <v>166</v>
      </c>
    </row>
    <row r="55" spans="1:4" x14ac:dyDescent="0.3">
      <c r="A55" s="15">
        <v>133</v>
      </c>
      <c r="B55" s="2" t="s">
        <v>702</v>
      </c>
      <c r="C55" s="2" t="s">
        <v>129</v>
      </c>
      <c r="D55" s="28" t="s">
        <v>166</v>
      </c>
    </row>
    <row r="56" spans="1:4" x14ac:dyDescent="0.3">
      <c r="A56" s="15">
        <v>97</v>
      </c>
      <c r="B56" s="2" t="s">
        <v>406</v>
      </c>
      <c r="C56" s="2" t="s">
        <v>129</v>
      </c>
      <c r="D56" s="28" t="s">
        <v>166</v>
      </c>
    </row>
    <row r="57" spans="1:4" x14ac:dyDescent="0.3">
      <c r="A57" s="15">
        <v>2</v>
      </c>
      <c r="B57" s="2" t="s">
        <v>229</v>
      </c>
      <c r="C57" s="2" t="s">
        <v>130</v>
      </c>
      <c r="D57" s="28" t="s">
        <v>166</v>
      </c>
    </row>
    <row r="58" spans="1:4" x14ac:dyDescent="0.3">
      <c r="A58" s="15">
        <v>136</v>
      </c>
      <c r="B58" s="2" t="s">
        <v>709</v>
      </c>
      <c r="C58" s="2" t="s">
        <v>127</v>
      </c>
      <c r="D58" s="28" t="s">
        <v>166</v>
      </c>
    </row>
    <row r="59" spans="1:4" x14ac:dyDescent="0.3">
      <c r="A59" s="15">
        <v>1034</v>
      </c>
      <c r="B59" s="2" t="s">
        <v>463</v>
      </c>
      <c r="C59" s="2" t="s">
        <v>127</v>
      </c>
      <c r="D59" s="28" t="s">
        <v>262</v>
      </c>
    </row>
    <row r="60" spans="1:4" x14ac:dyDescent="0.3">
      <c r="A60" s="15">
        <v>1020</v>
      </c>
      <c r="B60" s="2" t="s">
        <v>298</v>
      </c>
      <c r="C60" s="2" t="s">
        <v>127</v>
      </c>
      <c r="D60" s="28" t="s">
        <v>213</v>
      </c>
    </row>
    <row r="61" spans="1:4" x14ac:dyDescent="0.3">
      <c r="A61" s="15">
        <v>1043</v>
      </c>
      <c r="B61" s="2" t="s">
        <v>654</v>
      </c>
      <c r="C61" s="2" t="s">
        <v>127</v>
      </c>
      <c r="D61" s="28" t="s">
        <v>262</v>
      </c>
    </row>
    <row r="62" spans="1:4" x14ac:dyDescent="0.3">
      <c r="A62" s="15">
        <v>100</v>
      </c>
      <c r="B62" s="2" t="s">
        <v>425</v>
      </c>
      <c r="C62" s="2" t="s">
        <v>127</v>
      </c>
      <c r="D62" s="28" t="s">
        <v>166</v>
      </c>
    </row>
    <row r="63" spans="1:4" x14ac:dyDescent="0.3">
      <c r="A63" s="15">
        <v>125</v>
      </c>
      <c r="B63" s="2" t="s">
        <v>665</v>
      </c>
      <c r="C63" s="2" t="s">
        <v>127</v>
      </c>
      <c r="D63" s="28" t="s">
        <v>228</v>
      </c>
    </row>
    <row r="64" spans="1:4" x14ac:dyDescent="0.3">
      <c r="A64" s="15">
        <v>140</v>
      </c>
      <c r="B64" s="2" t="s">
        <v>724</v>
      </c>
      <c r="C64" s="2" t="s">
        <v>127</v>
      </c>
      <c r="D64" s="28" t="s">
        <v>228</v>
      </c>
    </row>
    <row r="65" spans="1:4" x14ac:dyDescent="0.3">
      <c r="A65" s="15">
        <v>155</v>
      </c>
      <c r="B65" s="2" t="s">
        <v>903</v>
      </c>
      <c r="C65" s="2" t="s">
        <v>127</v>
      </c>
      <c r="D65" s="28" t="s">
        <v>228</v>
      </c>
    </row>
    <row r="66" spans="1:4" x14ac:dyDescent="0.3">
      <c r="A66" s="15">
        <v>7</v>
      </c>
      <c r="B66" s="2" t="s">
        <v>132</v>
      </c>
      <c r="C66" s="2" t="s">
        <v>127</v>
      </c>
      <c r="D66" s="28" t="s">
        <v>228</v>
      </c>
    </row>
    <row r="67" spans="1:4" x14ac:dyDescent="0.3">
      <c r="A67" s="15">
        <v>131</v>
      </c>
      <c r="B67" s="2" t="s">
        <v>693</v>
      </c>
      <c r="C67" s="2" t="s">
        <v>127</v>
      </c>
      <c r="D67" s="28" t="s">
        <v>228</v>
      </c>
    </row>
    <row r="68" spans="1:4" x14ac:dyDescent="0.3">
      <c r="A68" s="15">
        <v>85</v>
      </c>
      <c r="B68" s="2" t="s">
        <v>682</v>
      </c>
      <c r="C68" s="2" t="s">
        <v>127</v>
      </c>
      <c r="D68" s="28" t="s">
        <v>228</v>
      </c>
    </row>
    <row r="69" spans="1:4" x14ac:dyDescent="0.3">
      <c r="A69" s="15">
        <v>114</v>
      </c>
      <c r="B69" s="2" t="s">
        <v>610</v>
      </c>
      <c r="C69" s="2" t="s">
        <v>127</v>
      </c>
      <c r="D69" s="28" t="s">
        <v>228</v>
      </c>
    </row>
    <row r="70" spans="1:4" x14ac:dyDescent="0.3">
      <c r="A70" s="15">
        <v>84</v>
      </c>
      <c r="B70" s="2" t="s">
        <v>675</v>
      </c>
      <c r="C70" s="2" t="s">
        <v>127</v>
      </c>
      <c r="D70" s="28" t="s">
        <v>228</v>
      </c>
    </row>
    <row r="71" spans="1:4" x14ac:dyDescent="0.3">
      <c r="A71" s="15">
        <v>141</v>
      </c>
      <c r="B71" s="2" t="s">
        <v>725</v>
      </c>
      <c r="C71" s="2" t="s">
        <v>127</v>
      </c>
      <c r="D71" s="28" t="s">
        <v>228</v>
      </c>
    </row>
    <row r="72" spans="1:4" x14ac:dyDescent="0.3">
      <c r="A72" s="15">
        <v>94</v>
      </c>
      <c r="B72" s="2" t="s">
        <v>396</v>
      </c>
      <c r="C72" s="2" t="s">
        <v>127</v>
      </c>
      <c r="D72" s="28" t="s">
        <v>228</v>
      </c>
    </row>
    <row r="73" spans="1:4" x14ac:dyDescent="0.3">
      <c r="A73" s="15">
        <v>38</v>
      </c>
      <c r="B73" s="2" t="s">
        <v>188</v>
      </c>
      <c r="C73" s="2" t="s">
        <v>127</v>
      </c>
      <c r="D73" s="28" t="s">
        <v>228</v>
      </c>
    </row>
    <row r="74" spans="1:4" x14ac:dyDescent="0.3">
      <c r="A74" s="15">
        <v>128</v>
      </c>
      <c r="B74" s="2" t="s">
        <v>689</v>
      </c>
      <c r="C74" s="2" t="s">
        <v>127</v>
      </c>
      <c r="D74" s="28" t="s">
        <v>228</v>
      </c>
    </row>
    <row r="75" spans="1:4" x14ac:dyDescent="0.3">
      <c r="A75" s="15">
        <v>106</v>
      </c>
      <c r="B75" s="2" t="s">
        <v>460</v>
      </c>
      <c r="C75" s="2" t="s">
        <v>127</v>
      </c>
      <c r="D75" s="28" t="s">
        <v>228</v>
      </c>
    </row>
    <row r="76" spans="1:4" x14ac:dyDescent="0.3">
      <c r="A76" s="15">
        <v>73</v>
      </c>
      <c r="B76" s="2" t="s">
        <v>645</v>
      </c>
      <c r="C76" s="2" t="s">
        <v>127</v>
      </c>
      <c r="D76" s="28" t="s">
        <v>228</v>
      </c>
    </row>
    <row r="77" spans="1:4" x14ac:dyDescent="0.3">
      <c r="A77" s="15">
        <v>113</v>
      </c>
      <c r="B77" s="2" t="s">
        <v>609</v>
      </c>
      <c r="C77" s="2" t="s">
        <v>129</v>
      </c>
      <c r="D77" s="28" t="s">
        <v>166</v>
      </c>
    </row>
    <row r="78" spans="1:4" x14ac:dyDescent="0.3">
      <c r="A78" s="15">
        <v>122</v>
      </c>
      <c r="B78" s="2" t="s">
        <v>656</v>
      </c>
      <c r="C78" s="2" t="s">
        <v>127</v>
      </c>
      <c r="D78" s="28" t="s">
        <v>166</v>
      </c>
    </row>
    <row r="79" spans="1:4" x14ac:dyDescent="0.3">
      <c r="A79" s="15">
        <v>95</v>
      </c>
      <c r="B79" s="2" t="s">
        <v>397</v>
      </c>
      <c r="C79" s="2" t="s">
        <v>127</v>
      </c>
      <c r="D79" s="28" t="s">
        <v>228</v>
      </c>
    </row>
    <row r="80" spans="1:4" x14ac:dyDescent="0.3">
      <c r="A80" s="15">
        <v>69</v>
      </c>
      <c r="B80" s="2" t="s">
        <v>313</v>
      </c>
      <c r="C80" s="2" t="s">
        <v>127</v>
      </c>
      <c r="D80" s="28" t="s">
        <v>166</v>
      </c>
    </row>
    <row r="81" spans="1:4" x14ac:dyDescent="0.3">
      <c r="A81" s="15">
        <v>13</v>
      </c>
      <c r="B81" s="2" t="s">
        <v>388</v>
      </c>
      <c r="C81" s="2" t="s">
        <v>127</v>
      </c>
      <c r="D81" s="28" t="s">
        <v>166</v>
      </c>
    </row>
    <row r="82" spans="1:4" x14ac:dyDescent="0.3">
      <c r="A82" s="15">
        <v>6</v>
      </c>
      <c r="B82" s="2" t="s">
        <v>389</v>
      </c>
      <c r="C82" s="2" t="s">
        <v>127</v>
      </c>
      <c r="D82" s="28" t="s">
        <v>166</v>
      </c>
    </row>
    <row r="83" spans="1:4" x14ac:dyDescent="0.3">
      <c r="A83" s="15">
        <v>5</v>
      </c>
      <c r="B83" s="2" t="s">
        <v>387</v>
      </c>
      <c r="C83" s="2" t="s">
        <v>127</v>
      </c>
      <c r="D83" s="28" t="s">
        <v>166</v>
      </c>
    </row>
    <row r="84" spans="1:4" x14ac:dyDescent="0.3">
      <c r="A84" s="15">
        <v>88</v>
      </c>
      <c r="B84" s="2" t="s">
        <v>373</v>
      </c>
      <c r="C84" s="2" t="s">
        <v>127</v>
      </c>
      <c r="D84" s="28" t="s">
        <v>166</v>
      </c>
    </row>
    <row r="85" spans="1:4" x14ac:dyDescent="0.3">
      <c r="A85" s="15">
        <v>1045</v>
      </c>
      <c r="B85" s="2" t="s">
        <v>659</v>
      </c>
      <c r="C85" s="2" t="s">
        <v>127</v>
      </c>
      <c r="D85" s="28" t="s">
        <v>262</v>
      </c>
    </row>
    <row r="86" spans="1:4" x14ac:dyDescent="0.3">
      <c r="A86" s="15">
        <v>1029</v>
      </c>
      <c r="B86" s="2" t="s">
        <v>430</v>
      </c>
      <c r="C86" s="2" t="s">
        <v>127</v>
      </c>
      <c r="D86" s="28" t="s">
        <v>262</v>
      </c>
    </row>
    <row r="87" spans="1:4" x14ac:dyDescent="0.3">
      <c r="A87" s="15">
        <v>1046</v>
      </c>
      <c r="B87" s="2" t="s">
        <v>661</v>
      </c>
      <c r="C87" s="2" t="s">
        <v>127</v>
      </c>
      <c r="D87" s="28" t="s">
        <v>262</v>
      </c>
    </row>
    <row r="88" spans="1:4" x14ac:dyDescent="0.3">
      <c r="A88" s="15">
        <v>72</v>
      </c>
      <c r="B88" s="2" t="s">
        <v>321</v>
      </c>
      <c r="C88" s="2" t="s">
        <v>127</v>
      </c>
      <c r="D88" s="28" t="s">
        <v>262</v>
      </c>
    </row>
    <row r="89" spans="1:4" x14ac:dyDescent="0.3">
      <c r="A89" s="15">
        <v>1056</v>
      </c>
      <c r="B89" s="2" t="s">
        <v>897</v>
      </c>
      <c r="C89" s="2" t="s">
        <v>127</v>
      </c>
      <c r="D89" s="28" t="s">
        <v>225</v>
      </c>
    </row>
    <row r="90" spans="1:4" x14ac:dyDescent="0.3">
      <c r="A90" s="15">
        <v>54</v>
      </c>
      <c r="B90" s="2" t="s">
        <v>219</v>
      </c>
      <c r="C90" s="2" t="s">
        <v>127</v>
      </c>
      <c r="D90" s="28" t="s">
        <v>158</v>
      </c>
    </row>
    <row r="91" spans="1:4" x14ac:dyDescent="0.3">
      <c r="A91" s="15">
        <v>1010</v>
      </c>
      <c r="B91" s="2" t="s">
        <v>266</v>
      </c>
      <c r="C91" s="2" t="s">
        <v>127</v>
      </c>
      <c r="D91" s="28" t="s">
        <v>262</v>
      </c>
    </row>
    <row r="92" spans="1:4" x14ac:dyDescent="0.3">
      <c r="A92" s="15">
        <v>82</v>
      </c>
      <c r="B92" s="2" t="s">
        <v>358</v>
      </c>
      <c r="C92" s="2" t="s">
        <v>129</v>
      </c>
      <c r="D92" s="28" t="s">
        <v>166</v>
      </c>
    </row>
    <row r="93" spans="1:4" x14ac:dyDescent="0.3">
      <c r="A93" s="15">
        <v>150</v>
      </c>
      <c r="B93" s="2" t="s">
        <v>836</v>
      </c>
      <c r="C93" s="2" t="s">
        <v>127</v>
      </c>
      <c r="D93" s="28" t="s">
        <v>166</v>
      </c>
    </row>
    <row r="94" spans="1:4" x14ac:dyDescent="0.3">
      <c r="A94" s="15">
        <v>1002</v>
      </c>
      <c r="B94" s="2" t="s">
        <v>232</v>
      </c>
      <c r="C94" s="2" t="s">
        <v>127</v>
      </c>
      <c r="D94" s="28" t="s">
        <v>225</v>
      </c>
    </row>
    <row r="95" spans="1:4" x14ac:dyDescent="0.3">
      <c r="A95" s="15">
        <v>1006</v>
      </c>
      <c r="B95" s="2" t="s">
        <v>241</v>
      </c>
      <c r="C95" s="2" t="s">
        <v>127</v>
      </c>
      <c r="D95" s="28" t="s">
        <v>166</v>
      </c>
    </row>
    <row r="96" spans="1:4" x14ac:dyDescent="0.3">
      <c r="A96" s="15">
        <v>1026</v>
      </c>
      <c r="B96" s="2" t="s">
        <v>420</v>
      </c>
      <c r="C96" s="2" t="s">
        <v>127</v>
      </c>
      <c r="D96" s="28" t="s">
        <v>262</v>
      </c>
    </row>
    <row r="97" spans="1:4" x14ac:dyDescent="0.3">
      <c r="A97" s="15">
        <v>1025</v>
      </c>
      <c r="B97" s="2" t="s">
        <v>401</v>
      </c>
      <c r="C97" s="2" t="s">
        <v>127</v>
      </c>
      <c r="D97" s="28" t="s">
        <v>262</v>
      </c>
    </row>
    <row r="98" spans="1:4" x14ac:dyDescent="0.3">
      <c r="A98" s="15">
        <v>40</v>
      </c>
      <c r="B98" s="2" t="s">
        <v>190</v>
      </c>
      <c r="C98" s="2" t="s">
        <v>127</v>
      </c>
      <c r="D98" s="28" t="s">
        <v>166</v>
      </c>
    </row>
    <row r="99" spans="1:4" x14ac:dyDescent="0.3">
      <c r="A99" s="15">
        <v>59</v>
      </c>
      <c r="B99" s="2" t="s">
        <v>271</v>
      </c>
      <c r="C99" s="2" t="s">
        <v>129</v>
      </c>
      <c r="D99" s="28" t="s">
        <v>166</v>
      </c>
    </row>
    <row r="100" spans="1:4" x14ac:dyDescent="0.3">
      <c r="A100" s="15">
        <v>145</v>
      </c>
      <c r="B100" s="2" t="s">
        <v>736</v>
      </c>
      <c r="C100" s="2" t="s">
        <v>129</v>
      </c>
      <c r="D100" s="28" t="s">
        <v>166</v>
      </c>
    </row>
    <row r="101" spans="1:4" x14ac:dyDescent="0.3">
      <c r="A101" s="15">
        <v>109</v>
      </c>
      <c r="B101" s="2" t="s">
        <v>471</v>
      </c>
      <c r="C101" s="2" t="s">
        <v>127</v>
      </c>
      <c r="D101" s="28" t="s">
        <v>166</v>
      </c>
    </row>
    <row r="102" spans="1:4" x14ac:dyDescent="0.3">
      <c r="A102" s="15">
        <v>16</v>
      </c>
      <c r="B102" s="2" t="s">
        <v>169</v>
      </c>
      <c r="C102" s="2" t="s">
        <v>129</v>
      </c>
      <c r="D102" s="28" t="s">
        <v>166</v>
      </c>
    </row>
    <row r="103" spans="1:4" x14ac:dyDescent="0.3">
      <c r="A103" s="15">
        <v>1016</v>
      </c>
      <c r="B103" s="2" t="s">
        <v>277</v>
      </c>
      <c r="C103" s="2" t="s">
        <v>127</v>
      </c>
      <c r="D103" s="28" t="s">
        <v>262</v>
      </c>
    </row>
    <row r="104" spans="1:4" x14ac:dyDescent="0.3">
      <c r="A104" s="15">
        <v>71</v>
      </c>
      <c r="B104" s="2" t="s">
        <v>318</v>
      </c>
      <c r="C104" s="2" t="s">
        <v>129</v>
      </c>
      <c r="D104" s="2" t="s">
        <v>166</v>
      </c>
    </row>
    <row r="105" spans="1:4" x14ac:dyDescent="0.3">
      <c r="A105" s="15">
        <v>34</v>
      </c>
      <c r="B105" s="2" t="s">
        <v>183</v>
      </c>
      <c r="C105" s="2" t="s">
        <v>127</v>
      </c>
      <c r="D105" s="2" t="s">
        <v>166</v>
      </c>
    </row>
    <row r="106" spans="1:4" x14ac:dyDescent="0.3">
      <c r="A106" s="15">
        <v>33</v>
      </c>
      <c r="B106" s="2" t="s">
        <v>185</v>
      </c>
      <c r="C106" s="2" t="s">
        <v>127</v>
      </c>
      <c r="D106" s="2" t="s">
        <v>166</v>
      </c>
    </row>
    <row r="107" spans="1:4" x14ac:dyDescent="0.3">
      <c r="A107" s="15">
        <v>32</v>
      </c>
      <c r="B107" s="2" t="s">
        <v>184</v>
      </c>
      <c r="C107" s="2" t="s">
        <v>127</v>
      </c>
      <c r="D107" s="2" t="s">
        <v>166</v>
      </c>
    </row>
    <row r="108" spans="1:4" x14ac:dyDescent="0.3">
      <c r="A108" s="15">
        <v>53</v>
      </c>
      <c r="B108" s="2" t="s">
        <v>217</v>
      </c>
      <c r="C108" s="2" t="s">
        <v>127</v>
      </c>
      <c r="D108" s="2" t="s">
        <v>218</v>
      </c>
    </row>
    <row r="109" spans="1:4" x14ac:dyDescent="0.3">
      <c r="A109" s="15">
        <v>1001</v>
      </c>
      <c r="B109" s="2" t="s">
        <v>226</v>
      </c>
      <c r="C109" s="2" t="s">
        <v>127</v>
      </c>
      <c r="D109" s="2" t="s">
        <v>225</v>
      </c>
    </row>
    <row r="110" spans="1:4" x14ac:dyDescent="0.3">
      <c r="A110" s="15">
        <v>1015</v>
      </c>
      <c r="B110" s="2" t="s">
        <v>274</v>
      </c>
      <c r="C110" s="2" t="s">
        <v>127</v>
      </c>
      <c r="D110" s="2" t="s">
        <v>262</v>
      </c>
    </row>
    <row r="111" spans="1:4" x14ac:dyDescent="0.3">
      <c r="A111" s="15">
        <v>8</v>
      </c>
      <c r="B111" s="2" t="s">
        <v>133</v>
      </c>
      <c r="C111" s="2" t="s">
        <v>129</v>
      </c>
      <c r="D111" s="2" t="s">
        <v>166</v>
      </c>
    </row>
    <row r="112" spans="1:4" x14ac:dyDescent="0.3">
      <c r="A112" s="15">
        <v>135</v>
      </c>
      <c r="B112" s="2" t="s">
        <v>708</v>
      </c>
      <c r="C112" s="2" t="s">
        <v>127</v>
      </c>
      <c r="D112" s="2" t="s">
        <v>262</v>
      </c>
    </row>
    <row r="113" spans="1:4" x14ac:dyDescent="0.3">
      <c r="A113" s="15">
        <v>1022</v>
      </c>
      <c r="B113" s="2" t="s">
        <v>363</v>
      </c>
      <c r="C113" s="2" t="s">
        <v>129</v>
      </c>
      <c r="D113" s="2" t="s">
        <v>262</v>
      </c>
    </row>
    <row r="114" spans="1:4" x14ac:dyDescent="0.3">
      <c r="A114" s="15">
        <v>1033</v>
      </c>
      <c r="B114" s="2" t="s">
        <v>456</v>
      </c>
      <c r="C114" s="2" t="s">
        <v>127</v>
      </c>
      <c r="D114" s="2" t="s">
        <v>262</v>
      </c>
    </row>
    <row r="115" spans="1:4" x14ac:dyDescent="0.3">
      <c r="A115" s="15">
        <v>1039</v>
      </c>
      <c r="B115" s="2" t="s">
        <v>612</v>
      </c>
      <c r="C115" s="2" t="s">
        <v>127</v>
      </c>
      <c r="D115" s="2" t="s">
        <v>262</v>
      </c>
    </row>
    <row r="116" spans="1:4" x14ac:dyDescent="0.3">
      <c r="A116" s="15">
        <v>1021</v>
      </c>
      <c r="B116" s="2" t="s">
        <v>299</v>
      </c>
      <c r="C116" s="2" t="s">
        <v>127</v>
      </c>
      <c r="D116" s="2" t="s">
        <v>166</v>
      </c>
    </row>
    <row r="117" spans="1:4" x14ac:dyDescent="0.3">
      <c r="A117" s="15">
        <v>22</v>
      </c>
      <c r="B117" s="2" t="s">
        <v>175</v>
      </c>
      <c r="C117" s="2" t="s">
        <v>127</v>
      </c>
      <c r="D117" s="2" t="s">
        <v>166</v>
      </c>
    </row>
    <row r="118" spans="1:4" x14ac:dyDescent="0.3">
      <c r="A118" s="15">
        <v>51</v>
      </c>
      <c r="B118" s="2" t="s">
        <v>212</v>
      </c>
      <c r="C118" s="2" t="s">
        <v>127</v>
      </c>
      <c r="D118" s="2" t="s">
        <v>213</v>
      </c>
    </row>
    <row r="119" spans="1:4" x14ac:dyDescent="0.3">
      <c r="A119" s="15">
        <v>107</v>
      </c>
      <c r="B119" s="2" t="s">
        <v>461</v>
      </c>
      <c r="C119" s="2" t="s">
        <v>127</v>
      </c>
      <c r="D119" s="2" t="s">
        <v>166</v>
      </c>
    </row>
    <row r="120" spans="1:4" x14ac:dyDescent="0.3">
      <c r="A120" s="15">
        <v>129</v>
      </c>
      <c r="B120" s="2" t="s">
        <v>690</v>
      </c>
      <c r="C120" s="2" t="s">
        <v>127</v>
      </c>
      <c r="D120" s="2" t="s">
        <v>166</v>
      </c>
    </row>
    <row r="121" spans="1:4" x14ac:dyDescent="0.3">
      <c r="A121" s="15">
        <v>147</v>
      </c>
      <c r="B121" s="2" t="s">
        <v>825</v>
      </c>
      <c r="C121" s="2" t="s">
        <v>127</v>
      </c>
      <c r="D121" s="2" t="s">
        <v>166</v>
      </c>
    </row>
    <row r="122" spans="1:4" x14ac:dyDescent="0.3">
      <c r="A122" s="15">
        <v>108</v>
      </c>
      <c r="B122" s="2" t="s">
        <v>462</v>
      </c>
      <c r="C122" s="2" t="s">
        <v>127</v>
      </c>
      <c r="D122" s="2" t="s">
        <v>166</v>
      </c>
    </row>
    <row r="123" spans="1:4" x14ac:dyDescent="0.3">
      <c r="A123" s="15">
        <v>9</v>
      </c>
      <c r="B123" s="2" t="s">
        <v>134</v>
      </c>
      <c r="C123" s="2" t="s">
        <v>127</v>
      </c>
      <c r="D123" s="2" t="s">
        <v>166</v>
      </c>
    </row>
    <row r="124" spans="1:4" x14ac:dyDescent="0.3">
      <c r="A124" s="15">
        <v>118</v>
      </c>
      <c r="B124" s="2" t="s">
        <v>617</v>
      </c>
      <c r="C124" s="2" t="s">
        <v>127</v>
      </c>
      <c r="D124" s="2" t="s">
        <v>166</v>
      </c>
    </row>
    <row r="125" spans="1:4" x14ac:dyDescent="0.3">
      <c r="A125" s="15">
        <v>1003</v>
      </c>
      <c r="B125" s="2" t="s">
        <v>242</v>
      </c>
      <c r="C125" s="2" t="s">
        <v>127</v>
      </c>
      <c r="D125" s="2" t="s">
        <v>225</v>
      </c>
    </row>
    <row r="126" spans="1:4" x14ac:dyDescent="0.3">
      <c r="A126" s="15">
        <v>96</v>
      </c>
      <c r="B126" s="2" t="s">
        <v>399</v>
      </c>
      <c r="C126" s="2" t="s">
        <v>129</v>
      </c>
      <c r="D126" s="2" t="s">
        <v>166</v>
      </c>
    </row>
    <row r="127" spans="1:4" x14ac:dyDescent="0.3">
      <c r="A127" s="15">
        <v>149</v>
      </c>
      <c r="B127" s="2" t="s">
        <v>835</v>
      </c>
      <c r="C127" s="2" t="s">
        <v>127</v>
      </c>
      <c r="D127" s="2" t="s">
        <v>166</v>
      </c>
    </row>
    <row r="128" spans="1:4" x14ac:dyDescent="0.3">
      <c r="A128" s="15">
        <v>93</v>
      </c>
      <c r="B128" s="2" t="s">
        <v>670</v>
      </c>
      <c r="C128" s="2" t="s">
        <v>127</v>
      </c>
      <c r="D128" s="2" t="s">
        <v>166</v>
      </c>
    </row>
    <row r="129" spans="1:4" x14ac:dyDescent="0.3">
      <c r="A129" s="15">
        <v>63</v>
      </c>
      <c r="B129" s="2" t="s">
        <v>300</v>
      </c>
      <c r="C129" s="2" t="s">
        <v>127</v>
      </c>
      <c r="D129" s="2" t="s">
        <v>166</v>
      </c>
    </row>
    <row r="130" spans="1:4" x14ac:dyDescent="0.3">
      <c r="A130" s="15">
        <v>64</v>
      </c>
      <c r="B130" s="2" t="s">
        <v>301</v>
      </c>
      <c r="C130" s="2" t="s">
        <v>127</v>
      </c>
      <c r="D130" s="2" t="s">
        <v>166</v>
      </c>
    </row>
    <row r="131" spans="1:4" x14ac:dyDescent="0.3">
      <c r="A131" s="15">
        <v>23</v>
      </c>
      <c r="B131" s="2" t="s">
        <v>176</v>
      </c>
      <c r="C131" s="2" t="s">
        <v>127</v>
      </c>
      <c r="D131" s="2" t="s">
        <v>166</v>
      </c>
    </row>
    <row r="132" spans="1:4" x14ac:dyDescent="0.3">
      <c r="A132" s="15">
        <v>57</v>
      </c>
      <c r="B132" s="2" t="s">
        <v>149</v>
      </c>
      <c r="C132" s="2" t="s">
        <v>127</v>
      </c>
      <c r="D132" s="2" t="s">
        <v>166</v>
      </c>
    </row>
    <row r="133" spans="1:4" x14ac:dyDescent="0.3">
      <c r="A133" s="15">
        <v>3</v>
      </c>
      <c r="B133" s="2" t="s">
        <v>257</v>
      </c>
      <c r="C133" s="2" t="s">
        <v>127</v>
      </c>
      <c r="D133" s="2" t="s">
        <v>228</v>
      </c>
    </row>
    <row r="134" spans="1:4" x14ac:dyDescent="0.3">
      <c r="A134" s="15">
        <v>138</v>
      </c>
      <c r="B134" s="2" t="s">
        <v>712</v>
      </c>
      <c r="C134" s="2" t="s">
        <v>129</v>
      </c>
      <c r="D134" s="2" t="s">
        <v>166</v>
      </c>
    </row>
    <row r="135" spans="1:4" x14ac:dyDescent="0.3">
      <c r="A135" s="15">
        <v>127</v>
      </c>
      <c r="B135" s="2" t="s">
        <v>673</v>
      </c>
      <c r="C135" s="2" t="s">
        <v>127</v>
      </c>
      <c r="D135" s="2" t="s">
        <v>166</v>
      </c>
    </row>
    <row r="136" spans="1:4" x14ac:dyDescent="0.3">
      <c r="A136" s="15">
        <v>1005</v>
      </c>
      <c r="B136" s="2" t="s">
        <v>261</v>
      </c>
      <c r="C136" s="2" t="s">
        <v>127</v>
      </c>
      <c r="D136" s="2" t="s">
        <v>262</v>
      </c>
    </row>
    <row r="137" spans="1:4" x14ac:dyDescent="0.3">
      <c r="A137" s="15">
        <v>1028</v>
      </c>
      <c r="B137" s="2" t="s">
        <v>428</v>
      </c>
      <c r="C137" s="2" t="s">
        <v>127</v>
      </c>
      <c r="D137" s="2" t="s">
        <v>262</v>
      </c>
    </row>
    <row r="138" spans="1:4" x14ac:dyDescent="0.3">
      <c r="A138" s="15">
        <v>18</v>
      </c>
      <c r="B138" s="2" t="s">
        <v>171</v>
      </c>
      <c r="C138" s="2" t="s">
        <v>129</v>
      </c>
      <c r="D138" s="2" t="s">
        <v>166</v>
      </c>
    </row>
    <row r="139" spans="1:4" x14ac:dyDescent="0.3">
      <c r="A139" s="15">
        <v>-1</v>
      </c>
      <c r="B139" s="2" t="s">
        <v>158</v>
      </c>
      <c r="C139" s="2" t="s">
        <v>127</v>
      </c>
      <c r="D139" s="2" t="s">
        <v>166</v>
      </c>
    </row>
    <row r="140" spans="1:4" x14ac:dyDescent="0.3">
      <c r="A140" s="15">
        <v>1035</v>
      </c>
      <c r="B140" s="2" t="s">
        <v>464</v>
      </c>
      <c r="C140" s="2" t="s">
        <v>127</v>
      </c>
      <c r="D140" s="2" t="s">
        <v>262</v>
      </c>
    </row>
    <row r="141" spans="1:4" x14ac:dyDescent="0.3">
      <c r="A141" s="15">
        <v>19</v>
      </c>
      <c r="B141" s="2" t="s">
        <v>172</v>
      </c>
      <c r="C141" s="2" t="s">
        <v>127</v>
      </c>
      <c r="D141" s="2" t="s">
        <v>166</v>
      </c>
    </row>
    <row r="142" spans="1:4" x14ac:dyDescent="0.3">
      <c r="A142" s="15">
        <v>41</v>
      </c>
      <c r="B142" s="2" t="s">
        <v>191</v>
      </c>
      <c r="C142" s="2" t="s">
        <v>127</v>
      </c>
      <c r="D142" s="2" t="s">
        <v>166</v>
      </c>
    </row>
    <row r="143" spans="1:4" x14ac:dyDescent="0.3">
      <c r="A143" s="15">
        <v>153</v>
      </c>
      <c r="B143" s="2" t="s">
        <v>893</v>
      </c>
      <c r="C143" s="2" t="s">
        <v>129</v>
      </c>
      <c r="D143" s="2" t="s">
        <v>166</v>
      </c>
    </row>
    <row r="144" spans="1:4" x14ac:dyDescent="0.3">
      <c r="A144" s="15">
        <v>1030</v>
      </c>
      <c r="B144" s="2" t="s">
        <v>447</v>
      </c>
      <c r="C144" s="2" t="s">
        <v>127</v>
      </c>
      <c r="D144" s="2" t="s">
        <v>262</v>
      </c>
    </row>
    <row r="145" spans="1:4" x14ac:dyDescent="0.3">
      <c r="A145" s="15">
        <v>1008</v>
      </c>
      <c r="B145" s="2" t="s">
        <v>265</v>
      </c>
      <c r="C145" s="2" t="s">
        <v>129</v>
      </c>
      <c r="D145" s="2" t="s">
        <v>262</v>
      </c>
    </row>
    <row r="146" spans="1:4" x14ac:dyDescent="0.3">
      <c r="A146" s="15">
        <v>1044</v>
      </c>
      <c r="B146" s="2" t="s">
        <v>655</v>
      </c>
      <c r="C146" s="2" t="s">
        <v>127</v>
      </c>
      <c r="D146" s="2" t="s">
        <v>262</v>
      </c>
    </row>
    <row r="147" spans="1:4" x14ac:dyDescent="0.3">
      <c r="A147" s="15">
        <v>46</v>
      </c>
      <c r="B147" s="2" t="s">
        <v>208</v>
      </c>
      <c r="C147" s="2" t="s">
        <v>129</v>
      </c>
      <c r="D147" s="2" t="s">
        <v>262</v>
      </c>
    </row>
    <row r="148" spans="1:4" x14ac:dyDescent="0.3">
      <c r="A148" s="15">
        <v>11</v>
      </c>
      <c r="B148" s="2" t="s">
        <v>159</v>
      </c>
      <c r="C148" s="2" t="s">
        <v>127</v>
      </c>
      <c r="D148" s="2" t="s">
        <v>262</v>
      </c>
    </row>
    <row r="149" spans="1:4" x14ac:dyDescent="0.3">
      <c r="A149" s="15">
        <v>1050</v>
      </c>
      <c r="B149" s="2" t="s">
        <v>711</v>
      </c>
      <c r="C149" s="2" t="s">
        <v>127</v>
      </c>
      <c r="D149" s="2" t="s">
        <v>262</v>
      </c>
    </row>
    <row r="150" spans="1:4" x14ac:dyDescent="0.3">
      <c r="A150" s="15">
        <v>1023</v>
      </c>
      <c r="B150" s="2" t="s">
        <v>374</v>
      </c>
      <c r="C150" s="2" t="s">
        <v>127</v>
      </c>
      <c r="D150" s="2" t="s">
        <v>262</v>
      </c>
    </row>
    <row r="151" spans="1:4" x14ac:dyDescent="0.3">
      <c r="A151" s="15">
        <v>49</v>
      </c>
      <c r="B151" s="2" t="s">
        <v>210</v>
      </c>
      <c r="C151" s="2" t="s">
        <v>127</v>
      </c>
      <c r="D151" s="2" t="s">
        <v>166</v>
      </c>
    </row>
    <row r="152" spans="1:4" x14ac:dyDescent="0.3">
      <c r="A152" s="15">
        <v>86</v>
      </c>
      <c r="B152" s="2" t="s">
        <v>683</v>
      </c>
      <c r="C152" s="2" t="s">
        <v>127</v>
      </c>
      <c r="D152" s="2" t="s">
        <v>166</v>
      </c>
    </row>
    <row r="153" spans="1:4" x14ac:dyDescent="0.3">
      <c r="A153" s="15">
        <v>35</v>
      </c>
      <c r="B153" s="2" t="s">
        <v>81</v>
      </c>
      <c r="C153" s="2" t="s">
        <v>129</v>
      </c>
      <c r="D153" s="2" t="s">
        <v>166</v>
      </c>
    </row>
    <row r="154" spans="1:4" x14ac:dyDescent="0.3">
      <c r="A154" s="15">
        <v>1052</v>
      </c>
      <c r="B154" s="2" t="s">
        <v>811</v>
      </c>
      <c r="C154" s="2" t="s">
        <v>129</v>
      </c>
      <c r="D154" s="2" t="s">
        <v>262</v>
      </c>
    </row>
    <row r="155" spans="1:4" x14ac:dyDescent="0.3">
      <c r="A155" s="15">
        <v>1031</v>
      </c>
      <c r="B155" s="2" t="s">
        <v>449</v>
      </c>
      <c r="C155" s="2" t="s">
        <v>127</v>
      </c>
      <c r="D155" s="2" t="s">
        <v>262</v>
      </c>
    </row>
    <row r="156" spans="1:4" x14ac:dyDescent="0.3">
      <c r="A156" s="15">
        <v>139</v>
      </c>
      <c r="B156" s="2" t="s">
        <v>714</v>
      </c>
      <c r="C156" s="2" t="s">
        <v>127</v>
      </c>
      <c r="D156" s="2" t="s">
        <v>166</v>
      </c>
    </row>
    <row r="157" spans="1:4" x14ac:dyDescent="0.3">
      <c r="A157" s="15">
        <v>39</v>
      </c>
      <c r="B157" s="2" t="s">
        <v>189</v>
      </c>
      <c r="C157" s="2" t="s">
        <v>127</v>
      </c>
      <c r="D157" s="2" t="s">
        <v>166</v>
      </c>
    </row>
    <row r="158" spans="1:4" x14ac:dyDescent="0.3">
      <c r="A158" s="15">
        <v>1037</v>
      </c>
      <c r="B158" s="2" t="s">
        <v>470</v>
      </c>
      <c r="C158" s="2" t="s">
        <v>127</v>
      </c>
      <c r="D158" s="2" t="s">
        <v>262</v>
      </c>
    </row>
    <row r="159" spans="1:4" x14ac:dyDescent="0.3">
      <c r="A159" s="15">
        <v>17</v>
      </c>
      <c r="B159" s="2" t="s">
        <v>170</v>
      </c>
      <c r="C159" s="2" t="s">
        <v>129</v>
      </c>
      <c r="D159" s="2" t="s">
        <v>166</v>
      </c>
    </row>
    <row r="160" spans="1:4" x14ac:dyDescent="0.3">
      <c r="A160" s="15">
        <v>156</v>
      </c>
      <c r="B160" s="2" t="s">
        <v>910</v>
      </c>
      <c r="C160" s="2" t="s">
        <v>127</v>
      </c>
      <c r="D160" s="2" t="s">
        <v>166</v>
      </c>
    </row>
    <row r="161" spans="1:4" x14ac:dyDescent="0.3">
      <c r="A161" s="15">
        <v>124</v>
      </c>
      <c r="B161" s="2" t="s">
        <v>664</v>
      </c>
      <c r="C161" s="2" t="s">
        <v>127</v>
      </c>
      <c r="D161" s="2" t="s">
        <v>166</v>
      </c>
    </row>
    <row r="162" spans="1:4" x14ac:dyDescent="0.3">
      <c r="A162" s="15">
        <v>134</v>
      </c>
      <c r="B162" s="2" t="s">
        <v>705</v>
      </c>
      <c r="C162" s="2" t="s">
        <v>129</v>
      </c>
      <c r="D162" s="2" t="s">
        <v>166</v>
      </c>
    </row>
    <row r="163" spans="1:4" x14ac:dyDescent="0.3">
      <c r="A163" s="15">
        <v>61</v>
      </c>
      <c r="B163" s="2" t="s">
        <v>276</v>
      </c>
      <c r="C163" s="2" t="s">
        <v>127</v>
      </c>
      <c r="D163" s="2" t="s">
        <v>262</v>
      </c>
    </row>
    <row r="164" spans="1:4" x14ac:dyDescent="0.3">
      <c r="A164" s="15">
        <v>1054</v>
      </c>
      <c r="B164" s="2" t="s">
        <v>850</v>
      </c>
      <c r="C164" s="2" t="s">
        <v>127</v>
      </c>
      <c r="D164" s="2" t="s">
        <v>225</v>
      </c>
    </row>
    <row r="165" spans="1:4" x14ac:dyDescent="0.3">
      <c r="A165" s="15">
        <v>112</v>
      </c>
      <c r="B165" s="2" t="s">
        <v>674</v>
      </c>
      <c r="C165" s="2" t="s">
        <v>127</v>
      </c>
      <c r="D165" s="2" t="s">
        <v>166</v>
      </c>
    </row>
    <row r="166" spans="1:4" x14ac:dyDescent="0.3">
      <c r="A166" s="15">
        <v>126</v>
      </c>
      <c r="B166" s="2" t="s">
        <v>672</v>
      </c>
      <c r="C166" s="2" t="s">
        <v>129</v>
      </c>
      <c r="D166" s="2" t="s">
        <v>166</v>
      </c>
    </row>
    <row r="167" spans="1:4" x14ac:dyDescent="0.3">
      <c r="A167" s="15">
        <v>42</v>
      </c>
      <c r="B167" s="2" t="s">
        <v>192</v>
      </c>
      <c r="C167" s="2" t="s">
        <v>129</v>
      </c>
      <c r="D167" s="2" t="s">
        <v>166</v>
      </c>
    </row>
    <row r="168" spans="1:4" x14ac:dyDescent="0.3">
      <c r="A168" s="15">
        <v>1048</v>
      </c>
      <c r="B168" s="2" t="s">
        <v>666</v>
      </c>
      <c r="C168" s="2" t="s">
        <v>127</v>
      </c>
      <c r="D168" s="2" t="s">
        <v>262</v>
      </c>
    </row>
    <row r="169" spans="1:4" x14ac:dyDescent="0.3">
      <c r="A169" s="15">
        <v>75</v>
      </c>
      <c r="B169" s="2" t="s">
        <v>346</v>
      </c>
      <c r="C169" s="2" t="s">
        <v>127</v>
      </c>
      <c r="D169" s="2" t="s">
        <v>166</v>
      </c>
    </row>
    <row r="170" spans="1:4" x14ac:dyDescent="0.3">
      <c r="A170" s="15">
        <v>154</v>
      </c>
      <c r="B170" s="2" t="s">
        <v>894</v>
      </c>
      <c r="C170" s="2" t="s">
        <v>129</v>
      </c>
      <c r="D170" s="2" t="s">
        <v>166</v>
      </c>
    </row>
    <row r="171" spans="1:4" x14ac:dyDescent="0.3">
      <c r="A171" s="15">
        <v>1042</v>
      </c>
      <c r="B171" s="2" t="s">
        <v>644</v>
      </c>
      <c r="C171" s="2" t="s">
        <v>127</v>
      </c>
      <c r="D171" s="2" t="s">
        <v>262</v>
      </c>
    </row>
    <row r="172" spans="1:4" x14ac:dyDescent="0.3">
      <c r="A172" s="15">
        <v>78</v>
      </c>
      <c r="B172" s="2" t="s">
        <v>350</v>
      </c>
      <c r="C172" s="2" t="s">
        <v>129</v>
      </c>
      <c r="D172" s="2" t="s">
        <v>166</v>
      </c>
    </row>
    <row r="173" spans="1:4" x14ac:dyDescent="0.3">
      <c r="A173" s="15">
        <v>52</v>
      </c>
      <c r="B173" s="2" t="s">
        <v>214</v>
      </c>
      <c r="C173" s="2" t="s">
        <v>127</v>
      </c>
      <c r="D173" s="2" t="s">
        <v>166</v>
      </c>
    </row>
    <row r="174" spans="1:4" x14ac:dyDescent="0.3">
      <c r="A174" s="15">
        <v>58</v>
      </c>
      <c r="B174" s="2" t="s">
        <v>260</v>
      </c>
      <c r="C174" s="2" t="s">
        <v>129</v>
      </c>
      <c r="D174" s="2" t="s">
        <v>166</v>
      </c>
    </row>
    <row r="175" spans="1:4" x14ac:dyDescent="0.3">
      <c r="A175" s="15">
        <v>123</v>
      </c>
      <c r="B175" s="2" t="s">
        <v>660</v>
      </c>
      <c r="C175" s="2" t="s">
        <v>127</v>
      </c>
      <c r="D175" s="2" t="s">
        <v>262</v>
      </c>
    </row>
    <row r="176" spans="1:4" x14ac:dyDescent="0.3">
      <c r="A176" s="15">
        <v>47</v>
      </c>
      <c r="B176" s="2" t="s">
        <v>209</v>
      </c>
      <c r="C176" s="2" t="s">
        <v>127</v>
      </c>
      <c r="D176" s="2" t="s">
        <v>262</v>
      </c>
    </row>
    <row r="177" spans="1:4" x14ac:dyDescent="0.3">
      <c r="A177" s="15">
        <v>26</v>
      </c>
      <c r="B177" s="2" t="s">
        <v>178</v>
      </c>
      <c r="C177" s="2" t="s">
        <v>129</v>
      </c>
      <c r="D177" s="2" t="s">
        <v>166</v>
      </c>
    </row>
    <row r="178" spans="1:4" x14ac:dyDescent="0.3">
      <c r="A178" s="15">
        <v>102</v>
      </c>
      <c r="B178" s="2" t="s">
        <v>429</v>
      </c>
      <c r="C178" s="2" t="s">
        <v>127</v>
      </c>
      <c r="D178" s="2" t="s">
        <v>166</v>
      </c>
    </row>
    <row r="179" spans="1:4" x14ac:dyDescent="0.3">
      <c r="A179" s="15">
        <v>1055</v>
      </c>
      <c r="B179" s="2" t="s">
        <v>895</v>
      </c>
      <c r="C179" s="2" t="s">
        <v>129</v>
      </c>
      <c r="D179" s="2" t="s">
        <v>262</v>
      </c>
    </row>
    <row r="180" spans="1:4" x14ac:dyDescent="0.3">
      <c r="A180" s="15">
        <v>103</v>
      </c>
      <c r="B180" s="2" t="s">
        <v>448</v>
      </c>
      <c r="C180" s="2" t="s">
        <v>127</v>
      </c>
      <c r="D180" s="2" t="s">
        <v>262</v>
      </c>
    </row>
    <row r="181" spans="1:4" x14ac:dyDescent="0.3">
      <c r="A181" s="15">
        <v>44</v>
      </c>
      <c r="B181" s="2" t="s">
        <v>193</v>
      </c>
      <c r="C181" s="2" t="s">
        <v>127</v>
      </c>
      <c r="D181" s="2" t="s">
        <v>166</v>
      </c>
    </row>
    <row r="182" spans="1:4" x14ac:dyDescent="0.3">
      <c r="A182" s="15">
        <v>157</v>
      </c>
      <c r="B182" s="2" t="s">
        <v>915</v>
      </c>
      <c r="C182" s="2" t="s">
        <v>127</v>
      </c>
      <c r="D182" s="2" t="s">
        <v>166</v>
      </c>
    </row>
    <row r="183" spans="1:4" x14ac:dyDescent="0.3">
      <c r="A183" s="15">
        <v>148</v>
      </c>
      <c r="B183" s="2" t="s">
        <v>834</v>
      </c>
      <c r="C183" s="2" t="s">
        <v>127</v>
      </c>
      <c r="D183" s="2" t="s">
        <v>166</v>
      </c>
    </row>
    <row r="184" spans="1:4" x14ac:dyDescent="0.3">
      <c r="A184" s="15">
        <v>65</v>
      </c>
      <c r="B184" s="2" t="s">
        <v>304</v>
      </c>
      <c r="C184" s="2" t="s">
        <v>127</v>
      </c>
      <c r="D184" s="2" t="s">
        <v>228</v>
      </c>
    </row>
    <row r="185" spans="1:4" x14ac:dyDescent="0.3">
      <c r="A185" s="15">
        <v>48</v>
      </c>
      <c r="B185" s="2" t="s">
        <v>344</v>
      </c>
      <c r="C185" s="2" t="s">
        <v>127</v>
      </c>
      <c r="D185" s="2" t="s">
        <v>166</v>
      </c>
    </row>
    <row r="186" spans="1:4" x14ac:dyDescent="0.3">
      <c r="A186" s="15">
        <v>76</v>
      </c>
      <c r="B186" s="2" t="s">
        <v>347</v>
      </c>
      <c r="C186" s="2" t="s">
        <v>129</v>
      </c>
      <c r="D186" s="2" t="s">
        <v>262</v>
      </c>
    </row>
    <row r="187" spans="1:4" x14ac:dyDescent="0.3">
      <c r="A187" s="15">
        <v>89</v>
      </c>
      <c r="B187" s="2" t="s">
        <v>376</v>
      </c>
      <c r="C187" s="2" t="s">
        <v>127</v>
      </c>
      <c r="D187" s="2" t="s">
        <v>166</v>
      </c>
    </row>
    <row r="188" spans="1:4" x14ac:dyDescent="0.3">
      <c r="A188" s="15">
        <v>50</v>
      </c>
      <c r="B188" s="2" t="s">
        <v>211</v>
      </c>
      <c r="C188" s="2" t="s">
        <v>127</v>
      </c>
      <c r="D188" s="2" t="s">
        <v>166</v>
      </c>
    </row>
    <row r="189" spans="1:4" x14ac:dyDescent="0.3">
      <c r="A189" s="15">
        <v>119</v>
      </c>
      <c r="B189" s="2" t="s">
        <v>640</v>
      </c>
      <c r="C189" s="2" t="s">
        <v>127</v>
      </c>
      <c r="D189" s="2" t="s">
        <v>166</v>
      </c>
    </row>
    <row r="190" spans="1:4" x14ac:dyDescent="0.3">
      <c r="A190" s="15">
        <v>21</v>
      </c>
      <c r="B190" s="2" t="s">
        <v>174</v>
      </c>
      <c r="C190" s="2" t="s">
        <v>127</v>
      </c>
      <c r="D190" s="2" t="s">
        <v>166</v>
      </c>
    </row>
    <row r="191" spans="1:4" x14ac:dyDescent="0.3">
      <c r="A191" s="15">
        <v>1024</v>
      </c>
      <c r="B191" s="2" t="s">
        <v>400</v>
      </c>
      <c r="C191" s="2" t="s">
        <v>127</v>
      </c>
      <c r="D191" s="2" t="s">
        <v>262</v>
      </c>
    </row>
    <row r="192" spans="1:4" x14ac:dyDescent="0.3">
      <c r="A192" s="15">
        <v>67</v>
      </c>
      <c r="B192" s="2" t="s">
        <v>306</v>
      </c>
      <c r="C192" s="2" t="s">
        <v>127</v>
      </c>
      <c r="D192" s="2" t="s">
        <v>166</v>
      </c>
    </row>
    <row r="193" spans="1:4" x14ac:dyDescent="0.3">
      <c r="A193" s="15">
        <v>90</v>
      </c>
      <c r="B193" s="2" t="s">
        <v>377</v>
      </c>
      <c r="C193" s="2" t="s">
        <v>127</v>
      </c>
      <c r="D193" s="2" t="s">
        <v>166</v>
      </c>
    </row>
    <row r="194" spans="1:4" x14ac:dyDescent="0.3">
      <c r="A194" s="15">
        <v>1036</v>
      </c>
      <c r="B194" s="2" t="s">
        <v>465</v>
      </c>
      <c r="C194" s="2" t="s">
        <v>127</v>
      </c>
      <c r="D194" s="2" t="s">
        <v>262</v>
      </c>
    </row>
    <row r="195" spans="1:4" x14ac:dyDescent="0.3">
      <c r="A195" s="15">
        <v>120</v>
      </c>
      <c r="B195" s="2" t="s">
        <v>641</v>
      </c>
      <c r="C195" s="2" t="s">
        <v>127</v>
      </c>
      <c r="D195" s="2" t="s">
        <v>166</v>
      </c>
    </row>
    <row r="196" spans="1:4" x14ac:dyDescent="0.3">
      <c r="A196" s="15">
        <v>121</v>
      </c>
      <c r="B196" s="2" t="s">
        <v>643</v>
      </c>
      <c r="C196" s="2" t="s">
        <v>127</v>
      </c>
      <c r="D196" s="2" t="s">
        <v>166</v>
      </c>
    </row>
    <row r="197" spans="1:4" x14ac:dyDescent="0.3">
      <c r="A197" s="15">
        <v>77</v>
      </c>
      <c r="B197" s="2" t="s">
        <v>156</v>
      </c>
      <c r="C197" s="2" t="s">
        <v>127</v>
      </c>
      <c r="D197" s="2" t="s">
        <v>166</v>
      </c>
    </row>
    <row r="198" spans="1:4" x14ac:dyDescent="0.3">
      <c r="A198" s="15">
        <v>87</v>
      </c>
      <c r="B198" s="2" t="s">
        <v>179</v>
      </c>
      <c r="C198" s="2" t="s">
        <v>127</v>
      </c>
      <c r="D198" s="2" t="s">
        <v>166</v>
      </c>
    </row>
    <row r="199" spans="1:4" x14ac:dyDescent="0.3">
      <c r="A199" s="15">
        <v>115</v>
      </c>
      <c r="B199" s="2" t="s">
        <v>611</v>
      </c>
      <c r="C199" s="2" t="s">
        <v>127</v>
      </c>
      <c r="D199" s="2" t="s">
        <v>228</v>
      </c>
    </row>
    <row r="200" spans="1:4" x14ac:dyDescent="0.3">
      <c r="A200" s="15">
        <v>74</v>
      </c>
      <c r="B200" s="2" t="s">
        <v>325</v>
      </c>
      <c r="C200" s="2" t="s">
        <v>127</v>
      </c>
      <c r="D200" s="2" t="s">
        <v>228</v>
      </c>
    </row>
    <row r="201" spans="1:4" x14ac:dyDescent="0.3">
      <c r="A201" s="15">
        <v>1032</v>
      </c>
      <c r="B201" s="2" t="s">
        <v>671</v>
      </c>
      <c r="C201" s="2" t="s">
        <v>127</v>
      </c>
      <c r="D201" s="2" t="s">
        <v>262</v>
      </c>
    </row>
    <row r="202" spans="1:4" x14ac:dyDescent="0.3">
      <c r="A202" s="15">
        <v>24</v>
      </c>
      <c r="B202" s="2" t="s">
        <v>402</v>
      </c>
      <c r="C202" s="2" t="s">
        <v>127</v>
      </c>
      <c r="D202" s="2" t="s">
        <v>166</v>
      </c>
    </row>
    <row r="203" spans="1:4" x14ac:dyDescent="0.3">
      <c r="A203" s="15">
        <v>37</v>
      </c>
      <c r="B203" s="2" t="s">
        <v>187</v>
      </c>
      <c r="C203" s="2" t="s">
        <v>129</v>
      </c>
      <c r="D203" s="2" t="s">
        <v>166</v>
      </c>
    </row>
    <row r="204" spans="1:4" x14ac:dyDescent="0.3">
      <c r="A204" s="15">
        <v>1019</v>
      </c>
      <c r="B204" s="2" t="s">
        <v>297</v>
      </c>
      <c r="C204" s="2" t="s">
        <v>127</v>
      </c>
      <c r="D204" s="2" t="s">
        <v>166</v>
      </c>
    </row>
    <row r="205" spans="1:4" x14ac:dyDescent="0.3">
      <c r="A205" s="15">
        <v>1004</v>
      </c>
      <c r="B205" s="2" t="s">
        <v>203</v>
      </c>
      <c r="C205" s="2" t="s">
        <v>127</v>
      </c>
      <c r="D205" s="2" t="s">
        <v>203</v>
      </c>
    </row>
    <row r="206" spans="1:4" x14ac:dyDescent="0.3">
      <c r="A206" s="15">
        <v>10</v>
      </c>
      <c r="B206" s="2" t="s">
        <v>157</v>
      </c>
      <c r="C206" s="2" t="s">
        <v>129</v>
      </c>
      <c r="D206" s="2" t="s">
        <v>166</v>
      </c>
    </row>
    <row r="207" spans="1:4" x14ac:dyDescent="0.3">
      <c r="A207" s="15">
        <v>27</v>
      </c>
      <c r="B207" s="2" t="s">
        <v>180</v>
      </c>
      <c r="C207" s="2" t="s">
        <v>129</v>
      </c>
      <c r="D207" s="2" t="s">
        <v>166</v>
      </c>
    </row>
    <row r="208" spans="1:4" x14ac:dyDescent="0.3">
      <c r="A208" s="15">
        <v>105</v>
      </c>
      <c r="B208" s="2" t="s">
        <v>457</v>
      </c>
      <c r="C208" s="2" t="s">
        <v>127</v>
      </c>
      <c r="D208" s="2" t="s">
        <v>166</v>
      </c>
    </row>
    <row r="209" spans="1:4" x14ac:dyDescent="0.3">
      <c r="A209" s="15">
        <v>1018</v>
      </c>
      <c r="B209" s="2" t="s">
        <v>292</v>
      </c>
      <c r="C209" s="2" t="s">
        <v>127</v>
      </c>
      <c r="D209" s="2" t="s">
        <v>262</v>
      </c>
    </row>
    <row r="210" spans="1:4" x14ac:dyDescent="0.3">
      <c r="A210" s="15">
        <v>56</v>
      </c>
      <c r="B210" s="2" t="s">
        <v>95</v>
      </c>
      <c r="C210" s="2" t="s">
        <v>127</v>
      </c>
      <c r="D210" s="2" t="s">
        <v>166</v>
      </c>
    </row>
    <row r="211" spans="1:4" x14ac:dyDescent="0.3">
      <c r="A211" s="15">
        <v>151</v>
      </c>
      <c r="B211" s="2" t="s">
        <v>858</v>
      </c>
      <c r="C211" s="2" t="s">
        <v>127</v>
      </c>
      <c r="D211" s="2" t="s">
        <v>166</v>
      </c>
    </row>
    <row r="212" spans="1:4" x14ac:dyDescent="0.3">
      <c r="A212" s="15">
        <v>81</v>
      </c>
      <c r="B212" s="2" t="s">
        <v>353</v>
      </c>
      <c r="C212" s="2" t="s">
        <v>127</v>
      </c>
      <c r="D212" s="2" t="s">
        <v>166</v>
      </c>
    </row>
    <row r="213" spans="1:4" x14ac:dyDescent="0.3">
      <c r="A213" s="15">
        <v>43</v>
      </c>
      <c r="B213" s="2" t="s">
        <v>206</v>
      </c>
      <c r="C213" s="2" t="s">
        <v>127</v>
      </c>
      <c r="D213" s="2" t="s">
        <v>166</v>
      </c>
    </row>
    <row r="214" spans="1:4" x14ac:dyDescent="0.3">
      <c r="A214" s="15">
        <v>1017</v>
      </c>
      <c r="B214" s="2" t="s">
        <v>278</v>
      </c>
      <c r="C214" s="2" t="s">
        <v>127</v>
      </c>
      <c r="D214" s="2" t="s">
        <v>262</v>
      </c>
    </row>
    <row r="215" spans="1:4" x14ac:dyDescent="0.3">
      <c r="A215" s="15">
        <v>99</v>
      </c>
      <c r="B215" s="2" t="s">
        <v>421</v>
      </c>
      <c r="C215" s="2" t="s">
        <v>127</v>
      </c>
      <c r="D215" s="2" t="s">
        <v>166</v>
      </c>
    </row>
    <row r="216" spans="1:4" x14ac:dyDescent="0.3">
      <c r="A216" s="4">
        <v>1047</v>
      </c>
      <c r="B216" s="26" t="s">
        <v>732</v>
      </c>
      <c r="C216" s="26" t="s">
        <v>127</v>
      </c>
      <c r="D216" s="63" t="s">
        <v>262</v>
      </c>
    </row>
    <row r="217" spans="1:4" x14ac:dyDescent="0.3">
      <c r="A217" s="4">
        <v>143</v>
      </c>
      <c r="B217" s="26" t="s">
        <v>733</v>
      </c>
      <c r="C217" s="26" t="s">
        <v>127</v>
      </c>
      <c r="D217" s="63" t="s">
        <v>166</v>
      </c>
    </row>
    <row r="218" spans="1:4" x14ac:dyDescent="0.3">
      <c r="A218" s="4">
        <v>1057</v>
      </c>
      <c r="B218" s="26" t="s">
        <v>923</v>
      </c>
      <c r="C218" s="26" t="s">
        <v>127</v>
      </c>
      <c r="D218" s="63" t="s">
        <v>262</v>
      </c>
    </row>
    <row r="219" spans="1:4" x14ac:dyDescent="0.3">
      <c r="A219" s="4">
        <v>158</v>
      </c>
      <c r="B219" s="26" t="s">
        <v>936</v>
      </c>
      <c r="C219" s="26" t="s">
        <v>127</v>
      </c>
      <c r="D219" s="63" t="s">
        <v>166</v>
      </c>
    </row>
    <row r="220" spans="1:4" x14ac:dyDescent="0.3">
      <c r="A220" s="4">
        <v>159</v>
      </c>
      <c r="B220" s="26" t="s">
        <v>937</v>
      </c>
      <c r="C220" s="26" t="s">
        <v>127</v>
      </c>
      <c r="D220" s="63" t="s">
        <v>166</v>
      </c>
    </row>
    <row r="221" spans="1:4" x14ac:dyDescent="0.3">
      <c r="A221" s="4">
        <v>160</v>
      </c>
      <c r="B221" s="26" t="s">
        <v>941</v>
      </c>
      <c r="C221" s="26" t="s">
        <v>129</v>
      </c>
      <c r="D221" s="63" t="s">
        <v>166</v>
      </c>
    </row>
    <row r="222" spans="1:4" x14ac:dyDescent="0.3">
      <c r="A222" s="4">
        <v>161</v>
      </c>
      <c r="B222" s="26" t="s">
        <v>943</v>
      </c>
      <c r="C222" s="26" t="s">
        <v>129</v>
      </c>
      <c r="D222" s="63" t="s">
        <v>166</v>
      </c>
    </row>
    <row r="223" spans="1:4" x14ac:dyDescent="0.3">
      <c r="A223" s="4">
        <v>162</v>
      </c>
      <c r="B223" s="26" t="s">
        <v>944</v>
      </c>
      <c r="C223" s="26" t="s">
        <v>129</v>
      </c>
      <c r="D223" s="63" t="s">
        <v>166</v>
      </c>
    </row>
    <row r="224" spans="1:4" x14ac:dyDescent="0.3">
      <c r="A224" s="4">
        <v>163</v>
      </c>
      <c r="B224" s="26" t="s">
        <v>946</v>
      </c>
      <c r="C224" s="26" t="s">
        <v>127</v>
      </c>
      <c r="D224" s="63" t="s">
        <v>166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7F27-F09C-4043-B7B2-F677F119ECC7}">
  <dimension ref="A1:N829"/>
  <sheetViews>
    <sheetView topLeftCell="A10" workbookViewId="0"/>
  </sheetViews>
  <sheetFormatPr baseColWidth="10" defaultRowHeight="14.4" x14ac:dyDescent="0.3"/>
  <cols>
    <col min="1" max="1" width="11.109375" bestFit="1" customWidth="1"/>
    <col min="3" max="3" width="14" bestFit="1" customWidth="1"/>
    <col min="4" max="4" width="14" customWidth="1"/>
    <col min="5" max="5" width="8.44140625" style="9" bestFit="1" customWidth="1"/>
    <col min="6" max="6" width="17.44140625" customWidth="1"/>
    <col min="7" max="7" width="7.77734375" bestFit="1" customWidth="1"/>
    <col min="8" max="8" width="9.6640625" style="39" bestFit="1" customWidth="1"/>
    <col min="9" max="9" width="11.33203125" style="7" bestFit="1" customWidth="1"/>
    <col min="10" max="10" width="11.21875" style="7" bestFit="1" customWidth="1"/>
    <col min="11" max="11" width="11.88671875" bestFit="1" customWidth="1"/>
    <col min="12" max="12" width="11.77734375" bestFit="1" customWidth="1"/>
  </cols>
  <sheetData>
    <row r="1" spans="1:11" ht="21.6" customHeight="1" x14ac:dyDescent="0.3">
      <c r="A1" s="2" t="s">
        <v>283</v>
      </c>
      <c r="B1" s="2" t="s">
        <v>0</v>
      </c>
      <c r="C1" s="2" t="s">
        <v>284</v>
      </c>
      <c r="D1" s="2" t="s">
        <v>284</v>
      </c>
      <c r="E1" s="13" t="s">
        <v>248</v>
      </c>
      <c r="F1" s="2" t="s">
        <v>285</v>
      </c>
      <c r="G1" s="2" t="s">
        <v>286</v>
      </c>
      <c r="H1" s="12" t="s">
        <v>2</v>
      </c>
      <c r="I1" s="24" t="s">
        <v>287</v>
      </c>
      <c r="J1" s="25" t="s">
        <v>288</v>
      </c>
      <c r="K1" s="16" t="s">
        <v>255</v>
      </c>
    </row>
    <row r="2" spans="1:11" ht="21.6" customHeight="1" x14ac:dyDescent="0.3">
      <c r="A2" s="2">
        <v>0</v>
      </c>
      <c r="B2" s="3">
        <v>44987</v>
      </c>
      <c r="C2" s="2" t="s">
        <v>116</v>
      </c>
      <c r="D2" s="2" t="str">
        <f>_xlfn.XLOOKUP(C2,Proveedores!A:A,Proveedores!B:B)</f>
        <v>EMPRESA COMERCIAL LA VEGA</v>
      </c>
      <c r="E2" s="13">
        <v>56</v>
      </c>
      <c r="F2" s="2" t="str">
        <f>_xlfn.XLOOKUP(E2,Productos!A:A,Productos!B:B)</f>
        <v>VERDURAS</v>
      </c>
      <c r="G2" s="2" t="s">
        <v>127</v>
      </c>
      <c r="H2" s="12">
        <v>1</v>
      </c>
      <c r="I2" s="10">
        <v>7900</v>
      </c>
      <c r="J2" s="10">
        <v>0</v>
      </c>
      <c r="K2" s="10">
        <f>(H2*I2)-J2</f>
        <v>7900</v>
      </c>
    </row>
    <row r="3" spans="1:11" ht="21.6" customHeight="1" x14ac:dyDescent="0.3">
      <c r="A3" s="2">
        <f>IF(_xlfn.CONCAT(B3:C3)=_xlfn.CONCAT(B2:C2),MAX($A$2:A2),MAX($A$2:A2)+1)</f>
        <v>1</v>
      </c>
      <c r="B3" s="3">
        <v>44987</v>
      </c>
      <c r="C3" s="2" t="s">
        <v>108</v>
      </c>
      <c r="D3" s="2" t="str">
        <f>_xlfn.XLOOKUP(C3,Proveedores!A:A,Proveedores!B:B)</f>
        <v>COMERCIAL DE GALLARDO LTDA</v>
      </c>
      <c r="E3" s="13">
        <v>1</v>
      </c>
      <c r="F3" s="2" t="str">
        <f>_xlfn.XLOOKUP(E3,Productos!A:A,Productos!B:B)</f>
        <v>ARVEJA MINUTO VERDE</v>
      </c>
      <c r="G3" s="2" t="s">
        <v>129</v>
      </c>
      <c r="H3" s="12">
        <v>1</v>
      </c>
      <c r="I3" s="10">
        <v>2390</v>
      </c>
      <c r="J3" s="10">
        <v>0</v>
      </c>
      <c r="K3" s="10">
        <f t="shared" ref="K3:K65" si="0">(H3*I3)-J3</f>
        <v>2390</v>
      </c>
    </row>
    <row r="4" spans="1:11" ht="21.6" customHeight="1" x14ac:dyDescent="0.3">
      <c r="A4" s="2">
        <f>IF(_xlfn.CONCAT(B4:C4)=_xlfn.CONCAT(B3:C3),MAX($A$2:A3),MAX($A$2:A3)+1)</f>
        <v>1</v>
      </c>
      <c r="B4" s="3">
        <v>44987</v>
      </c>
      <c r="C4" s="2" t="s">
        <v>108</v>
      </c>
      <c r="D4" s="2" t="str">
        <f>_xlfn.XLOOKUP(C4,Proveedores!A:A,Proveedores!B:B)</f>
        <v>COMERCIAL DE GALLARDO LTDA</v>
      </c>
      <c r="E4" s="13">
        <v>2</v>
      </c>
      <c r="F4" s="2" t="str">
        <f>_xlfn.XLOOKUP(E4,Productos!A:A,Productos!B:B)</f>
        <v>CREMA DE LECHE</v>
      </c>
      <c r="G4" s="2" t="s">
        <v>130</v>
      </c>
      <c r="H4" s="12">
        <v>1</v>
      </c>
      <c r="I4" s="10">
        <v>4100</v>
      </c>
      <c r="J4" s="10">
        <v>0</v>
      </c>
      <c r="K4" s="10">
        <f t="shared" si="0"/>
        <v>4100</v>
      </c>
    </row>
    <row r="5" spans="1:11" ht="21.6" customHeight="1" x14ac:dyDescent="0.3">
      <c r="A5" s="2">
        <f>IF(_xlfn.CONCAT(B5:C5)=_xlfn.CONCAT(B4:C4),MAX($A$2:A4),MAX($A$2:A4)+1)</f>
        <v>2</v>
      </c>
      <c r="B5" s="3">
        <v>44987</v>
      </c>
      <c r="C5" s="2" t="s">
        <v>110</v>
      </c>
      <c r="D5" s="2" t="str">
        <f>_xlfn.XLOOKUP(C5,Proveedores!A:A,Proveedores!B:B)</f>
        <v>DISTRIBUIDORA DELICIA SPA</v>
      </c>
      <c r="E5" s="13">
        <v>3</v>
      </c>
      <c r="F5" s="2" t="str">
        <f>_xlfn.XLOOKUP(E5,Productos!A:A,Productos!B:B)</f>
        <v>MARMITA</v>
      </c>
      <c r="G5" s="2" t="s">
        <v>127</v>
      </c>
      <c r="H5" s="12">
        <v>50</v>
      </c>
      <c r="I5" s="10">
        <v>195</v>
      </c>
      <c r="J5" s="10">
        <v>0</v>
      </c>
      <c r="K5" s="10">
        <f t="shared" si="0"/>
        <v>9750</v>
      </c>
    </row>
    <row r="6" spans="1:11" ht="21.6" customHeight="1" x14ac:dyDescent="0.3">
      <c r="A6" s="2">
        <f>IF(_xlfn.CONCAT(B6:C6)=_xlfn.CONCAT(B5:C5),MAX($A$2:A5),MAX($A$2:A5)+1)</f>
        <v>3</v>
      </c>
      <c r="B6" s="3">
        <v>44987</v>
      </c>
      <c r="C6" s="11" t="s">
        <v>320</v>
      </c>
      <c r="D6" s="2" t="str">
        <f>_xlfn.XLOOKUP(C6,Proveedores!A:A,Proveedores!B:B)</f>
        <v>CARNES SANTIAGO</v>
      </c>
      <c r="E6" s="13">
        <v>4</v>
      </c>
      <c r="F6" s="2" t="str">
        <f>_xlfn.XLOOKUP(E6,Productos!A:A,Productos!B:B)</f>
        <v>CERDOS</v>
      </c>
      <c r="G6" s="2" t="s">
        <v>127</v>
      </c>
      <c r="H6" s="12">
        <v>1</v>
      </c>
      <c r="I6" s="10">
        <v>15801</v>
      </c>
      <c r="J6" s="10">
        <v>0</v>
      </c>
      <c r="K6" s="10">
        <f t="shared" si="0"/>
        <v>15801</v>
      </c>
    </row>
    <row r="7" spans="1:11" ht="21.6" customHeight="1" x14ac:dyDescent="0.3">
      <c r="A7" s="2">
        <f>IF(_xlfn.CONCAT(B7:C7)=_xlfn.CONCAT(B6:C6),MAX($A$2:A6),MAX($A$2:A6)+1)</f>
        <v>3</v>
      </c>
      <c r="B7" s="3">
        <v>44987</v>
      </c>
      <c r="C7" s="11" t="s">
        <v>320</v>
      </c>
      <c r="D7" s="2" t="str">
        <f>_xlfn.XLOOKUP(C7,Proveedores!A:A,Proveedores!B:B)</f>
        <v>CARNES SANTIAGO</v>
      </c>
      <c r="E7" s="13">
        <v>4</v>
      </c>
      <c r="F7" s="2" t="str">
        <f>_xlfn.XLOOKUP(E7,Productos!A:A,Productos!B:B)</f>
        <v>CERDOS</v>
      </c>
      <c r="G7" s="2" t="s">
        <v>127</v>
      </c>
      <c r="H7" s="12">
        <f>8962/I6</f>
        <v>0.567179292449845</v>
      </c>
      <c r="I7" s="10">
        <v>15801</v>
      </c>
      <c r="J7" s="10">
        <v>0</v>
      </c>
      <c r="K7" s="10">
        <f t="shared" si="0"/>
        <v>8962</v>
      </c>
    </row>
    <row r="8" spans="1:11" ht="21.6" customHeight="1" x14ac:dyDescent="0.3">
      <c r="A8" s="2">
        <f>IF(_xlfn.CONCAT(B8:C8)=_xlfn.CONCAT(B7:C7),MAX($A$2:A7),MAX($A$2:A7)+1)</f>
        <v>4</v>
      </c>
      <c r="B8" s="3">
        <v>44987</v>
      </c>
      <c r="C8" s="2" t="s">
        <v>109</v>
      </c>
      <c r="D8" s="2" t="str">
        <f>_xlfn.XLOOKUP(C8,Proveedores!A:A,Proveedores!B:B)</f>
        <v>SANTA ISABEL</v>
      </c>
      <c r="E8" s="13">
        <v>5</v>
      </c>
      <c r="F8" s="2" t="str">
        <f>_xlfn.XLOOKUP(E8,Productos!A:A,Productos!B:B)</f>
        <v>FIDEOS - TALLARINES</v>
      </c>
      <c r="G8" s="2" t="s">
        <v>127</v>
      </c>
      <c r="H8" s="12">
        <v>2</v>
      </c>
      <c r="I8" s="10">
        <v>699</v>
      </c>
      <c r="J8" s="10">
        <v>0</v>
      </c>
      <c r="K8" s="10">
        <f t="shared" si="0"/>
        <v>1398</v>
      </c>
    </row>
    <row r="9" spans="1:11" ht="21.6" customHeight="1" x14ac:dyDescent="0.3">
      <c r="A9" s="2">
        <f>IF(_xlfn.CONCAT(B9:C9)=_xlfn.CONCAT(B8:C8),MAX($A$2:A8),MAX($A$2:A8)+1)</f>
        <v>4</v>
      </c>
      <c r="B9" s="3">
        <v>44987</v>
      </c>
      <c r="C9" s="2" t="s">
        <v>109</v>
      </c>
      <c r="D9" s="2" t="str">
        <f>_xlfn.XLOOKUP(C9,Proveedores!A:A,Proveedores!B:B)</f>
        <v>SANTA ISABEL</v>
      </c>
      <c r="E9" s="13">
        <v>6</v>
      </c>
      <c r="F9" s="2" t="str">
        <f>_xlfn.XLOOKUP(E9,Productos!A:A,Productos!B:B)</f>
        <v>FIDEOS - SPAGHETI</v>
      </c>
      <c r="G9" s="2" t="str">
        <f>_xlfn.XLOOKUP(F9,Productos!B:B,Productos!C:C)</f>
        <v>UN</v>
      </c>
      <c r="H9" s="12">
        <v>2</v>
      </c>
      <c r="I9" s="10">
        <v>699</v>
      </c>
      <c r="J9" s="10">
        <v>0</v>
      </c>
      <c r="K9" s="10">
        <f t="shared" si="0"/>
        <v>1398</v>
      </c>
    </row>
    <row r="10" spans="1:11" ht="21.6" customHeight="1" x14ac:dyDescent="0.3">
      <c r="A10" s="2">
        <f>IF(_xlfn.CONCAT(B10:C10)=_xlfn.CONCAT(B9:C9),MAX($A$2:A9),MAX($A$2:A9)+1)</f>
        <v>5</v>
      </c>
      <c r="B10" s="3">
        <v>44987</v>
      </c>
      <c r="C10" s="2" t="s">
        <v>119</v>
      </c>
      <c r="D10" s="2" t="str">
        <f>_xlfn.XLOOKUP(C10,Proveedores!A:A,Proveedores!B:B)</f>
        <v>FABRICA DE BANDEJAS VANNI</v>
      </c>
      <c r="E10" s="13">
        <v>7</v>
      </c>
      <c r="F10" s="2" t="str">
        <f>_xlfn.XLOOKUP(E10,Productos!A:A,Productos!B:B)</f>
        <v>ENVASE ALUMINIO C-18</v>
      </c>
      <c r="G10" s="2" t="str">
        <f>_xlfn.XLOOKUP(F10,Productos!B:B,Productos!C:C)</f>
        <v>UN</v>
      </c>
      <c r="H10" s="12">
        <v>20</v>
      </c>
      <c r="I10" s="10">
        <v>138.79</v>
      </c>
      <c r="J10" s="10">
        <v>0</v>
      </c>
      <c r="K10" s="10">
        <f t="shared" si="0"/>
        <v>2775.7999999999997</v>
      </c>
    </row>
    <row r="11" spans="1:11" ht="21.6" customHeight="1" x14ac:dyDescent="0.3">
      <c r="A11" s="2">
        <f>IF(_xlfn.CONCAT(B11:C11)=_xlfn.CONCAT(B10:C10),MAX($A$2:A10),MAX($A$2:A10)+1)</f>
        <v>6</v>
      </c>
      <c r="B11" s="3">
        <v>44987</v>
      </c>
      <c r="C11" s="2" t="s">
        <v>245</v>
      </c>
      <c r="D11" s="2" t="str">
        <f>_xlfn.XLOOKUP(C11,Proveedores!A:A,Proveedores!B:B)</f>
        <v>COLECTIVOS 15</v>
      </c>
      <c r="E11" s="13">
        <v>1004</v>
      </c>
      <c r="F11" s="2" t="str">
        <f>_xlfn.XLOOKUP(E11,Productos!A:A,Productos!B:B)</f>
        <v>TRANSPORTE</v>
      </c>
      <c r="G11" s="2" t="str">
        <f>_xlfn.XLOOKUP(F11,Productos!B:B,Productos!C:C)</f>
        <v>UN</v>
      </c>
      <c r="H11" s="12">
        <v>2</v>
      </c>
      <c r="I11" s="10">
        <v>1000</v>
      </c>
      <c r="J11" s="10">
        <v>0</v>
      </c>
      <c r="K11" s="10">
        <f t="shared" si="0"/>
        <v>2000</v>
      </c>
    </row>
    <row r="12" spans="1:11" ht="21.6" customHeight="1" x14ac:dyDescent="0.3">
      <c r="A12" s="2">
        <f>IF(_xlfn.CONCAT(B12:C12)=_xlfn.CONCAT(B11:C11),MAX($A$2:A11),MAX($A$2:A11)+1)</f>
        <v>7</v>
      </c>
      <c r="B12" s="3">
        <v>44988</v>
      </c>
      <c r="C12" s="2" t="s">
        <v>108</v>
      </c>
      <c r="D12" s="2" t="str">
        <f>_xlfn.XLOOKUP(C12,Proveedores!A:A,Proveedores!B:B)</f>
        <v>COMERCIAL DE GALLARDO LTDA</v>
      </c>
      <c r="E12" s="13">
        <v>8</v>
      </c>
      <c r="F12" s="2" t="str">
        <f>_xlfn.XLOOKUP(E12,Productos!A:A,Productos!B:B)</f>
        <v>JAMON</v>
      </c>
      <c r="G12" s="2" t="str">
        <f>_xlfn.XLOOKUP(F12,Productos!B:B,Productos!C:C)</f>
        <v>KG</v>
      </c>
      <c r="H12" s="12">
        <v>0.65500000000000003</v>
      </c>
      <c r="I12" s="10">
        <v>8200</v>
      </c>
      <c r="J12" s="10">
        <v>0</v>
      </c>
      <c r="K12" s="10">
        <f t="shared" si="0"/>
        <v>5371</v>
      </c>
    </row>
    <row r="13" spans="1:11" ht="21.6" customHeight="1" x14ac:dyDescent="0.3">
      <c r="A13" s="2">
        <f>IF(_xlfn.CONCAT(B13:C13)=_xlfn.CONCAT(B12:C12),MAX($A$2:A12),MAX($A$2:A12)+1)</f>
        <v>8</v>
      </c>
      <c r="B13" s="3">
        <v>44992</v>
      </c>
      <c r="C13" s="2" t="s">
        <v>113</v>
      </c>
      <c r="D13" s="2" t="str">
        <f>_xlfn.XLOOKUP(C13,Proveedores!A:A,Proveedores!B:B)</f>
        <v>UNIMARC</v>
      </c>
      <c r="E13" s="13">
        <v>9</v>
      </c>
      <c r="F13" s="2" t="str">
        <f>_xlfn.XLOOKUP(E13,Productos!A:A,Productos!B:B)</f>
        <v>LECHE SEMIDESCREMADA</v>
      </c>
      <c r="G13" s="2" t="str">
        <f>_xlfn.XLOOKUP(F13,Productos!B:B,Productos!C:C)</f>
        <v>UN</v>
      </c>
      <c r="H13" s="12">
        <v>2</v>
      </c>
      <c r="I13" s="10">
        <v>920</v>
      </c>
      <c r="J13" s="10">
        <v>0</v>
      </c>
      <c r="K13" s="10">
        <f t="shared" si="0"/>
        <v>1840</v>
      </c>
    </row>
    <row r="14" spans="1:11" ht="21.6" customHeight="1" x14ac:dyDescent="0.3">
      <c r="A14" s="2">
        <f>IF(_xlfn.CONCAT(B14:C14)=_xlfn.CONCAT(B13:C13),MAX($A$2:A13),MAX($A$2:A13)+1)</f>
        <v>9</v>
      </c>
      <c r="B14" s="3">
        <v>44992</v>
      </c>
      <c r="C14" s="2" t="s">
        <v>320</v>
      </c>
      <c r="D14" s="2" t="str">
        <f>_xlfn.XLOOKUP(C14,Proveedores!A:A,Proveedores!B:B)</f>
        <v>CARNES SANTIAGO</v>
      </c>
      <c r="E14" s="13">
        <v>4</v>
      </c>
      <c r="F14" s="2" t="str">
        <f>_xlfn.XLOOKUP(E14,Productos!A:A,Productos!B:B)</f>
        <v>CERDOS</v>
      </c>
      <c r="G14" s="2" t="str">
        <f>_xlfn.XLOOKUP(F14,Productos!B:B,Productos!C:C)</f>
        <v>UN</v>
      </c>
      <c r="H14" s="12">
        <f>8057/I6</f>
        <v>0.50990443642807415</v>
      </c>
      <c r="I14" s="10">
        <v>15801</v>
      </c>
      <c r="J14" s="10">
        <v>0</v>
      </c>
      <c r="K14" s="10">
        <f t="shared" si="0"/>
        <v>8057</v>
      </c>
    </row>
    <row r="15" spans="1:11" ht="21.6" customHeight="1" x14ac:dyDescent="0.3">
      <c r="A15" s="2">
        <f>IF(_xlfn.CONCAT(B15:C15)=_xlfn.CONCAT(B14:C14),MAX($A$2:A14),MAX($A$2:A14)+1)</f>
        <v>10</v>
      </c>
      <c r="B15" s="3">
        <v>44992</v>
      </c>
      <c r="C15" s="2" t="s">
        <v>245</v>
      </c>
      <c r="D15" s="2" t="str">
        <f>_xlfn.XLOOKUP(C15,Proveedores!A:A,Proveedores!B:B)</f>
        <v>COLECTIVOS 15</v>
      </c>
      <c r="E15" s="13">
        <v>1004</v>
      </c>
      <c r="F15" s="2" t="str">
        <f>_xlfn.XLOOKUP(E15,Productos!A:A,Productos!B:B)</f>
        <v>TRANSPORTE</v>
      </c>
      <c r="G15" s="2" t="str">
        <f>_xlfn.XLOOKUP(F15,Productos!B:B,Productos!C:C)</f>
        <v>UN</v>
      </c>
      <c r="H15" s="12">
        <v>2</v>
      </c>
      <c r="I15" s="10">
        <v>1000</v>
      </c>
      <c r="J15" s="10">
        <v>0</v>
      </c>
      <c r="K15" s="10">
        <f t="shared" si="0"/>
        <v>2000</v>
      </c>
    </row>
    <row r="16" spans="1:11" ht="21.6" customHeight="1" x14ac:dyDescent="0.3">
      <c r="A16" s="2">
        <f>IF(_xlfn.CONCAT(B16:C16)=_xlfn.CONCAT(B15:C15),MAX($A$2:A15),MAX($A$2:A15)+1)</f>
        <v>11</v>
      </c>
      <c r="B16" s="3">
        <v>44993</v>
      </c>
      <c r="C16" s="2" t="s">
        <v>113</v>
      </c>
      <c r="D16" s="2" t="str">
        <f>_xlfn.XLOOKUP(C16,Proveedores!A:A,Proveedores!B:B)</f>
        <v>UNIMARC</v>
      </c>
      <c r="E16" s="13">
        <v>77</v>
      </c>
      <c r="F16" s="2" t="str">
        <f>_xlfn.XLOOKUP(E16,Productos!A:A,Productos!B:B)</f>
        <v>TALLARINES 77</v>
      </c>
      <c r="G16" s="2" t="str">
        <f>_xlfn.XLOOKUP(F16,Productos!B:B,Productos!C:C)</f>
        <v>UN</v>
      </c>
      <c r="H16" s="12">
        <v>2</v>
      </c>
      <c r="I16" s="10">
        <v>1020</v>
      </c>
      <c r="J16" s="10">
        <v>360</v>
      </c>
      <c r="K16" s="10">
        <f t="shared" si="0"/>
        <v>1680</v>
      </c>
    </row>
    <row r="17" spans="1:12" ht="21.6" customHeight="1" x14ac:dyDescent="0.3">
      <c r="A17" s="2">
        <f>IF(_xlfn.CONCAT(B17:C17)=_xlfn.CONCAT(B16:C16),MAX($A$2:A16),MAX($A$2:A16)+1)</f>
        <v>11</v>
      </c>
      <c r="B17" s="3">
        <v>44993</v>
      </c>
      <c r="C17" s="2" t="s">
        <v>113</v>
      </c>
      <c r="D17" s="2" t="str">
        <f>_xlfn.XLOOKUP(C17,Proveedores!A:A,Proveedores!B:B)</f>
        <v>UNIMARC</v>
      </c>
      <c r="E17" s="13">
        <v>10</v>
      </c>
      <c r="F17" s="2" t="str">
        <f>_xlfn.XLOOKUP(E17,Productos!A:A,Productos!B:B)</f>
        <v>TRUTRO ALA</v>
      </c>
      <c r="G17" s="2" t="str">
        <f>_xlfn.XLOOKUP(F17,Productos!B:B,Productos!C:C)</f>
        <v>KG</v>
      </c>
      <c r="H17" s="12">
        <v>1</v>
      </c>
      <c r="I17" s="10">
        <v>6199</v>
      </c>
      <c r="J17" s="10">
        <v>3100</v>
      </c>
      <c r="K17" s="10">
        <f t="shared" si="0"/>
        <v>3099</v>
      </c>
    </row>
    <row r="18" spans="1:12" ht="21.6" customHeight="1" x14ac:dyDescent="0.3">
      <c r="A18" s="2">
        <f>IF(_xlfn.CONCAT(B18:C18)=_xlfn.CONCAT(B17:C17),MAX($A$2:A17),MAX($A$2:A17)+1)</f>
        <v>11</v>
      </c>
      <c r="B18" s="3">
        <v>44993</v>
      </c>
      <c r="C18" s="2" t="s">
        <v>113</v>
      </c>
      <c r="D18" s="2" t="str">
        <f>_xlfn.XLOOKUP(C18,Proveedores!A:A,Proveedores!B:B)</f>
        <v>UNIMARC</v>
      </c>
      <c r="E18" s="13">
        <v>9</v>
      </c>
      <c r="F18" s="2" t="str">
        <f>_xlfn.XLOOKUP(E18,Productos!A:A,Productos!B:B)</f>
        <v>LECHE SEMIDESCREMADA</v>
      </c>
      <c r="G18" s="2" t="str">
        <f>_xlfn.XLOOKUP(F18,Productos!B:B,Productos!C:C)</f>
        <v>UN</v>
      </c>
      <c r="H18" s="12">
        <v>4</v>
      </c>
      <c r="I18" s="10">
        <v>920</v>
      </c>
      <c r="J18" s="10">
        <v>0</v>
      </c>
      <c r="K18" s="10">
        <f t="shared" si="0"/>
        <v>3680</v>
      </c>
    </row>
    <row r="19" spans="1:12" ht="21.6" customHeight="1" x14ac:dyDescent="0.3">
      <c r="A19" s="2">
        <f>IF(_xlfn.CONCAT(B19:C19)=_xlfn.CONCAT(B18:C18),MAX($A$2:A18),MAX($A$2:A18)+1)</f>
        <v>11</v>
      </c>
      <c r="B19" s="3">
        <v>44993</v>
      </c>
      <c r="C19" s="2" t="s">
        <v>113</v>
      </c>
      <c r="D19" s="2" t="str">
        <f>_xlfn.XLOOKUP(C19,Proveedores!A:A,Proveedores!B:B)</f>
        <v>UNIMARC</v>
      </c>
      <c r="E19" s="13">
        <v>-1</v>
      </c>
      <c r="F19" s="2" t="str">
        <f>_xlfn.XLOOKUP(E19,Productos!A:A,Productos!B:B)</f>
        <v>OTROS</v>
      </c>
      <c r="G19" s="2" t="str">
        <f>_xlfn.XLOOKUP(F19,Productos!B:B,Productos!C:C)</f>
        <v>UN</v>
      </c>
      <c r="H19" s="12">
        <v>2</v>
      </c>
      <c r="I19" s="10">
        <v>1250</v>
      </c>
      <c r="J19" s="10">
        <v>520</v>
      </c>
      <c r="K19" s="10">
        <f t="shared" si="0"/>
        <v>1980</v>
      </c>
    </row>
    <row r="20" spans="1:12" ht="21.6" customHeight="1" x14ac:dyDescent="0.3">
      <c r="A20" s="2">
        <f>IF(_xlfn.CONCAT(B20:C20)=_xlfn.CONCAT(B19:C19),MAX($A$2:A19),MAX($A$2:A19)+1)</f>
        <v>11</v>
      </c>
      <c r="B20" s="3">
        <v>44993</v>
      </c>
      <c r="C20" s="2" t="s">
        <v>113</v>
      </c>
      <c r="D20" s="2" t="str">
        <f>_xlfn.XLOOKUP(C20,Proveedores!A:A,Proveedores!B:B)</f>
        <v>UNIMARC</v>
      </c>
      <c r="E20" s="13">
        <v>11</v>
      </c>
      <c r="F20" s="2" t="str">
        <f>_xlfn.XLOOKUP(E20,Productos!A:A,Productos!B:B)</f>
        <v>PAN MOLDE</v>
      </c>
      <c r="G20" s="2" t="str">
        <f>_xlfn.XLOOKUP(F20,Productos!B:B,Productos!C:C)</f>
        <v>UN</v>
      </c>
      <c r="H20" s="12">
        <v>1</v>
      </c>
      <c r="I20" s="10">
        <v>1790</v>
      </c>
      <c r="J20" s="10">
        <v>0</v>
      </c>
      <c r="K20" s="10">
        <f t="shared" si="0"/>
        <v>1790</v>
      </c>
      <c r="L20" s="8"/>
    </row>
    <row r="21" spans="1:12" ht="21.6" customHeight="1" x14ac:dyDescent="0.3">
      <c r="A21" s="2">
        <f>IF(_xlfn.CONCAT(B21:C21)=_xlfn.CONCAT(B20:C20),MAX($A$2:A20),MAX($A$2:A20)+1)</f>
        <v>11</v>
      </c>
      <c r="B21" s="3">
        <v>44993</v>
      </c>
      <c r="C21" s="2" t="s">
        <v>113</v>
      </c>
      <c r="D21" s="2" t="str">
        <f>_xlfn.XLOOKUP(C21,Proveedores!A:A,Proveedores!B:B)</f>
        <v>UNIMARC</v>
      </c>
      <c r="E21" s="13">
        <v>-1</v>
      </c>
      <c r="F21" s="2" t="str">
        <f>_xlfn.XLOOKUP(E21,Productos!A:A,Productos!B:B)</f>
        <v>OTROS</v>
      </c>
      <c r="G21" s="2" t="str">
        <f>_xlfn.XLOOKUP(F21,Productos!B:B,Productos!C:C)</f>
        <v>UN</v>
      </c>
      <c r="H21" s="12">
        <v>1</v>
      </c>
      <c r="I21" s="10">
        <v>11890</v>
      </c>
      <c r="J21" s="10">
        <v>3100</v>
      </c>
      <c r="K21" s="10">
        <f t="shared" si="0"/>
        <v>8790</v>
      </c>
    </row>
    <row r="22" spans="1:12" ht="21.6" customHeight="1" x14ac:dyDescent="0.3">
      <c r="A22" s="2">
        <f>IF(_xlfn.CONCAT(B22:C22)=_xlfn.CONCAT(B21:C21),MAX($A$2:A21),MAX($A$2:A21)+1)</f>
        <v>12</v>
      </c>
      <c r="B22" s="3">
        <v>44993</v>
      </c>
      <c r="C22" s="2" t="s">
        <v>160</v>
      </c>
      <c r="D22" s="2" t="str">
        <f>_xlfn.XLOOKUP(C22,Proveedores!A:A,Proveedores!B:B)</f>
        <v>CARNES KAR</v>
      </c>
      <c r="E22" s="13">
        <v>12</v>
      </c>
      <c r="F22" s="2" t="str">
        <f>_xlfn.XLOOKUP(E22,Productos!A:A,Productos!B:B)</f>
        <v>CARNE MOLIDA</v>
      </c>
      <c r="G22" s="2" t="str">
        <f>_xlfn.XLOOKUP(F22,Productos!B:B,Productos!C:C)</f>
        <v>KG</v>
      </c>
      <c r="H22" s="12">
        <v>3.024</v>
      </c>
      <c r="I22" s="10">
        <v>4998</v>
      </c>
      <c r="J22" s="10">
        <v>1</v>
      </c>
      <c r="K22" s="10">
        <f t="shared" si="0"/>
        <v>15112.951999999999</v>
      </c>
    </row>
    <row r="23" spans="1:12" ht="21.6" customHeight="1" x14ac:dyDescent="0.3">
      <c r="A23" s="2">
        <f>IF(_xlfn.CONCAT(B23:C23)=_xlfn.CONCAT(B22:C22),MAX($A$2:A22),MAX($A$2:A22)+1)</f>
        <v>13</v>
      </c>
      <c r="B23" s="3">
        <v>44993</v>
      </c>
      <c r="C23" s="2" t="s">
        <v>320</v>
      </c>
      <c r="D23" s="2" t="str">
        <f>_xlfn.XLOOKUP(C23,Proveedores!A:A,Proveedores!B:B)</f>
        <v>CARNES SANTIAGO</v>
      </c>
      <c r="E23" s="13">
        <v>4</v>
      </c>
      <c r="F23" s="2" t="str">
        <f>_xlfn.XLOOKUP(E23,Productos!A:A,Productos!B:B)</f>
        <v>CERDOS</v>
      </c>
      <c r="G23" s="2" t="str">
        <f>_xlfn.XLOOKUP(F23,Productos!B:B,Productos!C:C)</f>
        <v>UN</v>
      </c>
      <c r="H23" s="12">
        <f>9733/I7</f>
        <v>0.61597367255237012</v>
      </c>
      <c r="I23" s="10">
        <v>15801</v>
      </c>
      <c r="J23" s="10">
        <v>0</v>
      </c>
      <c r="K23" s="10">
        <f t="shared" si="0"/>
        <v>9733</v>
      </c>
    </row>
    <row r="24" spans="1:12" ht="21.6" customHeight="1" x14ac:dyDescent="0.3">
      <c r="A24" s="2">
        <f>IF(_xlfn.CONCAT(B24:C24)=_xlfn.CONCAT(B23:C23),MAX($A$2:A23),MAX($A$2:A23)+1)</f>
        <v>14</v>
      </c>
      <c r="B24" s="3">
        <v>44993</v>
      </c>
      <c r="C24" s="2" t="s">
        <v>245</v>
      </c>
      <c r="D24" s="2" t="str">
        <f>_xlfn.XLOOKUP(C24,Proveedores!A:A,Proveedores!B:B)</f>
        <v>COLECTIVOS 15</v>
      </c>
      <c r="E24" s="13">
        <v>1004</v>
      </c>
      <c r="F24" s="2" t="str">
        <f>_xlfn.XLOOKUP(E24,Productos!A:A,Productos!B:B)</f>
        <v>TRANSPORTE</v>
      </c>
      <c r="G24" s="2" t="str">
        <f>_xlfn.XLOOKUP(F24,Productos!B:B,Productos!C:C)</f>
        <v>UN</v>
      </c>
      <c r="H24" s="12">
        <v>2</v>
      </c>
      <c r="I24" s="10">
        <v>1000</v>
      </c>
      <c r="J24" s="10">
        <v>0</v>
      </c>
      <c r="K24" s="10">
        <f t="shared" si="0"/>
        <v>2000</v>
      </c>
    </row>
    <row r="25" spans="1:12" ht="21.6" customHeight="1" x14ac:dyDescent="0.3">
      <c r="A25" s="2">
        <f>IF(_xlfn.CONCAT(B25:C25)=_xlfn.CONCAT(B24:C24),MAX($A$2:A24),MAX($A$2:A24)+1)</f>
        <v>15</v>
      </c>
      <c r="B25" s="3">
        <v>44995</v>
      </c>
      <c r="C25" s="2" t="s">
        <v>119</v>
      </c>
      <c r="D25" s="2" t="str">
        <f>_xlfn.XLOOKUP(C25,Proveedores!A:A,Proveedores!B:B)</f>
        <v>FABRICA DE BANDEJAS VANNI</v>
      </c>
      <c r="E25" s="13">
        <v>39</v>
      </c>
      <c r="F25" s="2" t="str">
        <f>_xlfn.XLOOKUP(E25,Productos!A:A,Productos!B:B)</f>
        <v>PAPEL FILM</v>
      </c>
      <c r="G25" s="2" t="str">
        <f>_xlfn.XLOOKUP(F25,Productos!B:B,Productos!C:C)</f>
        <v>UN</v>
      </c>
      <c r="H25" s="12">
        <v>1</v>
      </c>
      <c r="I25" s="10">
        <v>2494</v>
      </c>
      <c r="J25" s="10">
        <v>0</v>
      </c>
      <c r="K25" s="10">
        <f t="shared" si="0"/>
        <v>2494</v>
      </c>
    </row>
    <row r="26" spans="1:12" ht="21.6" customHeight="1" x14ac:dyDescent="0.3">
      <c r="A26" s="2">
        <f>IF(_xlfn.CONCAT(B26:C26)=_xlfn.CONCAT(B25:C25),MAX($A$2:A25),MAX($A$2:A25)+1)</f>
        <v>15</v>
      </c>
      <c r="B26" s="3">
        <v>44995</v>
      </c>
      <c r="C26" s="2" t="s">
        <v>119</v>
      </c>
      <c r="D26" s="2" t="str">
        <f>_xlfn.XLOOKUP(C26,Proveedores!A:A,Proveedores!B:B)</f>
        <v>FABRICA DE BANDEJAS VANNI</v>
      </c>
      <c r="E26" s="13">
        <v>7</v>
      </c>
      <c r="F26" s="2" t="str">
        <f>_xlfn.XLOOKUP(E26,Productos!A:A,Productos!B:B)</f>
        <v>ENVASE ALUMINIO C-18</v>
      </c>
      <c r="G26" s="2" t="str">
        <f>_xlfn.XLOOKUP(F26,Productos!B:B,Productos!C:C)</f>
        <v>UN</v>
      </c>
      <c r="H26" s="12">
        <v>40</v>
      </c>
      <c r="I26" s="10">
        <v>139</v>
      </c>
      <c r="J26" s="14">
        <v>0</v>
      </c>
      <c r="K26" s="10">
        <f t="shared" si="0"/>
        <v>5560</v>
      </c>
    </row>
    <row r="27" spans="1:12" ht="21.6" customHeight="1" x14ac:dyDescent="0.3">
      <c r="A27" s="2">
        <f>IF(_xlfn.CONCAT(B27:C27)=_xlfn.CONCAT(B26:C26),MAX($A$2:A26),MAX($A$2:A26)+1)</f>
        <v>15</v>
      </c>
      <c r="B27" s="3">
        <v>44995</v>
      </c>
      <c r="C27" s="2" t="s">
        <v>119</v>
      </c>
      <c r="D27" s="2" t="str">
        <f>_xlfn.XLOOKUP(C27,Proveedores!A:A,Proveedores!B:B)</f>
        <v>FABRICA DE BANDEJAS VANNI</v>
      </c>
      <c r="E27" s="13">
        <v>40</v>
      </c>
      <c r="F27" s="2" t="str">
        <f>_xlfn.XLOOKUP(E27,Productos!A:A,Productos!B:B)</f>
        <v>GUANTE LATEX</v>
      </c>
      <c r="G27" s="2" t="str">
        <f>_xlfn.XLOOKUP(F27,Productos!B:B,Productos!C:C)</f>
        <v>UN</v>
      </c>
      <c r="H27" s="12">
        <v>1</v>
      </c>
      <c r="I27" s="10">
        <v>4986</v>
      </c>
      <c r="J27" s="14">
        <v>0</v>
      </c>
      <c r="K27" s="10">
        <f t="shared" si="0"/>
        <v>4986</v>
      </c>
    </row>
    <row r="28" spans="1:12" ht="21.6" customHeight="1" x14ac:dyDescent="0.3">
      <c r="A28" s="2">
        <f>IF(_xlfn.CONCAT(B28:C28)=_xlfn.CONCAT(B27:C27),MAX($A$2:A27),MAX($A$2:A27)+1)</f>
        <v>15</v>
      </c>
      <c r="B28" s="3">
        <v>44995</v>
      </c>
      <c r="C28" s="2" t="s">
        <v>119</v>
      </c>
      <c r="D28" s="2" t="str">
        <f>_xlfn.XLOOKUP(C28,Proveedores!A:A,Proveedores!B:B)</f>
        <v>FABRICA DE BANDEJAS VANNI</v>
      </c>
      <c r="E28" s="13">
        <v>41</v>
      </c>
      <c r="F28" s="2" t="str">
        <f>_xlfn.XLOOKUP(E28,Productos!A:A,Productos!B:B)</f>
        <v>PALO BROCHETA</v>
      </c>
      <c r="G28" s="2" t="str">
        <f>_xlfn.XLOOKUP(F28,Productos!B:B,Productos!C:C)</f>
        <v>UN</v>
      </c>
      <c r="H28" s="12">
        <v>100</v>
      </c>
      <c r="I28" s="10">
        <v>7.33</v>
      </c>
      <c r="J28" s="14">
        <v>0</v>
      </c>
      <c r="K28" s="10">
        <f t="shared" si="0"/>
        <v>733</v>
      </c>
    </row>
    <row r="29" spans="1:12" ht="21.6" customHeight="1" x14ac:dyDescent="0.3">
      <c r="A29" s="2">
        <f>IF(_xlfn.CONCAT(B29:C29)=_xlfn.CONCAT(B28:C28),MAX($A$2:A28),MAX($A$2:A28)+1)</f>
        <v>16</v>
      </c>
      <c r="B29" s="3">
        <v>44995</v>
      </c>
      <c r="C29" s="2" t="s">
        <v>109</v>
      </c>
      <c r="D29" s="2" t="str">
        <f>_xlfn.XLOOKUP(C29,Proveedores!A:A,Proveedores!B:B)</f>
        <v>SANTA ISABEL</v>
      </c>
      <c r="E29" s="13">
        <v>42</v>
      </c>
      <c r="F29" s="2" t="str">
        <f>_xlfn.XLOOKUP(E29,Productos!A:A,Productos!B:B)</f>
        <v>PECHUGA POLLO</v>
      </c>
      <c r="G29" s="2" t="str">
        <f>_xlfn.XLOOKUP(F29,Productos!B:B,Productos!C:C)</f>
        <v>KG</v>
      </c>
      <c r="H29" s="12">
        <v>4.7080000000000002</v>
      </c>
      <c r="I29" s="10">
        <v>2790</v>
      </c>
      <c r="J29" s="14">
        <v>657</v>
      </c>
      <c r="K29" s="10">
        <f t="shared" si="0"/>
        <v>12478.32</v>
      </c>
    </row>
    <row r="30" spans="1:12" ht="21.6" customHeight="1" x14ac:dyDescent="0.3">
      <c r="A30" s="2">
        <f>IF(_xlfn.CONCAT(B30:C30)=_xlfn.CONCAT(B29:C29),MAX($A$2:A29),MAX($A$2:A29)+1)</f>
        <v>17</v>
      </c>
      <c r="B30" s="3">
        <v>44995</v>
      </c>
      <c r="C30" s="2" t="s">
        <v>108</v>
      </c>
      <c r="D30" s="2" t="str">
        <f>_xlfn.XLOOKUP(C30,Proveedores!A:A,Proveedores!B:B)</f>
        <v>COMERCIAL DE GALLARDO LTDA</v>
      </c>
      <c r="E30" s="13">
        <v>34</v>
      </c>
      <c r="F30" s="2" t="str">
        <f>_xlfn.XLOOKUP(E30,Productos!A:A,Productos!B:B)</f>
        <v>HUEVOS</v>
      </c>
      <c r="G30" s="2" t="str">
        <f>_xlfn.XLOOKUP(F30,Productos!B:B,Productos!C:C)</f>
        <v>UN</v>
      </c>
      <c r="H30" s="12">
        <v>30</v>
      </c>
      <c r="I30" s="10">
        <f>5700/30</f>
        <v>190</v>
      </c>
      <c r="J30" s="14">
        <v>0</v>
      </c>
      <c r="K30" s="10">
        <f t="shared" si="0"/>
        <v>5700</v>
      </c>
    </row>
    <row r="31" spans="1:12" ht="21.6" customHeight="1" x14ac:dyDescent="0.3">
      <c r="A31" s="2">
        <f>IF(_xlfn.CONCAT(B31:C31)=_xlfn.CONCAT(B30:C30),MAX($A$2:A30),MAX($A$2:A30)+1)</f>
        <v>17</v>
      </c>
      <c r="B31" s="3">
        <v>44995</v>
      </c>
      <c r="C31" s="2" t="s">
        <v>108</v>
      </c>
      <c r="D31" s="2" t="str">
        <f>_xlfn.XLOOKUP(C31,Proveedores!A:A,Proveedores!B:B)</f>
        <v>COMERCIAL DE GALLARDO LTDA</v>
      </c>
      <c r="E31" s="13">
        <v>2</v>
      </c>
      <c r="F31" s="2" t="str">
        <f>_xlfn.XLOOKUP(E31,Productos!A:A,Productos!B:B)</f>
        <v>CREMA DE LECHE</v>
      </c>
      <c r="G31" s="2" t="str">
        <f>_xlfn.XLOOKUP(F31,Productos!B:B,Productos!C:C)</f>
        <v>LT</v>
      </c>
      <c r="H31" s="12">
        <v>1</v>
      </c>
      <c r="I31" s="10">
        <v>4100</v>
      </c>
      <c r="J31" s="14">
        <v>0</v>
      </c>
      <c r="K31" s="10">
        <f t="shared" si="0"/>
        <v>4100</v>
      </c>
    </row>
    <row r="32" spans="1:12" ht="21.6" customHeight="1" x14ac:dyDescent="0.3">
      <c r="A32" s="2">
        <f>IF(_xlfn.CONCAT(B32:C32)=_xlfn.CONCAT(B31:C31),MAX($A$2:A31),MAX($A$2:A31)+1)</f>
        <v>17</v>
      </c>
      <c r="B32" s="3">
        <v>44995</v>
      </c>
      <c r="C32" s="2" t="s">
        <v>108</v>
      </c>
      <c r="D32" s="2" t="str">
        <f>_xlfn.XLOOKUP(C32,Proveedores!A:A,Proveedores!B:B)</f>
        <v>COMERCIAL DE GALLARDO LTDA</v>
      </c>
      <c r="E32" s="13">
        <v>8</v>
      </c>
      <c r="F32" s="2" t="str">
        <f>_xlfn.XLOOKUP(E32,Productos!A:A,Productos!B:B)</f>
        <v>JAMON</v>
      </c>
      <c r="G32" s="2" t="str">
        <f>_xlfn.XLOOKUP(F32,Productos!B:B,Productos!C:C)</f>
        <v>KG</v>
      </c>
      <c r="H32" s="12">
        <v>0.25</v>
      </c>
      <c r="I32" s="10">
        <v>8200</v>
      </c>
      <c r="J32" s="14">
        <v>0</v>
      </c>
      <c r="K32" s="10">
        <f t="shared" si="0"/>
        <v>2050</v>
      </c>
    </row>
    <row r="33" spans="1:12" ht="21.6" customHeight="1" x14ac:dyDescent="0.3">
      <c r="A33" s="2">
        <f>IF(_xlfn.CONCAT(B33:C33)=_xlfn.CONCAT(B32:C32),MAX($A$2:A32),MAX($A$2:A32)+1)</f>
        <v>17</v>
      </c>
      <c r="B33" s="3">
        <v>44995</v>
      </c>
      <c r="C33" s="2" t="s">
        <v>108</v>
      </c>
      <c r="D33" s="2" t="str">
        <f>_xlfn.XLOOKUP(C33,Proveedores!A:A,Proveedores!B:B)</f>
        <v>COMERCIAL DE GALLARDO LTDA</v>
      </c>
      <c r="E33" s="13">
        <v>44</v>
      </c>
      <c r="F33" s="2" t="str">
        <f>_xlfn.XLOOKUP(E33,Productos!A:A,Productos!B:B)</f>
        <v>QUESO RALLADO</v>
      </c>
      <c r="G33" s="2" t="str">
        <f>_xlfn.XLOOKUP(F33,Productos!B:B,Productos!C:C)</f>
        <v>UN</v>
      </c>
      <c r="H33" s="12">
        <v>4</v>
      </c>
      <c r="I33" s="10">
        <v>750</v>
      </c>
      <c r="J33" s="14">
        <v>0</v>
      </c>
      <c r="K33" s="10">
        <f t="shared" si="0"/>
        <v>3000</v>
      </c>
    </row>
    <row r="34" spans="1:12" ht="21.6" customHeight="1" x14ac:dyDescent="0.3">
      <c r="A34" s="2">
        <f>IF(_xlfn.CONCAT(B34:C34)=_xlfn.CONCAT(B33:C33),MAX($A$2:A33),MAX($A$2:A33)+1)</f>
        <v>17</v>
      </c>
      <c r="B34" s="3">
        <v>44995</v>
      </c>
      <c r="C34" s="2" t="s">
        <v>108</v>
      </c>
      <c r="D34" s="2" t="str">
        <f>_xlfn.XLOOKUP(C34,Proveedores!A:A,Proveedores!B:B)</f>
        <v>COMERCIAL DE GALLARDO LTDA</v>
      </c>
      <c r="E34" s="13">
        <v>30</v>
      </c>
      <c r="F34" s="2" t="str">
        <f>_xlfn.XLOOKUP(E34,Productos!A:A,Productos!B:B)</f>
        <v>CHOCLO BOLSA 1KG</v>
      </c>
      <c r="G34" s="2" t="str">
        <f>_xlfn.XLOOKUP(F34,Productos!B:B,Productos!C:C)</f>
        <v>UN</v>
      </c>
      <c r="H34" s="12">
        <v>1</v>
      </c>
      <c r="I34" s="14">
        <v>2290</v>
      </c>
      <c r="J34" s="14">
        <v>0</v>
      </c>
      <c r="K34" s="10">
        <f t="shared" si="0"/>
        <v>2290</v>
      </c>
    </row>
    <row r="35" spans="1:12" ht="21.6" customHeight="1" x14ac:dyDescent="0.3">
      <c r="A35" s="2">
        <f>IF(_xlfn.CONCAT(B35:C35)=_xlfn.CONCAT(B34:C34),MAX($A$2:A34),MAX($A$2:A34)+1)</f>
        <v>18</v>
      </c>
      <c r="B35" s="3">
        <v>44995</v>
      </c>
      <c r="C35" s="2" t="s">
        <v>194</v>
      </c>
      <c r="D35" s="2" t="str">
        <f>_xlfn.XLOOKUP(C35,Proveedores!A:A,Proveedores!B:B)</f>
        <v>FRUNA</v>
      </c>
      <c r="E35" s="13">
        <v>20</v>
      </c>
      <c r="F35" s="2" t="str">
        <f>_xlfn.XLOOKUP(E35,Productos!A:A,Productos!B:B)</f>
        <v>ACEITE 900ML</v>
      </c>
      <c r="G35" s="2" t="str">
        <f>_xlfn.XLOOKUP(F35,Productos!B:B,Productos!C:C)</f>
        <v>UN</v>
      </c>
      <c r="H35" s="12">
        <v>2</v>
      </c>
      <c r="I35" s="14">
        <v>1710</v>
      </c>
      <c r="J35" s="14">
        <v>0</v>
      </c>
      <c r="K35" s="10">
        <f t="shared" si="0"/>
        <v>3420</v>
      </c>
    </row>
    <row r="36" spans="1:12" ht="21.6" customHeight="1" x14ac:dyDescent="0.3">
      <c r="A36" s="2">
        <f>IF(_xlfn.CONCAT(B36:C36)=_xlfn.CONCAT(B35:C35),MAX($A$2:A35),MAX($A$2:A35)+1)</f>
        <v>19</v>
      </c>
      <c r="B36" s="3">
        <v>44995</v>
      </c>
      <c r="C36" s="2" t="s">
        <v>245</v>
      </c>
      <c r="D36" s="2" t="str">
        <f>_xlfn.XLOOKUP(C36,Proveedores!A:A,Proveedores!B:B)</f>
        <v>COLECTIVOS 15</v>
      </c>
      <c r="E36" s="13">
        <v>1004</v>
      </c>
      <c r="F36" s="2" t="str">
        <f>_xlfn.XLOOKUP(E36,Productos!A:A,Productos!B:B)</f>
        <v>TRANSPORTE</v>
      </c>
      <c r="G36" s="2" t="str">
        <f>_xlfn.XLOOKUP(F36,Productos!B:B,Productos!C:C)</f>
        <v>UN</v>
      </c>
      <c r="H36" s="12">
        <v>2</v>
      </c>
      <c r="I36" s="10">
        <v>1000</v>
      </c>
      <c r="J36" s="10">
        <v>0</v>
      </c>
      <c r="K36" s="10">
        <f t="shared" si="0"/>
        <v>2000</v>
      </c>
    </row>
    <row r="37" spans="1:12" ht="21.6" customHeight="1" x14ac:dyDescent="0.3">
      <c r="A37" s="2">
        <f>IF(_xlfn.CONCAT(B37:C37)=_xlfn.CONCAT(B36:C36),MAX($A$2:A36),MAX($A$2:A36)+1)</f>
        <v>20</v>
      </c>
      <c r="B37" s="3">
        <v>44999</v>
      </c>
      <c r="C37" s="2" t="s">
        <v>113</v>
      </c>
      <c r="D37" s="2" t="str">
        <f>_xlfn.XLOOKUP(C37,Proveedores!A:A,Proveedores!B:B)</f>
        <v>UNIMARC</v>
      </c>
      <c r="E37" s="13">
        <v>9</v>
      </c>
      <c r="F37" s="2" t="str">
        <f>_xlfn.XLOOKUP(E37,Productos!A:A,Productos!B:B)</f>
        <v>LECHE SEMIDESCREMADA</v>
      </c>
      <c r="G37" s="2" t="str">
        <f>_xlfn.XLOOKUP(F37,Productos!B:B,Productos!C:C)</f>
        <v>UN</v>
      </c>
      <c r="H37" s="12">
        <v>3</v>
      </c>
      <c r="I37" s="14">
        <v>920</v>
      </c>
      <c r="J37" s="14">
        <v>0</v>
      </c>
      <c r="K37" s="10">
        <f t="shared" si="0"/>
        <v>2760</v>
      </c>
    </row>
    <row r="38" spans="1:12" ht="21.6" customHeight="1" x14ac:dyDescent="0.3">
      <c r="A38" s="2">
        <f>IF(_xlfn.CONCAT(B38:C38)=_xlfn.CONCAT(B37:C37),MAX($A$2:A37),MAX($A$2:A37)+1)</f>
        <v>20</v>
      </c>
      <c r="B38" s="3">
        <v>44999</v>
      </c>
      <c r="C38" s="2" t="s">
        <v>113</v>
      </c>
      <c r="D38" s="2" t="str">
        <f>_xlfn.XLOOKUP(C38,Proveedores!A:A,Proveedores!B:B)</f>
        <v>UNIMARC</v>
      </c>
      <c r="E38" s="13">
        <v>-1</v>
      </c>
      <c r="F38" s="2" t="str">
        <f>_xlfn.XLOOKUP(E38,Productos!A:A,Productos!B:B)</f>
        <v>OTROS</v>
      </c>
      <c r="G38" s="2" t="str">
        <f>_xlfn.XLOOKUP(F38,Productos!B:B,Productos!C:C)</f>
        <v>UN</v>
      </c>
      <c r="H38" s="12">
        <v>2</v>
      </c>
      <c r="I38" s="14">
        <v>990</v>
      </c>
      <c r="J38" s="14">
        <f>2*275</f>
        <v>550</v>
      </c>
      <c r="K38" s="10">
        <f t="shared" si="0"/>
        <v>1430</v>
      </c>
    </row>
    <row r="39" spans="1:12" ht="21.6" customHeight="1" x14ac:dyDescent="0.3">
      <c r="A39" s="2">
        <f>IF(_xlfn.CONCAT(B39:C39)=_xlfn.CONCAT(B38:C38),MAX($A$2:A38),MAX($A$2:A38)+1)</f>
        <v>20</v>
      </c>
      <c r="B39" s="3">
        <v>44999</v>
      </c>
      <c r="C39" s="2" t="s">
        <v>113</v>
      </c>
      <c r="D39" s="2" t="str">
        <f>_xlfn.XLOOKUP(C39,Proveedores!A:A,Proveedores!B:B)</f>
        <v>UNIMARC</v>
      </c>
      <c r="E39" s="13">
        <v>14</v>
      </c>
      <c r="F39" s="2" t="str">
        <f>_xlfn.XLOOKUP(E39,Productos!A:A,Productos!B:B)</f>
        <v>ARROZ</v>
      </c>
      <c r="G39" s="2" t="str">
        <f>_xlfn.XLOOKUP(F39,Productos!B:B,Productos!C:C)</f>
        <v>UN</v>
      </c>
      <c r="H39" s="12">
        <v>3</v>
      </c>
      <c r="I39" s="14">
        <v>1190</v>
      </c>
      <c r="J39" s="14">
        <v>600</v>
      </c>
      <c r="K39" s="10">
        <f t="shared" si="0"/>
        <v>2970</v>
      </c>
    </row>
    <row r="40" spans="1:12" ht="21.6" customHeight="1" x14ac:dyDescent="0.3">
      <c r="A40" s="2">
        <f>IF(_xlfn.CONCAT(B40:C40)=_xlfn.CONCAT(B39:C39),MAX($A$2:A39),MAX($A$2:A39)+1)</f>
        <v>20</v>
      </c>
      <c r="B40" s="3">
        <v>44999</v>
      </c>
      <c r="C40" s="2" t="s">
        <v>113</v>
      </c>
      <c r="D40" s="2" t="str">
        <f>_xlfn.XLOOKUP(C40,Proveedores!A:A,Proveedores!B:B)</f>
        <v>UNIMARC</v>
      </c>
      <c r="E40" s="13">
        <v>43</v>
      </c>
      <c r="F40" s="2" t="str">
        <f>_xlfn.XLOOKUP(E40,Productos!A:A,Productos!B:B)</f>
        <v>VINO BLANCO</v>
      </c>
      <c r="G40" s="2" t="str">
        <f>_xlfn.XLOOKUP(F40,Productos!B:B,Productos!C:C)</f>
        <v>UN</v>
      </c>
      <c r="H40" s="12">
        <v>1</v>
      </c>
      <c r="I40" s="14">
        <v>1390</v>
      </c>
      <c r="J40" s="14">
        <v>450</v>
      </c>
      <c r="K40" s="10">
        <f t="shared" si="0"/>
        <v>940</v>
      </c>
    </row>
    <row r="41" spans="1:12" ht="21.6" customHeight="1" x14ac:dyDescent="0.3">
      <c r="A41" s="2">
        <f>IF(_xlfn.CONCAT(B41:C41)=_xlfn.CONCAT(B40:C40),MAX($A$2:A40),MAX($A$2:A40)+1)</f>
        <v>20</v>
      </c>
      <c r="B41" s="3">
        <v>44999</v>
      </c>
      <c r="C41" s="2" t="s">
        <v>113</v>
      </c>
      <c r="D41" s="2" t="str">
        <f>_xlfn.XLOOKUP(C41,Proveedores!A:A,Proveedores!B:B)</f>
        <v>UNIMARC</v>
      </c>
      <c r="E41" s="13">
        <v>46</v>
      </c>
      <c r="F41" s="2" t="str">
        <f>_xlfn.XLOOKUP(E41,Productos!A:A,Productos!B:B)</f>
        <v>PAN MARRAQUETA</v>
      </c>
      <c r="G41" s="2" t="str">
        <f>_xlfn.XLOOKUP(F41,Productos!B:B,Productos!C:C)</f>
        <v>KG</v>
      </c>
      <c r="H41" s="12">
        <v>0.59599999999999997</v>
      </c>
      <c r="I41" s="14">
        <v>2190</v>
      </c>
      <c r="J41" s="14">
        <v>0</v>
      </c>
      <c r="K41" s="10">
        <f t="shared" si="0"/>
        <v>1305.24</v>
      </c>
    </row>
    <row r="42" spans="1:12" ht="21.6" customHeight="1" x14ac:dyDescent="0.3">
      <c r="A42" s="2">
        <f>IF(_xlfn.CONCAT(B42:C42)=_xlfn.CONCAT(B41:C41),MAX($A$2:A41),MAX($A$2:A41)+1)</f>
        <v>20</v>
      </c>
      <c r="B42" s="3">
        <v>44999</v>
      </c>
      <c r="C42" s="2" t="s">
        <v>113</v>
      </c>
      <c r="D42" s="2" t="str">
        <f>_xlfn.XLOOKUP(C42,Proveedores!A:A,Proveedores!B:B)</f>
        <v>UNIMARC</v>
      </c>
      <c r="E42" s="13">
        <v>24</v>
      </c>
      <c r="F42" s="2" t="str">
        <f>_xlfn.XLOOKUP(E42,Productos!A:A,Productos!B:B)</f>
        <v>TOALLA PAPEL</v>
      </c>
      <c r="G42" s="2" t="str">
        <f>_xlfn.XLOOKUP(F42,Productos!B:B,Productos!C:C)</f>
        <v>UN</v>
      </c>
      <c r="H42" s="12">
        <v>2</v>
      </c>
      <c r="I42" s="14">
        <v>1530</v>
      </c>
      <c r="J42" s="14">
        <v>1080</v>
      </c>
      <c r="K42" s="10">
        <f t="shared" si="0"/>
        <v>1980</v>
      </c>
    </row>
    <row r="43" spans="1:12" ht="21.6" customHeight="1" x14ac:dyDescent="0.3">
      <c r="A43" s="2">
        <f>IF(_xlfn.CONCAT(B43:C43)=_xlfn.CONCAT(B42:C42),MAX($A$2:A42),MAX($A$2:A42)+1)</f>
        <v>20</v>
      </c>
      <c r="B43" s="3">
        <v>44999</v>
      </c>
      <c r="C43" s="2" t="s">
        <v>113</v>
      </c>
      <c r="D43" s="2" t="str">
        <f>_xlfn.XLOOKUP(C43,Proveedores!A:A,Proveedores!B:B)</f>
        <v>UNIMARC</v>
      </c>
      <c r="E43" s="13">
        <v>45</v>
      </c>
      <c r="F43" s="2" t="str">
        <f>_xlfn.XLOOKUP(E43,Productos!A:A,Productos!B:B)</f>
        <v>CLORO</v>
      </c>
      <c r="G43" s="2" t="str">
        <f>_xlfn.XLOOKUP(F43,Productos!B:B,Productos!C:C)</f>
        <v>UN</v>
      </c>
      <c r="H43" s="12">
        <v>1</v>
      </c>
      <c r="I43" s="14">
        <v>1650</v>
      </c>
      <c r="J43" s="14">
        <v>260</v>
      </c>
      <c r="K43" s="10">
        <f t="shared" si="0"/>
        <v>1390</v>
      </c>
    </row>
    <row r="44" spans="1:12" ht="21.6" customHeight="1" x14ac:dyDescent="0.3">
      <c r="A44" s="2">
        <f>IF(_xlfn.CONCAT(B44:C44)=_xlfn.CONCAT(B43:C43),MAX($A$2:A43),MAX($A$2:A43)+1)</f>
        <v>20</v>
      </c>
      <c r="B44" s="3">
        <v>44999</v>
      </c>
      <c r="C44" s="2" t="s">
        <v>113</v>
      </c>
      <c r="D44" s="2" t="str">
        <f>_xlfn.XLOOKUP(C44,Proveedores!A:A,Proveedores!B:B)</f>
        <v>UNIMARC</v>
      </c>
      <c r="E44" s="13">
        <v>5</v>
      </c>
      <c r="F44" s="2" t="str">
        <f>_xlfn.XLOOKUP(E44,Productos!A:A,Productos!B:B)</f>
        <v>FIDEOS - TALLARINES</v>
      </c>
      <c r="G44" s="2" t="str">
        <f>_xlfn.XLOOKUP(F44,Productos!B:B,Productos!C:C)</f>
        <v>UN</v>
      </c>
      <c r="H44" s="12">
        <v>2</v>
      </c>
      <c r="I44" s="14">
        <v>770</v>
      </c>
      <c r="J44" s="14">
        <v>0</v>
      </c>
      <c r="K44" s="10">
        <f t="shared" si="0"/>
        <v>1540</v>
      </c>
    </row>
    <row r="45" spans="1:12" ht="21.6" customHeight="1" x14ac:dyDescent="0.3">
      <c r="A45" s="2">
        <f>IF(_xlfn.CONCAT(B45:C45)=_xlfn.CONCAT(B44:C44),MAX($A$2:A44),MAX($A$2:A44)+1)</f>
        <v>20</v>
      </c>
      <c r="B45" s="3">
        <v>44999</v>
      </c>
      <c r="C45" s="2" t="s">
        <v>113</v>
      </c>
      <c r="D45" s="2" t="str">
        <f>_xlfn.XLOOKUP(C45,Proveedores!A:A,Proveedores!B:B)</f>
        <v>UNIMARC</v>
      </c>
      <c r="E45" s="13">
        <v>6</v>
      </c>
      <c r="F45" s="2" t="str">
        <f>_xlfn.XLOOKUP(E45,Productos!A:A,Productos!B:B)</f>
        <v>FIDEOS - SPAGHETI</v>
      </c>
      <c r="G45" s="2" t="str">
        <f>_xlfn.XLOOKUP(F45,Productos!B:B,Productos!C:C)</f>
        <v>UN</v>
      </c>
      <c r="H45" s="12">
        <v>1</v>
      </c>
      <c r="I45" s="14">
        <v>1360</v>
      </c>
      <c r="J45" s="14">
        <v>570</v>
      </c>
      <c r="K45" s="10">
        <f t="shared" si="0"/>
        <v>790</v>
      </c>
    </row>
    <row r="46" spans="1:12" ht="21.6" customHeight="1" x14ac:dyDescent="0.3">
      <c r="A46" s="2">
        <f>IF(_xlfn.CONCAT(B46:C46)=_xlfn.CONCAT(B45:C45),MAX($A$2:A45),MAX($A$2:A45)+1)</f>
        <v>20</v>
      </c>
      <c r="B46" s="3">
        <v>44999</v>
      </c>
      <c r="C46" s="2" t="s">
        <v>113</v>
      </c>
      <c r="D46" s="2" t="str">
        <f>_xlfn.XLOOKUP(C46,Proveedores!A:A,Proveedores!B:B)</f>
        <v>UNIMARC</v>
      </c>
      <c r="E46" s="13">
        <v>47</v>
      </c>
      <c r="F46" s="2" t="str">
        <f>_xlfn.XLOOKUP(E46,Productos!A:A,Productos!B:B)</f>
        <v>QUESILLO POTE</v>
      </c>
      <c r="G46" s="2" t="str">
        <f>_xlfn.XLOOKUP(F46,Productos!B:B,Productos!C:C)</f>
        <v>UN</v>
      </c>
      <c r="H46" s="12">
        <v>1</v>
      </c>
      <c r="I46" s="14">
        <v>2390</v>
      </c>
      <c r="J46" s="14">
        <v>1195</v>
      </c>
      <c r="K46" s="10">
        <f t="shared" si="0"/>
        <v>1195</v>
      </c>
    </row>
    <row r="47" spans="1:12" x14ac:dyDescent="0.3">
      <c r="A47" s="2">
        <f>IF(_xlfn.CONCAT(B47:C47)=_xlfn.CONCAT(B46:C46),MAX($A$2:A46),MAX($A$2:A46)+1)</f>
        <v>20</v>
      </c>
      <c r="B47" s="3">
        <v>44999</v>
      </c>
      <c r="C47" s="2" t="s">
        <v>113</v>
      </c>
      <c r="D47" s="2" t="str">
        <f>_xlfn.XLOOKUP(C47,Proveedores!A:A,Proveedores!B:B)</f>
        <v>UNIMARC</v>
      </c>
      <c r="E47" s="13">
        <v>48</v>
      </c>
      <c r="F47" s="2" t="str">
        <f>_xlfn.XLOOKUP(E47,Productos!A:A,Productos!B:B)</f>
        <v>SAL COCINA</v>
      </c>
      <c r="G47" s="2" t="str">
        <f>_xlfn.XLOOKUP(F47,Productos!B:B,Productos!C:C)</f>
        <v>UN</v>
      </c>
      <c r="H47" s="12">
        <v>2</v>
      </c>
      <c r="I47" s="14">
        <v>430</v>
      </c>
      <c r="J47" s="14">
        <v>0</v>
      </c>
      <c r="K47" s="10">
        <f t="shared" si="0"/>
        <v>860</v>
      </c>
    </row>
    <row r="48" spans="1:12" x14ac:dyDescent="0.3">
      <c r="A48" s="2">
        <f>IF(_xlfn.CONCAT(B48:C48)=_xlfn.CONCAT(B47:C47),MAX($A$2:A47),MAX($A$2:A47)+1)</f>
        <v>20</v>
      </c>
      <c r="B48" s="3">
        <v>44999</v>
      </c>
      <c r="C48" s="2" t="s">
        <v>113</v>
      </c>
      <c r="D48" s="2" t="str">
        <f>_xlfn.XLOOKUP(C48,Proveedores!A:A,Proveedores!B:B)</f>
        <v>UNIMARC</v>
      </c>
      <c r="E48" s="13">
        <v>11</v>
      </c>
      <c r="F48" s="2" t="str">
        <f>_xlfn.XLOOKUP(E48,Productos!A:A,Productos!B:B)</f>
        <v>PAN MOLDE</v>
      </c>
      <c r="G48" s="2" t="str">
        <f>_xlfn.XLOOKUP(F48,Productos!B:B,Productos!C:C)</f>
        <v>UN</v>
      </c>
      <c r="H48" s="12">
        <v>1</v>
      </c>
      <c r="I48" s="14">
        <v>2390</v>
      </c>
      <c r="J48" s="14">
        <v>1400</v>
      </c>
      <c r="K48" s="10">
        <f t="shared" si="0"/>
        <v>990</v>
      </c>
      <c r="L48" s="8"/>
    </row>
    <row r="49" spans="1:12" x14ac:dyDescent="0.3">
      <c r="A49" s="2">
        <f>IF(_xlfn.CONCAT(B49:C49)=_xlfn.CONCAT(B48:C48),MAX($A$2:A48),MAX($A$2:A48)+1)</f>
        <v>20</v>
      </c>
      <c r="B49" s="3">
        <v>44999</v>
      </c>
      <c r="C49" s="2" t="s">
        <v>113</v>
      </c>
      <c r="D49" s="2" t="str">
        <f>_xlfn.XLOOKUP(C49,Proveedores!A:A,Proveedores!B:B)</f>
        <v>UNIMARC</v>
      </c>
      <c r="E49" s="13">
        <v>49</v>
      </c>
      <c r="F49" s="2" t="str">
        <f>_xlfn.XLOOKUP(E49,Productos!A:A,Productos!B:B)</f>
        <v>PAN RALLADO</v>
      </c>
      <c r="G49" s="2" t="str">
        <f>_xlfn.XLOOKUP(F49,Productos!B:B,Productos!C:C)</f>
        <v>UN</v>
      </c>
      <c r="H49" s="12">
        <v>2</v>
      </c>
      <c r="I49" s="14">
        <v>1430</v>
      </c>
      <c r="J49" s="14">
        <v>360</v>
      </c>
      <c r="K49" s="10">
        <f t="shared" si="0"/>
        <v>2500</v>
      </c>
      <c r="L49" s="8"/>
    </row>
    <row r="50" spans="1:12" x14ac:dyDescent="0.3">
      <c r="A50" s="2">
        <f>IF(_xlfn.CONCAT(B50:C50)=_xlfn.CONCAT(B49:C49),MAX($A$2:A49),MAX($A$2:A49)+1)</f>
        <v>21</v>
      </c>
      <c r="B50" s="3">
        <v>44999</v>
      </c>
      <c r="C50" s="2" t="s">
        <v>108</v>
      </c>
      <c r="D50" s="2" t="str">
        <f>_xlfn.XLOOKUP(C50,Proveedores!A:A,Proveedores!B:B)</f>
        <v>COMERCIAL DE GALLARDO LTDA</v>
      </c>
      <c r="E50" s="13">
        <v>8</v>
      </c>
      <c r="F50" s="2" t="str">
        <f>_xlfn.XLOOKUP(E50,Productos!A:A,Productos!B:B)</f>
        <v>JAMON</v>
      </c>
      <c r="G50" s="2" t="str">
        <f>_xlfn.XLOOKUP(F50,Productos!B:B,Productos!C:C)</f>
        <v>KG</v>
      </c>
      <c r="H50" s="12">
        <v>0.22</v>
      </c>
      <c r="I50" s="14">
        <v>7400</v>
      </c>
      <c r="J50" s="14">
        <v>0</v>
      </c>
      <c r="K50" s="10">
        <f t="shared" si="0"/>
        <v>1628</v>
      </c>
    </row>
    <row r="51" spans="1:12" x14ac:dyDescent="0.3">
      <c r="A51" s="2">
        <f>IF(_xlfn.CONCAT(B51:C51)=_xlfn.CONCAT(B50:C50),MAX($A$2:A50),MAX($A$2:A50)+1)</f>
        <v>21</v>
      </c>
      <c r="B51" s="3">
        <v>44999</v>
      </c>
      <c r="C51" s="2" t="s">
        <v>108</v>
      </c>
      <c r="D51" s="2" t="str">
        <f>_xlfn.XLOOKUP(C51,Proveedores!A:A,Proveedores!B:B)</f>
        <v>COMERCIAL DE GALLARDO LTDA</v>
      </c>
      <c r="E51" s="13">
        <v>8</v>
      </c>
      <c r="F51" s="2" t="str">
        <f>_xlfn.XLOOKUP(E51,Productos!A:A,Productos!B:B)</f>
        <v>JAMON</v>
      </c>
      <c r="G51" s="2" t="str">
        <f>_xlfn.XLOOKUP(F51,Productos!B:B,Productos!C:C)</f>
        <v>KG</v>
      </c>
      <c r="H51" s="12">
        <v>0.28000000000000003</v>
      </c>
      <c r="I51" s="14">
        <v>8200</v>
      </c>
      <c r="J51" s="14">
        <v>0</v>
      </c>
      <c r="K51" s="10">
        <f t="shared" si="0"/>
        <v>2296</v>
      </c>
    </row>
    <row r="52" spans="1:12" x14ac:dyDescent="0.3">
      <c r="A52" s="2">
        <f>IF(_xlfn.CONCAT(B52:C52)=_xlfn.CONCAT(B51:C51),MAX($A$2:A51),MAX($A$2:A51)+1)</f>
        <v>21</v>
      </c>
      <c r="B52" s="3">
        <v>44999</v>
      </c>
      <c r="C52" s="2" t="s">
        <v>108</v>
      </c>
      <c r="D52" s="2" t="str">
        <f>_xlfn.XLOOKUP(C52,Proveedores!A:A,Proveedores!B:B)</f>
        <v>COMERCIAL DE GALLARDO LTDA</v>
      </c>
      <c r="E52" s="13">
        <v>51</v>
      </c>
      <c r="F52" s="2" t="str">
        <f>_xlfn.XLOOKUP(E52,Productos!A:A,Productos!B:B)</f>
        <v>LAVALOZAS</v>
      </c>
      <c r="G52" s="2" t="str">
        <f>_xlfn.XLOOKUP(F52,Productos!B:B,Productos!C:C)</f>
        <v>UN</v>
      </c>
      <c r="H52" s="12">
        <v>1</v>
      </c>
      <c r="I52" s="14">
        <v>3290</v>
      </c>
      <c r="J52" s="14">
        <v>0</v>
      </c>
      <c r="K52" s="10">
        <f t="shared" si="0"/>
        <v>3290</v>
      </c>
    </row>
    <row r="53" spans="1:12" x14ac:dyDescent="0.3">
      <c r="A53" s="2">
        <f>IF(_xlfn.CONCAT(B53:C53)=_xlfn.CONCAT(B52:C52),MAX($A$2:A52),MAX($A$2:A52)+1)</f>
        <v>21</v>
      </c>
      <c r="B53" s="3">
        <v>44999</v>
      </c>
      <c r="C53" s="2" t="s">
        <v>108</v>
      </c>
      <c r="D53" s="2" t="str">
        <f>_xlfn.XLOOKUP(C53,Proveedores!A:A,Proveedores!B:B)</f>
        <v>COMERCIAL DE GALLARDO LTDA</v>
      </c>
      <c r="E53" s="13">
        <v>23</v>
      </c>
      <c r="F53" s="2" t="str">
        <f>_xlfn.XLOOKUP(E53,Productos!A:A,Productos!B:B)</f>
        <v>MARGARINA</v>
      </c>
      <c r="G53" s="2" t="str">
        <f>_xlfn.XLOOKUP(F53,Productos!B:B,Productos!C:C)</f>
        <v>UN</v>
      </c>
      <c r="H53" s="12">
        <v>2</v>
      </c>
      <c r="I53" s="14">
        <v>1790</v>
      </c>
      <c r="J53" s="14">
        <v>0</v>
      </c>
      <c r="K53" s="10">
        <f t="shared" si="0"/>
        <v>3580</v>
      </c>
    </row>
    <row r="54" spans="1:12" x14ac:dyDescent="0.3">
      <c r="A54" s="2">
        <f>IF(_xlfn.CONCAT(B54:C54)=_xlfn.CONCAT(B53:C53),MAX($A$2:A53),MAX($A$2:A53)+1)</f>
        <v>21</v>
      </c>
      <c r="B54" s="3">
        <v>44999</v>
      </c>
      <c r="C54" s="2" t="s">
        <v>108</v>
      </c>
      <c r="D54" s="2" t="str">
        <f>_xlfn.XLOOKUP(C54,Proveedores!A:A,Proveedores!B:B)</f>
        <v>COMERCIAL DE GALLARDO LTDA</v>
      </c>
      <c r="E54" s="13">
        <v>24</v>
      </c>
      <c r="F54" s="2" t="str">
        <f>_xlfn.XLOOKUP(E54,Productos!A:A,Productos!B:B)</f>
        <v>TOALLA PAPEL</v>
      </c>
      <c r="G54" s="2" t="str">
        <f>_xlfn.XLOOKUP(F54,Productos!B:B,Productos!C:C)</f>
        <v>UN</v>
      </c>
      <c r="H54" s="12">
        <v>1</v>
      </c>
      <c r="I54" s="14">
        <v>1290</v>
      </c>
      <c r="J54" s="14">
        <v>0</v>
      </c>
      <c r="K54" s="10">
        <f t="shared" si="0"/>
        <v>1290</v>
      </c>
    </row>
    <row r="55" spans="1:12" x14ac:dyDescent="0.3">
      <c r="A55" s="2">
        <f>IF(_xlfn.CONCAT(B55:C55)=_xlfn.CONCAT(B54:C54),MAX($A$2:A54),MAX($A$2:A54)+1)</f>
        <v>21</v>
      </c>
      <c r="B55" s="3">
        <v>44999</v>
      </c>
      <c r="C55" s="2" t="s">
        <v>108</v>
      </c>
      <c r="D55" s="2" t="str">
        <f>_xlfn.XLOOKUP(C55,Proveedores!A:A,Proveedores!B:B)</f>
        <v>COMERCIAL DE GALLARDO LTDA</v>
      </c>
      <c r="E55" s="13">
        <v>52</v>
      </c>
      <c r="F55" s="2" t="str">
        <f>_xlfn.XLOOKUP(E55,Productos!A:A,Productos!B:B)</f>
        <v>PRIMAVERA MINUTO VERDE</v>
      </c>
      <c r="G55" s="2" t="str">
        <f>_xlfn.XLOOKUP(F55,Productos!B:B,Productos!C:C)</f>
        <v>UN</v>
      </c>
      <c r="H55" s="12">
        <v>1</v>
      </c>
      <c r="I55" s="14">
        <v>2190</v>
      </c>
      <c r="J55" s="14">
        <v>0</v>
      </c>
      <c r="K55" s="10">
        <f t="shared" si="0"/>
        <v>2190</v>
      </c>
    </row>
    <row r="56" spans="1:12" x14ac:dyDescent="0.3">
      <c r="A56" s="2">
        <f>IF(_xlfn.CONCAT(B56:C56)=_xlfn.CONCAT(B55:C55),MAX($A$2:A55),MAX($A$2:A55)+1)</f>
        <v>22</v>
      </c>
      <c r="B56" s="3">
        <v>44999</v>
      </c>
      <c r="C56" s="2" t="s">
        <v>215</v>
      </c>
      <c r="D56" s="2" t="str">
        <f>_xlfn.XLOOKUP(C56,Proveedores!A:A,Proveedores!B:B)</f>
        <v>SUPERCARNES</v>
      </c>
      <c r="E56" s="13">
        <v>12</v>
      </c>
      <c r="F56" s="2" t="str">
        <f>_xlfn.XLOOKUP(E56,Productos!A:A,Productos!B:B)</f>
        <v>CARNE MOLIDA</v>
      </c>
      <c r="G56" s="2" t="str">
        <f>_xlfn.XLOOKUP(F56,Productos!B:B,Productos!C:C)</f>
        <v>KG</v>
      </c>
      <c r="H56" s="12">
        <v>1.0580000000000001</v>
      </c>
      <c r="I56" s="14">
        <v>6998</v>
      </c>
      <c r="J56" s="14">
        <v>0</v>
      </c>
      <c r="K56" s="10">
        <f t="shared" si="0"/>
        <v>7403.884</v>
      </c>
    </row>
    <row r="57" spans="1:12" x14ac:dyDescent="0.3">
      <c r="A57" s="2">
        <f>IF(_xlfn.CONCAT(B57:C57)=_xlfn.CONCAT(B56:C56),MAX($A$2:A56),MAX($A$2:A56)+1)</f>
        <v>23</v>
      </c>
      <c r="B57" s="3">
        <v>44999</v>
      </c>
      <c r="C57" s="2" t="s">
        <v>245</v>
      </c>
      <c r="D57" s="2" t="str">
        <f>_xlfn.XLOOKUP(C57,Proveedores!A:A,Proveedores!B:B)</f>
        <v>COLECTIVOS 15</v>
      </c>
      <c r="E57" s="13">
        <v>1004</v>
      </c>
      <c r="F57" s="2" t="str">
        <f>_xlfn.XLOOKUP(E57,Productos!A:A,Productos!B:B)</f>
        <v>TRANSPORTE</v>
      </c>
      <c r="G57" s="2" t="str">
        <f>_xlfn.XLOOKUP(F57,Productos!B:B,Productos!C:C)</f>
        <v>UN</v>
      </c>
      <c r="H57" s="12">
        <v>2</v>
      </c>
      <c r="I57" s="14">
        <v>1000</v>
      </c>
      <c r="J57" s="14">
        <v>0</v>
      </c>
      <c r="K57" s="10">
        <f t="shared" si="0"/>
        <v>2000</v>
      </c>
    </row>
    <row r="58" spans="1:12" x14ac:dyDescent="0.3">
      <c r="A58" s="2">
        <f>IF(_xlfn.CONCAT(B58:C58)=_xlfn.CONCAT(B57:C57),MAX($A$2:A57),MAX($A$2:A57)+1)</f>
        <v>24</v>
      </c>
      <c r="B58" s="3">
        <v>45000</v>
      </c>
      <c r="C58" s="2" t="s">
        <v>221</v>
      </c>
      <c r="D58" s="2" t="str">
        <f>_xlfn.XLOOKUP(C58,Proveedores!A:A,Proveedores!B:B)</f>
        <v>FAMA</v>
      </c>
      <c r="E58" s="13">
        <v>55</v>
      </c>
      <c r="F58" s="2" t="str">
        <f>_xlfn.XLOOKUP(E58,Productos!A:A,Productos!B:B)</f>
        <v>CERVEZA</v>
      </c>
      <c r="G58" s="2" t="str">
        <f>_xlfn.XLOOKUP(F58,Productos!B:B,Productos!C:C)</f>
        <v>UN</v>
      </c>
      <c r="H58" s="12">
        <v>2</v>
      </c>
      <c r="I58" s="14">
        <v>1300</v>
      </c>
      <c r="J58" s="14">
        <v>0</v>
      </c>
      <c r="K58" s="10">
        <f t="shared" si="0"/>
        <v>2600</v>
      </c>
    </row>
    <row r="59" spans="1:12" x14ac:dyDescent="0.3">
      <c r="A59" s="2">
        <f>IF(_xlfn.CONCAT(B59:C59)=_xlfn.CONCAT(B58:C58),MAX($A$2:A58),MAX($A$2:A58)+1)</f>
        <v>25</v>
      </c>
      <c r="B59" s="3">
        <v>45000</v>
      </c>
      <c r="C59" s="2" t="s">
        <v>224</v>
      </c>
      <c r="D59" s="2" t="str">
        <f>_xlfn.XLOOKUP(C59,Proveedores!A:A,Proveedores!B:B)</f>
        <v>ANGELICA FLORES</v>
      </c>
      <c r="E59" s="13">
        <v>-1</v>
      </c>
      <c r="F59" s="2" t="str">
        <f>_xlfn.XLOOKUP(E59,Productos!A:A,Productos!B:B)</f>
        <v>OTROS</v>
      </c>
      <c r="G59" s="2" t="str">
        <f>_xlfn.XLOOKUP(F59,Productos!B:B,Productos!C:C)</f>
        <v>UN</v>
      </c>
      <c r="H59" s="12">
        <v>1</v>
      </c>
      <c r="I59" s="14">
        <v>7800</v>
      </c>
      <c r="J59" s="14">
        <v>0</v>
      </c>
      <c r="K59" s="10">
        <f t="shared" si="0"/>
        <v>7800</v>
      </c>
    </row>
    <row r="60" spans="1:12" x14ac:dyDescent="0.3">
      <c r="A60" s="2">
        <f>IF(_xlfn.CONCAT(B60:C60)=_xlfn.CONCAT(B59:C59),MAX($A$2:A59),MAX($A$2:A59)+1)</f>
        <v>26</v>
      </c>
      <c r="B60" s="3">
        <v>45001</v>
      </c>
      <c r="C60" s="2" t="s">
        <v>108</v>
      </c>
      <c r="D60" s="2" t="str">
        <f>_xlfn.XLOOKUP(C60,Proveedores!A:A,Proveedores!B:B)</f>
        <v>COMERCIAL DE GALLARDO LTDA</v>
      </c>
      <c r="E60" s="13">
        <v>8</v>
      </c>
      <c r="F60" s="2" t="str">
        <f>_xlfn.XLOOKUP(E60,Productos!A:A,Productos!B:B)</f>
        <v>JAMON</v>
      </c>
      <c r="G60" s="2" t="str">
        <f>_xlfn.XLOOKUP(F60,Productos!B:B,Productos!C:C)</f>
        <v>KG</v>
      </c>
      <c r="H60" s="12">
        <v>0.26</v>
      </c>
      <c r="I60" s="14">
        <v>7400</v>
      </c>
      <c r="J60" s="14">
        <v>0</v>
      </c>
      <c r="K60" s="10">
        <f t="shared" si="0"/>
        <v>1924</v>
      </c>
    </row>
    <row r="61" spans="1:12" x14ac:dyDescent="0.3">
      <c r="A61" s="2">
        <f>IF(_xlfn.CONCAT(B61:C61)=_xlfn.CONCAT(B60:C60),MAX($A$2:A60),MAX($A$2:A60)+1)</f>
        <v>26</v>
      </c>
      <c r="B61" s="3">
        <v>45001</v>
      </c>
      <c r="C61" s="2" t="s">
        <v>108</v>
      </c>
      <c r="D61" s="2" t="str">
        <f>_xlfn.XLOOKUP(C61,Proveedores!A:A,Proveedores!B:B)</f>
        <v>COMERCIAL DE GALLARDO LTDA</v>
      </c>
      <c r="E61" s="13">
        <v>26</v>
      </c>
      <c r="F61" s="2" t="str">
        <f>_xlfn.XLOOKUP(E61,Productos!A:A,Productos!B:B)</f>
        <v>QUESO</v>
      </c>
      <c r="G61" s="2" t="str">
        <f>_xlfn.XLOOKUP(F61,Productos!B:B,Productos!C:C)</f>
        <v>KG</v>
      </c>
      <c r="H61" s="12">
        <v>0.2</v>
      </c>
      <c r="I61" s="14">
        <v>9560</v>
      </c>
      <c r="J61" s="14">
        <v>0</v>
      </c>
      <c r="K61" s="10">
        <f t="shared" si="0"/>
        <v>1912</v>
      </c>
    </row>
    <row r="62" spans="1:12" x14ac:dyDescent="0.3">
      <c r="A62" s="2">
        <f>IF(_xlfn.CONCAT(B62:C62)=_xlfn.CONCAT(B61:C61),MAX($A$2:A61),MAX($A$2:A61)+1)</f>
        <v>26</v>
      </c>
      <c r="B62" s="3">
        <v>45001</v>
      </c>
      <c r="C62" s="2" t="s">
        <v>108</v>
      </c>
      <c r="D62" s="2" t="str">
        <f>_xlfn.XLOOKUP(C62,Proveedores!A:A,Proveedores!B:B)</f>
        <v>COMERCIAL DE GALLARDO LTDA</v>
      </c>
      <c r="E62" s="13">
        <v>50</v>
      </c>
      <c r="F62" s="2" t="str">
        <f>_xlfn.XLOOKUP(E62,Productos!A:A,Productos!B:B)</f>
        <v>SALSA BBQ</v>
      </c>
      <c r="G62" s="2" t="str">
        <f>_xlfn.XLOOKUP(F62,Productos!B:B,Productos!C:C)</f>
        <v>UN</v>
      </c>
      <c r="H62" s="12">
        <v>1</v>
      </c>
      <c r="I62" s="14">
        <v>2190</v>
      </c>
      <c r="J62" s="14">
        <v>0</v>
      </c>
      <c r="K62" s="10">
        <f t="shared" si="0"/>
        <v>2190</v>
      </c>
    </row>
    <row r="63" spans="1:12" x14ac:dyDescent="0.3">
      <c r="A63" s="2">
        <f>IF(_xlfn.CONCAT(B63:C63)=_xlfn.CONCAT(B62:C62),MAX($A$2:A62),MAX($A$2:A62)+1)</f>
        <v>27</v>
      </c>
      <c r="B63" s="3">
        <v>45001</v>
      </c>
      <c r="C63" s="2" t="s">
        <v>215</v>
      </c>
      <c r="D63" s="2" t="str">
        <f>_xlfn.XLOOKUP(C63,Proveedores!A:A,Proveedores!B:B)</f>
        <v>SUPERCARNES</v>
      </c>
      <c r="E63" s="13">
        <v>12</v>
      </c>
      <c r="F63" s="2" t="str">
        <f>_xlfn.XLOOKUP(E63,Productos!A:A,Productos!B:B)</f>
        <v>CARNE MOLIDA</v>
      </c>
      <c r="G63" s="2" t="str">
        <f>_xlfn.XLOOKUP(F63,Productos!B:B,Productos!C:C)</f>
        <v>KG</v>
      </c>
      <c r="H63" s="12">
        <v>2.1440000000000001</v>
      </c>
      <c r="I63" s="14">
        <v>6998</v>
      </c>
      <c r="J63" s="14">
        <v>0</v>
      </c>
      <c r="K63" s="10">
        <f t="shared" si="0"/>
        <v>15003.712000000001</v>
      </c>
    </row>
    <row r="64" spans="1:12" x14ac:dyDescent="0.3">
      <c r="A64" s="2">
        <f>IF(_xlfn.CONCAT(B64:C64)=_xlfn.CONCAT(B63:C63),MAX($A$2:A63),MAX($A$2:A63)+1)</f>
        <v>28</v>
      </c>
      <c r="B64" s="3">
        <v>45001</v>
      </c>
      <c r="C64" s="2" t="s">
        <v>194</v>
      </c>
      <c r="D64" s="2" t="str">
        <f>_xlfn.XLOOKUP(C64,Proveedores!A:A,Proveedores!B:B)</f>
        <v>FRUNA</v>
      </c>
      <c r="E64" s="13">
        <v>21</v>
      </c>
      <c r="F64" s="2" t="str">
        <f>_xlfn.XLOOKUP(E64,Productos!A:A,Productos!B:B)</f>
        <v>SALSA DE TOMATE</v>
      </c>
      <c r="G64" s="2" t="str">
        <f>_xlfn.XLOOKUP(F64,Productos!B:B,Productos!C:C)</f>
        <v>UN</v>
      </c>
      <c r="H64" s="12">
        <v>10</v>
      </c>
      <c r="I64" s="14">
        <v>227</v>
      </c>
      <c r="J64" s="14">
        <v>0</v>
      </c>
      <c r="K64" s="10">
        <f t="shared" si="0"/>
        <v>2270</v>
      </c>
    </row>
    <row r="65" spans="1:11" x14ac:dyDescent="0.3">
      <c r="A65" s="2">
        <f>IF(_xlfn.CONCAT(B65:C65)=_xlfn.CONCAT(B64:C64),MAX($A$2:A64),MAX($A$2:A64)+1)</f>
        <v>28</v>
      </c>
      <c r="B65" s="3">
        <v>45001</v>
      </c>
      <c r="C65" s="2" t="s">
        <v>194</v>
      </c>
      <c r="D65" s="2" t="str">
        <f>_xlfn.XLOOKUP(C65,Proveedores!A:A,Proveedores!B:B)</f>
        <v>FRUNA</v>
      </c>
      <c r="E65" s="13">
        <v>53</v>
      </c>
      <c r="F65" s="2" t="str">
        <f>_xlfn.XLOOKUP(E65,Productos!A:A,Productos!B:B)</f>
        <v>HUEVOS CHOCOLATE</v>
      </c>
      <c r="G65" s="2" t="str">
        <f>_xlfn.XLOOKUP(F65,Productos!B:B,Productos!C:C)</f>
        <v>UN</v>
      </c>
      <c r="H65" s="12">
        <v>4</v>
      </c>
      <c r="I65" s="14">
        <v>700</v>
      </c>
      <c r="J65" s="14">
        <v>0</v>
      </c>
      <c r="K65" s="10">
        <f t="shared" si="0"/>
        <v>2800</v>
      </c>
    </row>
    <row r="66" spans="1:11" x14ac:dyDescent="0.3">
      <c r="A66" s="2">
        <f>IF(_xlfn.CONCAT(B66:C66)=_xlfn.CONCAT(B65:C65),MAX($A$2:A65),MAX($A$2:A65)+1)</f>
        <v>28</v>
      </c>
      <c r="B66" s="3">
        <v>45001</v>
      </c>
      <c r="C66" s="2" t="s">
        <v>194</v>
      </c>
      <c r="D66" s="2" t="str">
        <f>_xlfn.XLOOKUP(C66,Proveedores!A:A,Proveedores!B:B)</f>
        <v>FRUNA</v>
      </c>
      <c r="E66" s="13">
        <v>54</v>
      </c>
      <c r="F66" s="2" t="str">
        <f>_xlfn.XLOOKUP(E66,Productos!A:A,Productos!B:B)</f>
        <v>GALLETAS</v>
      </c>
      <c r="G66" s="2" t="str">
        <f>_xlfn.XLOOKUP(F66,Productos!B:B,Productos!C:C)</f>
        <v>UN</v>
      </c>
      <c r="H66" s="12">
        <v>2</v>
      </c>
      <c r="I66" s="14">
        <v>371</v>
      </c>
      <c r="J66" s="14">
        <v>0</v>
      </c>
      <c r="K66" s="10">
        <f t="shared" ref="K66:K129" si="1">(H66*I66)-J66</f>
        <v>742</v>
      </c>
    </row>
    <row r="67" spans="1:11" x14ac:dyDescent="0.3">
      <c r="A67" s="2">
        <f>IF(_xlfn.CONCAT(B67:C67)=_xlfn.CONCAT(B66:C66),MAX($A$2:A66),MAX($A$2:A66)+1)</f>
        <v>29</v>
      </c>
      <c r="B67" s="3">
        <v>45001</v>
      </c>
      <c r="C67" s="2" t="s">
        <v>215</v>
      </c>
      <c r="D67" s="2" t="str">
        <f>_xlfn.XLOOKUP(C67,Proveedores!A:A,Proveedores!B:B)</f>
        <v>SUPERCARNES</v>
      </c>
      <c r="E67" s="13">
        <v>4</v>
      </c>
      <c r="F67" s="2" t="str">
        <f>_xlfn.XLOOKUP(E67,Productos!A:A,Productos!B:B)</f>
        <v>CERDOS</v>
      </c>
      <c r="G67" s="2" t="str">
        <f>_xlfn.XLOOKUP(F67,Productos!B:B,Productos!C:C)</f>
        <v>UN</v>
      </c>
      <c r="H67" s="12">
        <v>1.0680000000000001</v>
      </c>
      <c r="I67" s="14">
        <f>3360*1.19</f>
        <v>3998.3999999999996</v>
      </c>
      <c r="J67" s="14">
        <v>0</v>
      </c>
      <c r="K67" s="10">
        <f t="shared" si="1"/>
        <v>4270.2911999999997</v>
      </c>
    </row>
    <row r="68" spans="1:11" x14ac:dyDescent="0.3">
      <c r="A68" s="2">
        <f>IF(_xlfn.CONCAT(B68:C68)=_xlfn.CONCAT(B67:C67),MAX($A$2:A67),MAX($A$2:A67)+1)</f>
        <v>30</v>
      </c>
      <c r="B68" s="3">
        <v>45001</v>
      </c>
      <c r="C68" s="2" t="s">
        <v>258</v>
      </c>
      <c r="D68" s="2" t="str">
        <f>_xlfn.XLOOKUP(C68,Proveedores!A:A,Proveedores!B:B)</f>
        <v>COMERCIAL SAN MARTIN</v>
      </c>
      <c r="E68" s="13">
        <v>38</v>
      </c>
      <c r="F68" s="2" t="str">
        <f>_xlfn.XLOOKUP(E68,Productos!A:A,Productos!B:B)</f>
        <v>ENVASE ENSALADA GA-08</v>
      </c>
      <c r="G68" s="2" t="str">
        <f>_xlfn.XLOOKUP(F68,Productos!B:B,Productos!C:C)</f>
        <v>UN</v>
      </c>
      <c r="H68" s="12">
        <v>100</v>
      </c>
      <c r="I68" s="14">
        <v>90</v>
      </c>
      <c r="J68" s="14">
        <v>0</v>
      </c>
      <c r="K68" s="10">
        <f t="shared" si="1"/>
        <v>9000</v>
      </c>
    </row>
    <row r="69" spans="1:11" x14ac:dyDescent="0.3">
      <c r="A69" s="2">
        <f>IF(_xlfn.CONCAT(B69:C69)=_xlfn.CONCAT(B68:C68),MAX($A$2:A68),MAX($A$2:A68)+1)</f>
        <v>30</v>
      </c>
      <c r="B69" s="3">
        <v>45001</v>
      </c>
      <c r="C69" s="2" t="s">
        <v>258</v>
      </c>
      <c r="D69" s="2" t="str">
        <f>_xlfn.XLOOKUP(C69,Proveedores!A:A,Proveedores!B:B)</f>
        <v>COMERCIAL SAN MARTIN</v>
      </c>
      <c r="E69" s="13">
        <v>3</v>
      </c>
      <c r="F69" s="2" t="str">
        <f>_xlfn.XLOOKUP(E69,Productos!A:A,Productos!B:B)</f>
        <v>MARMITA</v>
      </c>
      <c r="G69" s="2" t="str">
        <f>_xlfn.XLOOKUP(F69,Productos!B:B,Productos!C:C)</f>
        <v>UN</v>
      </c>
      <c r="H69" s="12">
        <v>50</v>
      </c>
      <c r="I69" s="14">
        <v>190</v>
      </c>
      <c r="J69" s="14">
        <v>0</v>
      </c>
      <c r="K69" s="10">
        <f t="shared" si="1"/>
        <v>9500</v>
      </c>
    </row>
    <row r="70" spans="1:11" x14ac:dyDescent="0.3">
      <c r="A70" s="2">
        <f>IF(_xlfn.CONCAT(B70:C70)=_xlfn.CONCAT(B69:C69),MAX($A$2:A69),MAX($A$2:A69)+1)</f>
        <v>31</v>
      </c>
      <c r="B70" s="3">
        <v>45001</v>
      </c>
      <c r="C70" s="2" t="s">
        <v>245</v>
      </c>
      <c r="D70" s="2" t="str">
        <f>_xlfn.XLOOKUP(C70,Proveedores!A:A,Proveedores!B:B)</f>
        <v>COLECTIVOS 15</v>
      </c>
      <c r="E70" s="13">
        <v>1004</v>
      </c>
      <c r="F70" s="2" t="str">
        <f>_xlfn.XLOOKUP(E70,Productos!A:A,Productos!B:B)</f>
        <v>TRANSPORTE</v>
      </c>
      <c r="G70" s="2" t="str">
        <f>_xlfn.XLOOKUP(F70,Productos!B:B,Productos!C:C)</f>
        <v>UN</v>
      </c>
      <c r="H70" s="12">
        <v>2</v>
      </c>
      <c r="I70" s="14">
        <v>1000</v>
      </c>
      <c r="J70" s="14">
        <v>0</v>
      </c>
      <c r="K70" s="10">
        <f t="shared" si="1"/>
        <v>2000</v>
      </c>
    </row>
    <row r="71" spans="1:11" x14ac:dyDescent="0.3">
      <c r="A71" s="2">
        <f>IF(_xlfn.CONCAT(B71:C71)=_xlfn.CONCAT(B70:C70),MAX($A$2:A70),MAX($A$2:A70)+1)</f>
        <v>32</v>
      </c>
      <c r="B71" s="3">
        <v>45003</v>
      </c>
      <c r="C71" s="2" t="s">
        <v>116</v>
      </c>
      <c r="D71" s="2" t="str">
        <f>_xlfn.XLOOKUP(C71,Proveedores!A:A,Proveedores!B:B)</f>
        <v>EMPRESA COMERCIAL LA VEGA</v>
      </c>
      <c r="E71" s="13">
        <v>56</v>
      </c>
      <c r="F71" s="2" t="str">
        <f>_xlfn.XLOOKUP(E71,Productos!A:A,Productos!B:B)</f>
        <v>VERDURAS</v>
      </c>
      <c r="G71" s="2" t="str">
        <f>_xlfn.XLOOKUP(F71,Productos!B:B,Productos!C:C)</f>
        <v>UN</v>
      </c>
      <c r="H71" s="12">
        <v>1</v>
      </c>
      <c r="I71" s="14">
        <v>2900</v>
      </c>
      <c r="J71" s="14">
        <v>0</v>
      </c>
      <c r="K71" s="10">
        <f t="shared" si="1"/>
        <v>2900</v>
      </c>
    </row>
    <row r="72" spans="1:11" x14ac:dyDescent="0.3">
      <c r="A72" s="2">
        <f>IF(_xlfn.CONCAT(B72:C72)=_xlfn.CONCAT(B71:C71),MAX($A$2:A71),MAX($A$2:A71)+1)</f>
        <v>33</v>
      </c>
      <c r="B72" s="3">
        <v>45006</v>
      </c>
      <c r="C72" s="2" t="s">
        <v>243</v>
      </c>
      <c r="D72" s="2" t="str">
        <f>_xlfn.XLOOKUP(C72,Proveedores!A:A,Proveedores!B:B)</f>
        <v>MOVISTAR</v>
      </c>
      <c r="E72" s="13">
        <v>1001</v>
      </c>
      <c r="F72" s="2" t="str">
        <f>_xlfn.XLOOKUP(E72,Productos!A:A,Productos!B:B)</f>
        <v>INTERNET</v>
      </c>
      <c r="G72" s="2" t="str">
        <f>_xlfn.XLOOKUP(F72,Productos!B:B,Productos!C:C)</f>
        <v>UN</v>
      </c>
      <c r="H72" s="12">
        <v>1</v>
      </c>
      <c r="I72" s="10">
        <v>39572</v>
      </c>
      <c r="J72" s="14">
        <v>0</v>
      </c>
      <c r="K72" s="10">
        <f t="shared" si="1"/>
        <v>39572</v>
      </c>
    </row>
    <row r="73" spans="1:11" x14ac:dyDescent="0.3">
      <c r="A73" s="2">
        <f>IF(_xlfn.CONCAT(B73:C73)=_xlfn.CONCAT(B72:C72),MAX($A$2:A72),MAX($A$2:A72)+1)</f>
        <v>34</v>
      </c>
      <c r="B73" s="3">
        <v>45007</v>
      </c>
      <c r="C73" s="11" t="s">
        <v>360</v>
      </c>
      <c r="D73" s="2" t="str">
        <f>_xlfn.XLOOKUP(C73,Proveedores!A:A,Proveedores!B:B)</f>
        <v>LA GARZA</v>
      </c>
      <c r="E73" s="13">
        <v>56</v>
      </c>
      <c r="F73" s="2" t="str">
        <f>_xlfn.XLOOKUP(E73,Productos!A:A,Productos!B:B)</f>
        <v>VERDURAS</v>
      </c>
      <c r="G73" s="2" t="str">
        <f>_xlfn.XLOOKUP(F73,Productos!B:B,Productos!C:C)</f>
        <v>UN</v>
      </c>
      <c r="H73" s="12">
        <v>1</v>
      </c>
      <c r="I73" s="14">
        <v>18100</v>
      </c>
      <c r="J73" s="14">
        <v>0</v>
      </c>
      <c r="K73" s="10">
        <f t="shared" si="1"/>
        <v>18100</v>
      </c>
    </row>
    <row r="74" spans="1:11" x14ac:dyDescent="0.3">
      <c r="A74" s="2">
        <f>IF(_xlfn.CONCAT(B74:C74)=_xlfn.CONCAT(B73:C73),MAX($A$2:A73),MAX($A$2:A73)+1)</f>
        <v>35</v>
      </c>
      <c r="B74" s="3">
        <v>45009</v>
      </c>
      <c r="C74" s="2" t="s">
        <v>109</v>
      </c>
      <c r="D74" s="2" t="str">
        <f>_xlfn.XLOOKUP(C74,Proveedores!A:A,Proveedores!B:B)</f>
        <v>SANTA ISABEL</v>
      </c>
      <c r="E74" s="13">
        <v>42</v>
      </c>
      <c r="F74" s="2" t="str">
        <f>_xlfn.XLOOKUP(E74,Productos!A:A,Productos!B:B)</f>
        <v>PECHUGA POLLO</v>
      </c>
      <c r="G74" s="2" t="str">
        <f>_xlfn.XLOOKUP(F74,Productos!B:B,Productos!C:C)</f>
        <v>KG</v>
      </c>
      <c r="H74" s="12">
        <v>3.3319999999999999</v>
      </c>
      <c r="I74" s="14">
        <v>3990</v>
      </c>
      <c r="J74" s="14">
        <v>665</v>
      </c>
      <c r="K74" s="10">
        <f t="shared" si="1"/>
        <v>12629.68</v>
      </c>
    </row>
    <row r="75" spans="1:11" x14ac:dyDescent="0.3">
      <c r="A75" s="2">
        <f>IF(_xlfn.CONCAT(B75:C75)=_xlfn.CONCAT(B74:C74),MAX($A$2:A74),MAX($A$2:A74)+1)</f>
        <v>35</v>
      </c>
      <c r="B75" s="3">
        <v>45009</v>
      </c>
      <c r="C75" s="2" t="s">
        <v>109</v>
      </c>
      <c r="D75" s="2" t="str">
        <f>_xlfn.XLOOKUP(C75,Proveedores!A:A,Proveedores!B:B)</f>
        <v>SANTA ISABEL</v>
      </c>
      <c r="E75" s="13">
        <v>27</v>
      </c>
      <c r="F75" s="2" t="str">
        <f>_xlfn.XLOOKUP(E75,Productos!A:A,Productos!B:B)</f>
        <v>TRUTRO DE POLLO</v>
      </c>
      <c r="G75" s="2" t="str">
        <f>_xlfn.XLOOKUP(F75,Productos!B:B,Productos!C:C)</f>
        <v>KG</v>
      </c>
      <c r="H75" s="12">
        <v>3.8839999999999999</v>
      </c>
      <c r="I75" s="14">
        <v>2190</v>
      </c>
      <c r="J75" s="14">
        <v>425</v>
      </c>
      <c r="K75" s="10">
        <f t="shared" si="1"/>
        <v>8080.9599999999991</v>
      </c>
    </row>
    <row r="76" spans="1:11" x14ac:dyDescent="0.3">
      <c r="A76" s="2">
        <f>IF(_xlfn.CONCAT(B76:C76)=_xlfn.CONCAT(B75:C75),MAX($A$2:A75),MAX($A$2:A75)+1)</f>
        <v>35</v>
      </c>
      <c r="B76" s="3">
        <v>45009</v>
      </c>
      <c r="C76" s="2" t="s">
        <v>109</v>
      </c>
      <c r="D76" s="2" t="str">
        <f>_xlfn.XLOOKUP(C76,Proveedores!A:A,Proveedores!B:B)</f>
        <v>SANTA ISABEL</v>
      </c>
      <c r="E76" s="13">
        <v>58</v>
      </c>
      <c r="F76" s="2" t="str">
        <f>_xlfn.XLOOKUP(E76,Productos!A:A,Productos!B:B)</f>
        <v>PULPA CERDO</v>
      </c>
      <c r="G76" s="2" t="str">
        <f>_xlfn.XLOOKUP(F76,Productos!B:B,Productos!C:C)</f>
        <v>KG</v>
      </c>
      <c r="H76" s="12">
        <v>2.89</v>
      </c>
      <c r="I76" s="14">
        <v>2990</v>
      </c>
      <c r="J76" s="14">
        <v>432</v>
      </c>
      <c r="K76" s="10">
        <f t="shared" si="1"/>
        <v>8209.1</v>
      </c>
    </row>
    <row r="77" spans="1:11" x14ac:dyDescent="0.3">
      <c r="A77" s="2">
        <f>IF(_xlfn.CONCAT(B77:C77)=_xlfn.CONCAT(B76:C76),MAX($A$2:A76),MAX($A$2:A76)+1)</f>
        <v>35</v>
      </c>
      <c r="B77" s="3">
        <v>45009</v>
      </c>
      <c r="C77" s="2" t="s">
        <v>109</v>
      </c>
      <c r="D77" s="2" t="str">
        <f>_xlfn.XLOOKUP(C77,Proveedores!A:A,Proveedores!B:B)</f>
        <v>SANTA ISABEL</v>
      </c>
      <c r="E77" s="13">
        <v>42</v>
      </c>
      <c r="F77" s="2" t="str">
        <f>_xlfn.XLOOKUP(E77,Productos!A:A,Productos!B:B)</f>
        <v>PECHUGA POLLO</v>
      </c>
      <c r="G77" s="2" t="str">
        <f>_xlfn.XLOOKUP(F77,Productos!B:B,Productos!C:C)</f>
        <v>KG</v>
      </c>
      <c r="H77" s="12">
        <v>2.16</v>
      </c>
      <c r="I77" s="14">
        <v>3990</v>
      </c>
      <c r="J77" s="14">
        <v>431</v>
      </c>
      <c r="K77" s="10">
        <f t="shared" si="1"/>
        <v>8187.4000000000015</v>
      </c>
    </row>
    <row r="78" spans="1:11" x14ac:dyDescent="0.3">
      <c r="A78" s="2">
        <f>IF(_xlfn.CONCAT(B78:C78)=_xlfn.CONCAT(B77:C77),MAX($A$2:A77),MAX($A$2:A77)+1)</f>
        <v>35</v>
      </c>
      <c r="B78" s="3">
        <v>45009</v>
      </c>
      <c r="C78" s="2" t="s">
        <v>109</v>
      </c>
      <c r="D78" s="2" t="str">
        <f>_xlfn.XLOOKUP(C78,Proveedores!A:A,Proveedores!B:B)</f>
        <v>SANTA ISABEL</v>
      </c>
      <c r="E78" s="13">
        <v>29</v>
      </c>
      <c r="F78" s="2" t="str">
        <f>_xlfn.XLOOKUP(E78,Productos!A:A,Productos!B:B)</f>
        <v>CHAMPIÑONES BANDEJA</v>
      </c>
      <c r="G78" s="2" t="str">
        <f>_xlfn.XLOOKUP(F78,Productos!B:B,Productos!C:C)</f>
        <v>UN</v>
      </c>
      <c r="H78" s="12">
        <v>3</v>
      </c>
      <c r="I78" s="14">
        <v>1290</v>
      </c>
      <c r="J78" s="14">
        <v>194</v>
      </c>
      <c r="K78" s="10">
        <f t="shared" si="1"/>
        <v>3676</v>
      </c>
    </row>
    <row r="79" spans="1:11" x14ac:dyDescent="0.3">
      <c r="A79" s="2">
        <f>IF(_xlfn.CONCAT(B79:C79)=_xlfn.CONCAT(B78:C78),MAX($A$2:A78),MAX($A$2:A78)+1)</f>
        <v>35</v>
      </c>
      <c r="B79" s="3">
        <v>45009</v>
      </c>
      <c r="C79" s="2" t="s">
        <v>109</v>
      </c>
      <c r="D79" s="2" t="str">
        <f>_xlfn.XLOOKUP(C79,Proveedores!A:A,Proveedores!B:B)</f>
        <v>SANTA ISABEL</v>
      </c>
      <c r="E79" s="13">
        <v>46</v>
      </c>
      <c r="F79" s="2" t="str">
        <f>_xlfn.XLOOKUP(E79,Productos!A:A,Productos!B:B)</f>
        <v>PAN MARRAQUETA</v>
      </c>
      <c r="G79" s="2" t="str">
        <f>_xlfn.XLOOKUP(F79,Productos!B:B,Productos!C:C)</f>
        <v>KG</v>
      </c>
      <c r="H79" s="12">
        <v>0.42599999999999999</v>
      </c>
      <c r="I79" s="14">
        <v>2849</v>
      </c>
      <c r="J79" s="14">
        <v>60</v>
      </c>
      <c r="K79" s="10">
        <f t="shared" si="1"/>
        <v>1153.674</v>
      </c>
    </row>
    <row r="80" spans="1:11" x14ac:dyDescent="0.3">
      <c r="A80" s="2">
        <f>IF(_xlfn.CONCAT(B80:C80)=_xlfn.CONCAT(B79:C79),MAX($A$2:A79),MAX($A$2:A79)+1)</f>
        <v>36</v>
      </c>
      <c r="B80" s="3">
        <v>45009</v>
      </c>
      <c r="C80" s="2" t="s">
        <v>119</v>
      </c>
      <c r="D80" s="2" t="str">
        <f>_xlfn.XLOOKUP(C80,Proveedores!A:A,Proveedores!B:B)</f>
        <v>FABRICA DE BANDEJAS VANNI</v>
      </c>
      <c r="E80" s="13">
        <v>7</v>
      </c>
      <c r="F80" s="2" t="str">
        <f>_xlfn.XLOOKUP(E80,Productos!A:A,Productos!B:B)</f>
        <v>ENVASE ALUMINIO C-18</v>
      </c>
      <c r="G80" s="2" t="str">
        <f>_xlfn.XLOOKUP(F80,Productos!B:B,Productos!C:C)</f>
        <v>UN</v>
      </c>
      <c r="H80" s="12">
        <v>40</v>
      </c>
      <c r="I80" s="14">
        <v>111.03</v>
      </c>
      <c r="J80" s="14">
        <v>0</v>
      </c>
      <c r="K80" s="10">
        <f t="shared" si="1"/>
        <v>4441.2</v>
      </c>
    </row>
    <row r="81" spans="1:11" x14ac:dyDescent="0.3">
      <c r="A81" s="2">
        <f>IF(_xlfn.CONCAT(B81:C81)=_xlfn.CONCAT(B80:C80),MAX($A$2:A80),MAX($A$2:A80)+1)</f>
        <v>37</v>
      </c>
      <c r="B81" s="3">
        <v>45009</v>
      </c>
      <c r="C81" s="2" t="s">
        <v>108</v>
      </c>
      <c r="D81" s="2" t="str">
        <f>_xlfn.XLOOKUP(C81,Proveedores!A:A,Proveedores!B:B)</f>
        <v>COMERCIAL DE GALLARDO LTDA</v>
      </c>
      <c r="E81" s="13">
        <v>8</v>
      </c>
      <c r="F81" s="2" t="str">
        <f>_xlfn.XLOOKUP(E81,Productos!A:A,Productos!B:B)</f>
        <v>JAMON</v>
      </c>
      <c r="G81" s="2" t="str">
        <f>_xlfn.XLOOKUP(F81,Productos!B:B,Productos!C:C)</f>
        <v>KG</v>
      </c>
      <c r="H81" s="12">
        <v>0.505</v>
      </c>
      <c r="I81" s="14">
        <v>8200</v>
      </c>
      <c r="J81" s="14">
        <v>0</v>
      </c>
      <c r="K81" s="10">
        <f t="shared" si="1"/>
        <v>4141</v>
      </c>
    </row>
    <row r="82" spans="1:11" x14ac:dyDescent="0.3">
      <c r="A82" s="2">
        <f>IF(_xlfn.CONCAT(B82:C82)=_xlfn.CONCAT(B81:C81),MAX($A$2:A81),MAX($A$2:A81)+1)</f>
        <v>37</v>
      </c>
      <c r="B82" s="3">
        <v>45009</v>
      </c>
      <c r="C82" s="2" t="s">
        <v>108</v>
      </c>
      <c r="D82" s="2" t="str">
        <f>_xlfn.XLOOKUP(C82,Proveedores!A:A,Proveedores!B:B)</f>
        <v>COMERCIAL DE GALLARDO LTDA</v>
      </c>
      <c r="E82" s="13">
        <v>26</v>
      </c>
      <c r="F82" s="2" t="str">
        <f>_xlfn.XLOOKUP(E82,Productos!A:A,Productos!B:B)</f>
        <v>QUESO</v>
      </c>
      <c r="G82" s="2" t="str">
        <f>_xlfn.XLOOKUP(F82,Productos!B:B,Productos!C:C)</f>
        <v>KG</v>
      </c>
      <c r="H82" s="12">
        <v>3.34</v>
      </c>
      <c r="I82" s="14">
        <v>6400</v>
      </c>
      <c r="J82" s="14">
        <v>0</v>
      </c>
      <c r="K82" s="10">
        <f t="shared" si="1"/>
        <v>21376</v>
      </c>
    </row>
    <row r="83" spans="1:11" x14ac:dyDescent="0.3">
      <c r="A83" s="2">
        <f>IF(_xlfn.CONCAT(B83:C83)=_xlfn.CONCAT(B82:C82),MAX($A$2:A82),MAX($A$2:A82)+1)</f>
        <v>37</v>
      </c>
      <c r="B83" s="3">
        <v>45009</v>
      </c>
      <c r="C83" s="2" t="s">
        <v>108</v>
      </c>
      <c r="D83" s="2" t="str">
        <f>_xlfn.XLOOKUP(C83,Proveedores!A:A,Proveedores!B:B)</f>
        <v>COMERCIAL DE GALLARDO LTDA</v>
      </c>
      <c r="E83" s="13">
        <v>8</v>
      </c>
      <c r="F83" s="2" t="str">
        <f>_xlfn.XLOOKUP(E83,Productos!A:A,Productos!B:B)</f>
        <v>JAMON</v>
      </c>
      <c r="G83" s="2" t="str">
        <f>_xlfn.XLOOKUP(F83,Productos!B:B,Productos!C:C)</f>
        <v>KG</v>
      </c>
      <c r="H83" s="12">
        <v>0.20499999999999999</v>
      </c>
      <c r="I83" s="14">
        <v>7400</v>
      </c>
      <c r="J83" s="14">
        <v>0</v>
      </c>
      <c r="K83" s="10">
        <f t="shared" si="1"/>
        <v>1517</v>
      </c>
    </row>
    <row r="84" spans="1:11" x14ac:dyDescent="0.3">
      <c r="A84" s="2">
        <f>IF(_xlfn.CONCAT(B84:C84)=_xlfn.CONCAT(B83:C83),MAX($A$2:A83),MAX($A$2:A83)+1)</f>
        <v>37</v>
      </c>
      <c r="B84" s="3">
        <v>45009</v>
      </c>
      <c r="C84" s="2" t="s">
        <v>108</v>
      </c>
      <c r="D84" s="2" t="str">
        <f>_xlfn.XLOOKUP(C84,Proveedores!A:A,Proveedores!B:B)</f>
        <v>COMERCIAL DE GALLARDO LTDA</v>
      </c>
      <c r="E84" s="13">
        <v>2</v>
      </c>
      <c r="F84" s="2" t="str">
        <f>_xlfn.XLOOKUP(E84,Productos!A:A,Productos!B:B)</f>
        <v>CREMA DE LECHE</v>
      </c>
      <c r="G84" s="2" t="str">
        <f>_xlfn.XLOOKUP(F84,Productos!B:B,Productos!C:C)</f>
        <v>LT</v>
      </c>
      <c r="H84" s="12">
        <v>1</v>
      </c>
      <c r="I84" s="14">
        <v>4290</v>
      </c>
      <c r="J84" s="14">
        <v>0</v>
      </c>
      <c r="K84" s="10">
        <f t="shared" si="1"/>
        <v>4290</v>
      </c>
    </row>
    <row r="85" spans="1:11" x14ac:dyDescent="0.3">
      <c r="A85" s="2">
        <f>IF(_xlfn.CONCAT(B85:C85)=_xlfn.CONCAT(B84:C84),MAX($A$2:A84),MAX($A$2:A84)+1)</f>
        <v>37</v>
      </c>
      <c r="B85" s="3">
        <v>45009</v>
      </c>
      <c r="C85" s="2" t="s">
        <v>108</v>
      </c>
      <c r="D85" s="2" t="str">
        <f>_xlfn.XLOOKUP(C85,Proveedores!A:A,Proveedores!B:B)</f>
        <v>COMERCIAL DE GALLARDO LTDA</v>
      </c>
      <c r="E85" s="13">
        <v>52</v>
      </c>
      <c r="F85" s="2" t="str">
        <f>_xlfn.XLOOKUP(E85,Productos!A:A,Productos!B:B)</f>
        <v>PRIMAVERA MINUTO VERDE</v>
      </c>
      <c r="G85" s="2" t="str">
        <f>_xlfn.XLOOKUP(F85,Productos!B:B,Productos!C:C)</f>
        <v>UN</v>
      </c>
      <c r="H85" s="12">
        <v>1</v>
      </c>
      <c r="I85" s="14">
        <v>2190</v>
      </c>
      <c r="J85" s="14">
        <v>0</v>
      </c>
      <c r="K85" s="10">
        <f t="shared" si="1"/>
        <v>2190</v>
      </c>
    </row>
    <row r="86" spans="1:11" x14ac:dyDescent="0.3">
      <c r="A86" s="2">
        <f>IF(_xlfn.CONCAT(B86:C86)=_xlfn.CONCAT(B85:C85),MAX($A$2:A85),MAX($A$2:A85)+1)</f>
        <v>38</v>
      </c>
      <c r="B86" s="3">
        <v>45009</v>
      </c>
      <c r="C86" s="2" t="s">
        <v>230</v>
      </c>
      <c r="D86" s="2" t="str">
        <f>_xlfn.XLOOKUP(C86,Proveedores!A:A,Proveedores!B:B)</f>
        <v>MARISCOS WENDY</v>
      </c>
      <c r="E86" s="13">
        <v>57</v>
      </c>
      <c r="F86" s="2" t="str">
        <f>_xlfn.XLOOKUP(E86,Productos!A:A,Productos!B:B)</f>
        <v>MARISCOS</v>
      </c>
      <c r="G86" s="2" t="str">
        <f>_xlfn.XLOOKUP(F86,Productos!B:B,Productos!C:C)</f>
        <v>UN</v>
      </c>
      <c r="H86" s="12">
        <v>1</v>
      </c>
      <c r="I86" s="14">
        <v>10500</v>
      </c>
      <c r="J86" s="14">
        <v>0</v>
      </c>
      <c r="K86" s="10">
        <f t="shared" si="1"/>
        <v>10500</v>
      </c>
    </row>
    <row r="87" spans="1:11" x14ac:dyDescent="0.3">
      <c r="A87" s="2">
        <f>IF(_xlfn.CONCAT(B87:C87)=_xlfn.CONCAT(B86:C86),MAX($A$2:A86),MAX($A$2:A86)+1)</f>
        <v>39</v>
      </c>
      <c r="B87" s="3">
        <v>45009</v>
      </c>
      <c r="C87" s="2" t="s">
        <v>194</v>
      </c>
      <c r="D87" s="2" t="str">
        <f>_xlfn.XLOOKUP(C87,Proveedores!A:A,Proveedores!B:B)</f>
        <v>FRUNA</v>
      </c>
      <c r="E87" s="13">
        <v>20</v>
      </c>
      <c r="F87" s="2" t="str">
        <f>_xlfn.XLOOKUP(E87,Productos!A:A,Productos!B:B)</f>
        <v>ACEITE 900ML</v>
      </c>
      <c r="G87" s="2" t="str">
        <f>_xlfn.XLOOKUP(F87,Productos!B:B,Productos!C:C)</f>
        <v>UN</v>
      </c>
      <c r="H87" s="12">
        <v>2</v>
      </c>
      <c r="I87" s="14">
        <v>1710</v>
      </c>
      <c r="J87" s="14">
        <v>0</v>
      </c>
      <c r="K87" s="10">
        <f t="shared" si="1"/>
        <v>3420</v>
      </c>
    </row>
    <row r="88" spans="1:11" x14ac:dyDescent="0.3">
      <c r="A88" s="2">
        <f>IF(_xlfn.CONCAT(B88:C88)=_xlfn.CONCAT(B87:C87),MAX($A$2:A87),MAX($A$2:A87)+1)</f>
        <v>40</v>
      </c>
      <c r="B88" s="3">
        <v>45009</v>
      </c>
      <c r="C88" s="2" t="s">
        <v>245</v>
      </c>
      <c r="D88" s="2" t="str">
        <f>_xlfn.XLOOKUP(C88,Proveedores!A:A,Proveedores!B:B)</f>
        <v>COLECTIVOS 15</v>
      </c>
      <c r="E88" s="13">
        <v>1004</v>
      </c>
      <c r="F88" s="2" t="str">
        <f>_xlfn.XLOOKUP(E88,Productos!A:A,Productos!B:B)</f>
        <v>TRANSPORTE</v>
      </c>
      <c r="G88" s="2" t="str">
        <f>_xlfn.XLOOKUP(F88,Productos!B:B,Productos!C:C)</f>
        <v>UN</v>
      </c>
      <c r="H88" s="12">
        <v>2</v>
      </c>
      <c r="I88" s="14">
        <v>1000</v>
      </c>
      <c r="J88" s="14">
        <v>0</v>
      </c>
      <c r="K88" s="10">
        <f t="shared" si="1"/>
        <v>2000</v>
      </c>
    </row>
    <row r="89" spans="1:11" x14ac:dyDescent="0.3">
      <c r="A89" s="2">
        <f>IF(_xlfn.CONCAT(B89:C89)=_xlfn.CONCAT(B88:C88),MAX($A$2:A88),MAX($A$2:A88)+1)</f>
        <v>41</v>
      </c>
      <c r="B89" s="3">
        <v>45010</v>
      </c>
      <c r="C89" s="2" t="s">
        <v>233</v>
      </c>
      <c r="D89" s="2" t="str">
        <f>_xlfn.XLOOKUP(C89,Proveedores!A:A,Proveedores!B:B)</f>
        <v>AURIGAS - ABASTIBLE</v>
      </c>
      <c r="E89" s="13">
        <v>1006</v>
      </c>
      <c r="F89" s="2" t="str">
        <f>_xlfn.XLOOKUP(E89,Productos!A:A,Productos!B:B)</f>
        <v>GAS - GALONES</v>
      </c>
      <c r="G89" s="2" t="str">
        <f>_xlfn.XLOOKUP(F89,Productos!B:B,Productos!C:C)</f>
        <v>UN</v>
      </c>
      <c r="H89" s="12">
        <v>1</v>
      </c>
      <c r="I89" s="14">
        <v>18500</v>
      </c>
      <c r="J89" s="14">
        <v>0</v>
      </c>
      <c r="K89" s="10">
        <f t="shared" si="1"/>
        <v>18500</v>
      </c>
    </row>
    <row r="90" spans="1:11" x14ac:dyDescent="0.3">
      <c r="A90" s="2">
        <f>IF(_xlfn.CONCAT(B90:C90)=_xlfn.CONCAT(B89:C89),MAX($A$2:A89),MAX($A$2:A89)+1)</f>
        <v>42</v>
      </c>
      <c r="B90" s="3">
        <v>45013</v>
      </c>
      <c r="C90" s="2" t="s">
        <v>116</v>
      </c>
      <c r="D90" s="2" t="str">
        <f>_xlfn.XLOOKUP(C90,Proveedores!A:A,Proveedores!B:B)</f>
        <v>EMPRESA COMERCIAL LA VEGA</v>
      </c>
      <c r="E90" s="13">
        <v>56</v>
      </c>
      <c r="F90" s="2" t="str">
        <f>_xlfn.XLOOKUP(E90,Productos!A:A,Productos!B:B)</f>
        <v>VERDURAS</v>
      </c>
      <c r="G90" s="2" t="str">
        <f>_xlfn.XLOOKUP(F90,Productos!B:B,Productos!C:C)</f>
        <v>UN</v>
      </c>
      <c r="H90" s="12">
        <v>1</v>
      </c>
      <c r="I90" s="14">
        <v>16450</v>
      </c>
      <c r="J90" s="14">
        <v>0</v>
      </c>
      <c r="K90" s="10">
        <f t="shared" si="1"/>
        <v>16450</v>
      </c>
    </row>
    <row r="91" spans="1:11" x14ac:dyDescent="0.3">
      <c r="A91" s="2">
        <f>IF(_xlfn.CONCAT(B91:C91)=_xlfn.CONCAT(B90:C90),MAX($A$2:A90),MAX($A$2:A90)+1)</f>
        <v>43</v>
      </c>
      <c r="B91" s="3">
        <v>45014</v>
      </c>
      <c r="C91" s="2" t="s">
        <v>258</v>
      </c>
      <c r="D91" s="2" t="str">
        <f>_xlfn.XLOOKUP(C91,Proveedores!A:A,Proveedores!B:B)</f>
        <v>COMERCIAL SAN MARTIN</v>
      </c>
      <c r="E91" s="13">
        <v>38</v>
      </c>
      <c r="F91" s="2" t="str">
        <f>_xlfn.XLOOKUP(E91,Productos!A:A,Productos!B:B)</f>
        <v>ENVASE ENSALADA GA-08</v>
      </c>
      <c r="G91" s="2" t="str">
        <f>_xlfn.XLOOKUP(F91,Productos!B:B,Productos!C:C)</f>
        <v>UN</v>
      </c>
      <c r="H91" s="12">
        <v>100</v>
      </c>
      <c r="I91" s="14">
        <v>90</v>
      </c>
      <c r="J91" s="14">
        <v>0</v>
      </c>
      <c r="K91" s="10">
        <f t="shared" si="1"/>
        <v>9000</v>
      </c>
    </row>
    <row r="92" spans="1:11" x14ac:dyDescent="0.3">
      <c r="A92" s="2">
        <f>IF(_xlfn.CONCAT(B92:C92)=_xlfn.CONCAT(B91:C91),MAX($A$2:A91),MAX($A$2:A91)+1)</f>
        <v>44</v>
      </c>
      <c r="B92" s="3">
        <v>45014</v>
      </c>
      <c r="C92" s="2" t="s">
        <v>263</v>
      </c>
      <c r="D92" s="2" t="str">
        <f>_xlfn.XLOOKUP(C92,Proveedores!A:A,Proveedores!B:B)</f>
        <v>FARMACIAS FENIX</v>
      </c>
      <c r="E92" s="13">
        <v>1005</v>
      </c>
      <c r="F92" s="2" t="str">
        <f>_xlfn.XLOOKUP(E92,Productos!A:A,Productos!B:B)</f>
        <v>MEDICAMENTOS CASA</v>
      </c>
      <c r="G92" s="2" t="str">
        <f>_xlfn.XLOOKUP(F92,Productos!B:B,Productos!C:C)</f>
        <v>UN</v>
      </c>
      <c r="H92" s="12">
        <v>1</v>
      </c>
      <c r="I92" s="14">
        <v>1850</v>
      </c>
      <c r="J92" s="14">
        <v>0</v>
      </c>
      <c r="K92" s="10">
        <f t="shared" si="1"/>
        <v>1850</v>
      </c>
    </row>
    <row r="93" spans="1:11" x14ac:dyDescent="0.3">
      <c r="A93" s="2">
        <f>IF(_xlfn.CONCAT(B93:C93)=_xlfn.CONCAT(B92:C92),MAX($A$2:A92),MAX($A$2:A92)+1)</f>
        <v>45</v>
      </c>
      <c r="B93" s="3">
        <v>45014</v>
      </c>
      <c r="C93" s="2" t="s">
        <v>215</v>
      </c>
      <c r="D93" s="2" t="str">
        <f>_xlfn.XLOOKUP(C93,Proveedores!A:A,Proveedores!B:B)</f>
        <v>SUPERCARNES</v>
      </c>
      <c r="E93" s="13">
        <v>12</v>
      </c>
      <c r="F93" s="2" t="str">
        <f>_xlfn.XLOOKUP(E93,Productos!A:A,Productos!B:B)</f>
        <v>CARNE MOLIDA</v>
      </c>
      <c r="G93" s="2" t="str">
        <f>_xlfn.XLOOKUP(F93,Productos!B:B,Productos!C:C)</f>
        <v>KG</v>
      </c>
      <c r="H93" s="12">
        <v>1.804</v>
      </c>
      <c r="I93" s="14">
        <f>5881*1.19</f>
        <v>6998.3899999999994</v>
      </c>
      <c r="J93" s="14">
        <v>0</v>
      </c>
      <c r="K93" s="10">
        <f t="shared" si="1"/>
        <v>12625.09556</v>
      </c>
    </row>
    <row r="94" spans="1:11" x14ac:dyDescent="0.3">
      <c r="A94" s="2">
        <f>IF(_xlfn.CONCAT(B94:C94)=_xlfn.CONCAT(B93:C93),MAX($A$2:A93),MAX($A$2:A93)+1)</f>
        <v>46</v>
      </c>
      <c r="B94" s="3">
        <v>45014</v>
      </c>
      <c r="C94" s="2" t="s">
        <v>113</v>
      </c>
      <c r="D94" s="2" t="str">
        <f>_xlfn.XLOOKUP(C94,Proveedores!A:A,Proveedores!B:B)</f>
        <v>UNIMARC</v>
      </c>
      <c r="E94" s="13">
        <v>27</v>
      </c>
      <c r="F94" s="2" t="str">
        <f>_xlfn.XLOOKUP(E94,Productos!A:A,Productos!B:B)</f>
        <v>TRUTRO DE POLLO</v>
      </c>
      <c r="G94" s="2" t="str">
        <f>_xlfn.XLOOKUP(F94,Productos!B:B,Productos!C:C)</f>
        <v>KG</v>
      </c>
      <c r="H94" s="12">
        <v>1.046</v>
      </c>
      <c r="I94" s="14">
        <v>2990</v>
      </c>
      <c r="J94" s="14">
        <v>0</v>
      </c>
      <c r="K94" s="10">
        <f t="shared" si="1"/>
        <v>3127.54</v>
      </c>
    </row>
    <row r="95" spans="1:11" x14ac:dyDescent="0.3">
      <c r="A95" s="2">
        <f>IF(_xlfn.CONCAT(B95:C95)=_xlfn.CONCAT(B94:C94),MAX($A$2:A94),MAX($A$2:A94)+1)</f>
        <v>46</v>
      </c>
      <c r="B95" s="3">
        <v>45014</v>
      </c>
      <c r="C95" s="2" t="s">
        <v>113</v>
      </c>
      <c r="D95" s="2" t="str">
        <f>_xlfn.XLOOKUP(C95,Proveedores!A:A,Proveedores!B:B)</f>
        <v>UNIMARC</v>
      </c>
      <c r="E95" s="13">
        <v>1007</v>
      </c>
      <c r="F95" s="2" t="str">
        <f>_xlfn.XLOOKUP(E95,Productos!A:A,Productos!B:B)</f>
        <v>CLOROGEL</v>
      </c>
      <c r="G95" s="2" t="str">
        <f>_xlfn.XLOOKUP(F95,Productos!B:B,Productos!C:C)</f>
        <v>UN</v>
      </c>
      <c r="H95" s="12">
        <v>2</v>
      </c>
      <c r="I95" s="10">
        <v>1590</v>
      </c>
      <c r="J95" s="14">
        <v>1060</v>
      </c>
      <c r="K95" s="10">
        <f t="shared" si="1"/>
        <v>2120</v>
      </c>
    </row>
    <row r="96" spans="1:11" x14ac:dyDescent="0.3">
      <c r="A96" s="2">
        <f>IF(_xlfn.CONCAT(B96:C96)=_xlfn.CONCAT(B95:C95),MAX($A$2:A95),MAX($A$2:A95)+1)</f>
        <v>46</v>
      </c>
      <c r="B96" s="3">
        <v>45014</v>
      </c>
      <c r="C96" s="2" t="s">
        <v>113</v>
      </c>
      <c r="D96" s="2" t="str">
        <f>_xlfn.XLOOKUP(C96,Proveedores!A:A,Proveedores!B:B)</f>
        <v>UNIMARC</v>
      </c>
      <c r="E96" s="13">
        <v>1008</v>
      </c>
      <c r="F96" s="2" t="str">
        <f>_xlfn.XLOOKUP(E96,Productos!A:A,Productos!B:B)</f>
        <v>PAN CASA</v>
      </c>
      <c r="G96" s="2" t="str">
        <f>_xlfn.XLOOKUP(F96,Productos!B:B,Productos!C:C)</f>
        <v>KG</v>
      </c>
      <c r="H96" s="12">
        <v>2</v>
      </c>
      <c r="I96" s="10">
        <v>1050</v>
      </c>
      <c r="J96" s="14">
        <v>0</v>
      </c>
      <c r="K96" s="10">
        <f t="shared" si="1"/>
        <v>2100</v>
      </c>
    </row>
    <row r="97" spans="1:11" x14ac:dyDescent="0.3">
      <c r="A97" s="2">
        <f>IF(_xlfn.CONCAT(B97:C97)=_xlfn.CONCAT(B96:C96),MAX($A$2:A96),MAX($A$2:A96)+1)</f>
        <v>46</v>
      </c>
      <c r="B97" s="3">
        <v>45014</v>
      </c>
      <c r="C97" s="2" t="s">
        <v>113</v>
      </c>
      <c r="D97" s="2" t="str">
        <f>_xlfn.XLOOKUP(C97,Proveedores!A:A,Proveedores!B:B)</f>
        <v>UNIMARC</v>
      </c>
      <c r="E97" s="13">
        <v>32</v>
      </c>
      <c r="F97" s="2" t="str">
        <f>_xlfn.XLOOKUP(E97,Productos!A:A,Productos!B:B)</f>
        <v>HUEVOS 30 - BANDEJA</v>
      </c>
      <c r="G97" s="2" t="str">
        <f>_xlfn.XLOOKUP(F97,Productos!B:B,Productos!C:C)</f>
        <v>UN</v>
      </c>
      <c r="H97" s="12">
        <v>1</v>
      </c>
      <c r="I97" s="10">
        <v>6090</v>
      </c>
      <c r="J97" s="14">
        <v>0</v>
      </c>
      <c r="K97" s="10">
        <f t="shared" si="1"/>
        <v>6090</v>
      </c>
    </row>
    <row r="98" spans="1:11" x14ac:dyDescent="0.3">
      <c r="A98" s="2">
        <f>IF(_xlfn.CONCAT(B98:C98)=_xlfn.CONCAT(B97:C97),MAX($A$2:A97),MAX($A$2:A97)+1)</f>
        <v>46</v>
      </c>
      <c r="B98" s="3">
        <v>45014</v>
      </c>
      <c r="C98" s="2" t="s">
        <v>113</v>
      </c>
      <c r="D98" s="2" t="str">
        <f>_xlfn.XLOOKUP(C98,Proveedores!A:A,Proveedores!B:B)</f>
        <v>UNIMARC</v>
      </c>
      <c r="E98" s="13">
        <v>9</v>
      </c>
      <c r="F98" s="2" t="str">
        <f>_xlfn.XLOOKUP(E98,Productos!A:A,Productos!B:B)</f>
        <v>LECHE SEMIDESCREMADA</v>
      </c>
      <c r="G98" s="2" t="str">
        <f>_xlfn.XLOOKUP(F98,Productos!B:B,Productos!C:C)</f>
        <v>UN</v>
      </c>
      <c r="H98" s="12">
        <v>3</v>
      </c>
      <c r="I98" s="10">
        <v>930</v>
      </c>
      <c r="J98" s="14">
        <v>0</v>
      </c>
      <c r="K98" s="10">
        <f t="shared" si="1"/>
        <v>2790</v>
      </c>
    </row>
    <row r="99" spans="1:11" x14ac:dyDescent="0.3">
      <c r="A99" s="2">
        <f>IF(_xlfn.CONCAT(B99:C99)=_xlfn.CONCAT(B98:C98),MAX($A$2:A98),MAX($A$2:A98)+1)</f>
        <v>46</v>
      </c>
      <c r="B99" s="3">
        <v>45014</v>
      </c>
      <c r="C99" s="2" t="s">
        <v>113</v>
      </c>
      <c r="D99" s="2" t="str">
        <f>_xlfn.XLOOKUP(C99,Proveedores!A:A,Proveedores!B:B)</f>
        <v>UNIMARC</v>
      </c>
      <c r="E99" s="13">
        <v>9</v>
      </c>
      <c r="F99" s="2" t="str">
        <f>_xlfn.XLOOKUP(E99,Productos!A:A,Productos!B:B)</f>
        <v>LECHE SEMIDESCREMADA</v>
      </c>
      <c r="G99" s="2" t="str">
        <f>_xlfn.XLOOKUP(F99,Productos!B:B,Productos!C:C)</f>
        <v>UN</v>
      </c>
      <c r="H99" s="12">
        <v>1</v>
      </c>
      <c r="I99" s="10">
        <v>1120</v>
      </c>
      <c r="J99" s="14">
        <v>0</v>
      </c>
      <c r="K99" s="10">
        <f t="shared" si="1"/>
        <v>1120</v>
      </c>
    </row>
    <row r="100" spans="1:11" x14ac:dyDescent="0.3">
      <c r="A100" s="2">
        <f>IF(_xlfn.CONCAT(B100:C100)=_xlfn.CONCAT(B99:C99),MAX($A$2:A99),MAX($A$2:A99)+1)</f>
        <v>47</v>
      </c>
      <c r="B100" s="3">
        <v>45014</v>
      </c>
      <c r="C100" s="2" t="s">
        <v>194</v>
      </c>
      <c r="D100" s="2" t="str">
        <f>_xlfn.XLOOKUP(C100,Proveedores!A:A,Proveedores!B:B)</f>
        <v>FRUNA</v>
      </c>
      <c r="E100" s="13">
        <v>20</v>
      </c>
      <c r="F100" s="2" t="str">
        <f>_xlfn.XLOOKUP(E100,Productos!A:A,Productos!B:B)</f>
        <v>ACEITE 900ML</v>
      </c>
      <c r="G100" s="2" t="str">
        <f>_xlfn.XLOOKUP(F100,Productos!B:B,Productos!C:C)</f>
        <v>UN</v>
      </c>
      <c r="H100" s="12">
        <v>2</v>
      </c>
      <c r="I100" s="10">
        <v>1710</v>
      </c>
      <c r="J100" s="14">
        <v>0</v>
      </c>
      <c r="K100" s="10">
        <f t="shared" si="1"/>
        <v>3420</v>
      </c>
    </row>
    <row r="101" spans="1:11" x14ac:dyDescent="0.3">
      <c r="A101" s="2">
        <f>IF(_xlfn.CONCAT(B101:C101)=_xlfn.CONCAT(B100:C100),MAX($A$2:A100),MAX($A$2:A100)+1)</f>
        <v>47</v>
      </c>
      <c r="B101" s="3">
        <v>45014</v>
      </c>
      <c r="C101" s="2" t="s">
        <v>194</v>
      </c>
      <c r="D101" s="2" t="str">
        <f>_xlfn.XLOOKUP(C101,Proveedores!A:A,Proveedores!B:B)</f>
        <v>FRUNA</v>
      </c>
      <c r="E101" s="13">
        <v>1010</v>
      </c>
      <c r="F101" s="2" t="str">
        <f>_xlfn.XLOOKUP(E101,Productos!A:A,Productos!B:B)</f>
        <v>GALLETAS SODA</v>
      </c>
      <c r="G101" s="2" t="str">
        <f>_xlfn.XLOOKUP(F101,Productos!B:B,Productos!C:C)</f>
        <v>UN</v>
      </c>
      <c r="H101" s="12">
        <v>3</v>
      </c>
      <c r="I101" s="10">
        <v>454</v>
      </c>
      <c r="J101" s="14">
        <v>0</v>
      </c>
      <c r="K101" s="10">
        <f t="shared" si="1"/>
        <v>1362</v>
      </c>
    </row>
    <row r="102" spans="1:11" x14ac:dyDescent="0.3">
      <c r="A102" s="2">
        <f>IF(_xlfn.CONCAT(B102:C102)=_xlfn.CONCAT(B101:C101),MAX($A$2:A101),MAX($A$2:A101)+1)</f>
        <v>47</v>
      </c>
      <c r="B102" s="3">
        <v>45014</v>
      </c>
      <c r="C102" s="2" t="s">
        <v>194</v>
      </c>
      <c r="D102" s="2" t="str">
        <f>_xlfn.XLOOKUP(C102,Proveedores!A:A,Proveedores!B:B)</f>
        <v>FRUNA</v>
      </c>
      <c r="E102" s="13">
        <v>54</v>
      </c>
      <c r="F102" s="2" t="str">
        <f>_xlfn.XLOOKUP(E102,Productos!A:A,Productos!B:B)</f>
        <v>GALLETAS</v>
      </c>
      <c r="G102" s="2" t="str">
        <f>_xlfn.XLOOKUP(F102,Productos!B:B,Productos!C:C)</f>
        <v>UN</v>
      </c>
      <c r="H102" s="12">
        <v>2</v>
      </c>
      <c r="I102" s="10">
        <v>371</v>
      </c>
      <c r="J102" s="14">
        <v>0</v>
      </c>
      <c r="K102" s="10">
        <f t="shared" si="1"/>
        <v>742</v>
      </c>
    </row>
    <row r="103" spans="1:11" x14ac:dyDescent="0.3">
      <c r="A103" s="2">
        <f>IF(_xlfn.CONCAT(B103:C103)=_xlfn.CONCAT(B102:C102),MAX($A$2:A102),MAX($A$2:A102)+1)</f>
        <v>48</v>
      </c>
      <c r="B103" s="3">
        <v>45014</v>
      </c>
      <c r="C103" s="2" t="s">
        <v>108</v>
      </c>
      <c r="D103" s="2" t="str">
        <f>_xlfn.XLOOKUP(C103,Proveedores!A:A,Proveedores!B:B)</f>
        <v>COMERCIAL DE GALLARDO LTDA</v>
      </c>
      <c r="E103" s="13">
        <v>2</v>
      </c>
      <c r="F103" s="2" t="str">
        <f>_xlfn.XLOOKUP(E103,Productos!A:A,Productos!B:B)</f>
        <v>CREMA DE LECHE</v>
      </c>
      <c r="G103" s="2" t="str">
        <f>_xlfn.XLOOKUP(F103,Productos!B:B,Productos!C:C)</f>
        <v>LT</v>
      </c>
      <c r="H103" s="12">
        <v>1</v>
      </c>
      <c r="I103" s="10">
        <v>4100</v>
      </c>
      <c r="J103" s="14">
        <v>0</v>
      </c>
      <c r="K103" s="10">
        <f t="shared" si="1"/>
        <v>4100</v>
      </c>
    </row>
    <row r="104" spans="1:11" x14ac:dyDescent="0.3">
      <c r="A104" s="2">
        <f>IF(_xlfn.CONCAT(B104:C104)=_xlfn.CONCAT(B103:C103),MAX($A$2:A103),MAX($A$2:A103)+1)</f>
        <v>48</v>
      </c>
      <c r="B104" s="3">
        <v>45014</v>
      </c>
      <c r="C104" s="2" t="s">
        <v>108</v>
      </c>
      <c r="D104" s="2" t="str">
        <f>_xlfn.XLOOKUP(C104,Proveedores!A:A,Proveedores!B:B)</f>
        <v>COMERCIAL DE GALLARDO LTDA</v>
      </c>
      <c r="E104" s="13">
        <v>1011</v>
      </c>
      <c r="F104" s="2" t="str">
        <f>_xlfn.XLOOKUP(E104,Productos!A:A,Productos!B:B)</f>
        <v>ART. LIMPIEZA</v>
      </c>
      <c r="G104" s="2" t="str">
        <f>_xlfn.XLOOKUP(F104,Productos!B:B,Productos!C:C)</f>
        <v>UN</v>
      </c>
      <c r="H104" s="12">
        <v>7</v>
      </c>
      <c r="I104" s="10">
        <v>157</v>
      </c>
      <c r="J104" s="14">
        <v>0</v>
      </c>
      <c r="K104" s="10">
        <f t="shared" si="1"/>
        <v>1099</v>
      </c>
    </row>
    <row r="105" spans="1:11" x14ac:dyDescent="0.3">
      <c r="A105" s="2">
        <f>IF(_xlfn.CONCAT(B105:C105)=_xlfn.CONCAT(B104:C104),MAX($A$2:A104),MAX($A$2:A104)+1)</f>
        <v>49</v>
      </c>
      <c r="B105" s="3">
        <v>45014</v>
      </c>
      <c r="C105" s="2" t="s">
        <v>109</v>
      </c>
      <c r="D105" s="2" t="str">
        <f>_xlfn.XLOOKUP(C105,Proveedores!A:A,Proveedores!B:B)</f>
        <v>SANTA ISABEL</v>
      </c>
      <c r="E105" s="13">
        <v>42</v>
      </c>
      <c r="F105" s="2" t="str">
        <f>_xlfn.XLOOKUP(E105,Productos!A:A,Productos!B:B)</f>
        <v>PECHUGA POLLO</v>
      </c>
      <c r="G105" s="2" t="str">
        <f>_xlfn.XLOOKUP(F105,Productos!B:B,Productos!C:C)</f>
        <v>KG</v>
      </c>
      <c r="H105" s="12">
        <v>3.3540000000000001</v>
      </c>
      <c r="I105" s="10">
        <v>2390</v>
      </c>
      <c r="J105" s="14">
        <v>401</v>
      </c>
      <c r="K105" s="10">
        <f t="shared" si="1"/>
        <v>7615.06</v>
      </c>
    </row>
    <row r="106" spans="1:11" x14ac:dyDescent="0.3">
      <c r="A106" s="2">
        <f>IF(_xlfn.CONCAT(B106:C106)=_xlfn.CONCAT(B105:C105),MAX($A$2:A105),MAX($A$2:A105)+1)</f>
        <v>49</v>
      </c>
      <c r="B106" s="3">
        <v>45014</v>
      </c>
      <c r="C106" s="2" t="s">
        <v>109</v>
      </c>
      <c r="D106" s="2" t="str">
        <f>_xlfn.XLOOKUP(C106,Proveedores!A:A,Proveedores!B:B)</f>
        <v>SANTA ISABEL</v>
      </c>
      <c r="E106" s="13">
        <v>1008</v>
      </c>
      <c r="F106" s="2" t="str">
        <f>_xlfn.XLOOKUP(E106,Productos!A:A,Productos!B:B)</f>
        <v>PAN CASA</v>
      </c>
      <c r="G106" s="2" t="str">
        <f>_xlfn.XLOOKUP(F106,Productos!B:B,Productos!C:C)</f>
        <v>KG</v>
      </c>
      <c r="H106" s="12">
        <v>0.78400000000000003</v>
      </c>
      <c r="I106" s="10">
        <v>1989</v>
      </c>
      <c r="J106" s="14">
        <v>78</v>
      </c>
      <c r="K106" s="10">
        <f t="shared" si="1"/>
        <v>1481.376</v>
      </c>
    </row>
    <row r="107" spans="1:11" x14ac:dyDescent="0.3">
      <c r="A107" s="2">
        <f>IF(_xlfn.CONCAT(B107:C107)=_xlfn.CONCAT(B106:C106),MAX($A$2:A106),MAX($A$2:A106)+1)</f>
        <v>49</v>
      </c>
      <c r="B107" s="3">
        <v>45014</v>
      </c>
      <c r="C107" s="2" t="s">
        <v>109</v>
      </c>
      <c r="D107" s="2" t="str">
        <f>_xlfn.XLOOKUP(C107,Proveedores!A:A,Proveedores!B:B)</f>
        <v>SANTA ISABEL</v>
      </c>
      <c r="E107" s="13">
        <v>-1</v>
      </c>
      <c r="F107" s="2" t="str">
        <f>_xlfn.XLOOKUP(E107,Productos!A:A,Productos!B:B)</f>
        <v>OTROS</v>
      </c>
      <c r="G107" s="2" t="str">
        <f>_xlfn.XLOOKUP(F107,Productos!B:B,Productos!C:C)</f>
        <v>UN</v>
      </c>
      <c r="H107" s="12">
        <v>2</v>
      </c>
      <c r="I107" s="14">
        <v>979</v>
      </c>
      <c r="J107" s="14">
        <v>459</v>
      </c>
      <c r="K107" s="10">
        <f t="shared" si="1"/>
        <v>1499</v>
      </c>
    </row>
    <row r="108" spans="1:11" x14ac:dyDescent="0.3">
      <c r="A108" s="2">
        <f>IF(_xlfn.CONCAT(B108:C108)=_xlfn.CONCAT(B107:C107),MAX($A$2:A107),MAX($A$2:A107)+1)</f>
        <v>49</v>
      </c>
      <c r="B108" s="3">
        <v>45014</v>
      </c>
      <c r="C108" s="2" t="s">
        <v>109</v>
      </c>
      <c r="D108" s="2" t="str">
        <f>_xlfn.XLOOKUP(C108,Proveedores!A:A,Proveedores!B:B)</f>
        <v>SANTA ISABEL</v>
      </c>
      <c r="E108" s="13">
        <v>-1</v>
      </c>
      <c r="F108" s="2" t="str">
        <f>_xlfn.XLOOKUP(E108,Productos!A:A,Productos!B:B)</f>
        <v>OTROS</v>
      </c>
      <c r="G108" s="2" t="str">
        <f>_xlfn.XLOOKUP(F108,Productos!B:B,Productos!C:C)</f>
        <v>UN</v>
      </c>
      <c r="H108" s="12">
        <v>2</v>
      </c>
      <c r="I108" s="14">
        <v>979</v>
      </c>
      <c r="J108" s="14">
        <v>459</v>
      </c>
      <c r="K108" s="10">
        <f t="shared" si="1"/>
        <v>1499</v>
      </c>
    </row>
    <row r="109" spans="1:11" x14ac:dyDescent="0.3">
      <c r="A109" s="2">
        <f>IF(_xlfn.CONCAT(B109:C109)=_xlfn.CONCAT(B108:C108),MAX($A$2:A108),MAX($A$2:A108)+1)</f>
        <v>49</v>
      </c>
      <c r="B109" s="3">
        <v>45014</v>
      </c>
      <c r="C109" s="2" t="s">
        <v>109</v>
      </c>
      <c r="D109" s="2" t="str">
        <f>_xlfn.XLOOKUP(C109,Proveedores!A:A,Proveedores!B:B)</f>
        <v>SANTA ISABEL</v>
      </c>
      <c r="E109" s="13">
        <v>-1</v>
      </c>
      <c r="F109" s="2" t="str">
        <f>_xlfn.XLOOKUP(E109,Productos!A:A,Productos!B:B)</f>
        <v>OTROS</v>
      </c>
      <c r="G109" s="2" t="str">
        <f>_xlfn.XLOOKUP(F109,Productos!B:B,Productos!C:C)</f>
        <v>UN</v>
      </c>
      <c r="H109" s="12">
        <v>2</v>
      </c>
      <c r="I109" s="14">
        <v>979</v>
      </c>
      <c r="J109" s="14">
        <v>459</v>
      </c>
      <c r="K109" s="10">
        <f t="shared" si="1"/>
        <v>1499</v>
      </c>
    </row>
    <row r="110" spans="1:11" x14ac:dyDescent="0.3">
      <c r="A110" s="2">
        <f>IF(_xlfn.CONCAT(B110:C110)=_xlfn.CONCAT(B109:C109),MAX($A$2:A109),MAX($A$2:A109)+1)</f>
        <v>50</v>
      </c>
      <c r="B110" s="3">
        <v>45014</v>
      </c>
      <c r="C110" s="2" t="s">
        <v>245</v>
      </c>
      <c r="D110" s="2" t="str">
        <f>_xlfn.XLOOKUP(C110,Proveedores!A:A,Proveedores!B:B)</f>
        <v>COLECTIVOS 15</v>
      </c>
      <c r="E110" s="13">
        <v>1004</v>
      </c>
      <c r="F110" s="2" t="str">
        <f>_xlfn.XLOOKUP(E110,Productos!A:A,Productos!B:B)</f>
        <v>TRANSPORTE</v>
      </c>
      <c r="G110" s="2" t="str">
        <f>_xlfn.XLOOKUP(F110,Productos!B:B,Productos!C:C)</f>
        <v>UN</v>
      </c>
      <c r="H110" s="12">
        <v>2</v>
      </c>
      <c r="I110" s="10">
        <v>1000</v>
      </c>
      <c r="J110" s="14">
        <v>0</v>
      </c>
      <c r="K110" s="10">
        <f t="shared" si="1"/>
        <v>2000</v>
      </c>
    </row>
    <row r="111" spans="1:11" x14ac:dyDescent="0.3">
      <c r="A111" s="2">
        <f>IF(_xlfn.CONCAT(B111:C111)=_xlfn.CONCAT(B110:C110),MAX($A$2:A110),MAX($A$2:A110)+1)</f>
        <v>51</v>
      </c>
      <c r="B111" s="3">
        <v>45016</v>
      </c>
      <c r="C111" s="2" t="s">
        <v>269</v>
      </c>
      <c r="D111" s="2" t="e">
        <f>_xlfn.XLOOKUP(C111,Proveedores!A:A,Proveedores!B:B)</f>
        <v>#N/A</v>
      </c>
      <c r="E111" s="13">
        <v>8</v>
      </c>
      <c r="F111" s="2" t="str">
        <f>_xlfn.XLOOKUP(E111,Productos!A:A,Productos!B:B)</f>
        <v>JAMON</v>
      </c>
      <c r="G111" s="2" t="str">
        <f>_xlfn.XLOOKUP(F111,Productos!B:B,Productos!C:C)</f>
        <v>KG</v>
      </c>
      <c r="H111" s="12">
        <v>0.38</v>
      </c>
      <c r="I111" s="10">
        <v>8200</v>
      </c>
      <c r="J111" s="14">
        <v>0</v>
      </c>
      <c r="K111" s="10">
        <f t="shared" si="1"/>
        <v>3116</v>
      </c>
    </row>
    <row r="112" spans="1:11" x14ac:dyDescent="0.3">
      <c r="A112" s="2">
        <f>IF(_xlfn.CONCAT(B112:C112)=_xlfn.CONCAT(B111:C111),MAX($A$2:A111),MAX($A$2:A111)+1)</f>
        <v>52</v>
      </c>
      <c r="B112" s="3">
        <v>45016</v>
      </c>
      <c r="C112" s="2" t="s">
        <v>109</v>
      </c>
      <c r="D112" s="2" t="str">
        <f>_xlfn.XLOOKUP(C112,Proveedores!A:A,Proveedores!B:B)</f>
        <v>SANTA ISABEL</v>
      </c>
      <c r="E112" s="13">
        <v>1011</v>
      </c>
      <c r="F112" s="2" t="str">
        <f>_xlfn.XLOOKUP(E112,Productos!A:A,Productos!B:B)</f>
        <v>ART. LIMPIEZA</v>
      </c>
      <c r="G112" s="2" t="str">
        <f>_xlfn.XLOOKUP(F112,Productos!B:B,Productos!C:C)</f>
        <v>UN</v>
      </c>
      <c r="H112" s="12">
        <v>1</v>
      </c>
      <c r="I112" s="10">
        <v>719</v>
      </c>
      <c r="J112" s="14">
        <v>139</v>
      </c>
      <c r="K112" s="10">
        <f t="shared" si="1"/>
        <v>580</v>
      </c>
    </row>
    <row r="113" spans="1:11" x14ac:dyDescent="0.3">
      <c r="A113" s="2">
        <f>IF(_xlfn.CONCAT(B113:C113)=_xlfn.CONCAT(B112:C112),MAX($A$2:A112),MAX($A$2:A112)+1)</f>
        <v>52</v>
      </c>
      <c r="B113" s="3">
        <v>45016</v>
      </c>
      <c r="C113" s="2" t="s">
        <v>109</v>
      </c>
      <c r="D113" s="2" t="str">
        <f>_xlfn.XLOOKUP(C113,Proveedores!A:A,Proveedores!B:B)</f>
        <v>SANTA ISABEL</v>
      </c>
      <c r="E113" s="13">
        <v>1011</v>
      </c>
      <c r="F113" s="2" t="str">
        <f>_xlfn.XLOOKUP(E113,Productos!A:A,Productos!B:B)</f>
        <v>ART. LIMPIEZA</v>
      </c>
      <c r="G113" s="2" t="str">
        <f>_xlfn.XLOOKUP(F113,Productos!B:B,Productos!C:C)</f>
        <v>UN</v>
      </c>
      <c r="H113" s="12">
        <v>1</v>
      </c>
      <c r="I113" s="10">
        <v>1029</v>
      </c>
      <c r="J113" s="14">
        <v>51</v>
      </c>
      <c r="K113" s="10">
        <f t="shared" si="1"/>
        <v>978</v>
      </c>
    </row>
    <row r="114" spans="1:11" x14ac:dyDescent="0.3">
      <c r="A114" s="2">
        <f>IF(_xlfn.CONCAT(B114:C114)=_xlfn.CONCAT(B113:C113),MAX($A$2:A113),MAX($A$2:A113)+1)</f>
        <v>52</v>
      </c>
      <c r="B114" s="3">
        <v>45016</v>
      </c>
      <c r="C114" s="2" t="s">
        <v>109</v>
      </c>
      <c r="D114" s="2" t="str">
        <f>_xlfn.XLOOKUP(C114,Proveedores!A:A,Proveedores!B:B)</f>
        <v>SANTA ISABEL</v>
      </c>
      <c r="E114" s="13">
        <v>1011</v>
      </c>
      <c r="F114" s="2" t="str">
        <f>_xlfn.XLOOKUP(E114,Productos!A:A,Productos!B:B)</f>
        <v>ART. LIMPIEZA</v>
      </c>
      <c r="G114" s="2" t="str">
        <f>_xlfn.XLOOKUP(F114,Productos!B:B,Productos!C:C)</f>
        <v>UN</v>
      </c>
      <c r="H114" s="12">
        <v>1</v>
      </c>
      <c r="I114" s="10">
        <v>1769</v>
      </c>
      <c r="J114" s="14">
        <v>379</v>
      </c>
      <c r="K114" s="10">
        <f t="shared" si="1"/>
        <v>1390</v>
      </c>
    </row>
    <row r="115" spans="1:11" x14ac:dyDescent="0.3">
      <c r="A115" s="2">
        <f>IF(_xlfn.CONCAT(B115:C115)=_xlfn.CONCAT(B114:C114),MAX($A$2:A114),MAX($A$2:A114)+1)</f>
        <v>52</v>
      </c>
      <c r="B115" s="3">
        <v>45016</v>
      </c>
      <c r="C115" s="2" t="s">
        <v>109</v>
      </c>
      <c r="D115" s="2" t="str">
        <f>_xlfn.XLOOKUP(C115,Proveedores!A:A,Proveedores!B:B)</f>
        <v>SANTA ISABEL</v>
      </c>
      <c r="E115" s="13">
        <v>1011</v>
      </c>
      <c r="F115" s="2" t="str">
        <f>_xlfn.XLOOKUP(E115,Productos!A:A,Productos!B:B)</f>
        <v>ART. LIMPIEZA</v>
      </c>
      <c r="G115" s="2" t="str">
        <f>_xlfn.XLOOKUP(F115,Productos!B:B,Productos!C:C)</f>
        <v>UN</v>
      </c>
      <c r="H115" s="12">
        <v>1</v>
      </c>
      <c r="I115" s="10">
        <v>1999</v>
      </c>
      <c r="J115" s="14">
        <v>470</v>
      </c>
      <c r="K115" s="10">
        <f t="shared" si="1"/>
        <v>1529</v>
      </c>
    </row>
    <row r="116" spans="1:11" x14ac:dyDescent="0.3">
      <c r="A116" s="2">
        <f>IF(_xlfn.CONCAT(B116:C116)=_xlfn.CONCAT(B115:C115),MAX($A$2:A115),MAX($A$2:A115)+1)</f>
        <v>53</v>
      </c>
      <c r="B116" s="3">
        <v>45016</v>
      </c>
      <c r="C116" s="2" t="s">
        <v>110</v>
      </c>
      <c r="D116" s="2" t="str">
        <f>_xlfn.XLOOKUP(C116,Proveedores!A:A,Proveedores!B:B)</f>
        <v>DISTRIBUIDORA DELICIA SPA</v>
      </c>
      <c r="E116" s="13">
        <v>3</v>
      </c>
      <c r="F116" s="2" t="str">
        <f>_xlfn.XLOOKUP(E116,Productos!A:A,Productos!B:B)</f>
        <v>MARMITA</v>
      </c>
      <c r="G116" s="2" t="str">
        <f>_xlfn.XLOOKUP(F116,Productos!B:B,Productos!C:C)</f>
        <v>UN</v>
      </c>
      <c r="H116" s="12">
        <v>50</v>
      </c>
      <c r="I116" s="10">
        <v>190</v>
      </c>
      <c r="J116" s="14">
        <v>0</v>
      </c>
      <c r="K116" s="10">
        <f t="shared" si="1"/>
        <v>9500</v>
      </c>
    </row>
    <row r="117" spans="1:11" x14ac:dyDescent="0.3">
      <c r="A117" s="2">
        <f>IF(_xlfn.CONCAT(B117:C117)=_xlfn.CONCAT(B116:C116),MAX($A$2:A116),MAX($A$2:A116)+1)</f>
        <v>54</v>
      </c>
      <c r="B117" s="3">
        <v>45016</v>
      </c>
      <c r="C117" s="2" t="s">
        <v>194</v>
      </c>
      <c r="D117" s="2" t="str">
        <f>_xlfn.XLOOKUP(C117,Proveedores!A:A,Proveedores!B:B)</f>
        <v>FRUNA</v>
      </c>
      <c r="E117" s="13">
        <v>20</v>
      </c>
      <c r="F117" s="2" t="str">
        <f>_xlfn.XLOOKUP(E117,Productos!A:A,Productos!B:B)</f>
        <v>ACEITE 900ML</v>
      </c>
      <c r="G117" s="2" t="str">
        <f>_xlfn.XLOOKUP(F117,Productos!B:B,Productos!C:C)</f>
        <v>UN</v>
      </c>
      <c r="H117" s="12">
        <v>6</v>
      </c>
      <c r="I117" s="10">
        <v>1499</v>
      </c>
      <c r="J117" s="14">
        <v>0</v>
      </c>
      <c r="K117" s="10">
        <f t="shared" si="1"/>
        <v>8994</v>
      </c>
    </row>
    <row r="118" spans="1:11" x14ac:dyDescent="0.3">
      <c r="A118" s="2">
        <f>IF(_xlfn.CONCAT(B118:C118)=_xlfn.CONCAT(B117:C117),MAX($A$2:A117),MAX($A$2:A117)+1)</f>
        <v>54</v>
      </c>
      <c r="B118" s="3">
        <v>45016</v>
      </c>
      <c r="C118" s="2" t="s">
        <v>194</v>
      </c>
      <c r="D118" s="2" t="str">
        <f>_xlfn.XLOOKUP(C118,Proveedores!A:A,Proveedores!B:B)</f>
        <v>FRUNA</v>
      </c>
      <c r="E118" s="13">
        <v>21</v>
      </c>
      <c r="F118" s="2" t="str">
        <f>_xlfn.XLOOKUP(E118,Productos!A:A,Productos!B:B)</f>
        <v>SALSA DE TOMATE</v>
      </c>
      <c r="G118" s="2" t="str">
        <f>_xlfn.XLOOKUP(F118,Productos!B:B,Productos!C:C)</f>
        <v>UN</v>
      </c>
      <c r="H118" s="12">
        <v>10</v>
      </c>
      <c r="I118" s="10">
        <v>268</v>
      </c>
      <c r="J118" s="14">
        <v>0</v>
      </c>
      <c r="K118" s="10">
        <f t="shared" si="1"/>
        <v>2680</v>
      </c>
    </row>
    <row r="119" spans="1:11" x14ac:dyDescent="0.3">
      <c r="A119" s="2">
        <f>IF(_xlfn.CONCAT(B119:C119)=_xlfn.CONCAT(B118:C118),MAX($A$2:A118),MAX($A$2:A118)+1)</f>
        <v>54</v>
      </c>
      <c r="B119" s="3">
        <v>45016</v>
      </c>
      <c r="C119" s="2" t="s">
        <v>194</v>
      </c>
      <c r="D119" s="2" t="str">
        <f>_xlfn.XLOOKUP(C119,Proveedores!A:A,Proveedores!B:B)</f>
        <v>FRUNA</v>
      </c>
      <c r="E119" s="13">
        <v>54</v>
      </c>
      <c r="F119" s="2" t="str">
        <f>_xlfn.XLOOKUP(E119,Productos!A:A,Productos!B:B)</f>
        <v>GALLETAS</v>
      </c>
      <c r="G119" s="2" t="str">
        <f>_xlfn.XLOOKUP(F119,Productos!B:B,Productos!C:C)</f>
        <v>UN</v>
      </c>
      <c r="H119" s="12">
        <v>1</v>
      </c>
      <c r="I119" s="10">
        <v>371</v>
      </c>
      <c r="J119" s="14">
        <v>0</v>
      </c>
      <c r="K119" s="10">
        <f t="shared" si="1"/>
        <v>371</v>
      </c>
    </row>
    <row r="120" spans="1:11" x14ac:dyDescent="0.3">
      <c r="A120" s="2">
        <f>IF(_xlfn.CONCAT(B120:C120)=_xlfn.CONCAT(B119:C119),MAX($A$2:A119),MAX($A$2:A119)+1)</f>
        <v>54</v>
      </c>
      <c r="B120" s="3">
        <v>45016</v>
      </c>
      <c r="C120" s="2" t="s">
        <v>194</v>
      </c>
      <c r="D120" s="2" t="str">
        <f>_xlfn.XLOOKUP(C120,Proveedores!A:A,Proveedores!B:B)</f>
        <v>FRUNA</v>
      </c>
      <c r="E120" s="13">
        <v>-1</v>
      </c>
      <c r="F120" s="2" t="str">
        <f>_xlfn.XLOOKUP(E120,Productos!A:A,Productos!B:B)</f>
        <v>OTROS</v>
      </c>
      <c r="G120" s="2" t="s">
        <v>127</v>
      </c>
      <c r="H120" s="12">
        <v>1</v>
      </c>
      <c r="I120" s="10">
        <v>1597</v>
      </c>
      <c r="J120" s="14">
        <v>0</v>
      </c>
      <c r="K120" s="10">
        <f t="shared" si="1"/>
        <v>1597</v>
      </c>
    </row>
    <row r="121" spans="1:11" x14ac:dyDescent="0.3">
      <c r="A121" s="2">
        <f>IF(_xlfn.CONCAT(B121:C121)=_xlfn.CONCAT(B120:C120),MAX($A$2:A120),MAX($A$2:A120)+1)</f>
        <v>55</v>
      </c>
      <c r="B121" s="3">
        <v>45016</v>
      </c>
      <c r="C121" s="2" t="s">
        <v>270</v>
      </c>
      <c r="D121" s="2" t="str">
        <f>_xlfn.XLOOKUP(C121,Proveedores!A:A,Proveedores!B:B)</f>
        <v>CARNES SANTA ANA</v>
      </c>
      <c r="E121" s="13">
        <v>59</v>
      </c>
      <c r="F121" s="2" t="str">
        <f>_xlfn.XLOOKUP(E121,Productos!A:A,Productos!B:B)</f>
        <v>GUATA CALLO</v>
      </c>
      <c r="G121" s="2" t="str">
        <f>_xlfn.XLOOKUP(F121,Productos!B:B,Productos!C:C)</f>
        <v>KG</v>
      </c>
      <c r="H121" s="12">
        <v>2.19</v>
      </c>
      <c r="I121" s="10">
        <v>4445</v>
      </c>
      <c r="J121" s="14">
        <v>0</v>
      </c>
      <c r="K121" s="10">
        <f t="shared" si="1"/>
        <v>9734.5499999999993</v>
      </c>
    </row>
    <row r="122" spans="1:11" x14ac:dyDescent="0.3">
      <c r="A122" s="2">
        <f>IF(_xlfn.CONCAT(B122:C122)=_xlfn.CONCAT(B121:C121),MAX($A$2:A121),MAX($A$2:A121)+1)</f>
        <v>56</v>
      </c>
      <c r="B122" s="3">
        <v>45016</v>
      </c>
      <c r="C122" s="2" t="s">
        <v>263</v>
      </c>
      <c r="D122" s="2" t="str">
        <f>_xlfn.XLOOKUP(C122,Proveedores!A:A,Proveedores!B:B)</f>
        <v>FARMACIAS FENIX</v>
      </c>
      <c r="E122" s="13">
        <v>1005</v>
      </c>
      <c r="F122" s="2" t="str">
        <f>_xlfn.XLOOKUP(E122,Productos!A:A,Productos!B:B)</f>
        <v>MEDICAMENTOS CASA</v>
      </c>
      <c r="G122" s="2" t="str">
        <f>_xlfn.XLOOKUP(F122,Productos!B:B,Productos!C:C)</f>
        <v>UN</v>
      </c>
      <c r="H122" s="12">
        <v>1</v>
      </c>
      <c r="I122" s="10">
        <v>900</v>
      </c>
      <c r="J122" s="14">
        <v>0</v>
      </c>
      <c r="K122" s="10">
        <f t="shared" si="1"/>
        <v>900</v>
      </c>
    </row>
    <row r="123" spans="1:11" x14ac:dyDescent="0.3">
      <c r="A123" s="2">
        <f>IF(_xlfn.CONCAT(B123:C123)=_xlfn.CONCAT(B122:C122),MAX($A$2:A122),MAX($A$2:A122)+1)</f>
        <v>57</v>
      </c>
      <c r="B123" s="3">
        <v>45016</v>
      </c>
      <c r="C123" s="2" t="s">
        <v>270</v>
      </c>
      <c r="D123" s="2" t="str">
        <f>_xlfn.XLOOKUP(C123,Proveedores!A:A,Proveedores!B:B)</f>
        <v>CARNES SANTA ANA</v>
      </c>
      <c r="E123" s="13">
        <v>12</v>
      </c>
      <c r="F123" s="2" t="str">
        <f>_xlfn.XLOOKUP(E123,Productos!A:A,Productos!B:B)</f>
        <v>CARNE MOLIDA</v>
      </c>
      <c r="G123" s="2" t="str">
        <f>_xlfn.XLOOKUP(F123,Productos!B:B,Productos!C:C)</f>
        <v>KG</v>
      </c>
      <c r="H123" s="12">
        <v>1</v>
      </c>
      <c r="I123" s="10">
        <v>11585</v>
      </c>
      <c r="J123" s="14">
        <v>0</v>
      </c>
      <c r="K123" s="10">
        <f t="shared" si="1"/>
        <v>11585</v>
      </c>
    </row>
    <row r="124" spans="1:11" x14ac:dyDescent="0.3">
      <c r="A124" s="2">
        <f>IF(_xlfn.CONCAT(B124:C124)=_xlfn.CONCAT(B123:C123),MAX($A$2:A123),MAX($A$2:A123)+1)</f>
        <v>58</v>
      </c>
      <c r="B124" s="3">
        <v>45016</v>
      </c>
      <c r="C124" s="2" t="s">
        <v>113</v>
      </c>
      <c r="D124" s="2" t="str">
        <f>_xlfn.XLOOKUP(C124,Proveedores!A:A,Proveedores!B:B)</f>
        <v>UNIMARC</v>
      </c>
      <c r="E124" s="13">
        <v>10</v>
      </c>
      <c r="F124" s="2" t="str">
        <f>_xlfn.XLOOKUP(E124,Productos!A:A,Productos!B:B)</f>
        <v>TRUTRO ALA</v>
      </c>
      <c r="G124" s="2" t="str">
        <f>_xlfn.XLOOKUP(F124,Productos!B:B,Productos!C:C)</f>
        <v>KG</v>
      </c>
      <c r="H124" s="12">
        <v>4.6980000000000004</v>
      </c>
      <c r="I124" s="10">
        <v>2690</v>
      </c>
      <c r="J124" s="14">
        <v>0</v>
      </c>
      <c r="K124" s="10">
        <f t="shared" si="1"/>
        <v>12637.62</v>
      </c>
    </row>
    <row r="125" spans="1:11" x14ac:dyDescent="0.3">
      <c r="A125" s="2">
        <f>IF(_xlfn.CONCAT(B125:C125)=_xlfn.CONCAT(B124:C124),MAX($A$2:A124),MAX($A$2:A124)+1)</f>
        <v>58</v>
      </c>
      <c r="B125" s="3">
        <v>45016</v>
      </c>
      <c r="C125" s="2" t="s">
        <v>113</v>
      </c>
      <c r="D125" s="2" t="str">
        <f>_xlfn.XLOOKUP(C125,Proveedores!A:A,Proveedores!B:B)</f>
        <v>UNIMARC</v>
      </c>
      <c r="E125" s="13">
        <v>55</v>
      </c>
      <c r="F125" s="2" t="str">
        <f>_xlfn.XLOOKUP(E125,Productos!A:A,Productos!B:B)</f>
        <v>CERVEZA</v>
      </c>
      <c r="G125" s="2" t="str">
        <f>_xlfn.XLOOKUP(F125,Productos!B:B,Productos!C:C)</f>
        <v>UN</v>
      </c>
      <c r="H125" s="12">
        <v>1</v>
      </c>
      <c r="I125" s="10">
        <v>12450</v>
      </c>
      <c r="J125" s="14">
        <v>3460</v>
      </c>
      <c r="K125" s="10">
        <f t="shared" si="1"/>
        <v>8990</v>
      </c>
    </row>
    <row r="126" spans="1:11" x14ac:dyDescent="0.3">
      <c r="A126" s="2">
        <f>IF(_xlfn.CONCAT(B126:C126)=_xlfn.CONCAT(B125:C125),MAX($A$2:A125),MAX($A$2:A125)+1)</f>
        <v>59</v>
      </c>
      <c r="B126" s="3">
        <v>45016</v>
      </c>
      <c r="C126" s="2" t="s">
        <v>245</v>
      </c>
      <c r="D126" s="2" t="str">
        <f>_xlfn.XLOOKUP(C126,Proveedores!A:A,Proveedores!B:B)</f>
        <v>COLECTIVOS 15</v>
      </c>
      <c r="E126" s="13">
        <v>1004</v>
      </c>
      <c r="F126" s="2" t="str">
        <f>_xlfn.XLOOKUP(E126,Productos!A:A,Productos!B:B)</f>
        <v>TRANSPORTE</v>
      </c>
      <c r="G126" s="2" t="str">
        <f>_xlfn.XLOOKUP(F126,Productos!B:B,Productos!C:C)</f>
        <v>UN</v>
      </c>
      <c r="H126" s="12">
        <v>7</v>
      </c>
      <c r="I126" s="10">
        <v>1000</v>
      </c>
      <c r="J126" s="14">
        <v>0</v>
      </c>
      <c r="K126" s="10">
        <f t="shared" si="1"/>
        <v>7000</v>
      </c>
    </row>
    <row r="127" spans="1:11" x14ac:dyDescent="0.3">
      <c r="A127" s="2">
        <f>IF(_xlfn.CONCAT(B127:C127)=_xlfn.CONCAT(B126:C126),MAX($A$2:A126),MAX($A$2:A126)+1)</f>
        <v>60</v>
      </c>
      <c r="B127" s="3">
        <v>45016</v>
      </c>
      <c r="C127" s="2" t="s">
        <v>113</v>
      </c>
      <c r="D127" s="2" t="str">
        <f>_xlfn.XLOOKUP(C127,Proveedores!A:A,Proveedores!B:B)</f>
        <v>UNIMARC</v>
      </c>
      <c r="E127" s="13">
        <v>60</v>
      </c>
      <c r="F127" s="2" t="str">
        <f>_xlfn.XLOOKUP(E127,Productos!A:A,Productos!B:B)</f>
        <v>ASADO CARNICERO</v>
      </c>
      <c r="G127" s="2" t="str">
        <f>_xlfn.XLOOKUP(F127,Productos!B:B,Productos!C:C)</f>
        <v>KG</v>
      </c>
      <c r="H127" s="12">
        <v>2</v>
      </c>
      <c r="I127" s="10">
        <v>5990</v>
      </c>
      <c r="J127" s="14">
        <v>800</v>
      </c>
      <c r="K127" s="10">
        <f t="shared" si="1"/>
        <v>11180</v>
      </c>
    </row>
    <row r="128" spans="1:11" x14ac:dyDescent="0.3">
      <c r="A128" s="2">
        <f>IF(_xlfn.CONCAT(B128:C128)=_xlfn.CONCAT(B127:C127),MAX($A$2:A127),MAX($A$2:A127)+1)</f>
        <v>61</v>
      </c>
      <c r="B128" s="3">
        <v>45016</v>
      </c>
      <c r="C128" s="2" t="s">
        <v>354</v>
      </c>
      <c r="D128" s="2" t="str">
        <f>_xlfn.XLOOKUP(C128,Proveedores!A:A,Proveedores!B:B)</f>
        <v>MICROS 1</v>
      </c>
      <c r="E128" s="13">
        <v>1004</v>
      </c>
      <c r="F128" s="2" t="str">
        <f>_xlfn.XLOOKUP(E128,Productos!A:A,Productos!B:B)</f>
        <v>TRANSPORTE</v>
      </c>
      <c r="G128" s="2" t="str">
        <f>_xlfn.XLOOKUP(F128,Productos!B:B,Productos!C:C)</f>
        <v>UN</v>
      </c>
      <c r="H128" s="12">
        <v>2</v>
      </c>
      <c r="I128" s="10">
        <v>800</v>
      </c>
      <c r="J128" s="14">
        <v>0</v>
      </c>
      <c r="K128" s="10">
        <f t="shared" si="1"/>
        <v>1600</v>
      </c>
    </row>
    <row r="129" spans="1:11" x14ac:dyDescent="0.3">
      <c r="A129" s="2">
        <f>IF(_xlfn.CONCAT(B129:C129)=_xlfn.CONCAT(B128:C128),MAX($A$2:A128),MAX($A$2:A128)+1)</f>
        <v>62</v>
      </c>
      <c r="B129" s="3">
        <v>45016</v>
      </c>
      <c r="C129" s="2" t="s">
        <v>113</v>
      </c>
      <c r="D129" s="2" t="str">
        <f>_xlfn.XLOOKUP(C129,Proveedores!A:A,Proveedores!B:B)</f>
        <v>UNIMARC</v>
      </c>
      <c r="E129" s="13">
        <v>1013</v>
      </c>
      <c r="F129" s="2" t="str">
        <f>_xlfn.XLOOKUP(E129,Productos!A:A,Productos!B:B)</f>
        <v>AGUA EMBOTELLADA</v>
      </c>
      <c r="G129" s="2" t="str">
        <f>_xlfn.XLOOKUP(F129,Productos!B:B,Productos!C:C)</f>
        <v>UN</v>
      </c>
      <c r="H129" s="12">
        <v>4</v>
      </c>
      <c r="I129" s="10">
        <v>710</v>
      </c>
      <c r="J129" s="14">
        <v>520</v>
      </c>
      <c r="K129" s="10">
        <f t="shared" si="1"/>
        <v>2320</v>
      </c>
    </row>
    <row r="130" spans="1:11" x14ac:dyDescent="0.3">
      <c r="A130" s="2">
        <f>IF(_xlfn.CONCAT(B130:C130)=_xlfn.CONCAT(B129:C129),MAX($A$2:A129),MAX($A$2:A129)+1)</f>
        <v>62</v>
      </c>
      <c r="B130" s="3">
        <v>45016</v>
      </c>
      <c r="C130" s="2" t="s">
        <v>113</v>
      </c>
      <c r="D130" s="2" t="str">
        <f>_xlfn.XLOOKUP(C130,Proveedores!A:A,Proveedores!B:B)</f>
        <v>UNIMARC</v>
      </c>
      <c r="E130" s="13">
        <v>9</v>
      </c>
      <c r="F130" s="2" t="str">
        <f>_xlfn.XLOOKUP(E130,Productos!A:A,Productos!B:B)</f>
        <v>LECHE SEMIDESCREMADA</v>
      </c>
      <c r="G130" s="2" t="str">
        <f>_xlfn.XLOOKUP(F130,Productos!B:B,Productos!C:C)</f>
        <v>UN</v>
      </c>
      <c r="H130" s="12">
        <v>6</v>
      </c>
      <c r="I130" s="10">
        <v>930</v>
      </c>
      <c r="J130" s="14">
        <v>0</v>
      </c>
      <c r="K130" s="10">
        <f t="shared" ref="K130:K193" si="2">(H130*I130)-J130</f>
        <v>5580</v>
      </c>
    </row>
    <row r="131" spans="1:11" x14ac:dyDescent="0.3">
      <c r="A131" s="2">
        <f>IF(_xlfn.CONCAT(B131:C131)=_xlfn.CONCAT(B130:C130),MAX($A$2:A130),MAX($A$2:A130)+1)</f>
        <v>62</v>
      </c>
      <c r="B131" s="3">
        <v>45016</v>
      </c>
      <c r="C131" s="2" t="s">
        <v>113</v>
      </c>
      <c r="D131" s="2" t="str">
        <f>_xlfn.XLOOKUP(C131,Proveedores!A:A,Proveedores!B:B)</f>
        <v>UNIMARC</v>
      </c>
      <c r="E131" s="13">
        <v>1015</v>
      </c>
      <c r="F131" s="2" t="str">
        <f>_xlfn.XLOOKUP(E131,Productos!A:A,Productos!B:B)</f>
        <v>ISOTONICA</v>
      </c>
      <c r="G131" s="2" t="str">
        <f>_xlfn.XLOOKUP(F131,Productos!B:B,Productos!C:C)</f>
        <v>UN</v>
      </c>
      <c r="H131" s="12">
        <v>2</v>
      </c>
      <c r="I131" s="10">
        <v>1250</v>
      </c>
      <c r="J131" s="14">
        <v>320</v>
      </c>
      <c r="K131" s="10">
        <f t="shared" si="2"/>
        <v>2180</v>
      </c>
    </row>
    <row r="132" spans="1:11" x14ac:dyDescent="0.3">
      <c r="A132" s="2">
        <f>IF(_xlfn.CONCAT(B132:C132)=_xlfn.CONCAT(B131:C131),MAX($A$2:A131),MAX($A$2:A131)+1)</f>
        <v>62</v>
      </c>
      <c r="B132" s="3">
        <v>45016</v>
      </c>
      <c r="C132" s="2" t="s">
        <v>113</v>
      </c>
      <c r="D132" s="2" t="str">
        <f>_xlfn.XLOOKUP(C132,Proveedores!A:A,Proveedores!B:B)</f>
        <v>UNIMARC</v>
      </c>
      <c r="E132" s="13">
        <v>1008</v>
      </c>
      <c r="F132" s="2" t="str">
        <f>_xlfn.XLOOKUP(E132,Productos!A:A,Productos!B:B)</f>
        <v>PAN CASA</v>
      </c>
      <c r="G132" s="2" t="str">
        <f>_xlfn.XLOOKUP(F132,Productos!B:B,Productos!C:C)</f>
        <v>KG</v>
      </c>
      <c r="H132" s="12">
        <v>0.56000000000000005</v>
      </c>
      <c r="I132" s="10">
        <v>3189</v>
      </c>
      <c r="J132" s="14">
        <v>0</v>
      </c>
      <c r="K132" s="10">
        <f t="shared" si="2"/>
        <v>1785.8400000000001</v>
      </c>
    </row>
    <row r="133" spans="1:11" x14ac:dyDescent="0.3">
      <c r="A133" s="2">
        <f>IF(_xlfn.CONCAT(B133:C133)=_xlfn.CONCAT(B132:C132),MAX($A$2:A132),MAX($A$2:A132)+1)</f>
        <v>62</v>
      </c>
      <c r="B133" s="3">
        <v>45016</v>
      </c>
      <c r="C133" s="2" t="s">
        <v>113</v>
      </c>
      <c r="D133" s="2" t="str">
        <f>_xlfn.XLOOKUP(C133,Proveedores!A:A,Proveedores!B:B)</f>
        <v>UNIMARC</v>
      </c>
      <c r="E133" s="13">
        <v>10</v>
      </c>
      <c r="F133" s="2" t="str">
        <f>_xlfn.XLOOKUP(E133,Productos!A:A,Productos!B:B)</f>
        <v>TRUTRO ALA</v>
      </c>
      <c r="G133" s="2" t="str">
        <f>_xlfn.XLOOKUP(F133,Productos!B:B,Productos!C:C)</f>
        <v>KG</v>
      </c>
      <c r="H133" s="12">
        <v>2.294</v>
      </c>
      <c r="I133" s="10">
        <v>2690</v>
      </c>
      <c r="J133" s="14">
        <v>0</v>
      </c>
      <c r="K133" s="10">
        <f t="shared" si="2"/>
        <v>6170.86</v>
      </c>
    </row>
    <row r="134" spans="1:11" x14ac:dyDescent="0.3">
      <c r="A134" s="2">
        <f>IF(_xlfn.CONCAT(B134:C134)=_xlfn.CONCAT(B133:C133),MAX($A$2:A133),MAX($A$2:A133)+1)</f>
        <v>62</v>
      </c>
      <c r="B134" s="3">
        <v>45016</v>
      </c>
      <c r="C134" s="2" t="s">
        <v>113</v>
      </c>
      <c r="D134" s="2" t="str">
        <f>_xlfn.XLOOKUP(C134,Proveedores!A:A,Proveedores!B:B)</f>
        <v>UNIMARC</v>
      </c>
      <c r="E134" s="13">
        <v>55</v>
      </c>
      <c r="F134" s="2" t="str">
        <f>_xlfn.XLOOKUP(E134,Productos!A:A,Productos!B:B)</f>
        <v>CERVEZA</v>
      </c>
      <c r="G134" s="2" t="str">
        <f>_xlfn.XLOOKUP(F134,Productos!B:B,Productos!C:C)</f>
        <v>UN</v>
      </c>
      <c r="H134" s="12">
        <v>1</v>
      </c>
      <c r="I134" s="10">
        <v>12450</v>
      </c>
      <c r="J134" s="14">
        <v>3460</v>
      </c>
      <c r="K134" s="10">
        <f t="shared" si="2"/>
        <v>8990</v>
      </c>
    </row>
    <row r="135" spans="1:11" x14ac:dyDescent="0.3">
      <c r="A135" s="2">
        <f>IF(_xlfn.CONCAT(B135:C135)=_xlfn.CONCAT(B134:C134),MAX($A$2:A134),MAX($A$2:A134)+1)</f>
        <v>62</v>
      </c>
      <c r="B135" s="3">
        <v>45016</v>
      </c>
      <c r="C135" s="2" t="s">
        <v>113</v>
      </c>
      <c r="D135" s="2" t="str">
        <f>_xlfn.XLOOKUP(C135,Proveedores!A:A,Proveedores!B:B)</f>
        <v>UNIMARC</v>
      </c>
      <c r="E135" s="13">
        <v>87</v>
      </c>
      <c r="F135" s="2" t="str">
        <f>_xlfn.XLOOKUP(E135,Productos!A:A,Productos!B:B)</f>
        <v>TALLARINES 87 ESPINACA</v>
      </c>
      <c r="G135" s="2" t="str">
        <f>_xlfn.XLOOKUP(F135,Productos!B:B,Productos!C:C)</f>
        <v>UN</v>
      </c>
      <c r="H135" s="12">
        <v>3</v>
      </c>
      <c r="I135" s="10">
        <v>1350</v>
      </c>
      <c r="J135" s="14">
        <v>1350</v>
      </c>
      <c r="K135" s="10">
        <f t="shared" si="2"/>
        <v>2700</v>
      </c>
    </row>
    <row r="136" spans="1:11" x14ac:dyDescent="0.3">
      <c r="A136" s="2">
        <f>IF(_xlfn.CONCAT(B136:C136)=_xlfn.CONCAT(B135:C135),MAX($A$2:A135),MAX($A$2:A135)+1)</f>
        <v>62</v>
      </c>
      <c r="B136" s="3">
        <v>45016</v>
      </c>
      <c r="C136" s="2" t="s">
        <v>113</v>
      </c>
      <c r="D136" s="2" t="str">
        <f>_xlfn.XLOOKUP(C136,Proveedores!A:A,Proveedores!B:B)</f>
        <v>UNIMARC</v>
      </c>
      <c r="E136" s="13">
        <v>14</v>
      </c>
      <c r="F136" s="2" t="str">
        <f>_xlfn.XLOOKUP(E136,Productos!A:A,Productos!B:B)</f>
        <v>ARROZ</v>
      </c>
      <c r="G136" s="2" t="str">
        <f>_xlfn.XLOOKUP(F136,Productos!B:B,Productos!C:C)</f>
        <v>UN</v>
      </c>
      <c r="H136" s="12">
        <v>2</v>
      </c>
      <c r="I136" s="10">
        <v>840</v>
      </c>
      <c r="J136" s="14">
        <v>0</v>
      </c>
      <c r="K136" s="10">
        <f t="shared" si="2"/>
        <v>1680</v>
      </c>
    </row>
    <row r="137" spans="1:11" x14ac:dyDescent="0.3">
      <c r="A137" s="2">
        <f>IF(_xlfn.CONCAT(B137:C137)=_xlfn.CONCAT(B136:C136),MAX($A$2:A136),MAX($A$2:A136)+1)</f>
        <v>62</v>
      </c>
      <c r="B137" s="3">
        <v>45016</v>
      </c>
      <c r="C137" s="2" t="s">
        <v>113</v>
      </c>
      <c r="D137" s="2" t="str">
        <f>_xlfn.XLOOKUP(C137,Proveedores!A:A,Proveedores!B:B)</f>
        <v>UNIMARC</v>
      </c>
      <c r="E137" s="13">
        <v>60</v>
      </c>
      <c r="F137" s="2" t="str">
        <f>_xlfn.XLOOKUP(E137,Productos!A:A,Productos!B:B)</f>
        <v>ASADO CARNICERO</v>
      </c>
      <c r="G137" s="2" t="str">
        <f>_xlfn.XLOOKUP(F137,Productos!B:B,Productos!C:C)</f>
        <v>KG</v>
      </c>
      <c r="H137" s="12">
        <v>1.978</v>
      </c>
      <c r="I137" s="10">
        <v>5990</v>
      </c>
      <c r="J137" s="14">
        <v>0</v>
      </c>
      <c r="K137" s="10">
        <f t="shared" si="2"/>
        <v>11848.22</v>
      </c>
    </row>
    <row r="138" spans="1:11" x14ac:dyDescent="0.3">
      <c r="A138" s="2">
        <f>IF(_xlfn.CONCAT(B138:C138)=_xlfn.CONCAT(B137:C137),MAX($A$2:A137),MAX($A$2:A137)+1)</f>
        <v>62</v>
      </c>
      <c r="B138" s="3">
        <v>45016</v>
      </c>
      <c r="C138" s="2" t="s">
        <v>113</v>
      </c>
      <c r="D138" s="2" t="str">
        <f>_xlfn.XLOOKUP(C138,Proveedores!A:A,Proveedores!B:B)</f>
        <v>UNIMARC</v>
      </c>
      <c r="E138" s="13">
        <v>61</v>
      </c>
      <c r="F138" s="2" t="str">
        <f>_xlfn.XLOOKUP(E138,Productos!A:A,Productos!B:B)</f>
        <v>PATE</v>
      </c>
      <c r="G138" s="2" t="str">
        <f>_xlfn.XLOOKUP(F138,Productos!B:B,Productos!C:C)</f>
        <v>UN</v>
      </c>
      <c r="H138" s="12">
        <v>1</v>
      </c>
      <c r="I138" s="10">
        <v>1050</v>
      </c>
      <c r="J138" s="14">
        <v>0</v>
      </c>
      <c r="K138" s="10">
        <f t="shared" si="2"/>
        <v>1050</v>
      </c>
    </row>
    <row r="139" spans="1:11" x14ac:dyDescent="0.3">
      <c r="A139" s="2">
        <f>IF(_xlfn.CONCAT(B139:C139)=_xlfn.CONCAT(B138:C138),MAX($A$2:A138),MAX($A$2:A138)+1)</f>
        <v>62</v>
      </c>
      <c r="B139" s="3">
        <v>45016</v>
      </c>
      <c r="C139" s="2" t="s">
        <v>113</v>
      </c>
      <c r="D139" s="2" t="str">
        <f>_xlfn.XLOOKUP(C139,Proveedores!A:A,Proveedores!B:B)</f>
        <v>UNIMARC</v>
      </c>
      <c r="E139" s="13">
        <v>16</v>
      </c>
      <c r="F139" s="2" t="str">
        <f>_xlfn.XLOOKUP(E139,Productos!A:A,Productos!B:B)</f>
        <v>HARINA</v>
      </c>
      <c r="G139" s="2" t="str">
        <f>_xlfn.XLOOKUP(F139,Productos!B:B,Productos!C:C)</f>
        <v>KG</v>
      </c>
      <c r="H139" s="12">
        <v>3</v>
      </c>
      <c r="I139" s="10">
        <v>1450</v>
      </c>
      <c r="J139" s="14">
        <v>1410</v>
      </c>
      <c r="K139" s="10">
        <f t="shared" si="2"/>
        <v>2940</v>
      </c>
    </row>
    <row r="140" spans="1:11" x14ac:dyDescent="0.3">
      <c r="A140" s="2">
        <f>IF(_xlfn.CONCAT(B140:C140)=_xlfn.CONCAT(B139:C139),MAX($A$2:A139),MAX($A$2:A139)+1)</f>
        <v>62</v>
      </c>
      <c r="B140" s="3">
        <v>45016</v>
      </c>
      <c r="C140" s="2" t="s">
        <v>113</v>
      </c>
      <c r="D140" s="2" t="str">
        <f>_xlfn.XLOOKUP(C140,Proveedores!A:A,Proveedores!B:B)</f>
        <v>UNIMARC</v>
      </c>
      <c r="E140" s="13">
        <v>8</v>
      </c>
      <c r="F140" s="2" t="str">
        <f>_xlfn.XLOOKUP(E140,Productos!A:A,Productos!B:B)</f>
        <v>JAMON</v>
      </c>
      <c r="G140" s="2" t="str">
        <f>_xlfn.XLOOKUP(F140,Productos!B:B,Productos!C:C)</f>
        <v>KG</v>
      </c>
      <c r="H140" s="12">
        <v>1</v>
      </c>
      <c r="I140" s="10">
        <v>2900</v>
      </c>
      <c r="J140" s="14">
        <v>0</v>
      </c>
      <c r="K140" s="10">
        <f t="shared" si="2"/>
        <v>2900</v>
      </c>
    </row>
    <row r="141" spans="1:11" x14ac:dyDescent="0.3">
      <c r="A141" s="2">
        <f>IF(_xlfn.CONCAT(B141:C141)=_xlfn.CONCAT(B140:C140),MAX($A$2:A140),MAX($A$2:A140)+1)</f>
        <v>62</v>
      </c>
      <c r="B141" s="3">
        <v>45016</v>
      </c>
      <c r="C141" s="2" t="s">
        <v>113</v>
      </c>
      <c r="D141" s="2" t="str">
        <f>_xlfn.XLOOKUP(C141,Proveedores!A:A,Proveedores!B:B)</f>
        <v>UNIMARC</v>
      </c>
      <c r="E141" s="13">
        <v>55</v>
      </c>
      <c r="F141" s="2" t="str">
        <f>_xlfn.XLOOKUP(E141,Productos!A:A,Productos!B:B)</f>
        <v>CERVEZA</v>
      </c>
      <c r="G141" s="2" t="str">
        <f>_xlfn.XLOOKUP(F141,Productos!B:B,Productos!C:C)</f>
        <v>UN</v>
      </c>
      <c r="H141" s="12">
        <v>2</v>
      </c>
      <c r="I141" s="10">
        <v>1450</v>
      </c>
      <c r="J141" s="14">
        <v>910</v>
      </c>
      <c r="K141" s="10">
        <f t="shared" si="2"/>
        <v>1990</v>
      </c>
    </row>
    <row r="142" spans="1:11" x14ac:dyDescent="0.3">
      <c r="A142" s="2">
        <f>IF(_xlfn.CONCAT(B142:C142)=_xlfn.CONCAT(B141:C141),MAX($A$2:A141),MAX($A$2:A141)+1)</f>
        <v>62</v>
      </c>
      <c r="B142" s="3">
        <v>45016</v>
      </c>
      <c r="C142" s="2" t="s">
        <v>113</v>
      </c>
      <c r="D142" s="2" t="str">
        <f>_xlfn.XLOOKUP(C142,Proveedores!A:A,Proveedores!B:B)</f>
        <v>UNIMARC</v>
      </c>
      <c r="E142" s="13">
        <v>55</v>
      </c>
      <c r="F142" s="2" t="str">
        <f>_xlfn.XLOOKUP(E142,Productos!A:A,Productos!B:B)</f>
        <v>CERVEZA</v>
      </c>
      <c r="G142" s="2" t="str">
        <f>_xlfn.XLOOKUP(F142,Productos!B:B,Productos!C:C)</f>
        <v>UN</v>
      </c>
      <c r="H142" s="12">
        <v>2</v>
      </c>
      <c r="I142" s="10">
        <v>1450</v>
      </c>
      <c r="J142" s="14">
        <v>910</v>
      </c>
      <c r="K142" s="10">
        <f t="shared" si="2"/>
        <v>1990</v>
      </c>
    </row>
    <row r="143" spans="1:11" x14ac:dyDescent="0.3">
      <c r="A143" s="2">
        <f>IF(_xlfn.CONCAT(B143:C143)=_xlfn.CONCAT(B142:C142),MAX($A$2:A142),MAX($A$2:A142)+1)</f>
        <v>62</v>
      </c>
      <c r="B143" s="3">
        <v>45016</v>
      </c>
      <c r="C143" s="2" t="s">
        <v>113</v>
      </c>
      <c r="D143" s="2" t="str">
        <f>_xlfn.XLOOKUP(C143,Proveedores!A:A,Proveedores!B:B)</f>
        <v>UNIMARC</v>
      </c>
      <c r="E143" s="13">
        <v>32</v>
      </c>
      <c r="F143" s="2" t="str">
        <f>_xlfn.XLOOKUP(E143,Productos!A:A,Productos!B:B)</f>
        <v>HUEVOS 30 - BANDEJA</v>
      </c>
      <c r="G143" s="2" t="str">
        <f>_xlfn.XLOOKUP(F143,Productos!B:B,Productos!C:C)</f>
        <v>UN</v>
      </c>
      <c r="H143" s="12">
        <v>1</v>
      </c>
      <c r="I143" s="10">
        <v>6090</v>
      </c>
      <c r="J143" s="14">
        <v>0</v>
      </c>
      <c r="K143" s="10">
        <f t="shared" si="2"/>
        <v>6090</v>
      </c>
    </row>
    <row r="144" spans="1:11" x14ac:dyDescent="0.3">
      <c r="A144" s="2">
        <f>IF(_xlfn.CONCAT(B144:C144)=_xlfn.CONCAT(B143:C143),MAX($A$2:A143),MAX($A$2:A143)+1)</f>
        <v>63</v>
      </c>
      <c r="B144" s="3">
        <v>45018</v>
      </c>
      <c r="C144" s="2" t="s">
        <v>221</v>
      </c>
      <c r="D144" s="2" t="str">
        <f>_xlfn.XLOOKUP(C144,Proveedores!A:A,Proveedores!B:B)</f>
        <v>FAMA</v>
      </c>
      <c r="E144" s="13">
        <v>1016</v>
      </c>
      <c r="F144" s="2" t="str">
        <f>_xlfn.XLOOKUP(E144,Productos!A:A,Productos!B:B)</f>
        <v>HELADO CASA</v>
      </c>
      <c r="G144" s="2" t="str">
        <f>_xlfn.XLOOKUP(F144,Productos!B:B,Productos!C:C)</f>
        <v>UN</v>
      </c>
      <c r="H144" s="12">
        <v>1</v>
      </c>
      <c r="I144" s="10">
        <v>890</v>
      </c>
      <c r="J144" s="14">
        <v>0</v>
      </c>
      <c r="K144" s="10">
        <f t="shared" si="2"/>
        <v>890</v>
      </c>
    </row>
    <row r="145" spans="1:12" x14ac:dyDescent="0.3">
      <c r="A145" s="2">
        <f>IF(_xlfn.CONCAT(B145:C145)=_xlfn.CONCAT(B144:C144),MAX($A$2:A144),MAX($A$2:A144)+1)</f>
        <v>63</v>
      </c>
      <c r="B145" s="3">
        <v>45018</v>
      </c>
      <c r="C145" s="2" t="s">
        <v>221</v>
      </c>
      <c r="D145" s="2" t="str">
        <f>_xlfn.XLOOKUP(C145,Proveedores!A:A,Proveedores!B:B)</f>
        <v>FAMA</v>
      </c>
      <c r="E145" s="13">
        <v>1017</v>
      </c>
      <c r="F145" s="2" t="str">
        <f>_xlfn.XLOOKUP(E145,Productos!A:A,Productos!B:B)</f>
        <v>VINO CASA</v>
      </c>
      <c r="G145" s="2" t="str">
        <f>_xlfn.XLOOKUP(F145,Productos!B:B,Productos!C:C)</f>
        <v>UN</v>
      </c>
      <c r="H145" s="12">
        <v>1</v>
      </c>
      <c r="I145" s="10">
        <v>3700</v>
      </c>
      <c r="J145" s="14">
        <v>0</v>
      </c>
      <c r="K145" s="10">
        <f t="shared" si="2"/>
        <v>3700</v>
      </c>
    </row>
    <row r="146" spans="1:12" x14ac:dyDescent="0.3">
      <c r="A146" s="2">
        <f>IF(_xlfn.CONCAT(B146:C146)=_xlfn.CONCAT(B145:C145),MAX($A$2:A145),MAX($A$2:A145)+1)</f>
        <v>64</v>
      </c>
      <c r="B146" s="3">
        <v>45019</v>
      </c>
      <c r="C146" s="2" t="s">
        <v>116</v>
      </c>
      <c r="D146" s="2" t="str">
        <f>_xlfn.XLOOKUP(C146,Proveedores!A:A,Proveedores!B:B)</f>
        <v>EMPRESA COMERCIAL LA VEGA</v>
      </c>
      <c r="E146" s="13">
        <v>56</v>
      </c>
      <c r="F146" s="2" t="str">
        <f>_xlfn.XLOOKUP(E146,Productos!A:A,Productos!B:B)</f>
        <v>VERDURAS</v>
      </c>
      <c r="G146" s="2" t="str">
        <f>_xlfn.XLOOKUP(F146,Productos!B:B,Productos!C:C)</f>
        <v>UN</v>
      </c>
      <c r="H146" s="12">
        <v>1</v>
      </c>
      <c r="I146" s="10">
        <v>26000</v>
      </c>
      <c r="J146" s="14">
        <v>0</v>
      </c>
      <c r="K146" s="10">
        <f t="shared" si="2"/>
        <v>26000</v>
      </c>
    </row>
    <row r="147" spans="1:12" x14ac:dyDescent="0.3">
      <c r="A147" s="2">
        <f>IF(_xlfn.CONCAT(B147:C147)=_xlfn.CONCAT(B146:C146),MAX($A$2:A146),MAX($A$2:A146)+1)</f>
        <v>65</v>
      </c>
      <c r="B147" s="3">
        <v>45019</v>
      </c>
      <c r="C147" s="2" t="s">
        <v>279</v>
      </c>
      <c r="D147" s="2" t="str">
        <f>_xlfn.XLOOKUP(C147,Proveedores!A:A,Proveedores!B:B)</f>
        <v>GALPON</v>
      </c>
      <c r="E147" s="13">
        <v>1008</v>
      </c>
      <c r="F147" s="2" t="str">
        <f>_xlfn.XLOOKUP(E147,Productos!A:A,Productos!B:B)</f>
        <v>PAN CASA</v>
      </c>
      <c r="G147" s="2" t="str">
        <f>_xlfn.XLOOKUP(F147,Productos!B:B,Productos!C:C)</f>
        <v>KG</v>
      </c>
      <c r="H147" s="12">
        <v>0.56799999999999995</v>
      </c>
      <c r="I147" s="10">
        <v>2200</v>
      </c>
      <c r="J147" s="14">
        <v>0</v>
      </c>
      <c r="K147" s="10">
        <f t="shared" si="2"/>
        <v>1249.5999999999999</v>
      </c>
    </row>
    <row r="148" spans="1:12" x14ac:dyDescent="0.3">
      <c r="A148" s="2">
        <f>IF(_xlfn.CONCAT(B148:C148)=_xlfn.CONCAT(B147:C147),MAX($A$2:A147),MAX($A$2:A147)+1)</f>
        <v>66</v>
      </c>
      <c r="B148" s="3">
        <v>45020</v>
      </c>
      <c r="C148" s="2" t="s">
        <v>113</v>
      </c>
      <c r="D148" s="2" t="str">
        <f>_xlfn.XLOOKUP(C148,Proveedores!A:A,Proveedores!B:B)</f>
        <v>UNIMARC</v>
      </c>
      <c r="E148" s="13">
        <v>24</v>
      </c>
      <c r="F148" s="2" t="str">
        <f>_xlfn.XLOOKUP(E148,Productos!A:A,Productos!B:B)</f>
        <v>TOALLA PAPEL</v>
      </c>
      <c r="G148" s="2" t="str">
        <f>_xlfn.XLOOKUP(F148,Productos!B:B,Productos!C:C)</f>
        <v>UN</v>
      </c>
      <c r="H148" s="12">
        <v>2</v>
      </c>
      <c r="I148" s="10">
        <v>3050</v>
      </c>
      <c r="J148" s="14">
        <v>2320</v>
      </c>
      <c r="K148" s="10">
        <f t="shared" si="2"/>
        <v>3780</v>
      </c>
    </row>
    <row r="149" spans="1:12" x14ac:dyDescent="0.3">
      <c r="A149" s="2">
        <f>IF(_xlfn.CONCAT(B149:C149)=_xlfn.CONCAT(B148:C148),MAX($A$2:A148),MAX($A$2:A148)+1)</f>
        <v>66</v>
      </c>
      <c r="B149" s="3">
        <v>45020</v>
      </c>
      <c r="C149" s="2" t="s">
        <v>113</v>
      </c>
      <c r="D149" s="2" t="str">
        <f>_xlfn.XLOOKUP(C149,Proveedores!A:A,Proveedores!B:B)</f>
        <v>UNIMARC</v>
      </c>
      <c r="E149" s="13">
        <v>10</v>
      </c>
      <c r="F149" s="2" t="str">
        <f>_xlfn.XLOOKUP(E149,Productos!A:A,Productos!B:B)</f>
        <v>TRUTRO ALA</v>
      </c>
      <c r="G149" s="2" t="str">
        <f>_xlfn.XLOOKUP(F149,Productos!B:B,Productos!C:C)</f>
        <v>KG</v>
      </c>
      <c r="H149" s="12">
        <v>0.97799999999999998</v>
      </c>
      <c r="I149" s="10">
        <v>2790</v>
      </c>
      <c r="J149" s="14">
        <v>0</v>
      </c>
      <c r="K149" s="10">
        <f t="shared" si="2"/>
        <v>2728.62</v>
      </c>
    </row>
    <row r="150" spans="1:12" x14ac:dyDescent="0.3">
      <c r="A150" s="2">
        <f>IF(_xlfn.CONCAT(B150:C150)=_xlfn.CONCAT(B149:C149),MAX($A$2:A149),MAX($A$2:A149)+1)</f>
        <v>66</v>
      </c>
      <c r="B150" s="3">
        <v>45020</v>
      </c>
      <c r="C150" s="2" t="s">
        <v>113</v>
      </c>
      <c r="D150" s="2" t="str">
        <f>_xlfn.XLOOKUP(C150,Proveedores!A:A,Proveedores!B:B)</f>
        <v>UNIMARC</v>
      </c>
      <c r="E150" s="13">
        <v>42</v>
      </c>
      <c r="F150" s="2" t="str">
        <f>_xlfn.XLOOKUP(E150,Productos!A:A,Productos!B:B)</f>
        <v>PECHUGA POLLO</v>
      </c>
      <c r="G150" s="2" t="str">
        <f>_xlfn.XLOOKUP(F150,Productos!B:B,Productos!C:C)</f>
        <v>KG</v>
      </c>
      <c r="H150" s="12">
        <v>1.1879999999999999</v>
      </c>
      <c r="I150" s="10">
        <v>3590</v>
      </c>
      <c r="J150" s="14">
        <v>0</v>
      </c>
      <c r="K150" s="10">
        <f t="shared" si="2"/>
        <v>4264.92</v>
      </c>
      <c r="L150" s="8"/>
    </row>
    <row r="151" spans="1:12" x14ac:dyDescent="0.3">
      <c r="A151" s="2">
        <f>IF(_xlfn.CONCAT(B151:C151)=_xlfn.CONCAT(B150:C150),MAX($A$2:A150),MAX($A$2:A150)+1)</f>
        <v>67</v>
      </c>
      <c r="B151" s="3">
        <v>45020</v>
      </c>
      <c r="C151" s="2" t="s">
        <v>160</v>
      </c>
      <c r="D151" s="2" t="str">
        <f>_xlfn.XLOOKUP(C151,Proveedores!A:A,Proveedores!B:B)</f>
        <v>CARNES KAR</v>
      </c>
      <c r="E151" s="13">
        <v>28</v>
      </c>
      <c r="F151" s="2" t="str">
        <f>_xlfn.XLOOKUP(E151,Productos!A:A,Productos!B:B)</f>
        <v>CHULETAS</v>
      </c>
      <c r="G151" s="2" t="str">
        <f>_xlfn.XLOOKUP(F151,Productos!B:B,Productos!C:C)</f>
        <v>KG</v>
      </c>
      <c r="H151" s="12">
        <v>1.1359999999999999</v>
      </c>
      <c r="I151" s="10">
        <v>4198</v>
      </c>
      <c r="J151" s="14">
        <v>0</v>
      </c>
      <c r="K151" s="10">
        <f t="shared" si="2"/>
        <v>4768.9279999999999</v>
      </c>
    </row>
    <row r="152" spans="1:12" x14ac:dyDescent="0.3">
      <c r="A152" s="2">
        <f>IF(_xlfn.CONCAT(B152:C152)=_xlfn.CONCAT(B151:C151),MAX($A$2:A151),MAX($A$2:A151)+1)</f>
        <v>67</v>
      </c>
      <c r="B152" s="3">
        <v>45020</v>
      </c>
      <c r="C152" s="2" t="s">
        <v>160</v>
      </c>
      <c r="D152" s="2" t="str">
        <f>_xlfn.XLOOKUP(C152,Proveedores!A:A,Proveedores!B:B)</f>
        <v>CARNES KAR</v>
      </c>
      <c r="E152" s="13">
        <v>12</v>
      </c>
      <c r="F152" s="2" t="str">
        <f>_xlfn.XLOOKUP(E152,Productos!A:A,Productos!B:B)</f>
        <v>CARNE MOLIDA</v>
      </c>
      <c r="G152" s="2" t="str">
        <f>_xlfn.XLOOKUP(F152,Productos!B:B,Productos!C:C)</f>
        <v>KG</v>
      </c>
      <c r="H152" s="12">
        <v>1.9259999999999999</v>
      </c>
      <c r="I152" s="10">
        <v>4998</v>
      </c>
      <c r="J152" s="14">
        <v>0</v>
      </c>
      <c r="K152" s="10">
        <f t="shared" si="2"/>
        <v>9626.1479999999992</v>
      </c>
    </row>
    <row r="153" spans="1:12" x14ac:dyDescent="0.3">
      <c r="A153" s="2">
        <f>IF(_xlfn.CONCAT(B153:C153)=_xlfn.CONCAT(B152:C152),MAX($A$2:A152),MAX($A$2:A152)+1)</f>
        <v>68</v>
      </c>
      <c r="B153" s="3">
        <v>45020</v>
      </c>
      <c r="C153" s="2" t="s">
        <v>108</v>
      </c>
      <c r="D153" s="2" t="str">
        <f>_xlfn.XLOOKUP(C153,Proveedores!A:A,Proveedores!B:B)</f>
        <v>COMERCIAL DE GALLARDO LTDA</v>
      </c>
      <c r="E153" s="13">
        <v>2</v>
      </c>
      <c r="F153" s="2" t="str">
        <f>_xlfn.XLOOKUP(E153,Productos!A:A,Productos!B:B)</f>
        <v>CREMA DE LECHE</v>
      </c>
      <c r="G153" s="2" t="str">
        <f>_xlfn.XLOOKUP(F153,Productos!B:B,Productos!C:C)</f>
        <v>LT</v>
      </c>
      <c r="H153" s="12">
        <v>1</v>
      </c>
      <c r="I153" s="10">
        <v>4100</v>
      </c>
      <c r="J153" s="14">
        <v>0</v>
      </c>
      <c r="K153" s="10">
        <f t="shared" si="2"/>
        <v>4100</v>
      </c>
    </row>
    <row r="154" spans="1:12" x14ac:dyDescent="0.3">
      <c r="A154" s="2">
        <f>IF(_xlfn.CONCAT(B154:C154)=_xlfn.CONCAT(B153:C153),MAX($A$2:A153),MAX($A$2:A153)+1)</f>
        <v>69</v>
      </c>
      <c r="B154" s="3">
        <v>45020</v>
      </c>
      <c r="C154" s="2" t="s">
        <v>109</v>
      </c>
      <c r="D154" s="2" t="str">
        <f>_xlfn.XLOOKUP(C154,Proveedores!A:A,Proveedores!B:B)</f>
        <v>SANTA ISABEL</v>
      </c>
      <c r="E154" s="13">
        <v>1008</v>
      </c>
      <c r="F154" s="2" t="str">
        <f>_xlfn.XLOOKUP(E154,Productos!A:A,Productos!B:B)</f>
        <v>PAN CASA</v>
      </c>
      <c r="G154" s="2" t="str">
        <f>_xlfn.XLOOKUP(F154,Productos!B:B,Productos!C:C)</f>
        <v>KG</v>
      </c>
      <c r="H154" s="12">
        <v>0.996</v>
      </c>
      <c r="I154" s="10">
        <v>1989</v>
      </c>
      <c r="J154" s="14">
        <v>99</v>
      </c>
      <c r="K154" s="10">
        <f t="shared" si="2"/>
        <v>1882.0440000000001</v>
      </c>
    </row>
    <row r="155" spans="1:12" x14ac:dyDescent="0.3">
      <c r="A155" s="2">
        <f>IF(_xlfn.CONCAT(B155:C155)=_xlfn.CONCAT(B154:C154),MAX($A$2:A154),MAX($A$2:A154)+1)</f>
        <v>69</v>
      </c>
      <c r="B155" s="3">
        <v>45020</v>
      </c>
      <c r="C155" s="2" t="s">
        <v>109</v>
      </c>
      <c r="D155" s="2" t="str">
        <f>_xlfn.XLOOKUP(C155,Proveedores!A:A,Proveedores!B:B)</f>
        <v>SANTA ISABEL</v>
      </c>
      <c r="E155" s="13">
        <v>47</v>
      </c>
      <c r="F155" s="2" t="str">
        <f>_xlfn.XLOOKUP(E155,Productos!A:A,Productos!B:B)</f>
        <v>QUESILLO POTE</v>
      </c>
      <c r="G155" s="2" t="str">
        <f>_xlfn.XLOOKUP(F155,Productos!B:B,Productos!C:C)</f>
        <v>UN</v>
      </c>
      <c r="H155" s="12">
        <v>1</v>
      </c>
      <c r="I155" s="10">
        <v>2139</v>
      </c>
      <c r="J155" s="14">
        <v>240</v>
      </c>
      <c r="K155" s="10">
        <f t="shared" si="2"/>
        <v>1899</v>
      </c>
      <c r="L155" s="8"/>
    </row>
    <row r="156" spans="1:12" x14ac:dyDescent="0.3">
      <c r="A156" s="2">
        <f>IF(_xlfn.CONCAT(B156:C156)=_xlfn.CONCAT(B155:C155),MAX($A$2:A155),MAX($A$2:A155)+1)</f>
        <v>70</v>
      </c>
      <c r="B156" s="3">
        <v>45020</v>
      </c>
      <c r="C156" s="2" t="s">
        <v>290</v>
      </c>
      <c r="D156" s="2" t="str">
        <f>_xlfn.XLOOKUP(C156,Proveedores!A:A,Proveedores!B:B)</f>
        <v>COMERCIAL DON PEPO</v>
      </c>
      <c r="E156" s="13">
        <v>1018</v>
      </c>
      <c r="F156" s="2" t="str">
        <f>_xlfn.XLOOKUP(E156,Productos!A:A,Productos!B:B)</f>
        <v>VELAS</v>
      </c>
      <c r="G156" s="2" t="str">
        <f>_xlfn.XLOOKUP(F156,Productos!B:B,Productos!C:C)</f>
        <v>UN</v>
      </c>
      <c r="H156" s="12">
        <v>1</v>
      </c>
      <c r="I156" s="10">
        <v>790</v>
      </c>
      <c r="J156" s="14">
        <v>0</v>
      </c>
      <c r="K156" s="10">
        <f t="shared" si="2"/>
        <v>790</v>
      </c>
    </row>
    <row r="157" spans="1:12" x14ac:dyDescent="0.3">
      <c r="A157" s="2">
        <f>IF(_xlfn.CONCAT(B157:C157)=_xlfn.CONCAT(B156:C156),MAX($A$2:A156),MAX($A$2:A156)+1)</f>
        <v>71</v>
      </c>
      <c r="B157" s="3">
        <v>45020</v>
      </c>
      <c r="C157" s="2" t="s">
        <v>194</v>
      </c>
      <c r="D157" s="2" t="str">
        <f>_xlfn.XLOOKUP(C157,Proveedores!A:A,Proveedores!B:B)</f>
        <v>FRUNA</v>
      </c>
      <c r="E157" s="13">
        <v>53</v>
      </c>
      <c r="F157" s="2" t="str">
        <f>_xlfn.XLOOKUP(E157,Productos!A:A,Productos!B:B)</f>
        <v>HUEVOS CHOCOLATE</v>
      </c>
      <c r="G157" s="2" t="str">
        <f>_xlfn.XLOOKUP(F157,Productos!B:B,Productos!C:C)</f>
        <v>UN</v>
      </c>
      <c r="H157" s="12">
        <v>22</v>
      </c>
      <c r="I157" s="10">
        <v>700</v>
      </c>
      <c r="J157" s="14">
        <v>0</v>
      </c>
      <c r="K157" s="10">
        <f t="shared" si="2"/>
        <v>15400</v>
      </c>
    </row>
    <row r="158" spans="1:12" x14ac:dyDescent="0.3">
      <c r="A158" s="2">
        <f>IF(_xlfn.CONCAT(B158:C158)=_xlfn.CONCAT(B157:C157),MAX($A$2:A157),MAX($A$2:A157)+1)</f>
        <v>72</v>
      </c>
      <c r="B158" s="3">
        <v>45020</v>
      </c>
      <c r="C158" s="2" t="s">
        <v>354</v>
      </c>
      <c r="D158" s="2" t="str">
        <f>_xlfn.XLOOKUP(C158,Proveedores!A:A,Proveedores!B:B)</f>
        <v>MICROS 1</v>
      </c>
      <c r="E158" s="13">
        <v>1004</v>
      </c>
      <c r="F158" s="2" t="str">
        <f>_xlfn.XLOOKUP(E158,Productos!A:A,Productos!B:B)</f>
        <v>TRANSPORTE</v>
      </c>
      <c r="G158" s="2" t="str">
        <f>_xlfn.XLOOKUP(F158,Productos!B:B,Productos!C:C)</f>
        <v>UN</v>
      </c>
      <c r="H158" s="12">
        <v>4</v>
      </c>
      <c r="I158" s="10">
        <v>525</v>
      </c>
      <c r="J158" s="14">
        <v>0</v>
      </c>
      <c r="K158" s="10">
        <f t="shared" si="2"/>
        <v>2100</v>
      </c>
    </row>
    <row r="159" spans="1:12" x14ac:dyDescent="0.3">
      <c r="A159" s="2">
        <f>IF(_xlfn.CONCAT(B159:C159)=_xlfn.CONCAT(B158:C158),MAX($A$2:A158),MAX($A$2:A158)+1)</f>
        <v>73</v>
      </c>
      <c r="B159" s="3">
        <v>45021</v>
      </c>
      <c r="C159" s="2" t="s">
        <v>116</v>
      </c>
      <c r="D159" s="2" t="str">
        <f>_xlfn.XLOOKUP(C159,Proveedores!A:A,Proveedores!B:B)</f>
        <v>EMPRESA COMERCIAL LA VEGA</v>
      </c>
      <c r="E159" s="13">
        <v>56</v>
      </c>
      <c r="F159" s="2" t="str">
        <f>_xlfn.XLOOKUP(E159,Productos!A:A,Productos!B:B)</f>
        <v>VERDURAS</v>
      </c>
      <c r="G159" s="2" t="str">
        <f>_xlfn.XLOOKUP(F159,Productos!B:B,Productos!C:C)</f>
        <v>UN</v>
      </c>
      <c r="H159" s="12">
        <v>1</v>
      </c>
      <c r="I159" s="10">
        <v>11000</v>
      </c>
      <c r="J159" s="14">
        <v>0</v>
      </c>
      <c r="K159" s="10">
        <f t="shared" si="2"/>
        <v>11000</v>
      </c>
    </row>
    <row r="160" spans="1:12" x14ac:dyDescent="0.3">
      <c r="A160" s="2">
        <f>IF(_xlfn.CONCAT(B160:C160)=_xlfn.CONCAT(B159:C159),MAX($A$2:A159),MAX($A$2:A159)+1)</f>
        <v>74</v>
      </c>
      <c r="B160" s="3">
        <v>45021</v>
      </c>
      <c r="C160" s="2" t="s">
        <v>294</v>
      </c>
      <c r="D160" s="2" t="str">
        <f>_xlfn.XLOOKUP(C160,Proveedores!A:A,Proveedores!B:B)</f>
        <v>LA QUILLOTANA</v>
      </c>
      <c r="E160" s="13">
        <v>62</v>
      </c>
      <c r="F160" s="2" t="str">
        <f>_xlfn.XLOOKUP(E160,Productos!A:A,Productos!B:B)</f>
        <v>CEBOLLINES</v>
      </c>
      <c r="G160" s="2" t="str">
        <f>_xlfn.XLOOKUP(F160,Productos!B:B,Productos!C:C)</f>
        <v>UN</v>
      </c>
      <c r="H160" s="12">
        <v>1</v>
      </c>
      <c r="I160" s="10">
        <v>4300</v>
      </c>
      <c r="J160" s="14">
        <v>0</v>
      </c>
      <c r="K160" s="10">
        <f t="shared" si="2"/>
        <v>4300</v>
      </c>
    </row>
    <row r="161" spans="1:11" x14ac:dyDescent="0.3">
      <c r="A161" s="2">
        <f>IF(_xlfn.CONCAT(B161:C161)=_xlfn.CONCAT(B160:C160),MAX($A$2:A160),MAX($A$2:A160)+1)</f>
        <v>75</v>
      </c>
      <c r="B161" s="3">
        <v>45021</v>
      </c>
      <c r="C161" s="2" t="s">
        <v>279</v>
      </c>
      <c r="D161" s="2" t="str">
        <f>_xlfn.XLOOKUP(C161,Proveedores!A:A,Proveedores!B:B)</f>
        <v>GALPON</v>
      </c>
      <c r="E161" s="13">
        <v>1014</v>
      </c>
      <c r="F161" s="2" t="str">
        <f>_xlfn.XLOOKUP(E161,Productos!A:A,Productos!B:B)</f>
        <v>BEBIDA</v>
      </c>
      <c r="G161" s="2" t="str">
        <f>_xlfn.XLOOKUP(F161,Productos!B:B,Productos!C:C)</f>
        <v>UN</v>
      </c>
      <c r="H161" s="12">
        <v>1</v>
      </c>
      <c r="I161" s="10">
        <v>1600</v>
      </c>
      <c r="J161" s="14">
        <v>0</v>
      </c>
      <c r="K161" s="10">
        <f t="shared" si="2"/>
        <v>1600</v>
      </c>
    </row>
    <row r="162" spans="1:11" x14ac:dyDescent="0.3">
      <c r="A162" s="2">
        <f>IF(_xlfn.CONCAT(B162:C162)=_xlfn.CONCAT(B161:C161),MAX($A$2:A161),MAX($A$2:A161)+1)</f>
        <v>76</v>
      </c>
      <c r="B162" s="3">
        <v>45022</v>
      </c>
      <c r="C162" s="2" t="s">
        <v>290</v>
      </c>
      <c r="D162" s="2" t="str">
        <f>_xlfn.XLOOKUP(C162,Proveedores!A:A,Proveedores!B:B)</f>
        <v>COMERCIAL DON PEPO</v>
      </c>
      <c r="E162" s="13">
        <v>1019</v>
      </c>
      <c r="F162" s="2" t="str">
        <f>_xlfn.XLOOKUP(E162,Productos!A:A,Productos!B:B)</f>
        <v>TORTILLAS</v>
      </c>
      <c r="G162" s="2" t="str">
        <f>_xlfn.XLOOKUP(F162,Productos!B:B,Productos!C:C)</f>
        <v>UN</v>
      </c>
      <c r="H162" s="12">
        <v>1</v>
      </c>
      <c r="I162" s="10">
        <v>1200</v>
      </c>
      <c r="J162" s="14">
        <v>0</v>
      </c>
      <c r="K162" s="10">
        <f t="shared" si="2"/>
        <v>1200</v>
      </c>
    </row>
    <row r="163" spans="1:11" x14ac:dyDescent="0.3">
      <c r="A163" s="2">
        <f>IF(_xlfn.CONCAT(B163:C163)=_xlfn.CONCAT(B162:C162),MAX($A$2:A162),MAX($A$2:A162)+1)</f>
        <v>76</v>
      </c>
      <c r="B163" s="3">
        <v>45022</v>
      </c>
      <c r="C163" s="2" t="s">
        <v>290</v>
      </c>
      <c r="D163" s="2" t="str">
        <f>_xlfn.XLOOKUP(C163,Proveedores!A:A,Proveedores!B:B)</f>
        <v>COMERCIAL DON PEPO</v>
      </c>
      <c r="E163" s="13">
        <v>1020</v>
      </c>
      <c r="F163" s="2" t="str">
        <f>_xlfn.XLOOKUP(E163,Productos!A:A,Productos!B:B)</f>
        <v>DETERGENTE</v>
      </c>
      <c r="G163" s="2" t="str">
        <f>_xlfn.XLOOKUP(F163,Productos!B:B,Productos!C:C)</f>
        <v>UN</v>
      </c>
      <c r="H163" s="12">
        <v>1</v>
      </c>
      <c r="I163" s="10">
        <v>1790</v>
      </c>
      <c r="J163" s="14">
        <v>0</v>
      </c>
      <c r="K163" s="10">
        <f t="shared" si="2"/>
        <v>1790</v>
      </c>
    </row>
    <row r="164" spans="1:11" x14ac:dyDescent="0.3">
      <c r="A164" s="2">
        <f>IF(_xlfn.CONCAT(B164:C164)=_xlfn.CONCAT(B163:C163),MAX($A$2:A163),MAX($A$2:A163)+1)</f>
        <v>76</v>
      </c>
      <c r="B164" s="3">
        <v>45022</v>
      </c>
      <c r="C164" s="2" t="s">
        <v>290</v>
      </c>
      <c r="D164" s="2" t="str">
        <f>_xlfn.XLOOKUP(C164,Proveedores!A:A,Proveedores!B:B)</f>
        <v>COMERCIAL DON PEPO</v>
      </c>
      <c r="E164" s="13">
        <v>1021</v>
      </c>
      <c r="F164" s="2" t="str">
        <f>_xlfn.XLOOKUP(E164,Productos!A:A,Productos!B:B)</f>
        <v>KETCHUP</v>
      </c>
      <c r="G164" s="2" t="str">
        <f>_xlfn.XLOOKUP(F164,Productos!B:B,Productos!C:C)</f>
        <v>UN</v>
      </c>
      <c r="H164" s="12">
        <v>1</v>
      </c>
      <c r="I164" s="10">
        <v>1790</v>
      </c>
      <c r="J164" s="14">
        <v>0</v>
      </c>
      <c r="K164" s="10">
        <f t="shared" si="2"/>
        <v>1790</v>
      </c>
    </row>
    <row r="165" spans="1:11" x14ac:dyDescent="0.3">
      <c r="A165" s="2">
        <f>IF(_xlfn.CONCAT(B165:C165)=_xlfn.CONCAT(B164:C164),MAX($A$2:A164),MAX($A$2:A164)+1)</f>
        <v>77</v>
      </c>
      <c r="B165" s="3">
        <v>45022</v>
      </c>
      <c r="C165" s="11" t="s">
        <v>320</v>
      </c>
      <c r="D165" s="2" t="str">
        <f>_xlfn.XLOOKUP(C165,Proveedores!A:A,Proveedores!B:B)</f>
        <v>CARNES SANTIAGO</v>
      </c>
      <c r="E165" s="13">
        <v>4</v>
      </c>
      <c r="F165" s="2" t="str">
        <f>_xlfn.XLOOKUP(E165,Productos!A:A,Productos!B:B)</f>
        <v>CERDOS</v>
      </c>
      <c r="G165" s="2" t="str">
        <f>_xlfn.XLOOKUP(F165,Productos!B:B,Productos!C:C)</f>
        <v>UN</v>
      </c>
      <c r="H165" s="12">
        <v>1</v>
      </c>
      <c r="I165" s="10">
        <v>2657</v>
      </c>
      <c r="J165" s="14">
        <v>0</v>
      </c>
      <c r="K165" s="10">
        <f t="shared" si="2"/>
        <v>2657</v>
      </c>
    </row>
    <row r="166" spans="1:11" x14ac:dyDescent="0.3">
      <c r="A166" s="2">
        <f>IF(_xlfn.CONCAT(B166:C166)=_xlfn.CONCAT(B165:C165),MAX($A$2:A165),MAX($A$2:A165)+1)</f>
        <v>78</v>
      </c>
      <c r="B166" s="3">
        <v>45022</v>
      </c>
      <c r="C166" s="2" t="s">
        <v>108</v>
      </c>
      <c r="D166" s="2" t="str">
        <f>_xlfn.XLOOKUP(C166,Proveedores!A:A,Proveedores!B:B)</f>
        <v>COMERCIAL DE GALLARDO LTDA</v>
      </c>
      <c r="E166" s="13">
        <v>30</v>
      </c>
      <c r="F166" s="2" t="str">
        <f>_xlfn.XLOOKUP(E166,Productos!A:A,Productos!B:B)</f>
        <v>CHOCLO BOLSA 1KG</v>
      </c>
      <c r="G166" s="2" t="str">
        <f>_xlfn.XLOOKUP(F166,Productos!B:B,Productos!C:C)</f>
        <v>UN</v>
      </c>
      <c r="H166" s="12">
        <v>2</v>
      </c>
      <c r="I166" s="10">
        <v>2290</v>
      </c>
      <c r="J166" s="14">
        <v>0</v>
      </c>
      <c r="K166" s="10">
        <f t="shared" si="2"/>
        <v>4580</v>
      </c>
    </row>
    <row r="167" spans="1:11" x14ac:dyDescent="0.3">
      <c r="A167" s="2">
        <f>IF(_xlfn.CONCAT(B167:C167)=_xlfn.CONCAT(B166:C166),MAX($A$2:A166),MAX($A$2:A166)+1)</f>
        <v>78</v>
      </c>
      <c r="B167" s="3">
        <v>45022</v>
      </c>
      <c r="C167" s="2" t="s">
        <v>108</v>
      </c>
      <c r="D167" s="2" t="str">
        <f>_xlfn.XLOOKUP(C167,Proveedores!A:A,Proveedores!B:B)</f>
        <v>COMERCIAL DE GALLARDO LTDA</v>
      </c>
      <c r="E167" s="13">
        <v>52</v>
      </c>
      <c r="F167" s="2" t="str">
        <f>_xlfn.XLOOKUP(E167,Productos!A:A,Productos!B:B)</f>
        <v>PRIMAVERA MINUTO VERDE</v>
      </c>
      <c r="G167" s="2" t="str">
        <f>_xlfn.XLOOKUP(F167,Productos!B:B,Productos!C:C)</f>
        <v>UN</v>
      </c>
      <c r="H167" s="12">
        <v>1</v>
      </c>
      <c r="I167" s="10">
        <v>2190</v>
      </c>
      <c r="J167" s="14">
        <v>0</v>
      </c>
      <c r="K167" s="10">
        <f t="shared" si="2"/>
        <v>2190</v>
      </c>
    </row>
    <row r="168" spans="1:11" x14ac:dyDescent="0.3">
      <c r="A168" s="2">
        <f>IF(_xlfn.CONCAT(B168:C168)=_xlfn.CONCAT(B167:C167),MAX($A$2:A167),MAX($A$2:A167)+1)</f>
        <v>78</v>
      </c>
      <c r="B168" s="3">
        <v>45022</v>
      </c>
      <c r="C168" s="2" t="s">
        <v>108</v>
      </c>
      <c r="D168" s="2" t="str">
        <f>_xlfn.XLOOKUP(C168,Proveedores!A:A,Proveedores!B:B)</f>
        <v>COMERCIAL DE GALLARDO LTDA</v>
      </c>
      <c r="E168" s="13">
        <v>63</v>
      </c>
      <c r="F168" s="2" t="str">
        <f>_xlfn.XLOOKUP(E168,Productos!A:A,Productos!B:B)</f>
        <v>MANTECA</v>
      </c>
      <c r="G168" s="2" t="str">
        <f>_xlfn.XLOOKUP(F168,Productos!B:B,Productos!C:C)</f>
        <v>UN</v>
      </c>
      <c r="H168" s="12">
        <v>1</v>
      </c>
      <c r="I168" s="10">
        <v>2290</v>
      </c>
      <c r="J168" s="14">
        <v>0</v>
      </c>
      <c r="K168" s="10">
        <f t="shared" si="2"/>
        <v>2290</v>
      </c>
    </row>
    <row r="169" spans="1:11" x14ac:dyDescent="0.3">
      <c r="A169" s="2">
        <f>IF(_xlfn.CONCAT(B169:C169)=_xlfn.CONCAT(B168:C168),MAX($A$2:A168),MAX($A$2:A168)+1)</f>
        <v>78</v>
      </c>
      <c r="B169" s="3">
        <v>45022</v>
      </c>
      <c r="C169" s="2" t="s">
        <v>108</v>
      </c>
      <c r="D169" s="2" t="str">
        <f>_xlfn.XLOOKUP(C169,Proveedores!A:A,Proveedores!B:B)</f>
        <v>COMERCIAL DE GALLARDO LTDA</v>
      </c>
      <c r="E169" s="13">
        <v>64</v>
      </c>
      <c r="F169" s="2" t="str">
        <f>_xlfn.XLOOKUP(E169,Productos!A:A,Productos!B:B)</f>
        <v>MANTEQUILLA</v>
      </c>
      <c r="G169" s="2" t="str">
        <f>_xlfn.XLOOKUP(F169,Productos!B:B,Productos!C:C)</f>
        <v>UN</v>
      </c>
      <c r="H169" s="12">
        <v>1</v>
      </c>
      <c r="I169" s="10">
        <v>1500</v>
      </c>
      <c r="J169" s="14">
        <v>0</v>
      </c>
      <c r="K169" s="10">
        <f t="shared" si="2"/>
        <v>1500</v>
      </c>
    </row>
    <row r="170" spans="1:11" x14ac:dyDescent="0.3">
      <c r="A170" s="2">
        <f>IF(_xlfn.CONCAT(B170:C170)=_xlfn.CONCAT(B169:C169),MAX($A$2:A169),MAX($A$2:A169)+1)</f>
        <v>78</v>
      </c>
      <c r="B170" s="3">
        <v>45022</v>
      </c>
      <c r="C170" s="2" t="s">
        <v>108</v>
      </c>
      <c r="D170" s="2" t="str">
        <f>_xlfn.XLOOKUP(C170,Proveedores!A:A,Proveedores!B:B)</f>
        <v>COMERCIAL DE GALLARDO LTDA</v>
      </c>
      <c r="E170" s="13">
        <v>23</v>
      </c>
      <c r="F170" s="2" t="str">
        <f>_xlfn.XLOOKUP(E170,Productos!A:A,Productos!B:B)</f>
        <v>MARGARINA</v>
      </c>
      <c r="G170" s="2" t="str">
        <f>_xlfn.XLOOKUP(F170,Productos!B:B,Productos!C:C)</f>
        <v>UN</v>
      </c>
      <c r="H170" s="12">
        <v>1</v>
      </c>
      <c r="I170" s="10">
        <v>1890</v>
      </c>
      <c r="J170" s="14">
        <v>0</v>
      </c>
      <c r="K170" s="10">
        <f t="shared" si="2"/>
        <v>1890</v>
      </c>
    </row>
    <row r="171" spans="1:11" x14ac:dyDescent="0.3">
      <c r="A171" s="2">
        <f>IF(_xlfn.CONCAT(B171:C171)=_xlfn.CONCAT(B170:C170),MAX($A$2:A170),MAX($A$2:A170)+1)</f>
        <v>78</v>
      </c>
      <c r="B171" s="3">
        <v>45022</v>
      </c>
      <c r="C171" s="2" t="s">
        <v>108</v>
      </c>
      <c r="D171" s="2" t="str">
        <f>_xlfn.XLOOKUP(C171,Proveedores!A:A,Proveedores!B:B)</f>
        <v>COMERCIAL DE GALLARDO LTDA</v>
      </c>
      <c r="E171" s="13">
        <v>23</v>
      </c>
      <c r="F171" s="2" t="str">
        <f>_xlfn.XLOOKUP(E171,Productos!A:A,Productos!B:B)</f>
        <v>MARGARINA</v>
      </c>
      <c r="G171" s="2" t="str">
        <f>_xlfn.XLOOKUP(F171,Productos!B:B,Productos!C:C)</f>
        <v>UN</v>
      </c>
      <c r="H171" s="12">
        <v>1</v>
      </c>
      <c r="I171" s="10">
        <v>2100</v>
      </c>
      <c r="J171" s="14">
        <v>0</v>
      </c>
      <c r="K171" s="10">
        <f t="shared" si="2"/>
        <v>2100</v>
      </c>
    </row>
    <row r="172" spans="1:11" x14ac:dyDescent="0.3">
      <c r="A172" s="2">
        <f>IF(_xlfn.CONCAT(B172:C172)=_xlfn.CONCAT(B171:C171),MAX($A$2:A171),MAX($A$2:A171)+1)</f>
        <v>78</v>
      </c>
      <c r="B172" s="3">
        <v>45022</v>
      </c>
      <c r="C172" s="2" t="s">
        <v>108</v>
      </c>
      <c r="D172" s="2" t="str">
        <f>_xlfn.XLOOKUP(C172,Proveedores!A:A,Proveedores!B:B)</f>
        <v>COMERCIAL DE GALLARDO LTDA</v>
      </c>
      <c r="E172" s="13">
        <v>26</v>
      </c>
      <c r="F172" s="2" t="str">
        <f>_xlfn.XLOOKUP(E172,Productos!A:A,Productos!B:B)</f>
        <v>QUESO</v>
      </c>
      <c r="G172" s="2" t="str">
        <f>_xlfn.XLOOKUP(F172,Productos!B:B,Productos!C:C)</f>
        <v>KG</v>
      </c>
      <c r="H172" s="12">
        <v>3.45</v>
      </c>
      <c r="I172" s="10">
        <v>6400</v>
      </c>
      <c r="J172" s="14">
        <v>0</v>
      </c>
      <c r="K172" s="10">
        <f t="shared" si="2"/>
        <v>22080</v>
      </c>
    </row>
    <row r="173" spans="1:11" x14ac:dyDescent="0.3">
      <c r="A173" s="2">
        <f>IF(_xlfn.CONCAT(B173:C173)=_xlfn.CONCAT(B172:C172),MAX($A$2:A172),MAX($A$2:A172)+1)</f>
        <v>79</v>
      </c>
      <c r="B173" s="3">
        <v>45022</v>
      </c>
      <c r="C173" s="2" t="s">
        <v>302</v>
      </c>
      <c r="D173" s="2" t="str">
        <f>_xlfn.XLOOKUP(C173,Proveedores!A:A,Proveedores!B:B)</f>
        <v>JUGETERIA MENAJES DONDE SILVA</v>
      </c>
      <c r="E173" s="13">
        <v>1018</v>
      </c>
      <c r="F173" s="2" t="str">
        <f>_xlfn.XLOOKUP(E173,Productos!A:A,Productos!B:B)</f>
        <v>VELAS</v>
      </c>
      <c r="G173" s="2" t="str">
        <f>_xlfn.XLOOKUP(F173,Productos!B:B,Productos!C:C)</f>
        <v>UN</v>
      </c>
      <c r="H173" s="12">
        <v>1</v>
      </c>
      <c r="I173" s="10">
        <v>2400</v>
      </c>
      <c r="J173" s="14">
        <v>0</v>
      </c>
      <c r="K173" s="10">
        <f t="shared" si="2"/>
        <v>2400</v>
      </c>
    </row>
    <row r="174" spans="1:11" x14ac:dyDescent="0.3">
      <c r="A174" s="2">
        <f>IF(_xlfn.CONCAT(B174:C174)=_xlfn.CONCAT(B173:C173),MAX($A$2:A173),MAX($A$2:A173)+1)</f>
        <v>80</v>
      </c>
      <c r="B174" s="3">
        <v>45022</v>
      </c>
      <c r="C174" s="2" t="s">
        <v>119</v>
      </c>
      <c r="D174" s="2" t="str">
        <f>_xlfn.XLOOKUP(C174,Proveedores!A:A,Proveedores!B:B)</f>
        <v>FABRICA DE BANDEJAS VANNI</v>
      </c>
      <c r="E174" s="13">
        <v>7</v>
      </c>
      <c r="F174" s="2" t="str">
        <f>_xlfn.XLOOKUP(E174,Productos!A:A,Productos!B:B)</f>
        <v>ENVASE ALUMINIO C-18</v>
      </c>
      <c r="G174" s="2" t="str">
        <f>_xlfn.XLOOKUP(F174,Productos!B:B,Productos!C:C)</f>
        <v>UN</v>
      </c>
      <c r="H174" s="12">
        <v>20</v>
      </c>
      <c r="I174" s="10">
        <v>124.91</v>
      </c>
      <c r="J174" s="14">
        <v>0</v>
      </c>
      <c r="K174" s="10">
        <f t="shared" si="2"/>
        <v>2498.1999999999998</v>
      </c>
    </row>
    <row r="175" spans="1:11" x14ac:dyDescent="0.3">
      <c r="A175" s="2">
        <f>IF(_xlfn.CONCAT(B175:C175)=_xlfn.CONCAT(B174:C174),MAX($A$2:A174),MAX($A$2:A174)+1)</f>
        <v>80</v>
      </c>
      <c r="B175" s="3">
        <v>45022</v>
      </c>
      <c r="C175" s="2" t="s">
        <v>119</v>
      </c>
      <c r="D175" s="2" t="str">
        <f>_xlfn.XLOOKUP(C175,Proveedores!A:A,Proveedores!B:B)</f>
        <v>FABRICA DE BANDEJAS VANNI</v>
      </c>
      <c r="E175" s="13">
        <v>65</v>
      </c>
      <c r="F175" s="2" t="str">
        <f>_xlfn.XLOOKUP(E175,Productos!A:A,Productos!B:B)</f>
        <v>SACO PAPEL KRAFT</v>
      </c>
      <c r="G175" s="2" t="str">
        <f>_xlfn.XLOOKUP(F175,Productos!B:B,Productos!C:C)</f>
        <v>UN</v>
      </c>
      <c r="H175" s="12">
        <v>100</v>
      </c>
      <c r="I175" s="10">
        <v>30.5</v>
      </c>
      <c r="J175" s="14">
        <v>0</v>
      </c>
      <c r="K175" s="10">
        <f t="shared" si="2"/>
        <v>3050</v>
      </c>
    </row>
    <row r="176" spans="1:11" x14ac:dyDescent="0.3">
      <c r="A176" s="2">
        <f>IF(_xlfn.CONCAT(B176:C176)=_xlfn.CONCAT(B175:C175),MAX($A$2:A175),MAX($A$2:A175)+1)</f>
        <v>80</v>
      </c>
      <c r="B176" s="3">
        <v>45022</v>
      </c>
      <c r="C176" s="2" t="s">
        <v>119</v>
      </c>
      <c r="D176" s="2" t="str">
        <f>_xlfn.XLOOKUP(C176,Proveedores!A:A,Proveedores!B:B)</f>
        <v>FABRICA DE BANDEJAS VANNI</v>
      </c>
      <c r="E176" s="13">
        <v>66</v>
      </c>
      <c r="F176" s="2" t="str">
        <f>_xlfn.XLOOKUP(E176,Productos!A:A,Productos!B:B)</f>
        <v>BANDEJA RECTANGULAR</v>
      </c>
      <c r="G176" s="2" t="str">
        <f>_xlfn.XLOOKUP(F176,Productos!B:B,Productos!C:C)</f>
        <v>UN</v>
      </c>
      <c r="H176" s="12">
        <v>15</v>
      </c>
      <c r="I176" s="10">
        <v>25.94</v>
      </c>
      <c r="J176" s="14">
        <v>0</v>
      </c>
      <c r="K176" s="10">
        <f t="shared" si="2"/>
        <v>389.1</v>
      </c>
    </row>
    <row r="177" spans="1:11" x14ac:dyDescent="0.3">
      <c r="A177" s="19">
        <f>IF(_xlfn.CONCAT(B177:C177)=_xlfn.CONCAT(B176:C176),MAX($A$2:A176),MAX($A$2:A176)+1)</f>
        <v>81</v>
      </c>
      <c r="B177" s="20">
        <v>45022</v>
      </c>
      <c r="C177" s="19" t="s">
        <v>113</v>
      </c>
      <c r="D177" s="2" t="str">
        <f>_xlfn.XLOOKUP(C177,Proveedores!A:A,Proveedores!B:B)</f>
        <v>UNIMARC</v>
      </c>
      <c r="E177" s="22"/>
      <c r="F177" s="19">
        <f>_xlfn.XLOOKUP(E177,Productos!A:A,Productos!B:B)</f>
        <v>0</v>
      </c>
      <c r="G177" s="19" t="e">
        <f>_xlfn.XLOOKUP(F177,Productos!B:B,Productos!C:C)</f>
        <v>#N/A</v>
      </c>
      <c r="H177" s="27"/>
      <c r="I177" s="21"/>
      <c r="J177" s="21">
        <v>0</v>
      </c>
      <c r="K177" s="10">
        <f t="shared" si="2"/>
        <v>0</v>
      </c>
    </row>
    <row r="178" spans="1:11" x14ac:dyDescent="0.3">
      <c r="A178" s="19">
        <f>IF(_xlfn.CONCAT(B178:C178)=_xlfn.CONCAT(B177:C177),MAX($A$2:A177),MAX($A$2:A177)+1)</f>
        <v>81</v>
      </c>
      <c r="B178" s="20">
        <v>45022</v>
      </c>
      <c r="C178" s="19" t="s">
        <v>113</v>
      </c>
      <c r="D178" s="2" t="str">
        <f>_xlfn.XLOOKUP(C178,Proveedores!A:A,Proveedores!B:B)</f>
        <v>UNIMARC</v>
      </c>
      <c r="E178" s="22"/>
      <c r="F178" s="19">
        <f>_xlfn.XLOOKUP(E178,Productos!A:A,Productos!B:B)</f>
        <v>0</v>
      </c>
      <c r="G178" s="19" t="e">
        <f>_xlfn.XLOOKUP(F178,Productos!B:B,Productos!C:C)</f>
        <v>#N/A</v>
      </c>
      <c r="H178" s="27"/>
      <c r="I178" s="21"/>
      <c r="J178" s="21">
        <v>0</v>
      </c>
      <c r="K178" s="10">
        <f t="shared" si="2"/>
        <v>0</v>
      </c>
    </row>
    <row r="179" spans="1:11" x14ac:dyDescent="0.3">
      <c r="A179" s="19">
        <f>IF(_xlfn.CONCAT(B179:C179)=_xlfn.CONCAT(B178:C178),MAX($A$2:A178),MAX($A$2:A178)+1)</f>
        <v>81</v>
      </c>
      <c r="B179" s="20">
        <v>45022</v>
      </c>
      <c r="C179" s="19" t="s">
        <v>113</v>
      </c>
      <c r="D179" s="2" t="str">
        <f>_xlfn.XLOOKUP(C179,Proveedores!A:A,Proveedores!B:B)</f>
        <v>UNIMARC</v>
      </c>
      <c r="E179" s="22"/>
      <c r="F179" s="19">
        <f>_xlfn.XLOOKUP(E179,Productos!A:A,Productos!B:B)</f>
        <v>0</v>
      </c>
      <c r="G179" s="19" t="e">
        <f>_xlfn.XLOOKUP(F179,Productos!B:B,Productos!C:C)</f>
        <v>#N/A</v>
      </c>
      <c r="H179" s="27"/>
      <c r="I179" s="21"/>
      <c r="J179" s="21">
        <v>0</v>
      </c>
      <c r="K179" s="10">
        <f t="shared" si="2"/>
        <v>0</v>
      </c>
    </row>
    <row r="180" spans="1:11" x14ac:dyDescent="0.3">
      <c r="A180" s="19">
        <f>IF(_xlfn.CONCAT(B180:C180)=_xlfn.CONCAT(B179:C179),MAX($A$2:A179),MAX($A$2:A179)+1)</f>
        <v>81</v>
      </c>
      <c r="B180" s="20">
        <v>45022</v>
      </c>
      <c r="C180" s="19" t="s">
        <v>113</v>
      </c>
      <c r="D180" s="2" t="str">
        <f>_xlfn.XLOOKUP(C180,Proveedores!A:A,Proveedores!B:B)</f>
        <v>UNIMARC</v>
      </c>
      <c r="E180" s="22"/>
      <c r="F180" s="19">
        <f>_xlfn.XLOOKUP(E180,Productos!A:A,Productos!B:B)</f>
        <v>0</v>
      </c>
      <c r="G180" s="19" t="e">
        <f>_xlfn.XLOOKUP(F180,Productos!B:B,Productos!C:C)</f>
        <v>#N/A</v>
      </c>
      <c r="H180" s="27"/>
      <c r="I180" s="21"/>
      <c r="J180" s="21">
        <v>0</v>
      </c>
      <c r="K180" s="10">
        <f t="shared" si="2"/>
        <v>0</v>
      </c>
    </row>
    <row r="181" spans="1:11" x14ac:dyDescent="0.3">
      <c r="A181" s="19">
        <f>IF(_xlfn.CONCAT(B181:C181)=_xlfn.CONCAT(B180:C180),MAX($A$2:A180),MAX($A$2:A180)+1)</f>
        <v>81</v>
      </c>
      <c r="B181" s="20">
        <v>45022</v>
      </c>
      <c r="C181" s="19" t="s">
        <v>113</v>
      </c>
      <c r="D181" s="2" t="str">
        <f>_xlfn.XLOOKUP(C181,Proveedores!A:A,Proveedores!B:B)</f>
        <v>UNIMARC</v>
      </c>
      <c r="E181" s="22"/>
      <c r="F181" s="19">
        <f>_xlfn.XLOOKUP(E181,Productos!A:A,Productos!B:B)</f>
        <v>0</v>
      </c>
      <c r="G181" s="19" t="e">
        <f>_xlfn.XLOOKUP(F181,Productos!B:B,Productos!C:C)</f>
        <v>#N/A</v>
      </c>
      <c r="H181" s="27"/>
      <c r="I181" s="21"/>
      <c r="J181" s="21">
        <v>0</v>
      </c>
      <c r="K181" s="10">
        <f t="shared" si="2"/>
        <v>0</v>
      </c>
    </row>
    <row r="182" spans="1:11" x14ac:dyDescent="0.3">
      <c r="A182" s="19">
        <f>IF(_xlfn.CONCAT(B182:C182)=_xlfn.CONCAT(B181:C181),MAX($A$2:A181),MAX($A$2:A181)+1)</f>
        <v>81</v>
      </c>
      <c r="B182" s="20">
        <v>45022</v>
      </c>
      <c r="C182" s="19" t="s">
        <v>113</v>
      </c>
      <c r="D182" s="2" t="str">
        <f>_xlfn.XLOOKUP(C182,Proveedores!A:A,Proveedores!B:B)</f>
        <v>UNIMARC</v>
      </c>
      <c r="E182" s="22"/>
      <c r="F182" s="19">
        <f>_xlfn.XLOOKUP(E182,Productos!A:A,Productos!B:B)</f>
        <v>0</v>
      </c>
      <c r="G182" s="19" t="e">
        <f>_xlfn.XLOOKUP(F182,Productos!B:B,Productos!C:C)</f>
        <v>#N/A</v>
      </c>
      <c r="H182" s="27"/>
      <c r="I182" s="21"/>
      <c r="J182" s="21">
        <v>0</v>
      </c>
      <c r="K182" s="10">
        <f t="shared" si="2"/>
        <v>0</v>
      </c>
    </row>
    <row r="183" spans="1:11" x14ac:dyDescent="0.3">
      <c r="A183" s="19">
        <f>IF(_xlfn.CONCAT(B183:C183)=_xlfn.CONCAT(B182:C182),MAX($A$2:A182),MAX($A$2:A182)+1)</f>
        <v>81</v>
      </c>
      <c r="B183" s="20">
        <v>45022</v>
      </c>
      <c r="C183" s="19" t="s">
        <v>113</v>
      </c>
      <c r="D183" s="2" t="str">
        <f>_xlfn.XLOOKUP(C183,Proveedores!A:A,Proveedores!B:B)</f>
        <v>UNIMARC</v>
      </c>
      <c r="E183" s="22"/>
      <c r="F183" s="19">
        <f>_xlfn.XLOOKUP(E183,Productos!A:A,Productos!B:B)</f>
        <v>0</v>
      </c>
      <c r="G183" s="19" t="e">
        <f>_xlfn.XLOOKUP(F183,Productos!B:B,Productos!C:C)</f>
        <v>#N/A</v>
      </c>
      <c r="H183" s="27"/>
      <c r="I183" s="21"/>
      <c r="J183" s="21">
        <v>0</v>
      </c>
      <c r="K183" s="10">
        <f t="shared" si="2"/>
        <v>0</v>
      </c>
    </row>
    <row r="184" spans="1:11" x14ac:dyDescent="0.3">
      <c r="A184" s="19">
        <f>IF(_xlfn.CONCAT(B184:C184)=_xlfn.CONCAT(B183:C183),MAX($A$2:A183),MAX($A$2:A183)+1)</f>
        <v>81</v>
      </c>
      <c r="B184" s="20">
        <v>45022</v>
      </c>
      <c r="C184" s="19" t="s">
        <v>113</v>
      </c>
      <c r="D184" s="2" t="str">
        <f>_xlfn.XLOOKUP(C184,Proveedores!A:A,Proveedores!B:B)</f>
        <v>UNIMARC</v>
      </c>
      <c r="E184" s="22"/>
      <c r="F184" s="19">
        <f>_xlfn.XLOOKUP(E184,Productos!A:A,Productos!B:B)</f>
        <v>0</v>
      </c>
      <c r="G184" s="19" t="e">
        <f>_xlfn.XLOOKUP(F184,Productos!B:B,Productos!C:C)</f>
        <v>#N/A</v>
      </c>
      <c r="H184" s="27"/>
      <c r="I184" s="21"/>
      <c r="J184" s="21">
        <v>0</v>
      </c>
      <c r="K184" s="10">
        <f t="shared" si="2"/>
        <v>0</v>
      </c>
    </row>
    <row r="185" spans="1:11" x14ac:dyDescent="0.3">
      <c r="A185" s="2">
        <f>IF(_xlfn.CONCAT(B185:C185)=_xlfn.CONCAT(B184:C184),MAX($A$2:A184),MAX($A$2:A184)+1)</f>
        <v>82</v>
      </c>
      <c r="B185" s="3">
        <v>45022</v>
      </c>
      <c r="C185" s="2" t="s">
        <v>354</v>
      </c>
      <c r="D185" s="2" t="str">
        <f>_xlfn.XLOOKUP(C185,Proveedores!A:A,Proveedores!B:B)</f>
        <v>MICROS 1</v>
      </c>
      <c r="E185" s="13">
        <v>1004</v>
      </c>
      <c r="F185" s="2" t="str">
        <f>_xlfn.XLOOKUP(E185,Productos!A:A,Productos!B:B)</f>
        <v>TRANSPORTE</v>
      </c>
      <c r="G185" s="2" t="str">
        <f>_xlfn.XLOOKUP(F185,Productos!B:B,Productos!C:C)</f>
        <v>UN</v>
      </c>
      <c r="H185" s="12">
        <v>2</v>
      </c>
      <c r="I185" s="10">
        <v>700</v>
      </c>
      <c r="J185" s="14">
        <v>0</v>
      </c>
      <c r="K185" s="10">
        <f t="shared" si="2"/>
        <v>1400</v>
      </c>
    </row>
    <row r="186" spans="1:11" x14ac:dyDescent="0.3">
      <c r="A186" s="2">
        <f>IF(_xlfn.CONCAT(B186:C186)=_xlfn.CONCAT(B185:C185),MAX($A$2:A185),MAX($A$2:A185)+1)</f>
        <v>83</v>
      </c>
      <c r="B186" s="3">
        <v>45022</v>
      </c>
      <c r="C186" s="2" t="s">
        <v>245</v>
      </c>
      <c r="D186" s="2" t="str">
        <f>_xlfn.XLOOKUP(C186,Proveedores!A:A,Proveedores!B:B)</f>
        <v>COLECTIVOS 15</v>
      </c>
      <c r="E186" s="13">
        <v>1004</v>
      </c>
      <c r="F186" s="2" t="str">
        <f>_xlfn.XLOOKUP(E186,Productos!A:A,Productos!B:B)</f>
        <v>TRANSPORTE</v>
      </c>
      <c r="G186" s="2" t="str">
        <f>_xlfn.XLOOKUP(F186,Productos!B:B,Productos!C:C)</f>
        <v>UN</v>
      </c>
      <c r="H186" s="12">
        <v>2</v>
      </c>
      <c r="I186" s="10">
        <v>1000</v>
      </c>
      <c r="J186" s="14">
        <v>0</v>
      </c>
      <c r="K186" s="10">
        <f t="shared" si="2"/>
        <v>2000</v>
      </c>
    </row>
    <row r="187" spans="1:11" x14ac:dyDescent="0.3">
      <c r="A187" s="2">
        <f>IF(_xlfn.CONCAT(B187:C187)=_xlfn.CONCAT(B186:C186),MAX($A$2:A186),MAX($A$2:A186)+1)</f>
        <v>84</v>
      </c>
      <c r="B187" s="3">
        <v>45023</v>
      </c>
      <c r="C187" s="2" t="s">
        <v>279</v>
      </c>
      <c r="D187" s="2" t="str">
        <f>_xlfn.XLOOKUP(C187,Proveedores!A:A,Proveedores!B:B)</f>
        <v>GALPON</v>
      </c>
      <c r="E187" s="13">
        <v>1014</v>
      </c>
      <c r="F187" s="2" t="str">
        <f>_xlfn.XLOOKUP(E187,Productos!A:A,Productos!B:B)</f>
        <v>BEBIDA</v>
      </c>
      <c r="G187" s="2" t="str">
        <f>_xlfn.XLOOKUP(F187,Productos!B:B,Productos!C:C)</f>
        <v>UN</v>
      </c>
      <c r="H187" s="12">
        <v>1</v>
      </c>
      <c r="I187" s="10">
        <v>1600</v>
      </c>
      <c r="J187" s="14">
        <v>0</v>
      </c>
      <c r="K187" s="10">
        <f t="shared" si="2"/>
        <v>1600</v>
      </c>
    </row>
    <row r="188" spans="1:11" x14ac:dyDescent="0.3">
      <c r="A188" s="2">
        <f>IF(_xlfn.CONCAT(B188:C188)=_xlfn.CONCAT(B187:C187),MAX($A$2:A187),MAX($A$2:A187)+1)</f>
        <v>85</v>
      </c>
      <c r="B188" s="3">
        <v>45023</v>
      </c>
      <c r="C188" s="2" t="s">
        <v>230</v>
      </c>
      <c r="D188" s="2" t="str">
        <f>_xlfn.XLOOKUP(C188,Proveedores!A:A,Proveedores!B:B)</f>
        <v>MARISCOS WENDY</v>
      </c>
      <c r="E188" s="13">
        <v>57</v>
      </c>
      <c r="F188" s="2" t="str">
        <f>_xlfn.XLOOKUP(E188,Productos!A:A,Productos!B:B)</f>
        <v>MARISCOS</v>
      </c>
      <c r="G188" s="2" t="str">
        <f>_xlfn.XLOOKUP(F188,Productos!B:B,Productos!C:C)</f>
        <v>UN</v>
      </c>
      <c r="H188" s="12">
        <v>1</v>
      </c>
      <c r="I188" s="10">
        <v>5000</v>
      </c>
      <c r="J188" s="10">
        <v>0</v>
      </c>
      <c r="K188" s="10">
        <f t="shared" si="2"/>
        <v>5000</v>
      </c>
    </row>
    <row r="189" spans="1:11" x14ac:dyDescent="0.3">
      <c r="A189" s="2">
        <f>IF(_xlfn.CONCAT(B189:C189)=_xlfn.CONCAT(B188:C188),MAX($A$2:A188),MAX($A$2:A188)+1)</f>
        <v>86</v>
      </c>
      <c r="B189" s="3">
        <v>45026</v>
      </c>
      <c r="C189" s="2" t="s">
        <v>279</v>
      </c>
      <c r="D189" s="2" t="str">
        <f>_xlfn.XLOOKUP(C189,Proveedores!A:A,Proveedores!B:B)</f>
        <v>GALPON</v>
      </c>
      <c r="E189" s="13">
        <v>1008</v>
      </c>
      <c r="F189" s="2" t="str">
        <f>_xlfn.XLOOKUP(E189,Productos!A:A,Productos!B:B)</f>
        <v>PAN CASA</v>
      </c>
      <c r="G189" s="2" t="str">
        <f>_xlfn.XLOOKUP(F189,Productos!B:B,Productos!C:C)</f>
        <v>KG</v>
      </c>
      <c r="H189" s="12">
        <v>0.55000000000000004</v>
      </c>
      <c r="I189" s="10">
        <v>2200</v>
      </c>
      <c r="J189" s="10">
        <v>0</v>
      </c>
      <c r="K189" s="10">
        <f t="shared" si="2"/>
        <v>1210</v>
      </c>
    </row>
    <row r="190" spans="1:11" x14ac:dyDescent="0.3">
      <c r="A190" s="2">
        <f>IF(_xlfn.CONCAT(B190:C190)=_xlfn.CONCAT(B189:C189),MAX($A$2:A189),MAX($A$2:A189)+1)</f>
        <v>86</v>
      </c>
      <c r="B190" s="3">
        <v>45026</v>
      </c>
      <c r="C190" s="2" t="s">
        <v>279</v>
      </c>
      <c r="D190" s="2" t="str">
        <f>_xlfn.XLOOKUP(C190,Proveedores!A:A,Proveedores!B:B)</f>
        <v>GALPON</v>
      </c>
      <c r="E190" s="13">
        <v>1014</v>
      </c>
      <c r="F190" s="2" t="str">
        <f>_xlfn.XLOOKUP(E190,Productos!A:A,Productos!B:B)</f>
        <v>BEBIDA</v>
      </c>
      <c r="G190" s="2" t="str">
        <f>_xlfn.XLOOKUP(F190,Productos!B:B,Productos!C:C)</f>
        <v>UN</v>
      </c>
      <c r="H190" s="12">
        <v>1</v>
      </c>
      <c r="I190" s="10">
        <v>1600</v>
      </c>
      <c r="J190" s="10">
        <v>0</v>
      </c>
      <c r="K190" s="10">
        <f t="shared" si="2"/>
        <v>1600</v>
      </c>
    </row>
    <row r="191" spans="1:11" x14ac:dyDescent="0.3">
      <c r="A191" s="2">
        <f>IF(_xlfn.CONCAT(B191:C191)=_xlfn.CONCAT(B190:C190),MAX($A$2:A190),MAX($A$2:A190)+1)</f>
        <v>87</v>
      </c>
      <c r="B191" s="3">
        <v>45027</v>
      </c>
      <c r="C191" s="2" t="s">
        <v>215</v>
      </c>
      <c r="D191" s="2" t="str">
        <f>_xlfn.XLOOKUP(C191,Proveedores!A:A,Proveedores!B:B)</f>
        <v>SUPERCARNES</v>
      </c>
      <c r="E191" s="13">
        <v>12</v>
      </c>
      <c r="F191" s="2" t="str">
        <f>_xlfn.XLOOKUP(E191,Productos!A:A,Productos!B:B)</f>
        <v>CARNE MOLIDA</v>
      </c>
      <c r="G191" s="2" t="str">
        <f>_xlfn.XLOOKUP(F191,Productos!B:B,Productos!C:C)</f>
        <v>KG</v>
      </c>
      <c r="H191" s="12">
        <v>1.3859999999999999</v>
      </c>
      <c r="I191" s="10">
        <v>4998</v>
      </c>
      <c r="J191" s="10">
        <v>0</v>
      </c>
      <c r="K191" s="10">
        <f t="shared" si="2"/>
        <v>6927.2279999999992</v>
      </c>
    </row>
    <row r="192" spans="1:11" x14ac:dyDescent="0.3">
      <c r="A192" s="2">
        <f>IF(_xlfn.CONCAT(B192:C192)=_xlfn.CONCAT(B191:C191),MAX($A$2:A191),MAX($A$2:A191)+1)</f>
        <v>88</v>
      </c>
      <c r="B192" s="3">
        <v>45027</v>
      </c>
      <c r="C192" s="2" t="s">
        <v>320</v>
      </c>
      <c r="D192" s="2" t="str">
        <f>_xlfn.XLOOKUP(C192,Proveedores!A:A,Proveedores!B:B)</f>
        <v>CARNES SANTIAGO</v>
      </c>
      <c r="E192" s="13">
        <v>27</v>
      </c>
      <c r="F192" s="2" t="str">
        <f>_xlfn.XLOOKUP(E192,Productos!A:A,Productos!B:B)</f>
        <v>TRUTRO DE POLLO</v>
      </c>
      <c r="G192" s="2" t="str">
        <f>_xlfn.XLOOKUP(F192,Productos!B:B,Productos!C:C)</f>
        <v>KG</v>
      </c>
      <c r="H192" s="12">
        <v>1.59</v>
      </c>
      <c r="I192" s="10">
        <v>1698</v>
      </c>
      <c r="J192" s="10">
        <v>0</v>
      </c>
      <c r="K192" s="10">
        <f t="shared" si="2"/>
        <v>2699.82</v>
      </c>
    </row>
    <row r="193" spans="1:11" x14ac:dyDescent="0.3">
      <c r="A193" s="2">
        <f>IF(_xlfn.CONCAT(B193:C193)=_xlfn.CONCAT(B192:C192),MAX($A$2:A192),MAX($A$2:A192)+1)</f>
        <v>89</v>
      </c>
      <c r="B193" s="3">
        <v>45027</v>
      </c>
      <c r="C193" s="2" t="s">
        <v>113</v>
      </c>
      <c r="D193" s="2" t="str">
        <f>_xlfn.XLOOKUP(C193,Proveedores!A:A,Proveedores!B:B)</f>
        <v>UNIMARC</v>
      </c>
      <c r="E193" s="13">
        <v>1013</v>
      </c>
      <c r="F193" s="2" t="str">
        <f>_xlfn.XLOOKUP(E193,Productos!A:A,Productos!B:B)</f>
        <v>AGUA EMBOTELLADA</v>
      </c>
      <c r="G193" s="2" t="str">
        <f>_xlfn.XLOOKUP(F193,Productos!B:B,Productos!C:C)</f>
        <v>UN</v>
      </c>
      <c r="H193" s="12">
        <v>4</v>
      </c>
      <c r="I193" s="10">
        <v>710</v>
      </c>
      <c r="J193" s="10">
        <v>520</v>
      </c>
      <c r="K193" s="10">
        <f t="shared" si="2"/>
        <v>2320</v>
      </c>
    </row>
    <row r="194" spans="1:11" x14ac:dyDescent="0.3">
      <c r="A194" s="2">
        <f>IF(_xlfn.CONCAT(B194:C194)=_xlfn.CONCAT(B193:C193),MAX($A$2:A193),MAX($A$2:A193)+1)</f>
        <v>89</v>
      </c>
      <c r="B194" s="3">
        <v>45027</v>
      </c>
      <c r="C194" s="2" t="s">
        <v>113</v>
      </c>
      <c r="D194" s="2" t="str">
        <f>_xlfn.XLOOKUP(C194,Proveedores!A:A,Proveedores!B:B)</f>
        <v>UNIMARC</v>
      </c>
      <c r="E194" s="13">
        <v>1008</v>
      </c>
      <c r="F194" s="2" t="str">
        <f>_xlfn.XLOOKUP(E194,Productos!A:A,Productos!B:B)</f>
        <v>PAN CASA</v>
      </c>
      <c r="G194" s="2" t="str">
        <f>_xlfn.XLOOKUP(F194,Productos!B:B,Productos!C:C)</f>
        <v>KG</v>
      </c>
      <c r="H194" s="12">
        <v>0.80200000000000005</v>
      </c>
      <c r="I194" s="10">
        <v>2190</v>
      </c>
      <c r="J194" s="10">
        <v>0</v>
      </c>
      <c r="K194" s="10">
        <f t="shared" ref="K194:K257" si="3">(H194*I194)-J194</f>
        <v>1756.38</v>
      </c>
    </row>
    <row r="195" spans="1:11" x14ac:dyDescent="0.3">
      <c r="A195" s="2">
        <f>IF(_xlfn.CONCAT(B195:C195)=_xlfn.CONCAT(B194:C194),MAX($A$2:A194),MAX($A$2:A194)+1)</f>
        <v>89</v>
      </c>
      <c r="B195" s="3">
        <v>45027</v>
      </c>
      <c r="C195" s="2" t="s">
        <v>113</v>
      </c>
      <c r="D195" s="2" t="str">
        <f>_xlfn.XLOOKUP(C195,Proveedores!A:A,Proveedores!B:B)</f>
        <v>UNIMARC</v>
      </c>
      <c r="E195" s="13">
        <v>1008</v>
      </c>
      <c r="F195" s="2" t="str">
        <f>_xlfn.XLOOKUP(E195,Productos!A:A,Productos!B:B)</f>
        <v>PAN CASA</v>
      </c>
      <c r="G195" s="2" t="str">
        <f>_xlfn.XLOOKUP(F195,Productos!B:B,Productos!C:C)</f>
        <v>KG</v>
      </c>
      <c r="H195" s="12">
        <v>1</v>
      </c>
      <c r="I195" s="10">
        <v>1090</v>
      </c>
      <c r="J195" s="10">
        <v>0</v>
      </c>
      <c r="K195" s="10">
        <f t="shared" si="3"/>
        <v>1090</v>
      </c>
    </row>
    <row r="196" spans="1:11" x14ac:dyDescent="0.3">
      <c r="A196" s="2">
        <f>IF(_xlfn.CONCAT(B196:C196)=_xlfn.CONCAT(B195:C195),MAX($A$2:A195),MAX($A$2:A195)+1)</f>
        <v>89</v>
      </c>
      <c r="B196" s="3">
        <v>45027</v>
      </c>
      <c r="C196" s="2" t="s">
        <v>113</v>
      </c>
      <c r="D196" s="2" t="str">
        <f>_xlfn.XLOOKUP(C196,Proveedores!A:A,Proveedores!B:B)</f>
        <v>UNIMARC</v>
      </c>
      <c r="E196" s="13">
        <v>47</v>
      </c>
      <c r="F196" s="2" t="str">
        <f>_xlfn.XLOOKUP(E196,Productos!A:A,Productos!B:B)</f>
        <v>QUESILLO POTE</v>
      </c>
      <c r="G196" s="2" t="str">
        <f>_xlfn.XLOOKUP(F196,Productos!B:B,Productos!C:C)</f>
        <v>UN</v>
      </c>
      <c r="H196" s="12">
        <v>1</v>
      </c>
      <c r="I196" s="10">
        <v>2250</v>
      </c>
      <c r="J196" s="10">
        <v>1125</v>
      </c>
      <c r="K196" s="10">
        <f t="shared" si="3"/>
        <v>1125</v>
      </c>
    </row>
    <row r="197" spans="1:11" x14ac:dyDescent="0.3">
      <c r="A197" s="2">
        <f>IF(_xlfn.CONCAT(B197:C197)=_xlfn.CONCAT(B196:C196),MAX($A$2:A196),MAX($A$2:A196)+1)</f>
        <v>90</v>
      </c>
      <c r="B197" s="3">
        <v>45027</v>
      </c>
      <c r="C197" s="2" t="s">
        <v>290</v>
      </c>
      <c r="D197" s="2" t="str">
        <f>_xlfn.XLOOKUP(C197,Proveedores!A:A,Proveedores!B:B)</f>
        <v>COMERCIAL DON PEPO</v>
      </c>
      <c r="E197" s="13">
        <v>67</v>
      </c>
      <c r="F197" s="2" t="str">
        <f>_xlfn.XLOOKUP(E197,Productos!A:A,Productos!B:B)</f>
        <v>SALSA SOYA</v>
      </c>
      <c r="G197" s="2" t="str">
        <f>_xlfn.XLOOKUP(F197,Productos!B:B,Productos!C:C)</f>
        <v>UN</v>
      </c>
      <c r="H197" s="12">
        <v>1</v>
      </c>
      <c r="I197" s="10">
        <v>2250</v>
      </c>
      <c r="J197" s="10">
        <v>0</v>
      </c>
      <c r="K197" s="10">
        <f t="shared" si="3"/>
        <v>2250</v>
      </c>
    </row>
    <row r="198" spans="1:11" x14ac:dyDescent="0.3">
      <c r="A198" s="2">
        <f>IF(_xlfn.CONCAT(B198:C198)=_xlfn.CONCAT(B197:C197),MAX($A$2:A197),MAX($A$2:A197)+1)</f>
        <v>91</v>
      </c>
      <c r="B198" s="3">
        <v>45027</v>
      </c>
      <c r="C198" s="2" t="s">
        <v>245</v>
      </c>
      <c r="D198" s="2" t="str">
        <f>_xlfn.XLOOKUP(C198,Proveedores!A:A,Proveedores!B:B)</f>
        <v>COLECTIVOS 15</v>
      </c>
      <c r="E198" s="13">
        <v>1004</v>
      </c>
      <c r="F198" s="2" t="str">
        <f>_xlfn.XLOOKUP(E198,Productos!A:A,Productos!B:B)</f>
        <v>TRANSPORTE</v>
      </c>
      <c r="G198" s="2" t="str">
        <f>_xlfn.XLOOKUP(F198,Productos!B:B,Productos!C:C)</f>
        <v>UN</v>
      </c>
      <c r="H198" s="12">
        <v>2</v>
      </c>
      <c r="I198" s="10">
        <v>1000</v>
      </c>
      <c r="J198" s="10">
        <v>0</v>
      </c>
      <c r="K198" s="10">
        <f t="shared" si="3"/>
        <v>2000</v>
      </c>
    </row>
    <row r="199" spans="1:11" x14ac:dyDescent="0.3">
      <c r="A199" s="2">
        <f>IF(_xlfn.CONCAT(B199:C199)=_xlfn.CONCAT(B198:C198),MAX($A$2:A198),MAX($A$2:A198)+1)</f>
        <v>92</v>
      </c>
      <c r="B199" s="3">
        <v>45027</v>
      </c>
      <c r="C199" s="2" t="s">
        <v>359</v>
      </c>
      <c r="D199" s="2" t="str">
        <f>_xlfn.XLOOKUP(C199,Proveedores!A:A,Proveedores!B:B)</f>
        <v>MATÍAS SILVA</v>
      </c>
      <c r="E199" s="13">
        <v>1000</v>
      </c>
      <c r="F199" s="2" t="str">
        <f>_xlfn.XLOOKUP(E199,Productos!A:A,Productos!B:B)</f>
        <v>ARRIENDO</v>
      </c>
      <c r="G199" s="2" t="str">
        <f>_xlfn.XLOOKUP(F199,Productos!B:B,Productos!C:C)</f>
        <v>UN</v>
      </c>
      <c r="H199" s="12">
        <v>1</v>
      </c>
      <c r="I199" s="10">
        <v>580000</v>
      </c>
      <c r="J199" s="10">
        <v>0</v>
      </c>
      <c r="K199" s="10">
        <f t="shared" si="3"/>
        <v>580000</v>
      </c>
    </row>
    <row r="200" spans="1:11" x14ac:dyDescent="0.3">
      <c r="A200" s="2">
        <f>IF(_xlfn.CONCAT(B200:C200)=_xlfn.CONCAT(B199:C199),MAX($A$2:A199),MAX($A$2:A199)+1)</f>
        <v>93</v>
      </c>
      <c r="B200" s="3">
        <v>45028</v>
      </c>
      <c r="C200" s="2" t="s">
        <v>221</v>
      </c>
      <c r="D200" s="2" t="str">
        <f>_xlfn.XLOOKUP(C200,Proveedores!A:A,Proveedores!B:B)</f>
        <v>FAMA</v>
      </c>
      <c r="E200" s="13">
        <v>43</v>
      </c>
      <c r="F200" s="2" t="str">
        <f>_xlfn.XLOOKUP(E200,Productos!A:A,Productos!B:B)</f>
        <v>VINO BLANCO</v>
      </c>
      <c r="G200" s="2" t="str">
        <f>_xlfn.XLOOKUP(F200,Productos!B:B,Productos!C:C)</f>
        <v>UN</v>
      </c>
      <c r="H200" s="12">
        <v>1</v>
      </c>
      <c r="I200" s="10">
        <v>1400</v>
      </c>
      <c r="J200" s="10">
        <v>0</v>
      </c>
      <c r="K200" s="10">
        <f t="shared" si="3"/>
        <v>1400</v>
      </c>
    </row>
    <row r="201" spans="1:11" x14ac:dyDescent="0.3">
      <c r="A201" s="2">
        <f>IF(_xlfn.CONCAT(B201:C201)=_xlfn.CONCAT(B200:C200),MAX($A$2:A200),MAX($A$2:A200)+1)</f>
        <v>93</v>
      </c>
      <c r="B201" s="3">
        <v>45028</v>
      </c>
      <c r="C201" s="2" t="s">
        <v>221</v>
      </c>
      <c r="D201" s="2" t="str">
        <f>_xlfn.XLOOKUP(C201,Proveedores!A:A,Proveedores!B:B)</f>
        <v>FAMA</v>
      </c>
      <c r="E201" s="13">
        <v>55</v>
      </c>
      <c r="F201" s="2" t="str">
        <f>_xlfn.XLOOKUP(E201,Productos!A:A,Productos!B:B)</f>
        <v>CERVEZA</v>
      </c>
      <c r="G201" s="2" t="str">
        <f>_xlfn.XLOOKUP(F201,Productos!B:B,Productos!C:C)</f>
        <v>UN</v>
      </c>
      <c r="H201" s="12">
        <v>3</v>
      </c>
      <c r="I201" s="10">
        <v>1200</v>
      </c>
      <c r="J201" s="10">
        <v>0</v>
      </c>
      <c r="K201" s="10">
        <f t="shared" si="3"/>
        <v>3600</v>
      </c>
    </row>
    <row r="202" spans="1:11" x14ac:dyDescent="0.3">
      <c r="A202" s="2">
        <f>IF(_xlfn.CONCAT(B202:C202)=_xlfn.CONCAT(B201:C201),MAX($A$2:A201),MAX($A$2:A201)+1)</f>
        <v>94</v>
      </c>
      <c r="B202" s="3">
        <v>45029</v>
      </c>
      <c r="C202" s="2" t="s">
        <v>221</v>
      </c>
      <c r="D202" s="2" t="str">
        <f>_xlfn.XLOOKUP(C202,Proveedores!A:A,Proveedores!B:B)</f>
        <v>FAMA</v>
      </c>
      <c r="E202" s="13">
        <v>55</v>
      </c>
      <c r="F202" s="2" t="str">
        <f>_xlfn.XLOOKUP(E202,Productos!A:A,Productos!B:B)</f>
        <v>CERVEZA</v>
      </c>
      <c r="G202" s="2" t="str">
        <f>_xlfn.XLOOKUP(F202,Productos!B:B,Productos!C:C)</f>
        <v>UN</v>
      </c>
      <c r="H202" s="12">
        <v>2</v>
      </c>
      <c r="I202" s="10">
        <v>1200</v>
      </c>
      <c r="J202" s="10">
        <v>0</v>
      </c>
      <c r="K202" s="10">
        <f t="shared" si="3"/>
        <v>2400</v>
      </c>
    </row>
    <row r="203" spans="1:11" x14ac:dyDescent="0.3">
      <c r="A203" s="2">
        <f>IF(_xlfn.CONCAT(B203:C203)=_xlfn.CONCAT(B202:C202),MAX($A$2:A202),MAX($A$2:A202)+1)</f>
        <v>94</v>
      </c>
      <c r="B203" s="3">
        <v>45029</v>
      </c>
      <c r="C203" s="2" t="s">
        <v>221</v>
      </c>
      <c r="D203" s="2" t="str">
        <f>_xlfn.XLOOKUP(C203,Proveedores!A:A,Proveedores!B:B)</f>
        <v>FAMA</v>
      </c>
      <c r="E203" s="13">
        <v>55</v>
      </c>
      <c r="F203" s="2" t="str">
        <f>_xlfn.XLOOKUP(E203,Productos!A:A,Productos!B:B)</f>
        <v>CERVEZA</v>
      </c>
      <c r="G203" s="2" t="str">
        <f>_xlfn.XLOOKUP(F203,Productos!B:B,Productos!C:C)</f>
        <v>UN</v>
      </c>
      <c r="H203" s="12">
        <v>1</v>
      </c>
      <c r="I203" s="10">
        <v>1850</v>
      </c>
      <c r="J203" s="10">
        <v>0</v>
      </c>
      <c r="K203" s="10">
        <f t="shared" si="3"/>
        <v>1850</v>
      </c>
    </row>
    <row r="204" spans="1:11" x14ac:dyDescent="0.3">
      <c r="A204" s="2">
        <f>IF(_xlfn.CONCAT(B204:C204)=_xlfn.CONCAT(B203:C203),MAX($A$2:A203),MAX($A$2:A203)+1)</f>
        <v>94</v>
      </c>
      <c r="B204" s="3">
        <v>45029</v>
      </c>
      <c r="C204" s="2" t="s">
        <v>221</v>
      </c>
      <c r="D204" s="2" t="str">
        <f>_xlfn.XLOOKUP(C204,Proveedores!A:A,Proveedores!B:B)</f>
        <v>FAMA</v>
      </c>
      <c r="E204" s="13">
        <v>55</v>
      </c>
      <c r="F204" s="2" t="str">
        <f>_xlfn.XLOOKUP(E204,Productos!A:A,Productos!B:B)</f>
        <v>CERVEZA</v>
      </c>
      <c r="G204" s="2" t="str">
        <f>_xlfn.XLOOKUP(F204,Productos!B:B,Productos!C:C)</f>
        <v>UN</v>
      </c>
      <c r="H204" s="12">
        <v>1</v>
      </c>
      <c r="I204" s="10">
        <v>4400</v>
      </c>
      <c r="J204" s="10">
        <v>0</v>
      </c>
      <c r="K204" s="10">
        <f t="shared" si="3"/>
        <v>4400</v>
      </c>
    </row>
    <row r="205" spans="1:11" x14ac:dyDescent="0.3">
      <c r="A205" s="2">
        <f>IF(_xlfn.CONCAT(B205:C205)=_xlfn.CONCAT(B204:C204),MAX($A$2:A204),MAX($A$2:A204)+1)</f>
        <v>95</v>
      </c>
      <c r="B205" s="3">
        <v>45029</v>
      </c>
      <c r="C205" s="2" t="s">
        <v>116</v>
      </c>
      <c r="D205" s="2" t="str">
        <f>_xlfn.XLOOKUP(C205,Proveedores!A:A,Proveedores!B:B)</f>
        <v>EMPRESA COMERCIAL LA VEGA</v>
      </c>
      <c r="E205" s="13">
        <v>56</v>
      </c>
      <c r="F205" s="2" t="str">
        <f>_xlfn.XLOOKUP(E205,Productos!A:A,Productos!B:B)</f>
        <v>VERDURAS</v>
      </c>
      <c r="G205" s="2" t="str">
        <f>_xlfn.XLOOKUP(F205,Productos!B:B,Productos!C:C)</f>
        <v>UN</v>
      </c>
      <c r="H205" s="12">
        <v>1</v>
      </c>
      <c r="I205" s="10">
        <v>1500</v>
      </c>
      <c r="J205" s="10">
        <v>0</v>
      </c>
      <c r="K205" s="10">
        <f t="shared" si="3"/>
        <v>1500</v>
      </c>
    </row>
    <row r="206" spans="1:11" x14ac:dyDescent="0.3">
      <c r="A206" s="2">
        <f>IF(_xlfn.CONCAT(B206:C206)=_xlfn.CONCAT(B205:C205),MAX($A$2:A205),MAX($A$2:A205)+1)</f>
        <v>96</v>
      </c>
      <c r="B206" s="3">
        <v>45029</v>
      </c>
      <c r="C206" s="2" t="s">
        <v>309</v>
      </c>
      <c r="D206" s="2" t="str">
        <f>_xlfn.XLOOKUP(C206,Proveedores!A:A,Proveedores!B:B)</f>
        <v>MINIMARKET 465</v>
      </c>
      <c r="E206" s="13">
        <v>1008</v>
      </c>
      <c r="F206" s="2" t="str">
        <f>_xlfn.XLOOKUP(E206,Productos!A:A,Productos!B:B)</f>
        <v>PAN CASA</v>
      </c>
      <c r="G206" s="2" t="str">
        <f>_xlfn.XLOOKUP(F206,Productos!B:B,Productos!C:C)</f>
        <v>KG</v>
      </c>
      <c r="H206" s="12">
        <v>1</v>
      </c>
      <c r="I206" s="10">
        <v>1370</v>
      </c>
      <c r="J206" s="10">
        <v>0</v>
      </c>
      <c r="K206" s="10">
        <f t="shared" si="3"/>
        <v>1370</v>
      </c>
    </row>
    <row r="207" spans="1:11" x14ac:dyDescent="0.3">
      <c r="A207" s="2">
        <f>IF(_xlfn.CONCAT(B207:C207)=_xlfn.CONCAT(B206:C206),MAX($A$2:A206),MAX($A$2:A206)+1)</f>
        <v>96</v>
      </c>
      <c r="B207" s="3">
        <v>45029</v>
      </c>
      <c r="C207" s="2" t="s">
        <v>309</v>
      </c>
      <c r="D207" s="2" t="str">
        <f>_xlfn.XLOOKUP(C207,Proveedores!A:A,Proveedores!B:B)</f>
        <v>MINIMARKET 465</v>
      </c>
      <c r="E207" s="13">
        <v>1016</v>
      </c>
      <c r="F207" s="2" t="str">
        <f>_xlfn.XLOOKUP(E207,Productos!A:A,Productos!B:B)</f>
        <v>HELADO CASA</v>
      </c>
      <c r="G207" s="2" t="str">
        <f>_xlfn.XLOOKUP(F207,Productos!B:B,Productos!C:C)</f>
        <v>UN</v>
      </c>
      <c r="H207" s="12">
        <v>2</v>
      </c>
      <c r="I207" s="10">
        <v>500</v>
      </c>
      <c r="J207" s="10">
        <v>0</v>
      </c>
      <c r="K207" s="10">
        <f t="shared" si="3"/>
        <v>1000</v>
      </c>
    </row>
    <row r="208" spans="1:11" x14ac:dyDescent="0.3">
      <c r="A208" s="2">
        <f>IF(_xlfn.CONCAT(B208:C208)=_xlfn.CONCAT(B207:C207),MAX($A$2:A207),MAX($A$2:A207)+1)</f>
        <v>97</v>
      </c>
      <c r="B208" s="3">
        <v>45030</v>
      </c>
      <c r="C208" s="2" t="s">
        <v>110</v>
      </c>
      <c r="D208" s="2" t="str">
        <f>_xlfn.XLOOKUP(C208,Proveedores!A:A,Proveedores!B:B)</f>
        <v>DISTRIBUIDORA DELICIA SPA</v>
      </c>
      <c r="E208" s="13">
        <v>68</v>
      </c>
      <c r="F208" s="2" t="str">
        <f>_xlfn.XLOOKUP(E208,Productos!A:A,Productos!B:B)</f>
        <v>BOLSA CAMISETA</v>
      </c>
      <c r="G208" s="2" t="str">
        <f>_xlfn.XLOOKUP(F208,Productos!B:B,Productos!C:C)</f>
        <v>UN</v>
      </c>
      <c r="H208" s="12">
        <v>100</v>
      </c>
      <c r="I208" s="10">
        <v>17.899999999999999</v>
      </c>
      <c r="J208" s="10">
        <v>0</v>
      </c>
      <c r="K208" s="10">
        <f t="shared" si="3"/>
        <v>1789.9999999999998</v>
      </c>
    </row>
    <row r="209" spans="1:14" x14ac:dyDescent="0.3">
      <c r="A209" s="2">
        <f>IF(_xlfn.CONCAT(B209:C209)=_xlfn.CONCAT(B208:C208),MAX($A$2:A208),MAX($A$2:A208)+1)</f>
        <v>98</v>
      </c>
      <c r="B209" s="3">
        <v>45030</v>
      </c>
      <c r="C209" s="2" t="s">
        <v>312</v>
      </c>
      <c r="D209" s="2" t="e">
        <f>_xlfn.XLOOKUP(C209,Proveedores!A:A,Proveedores!B:B)</f>
        <v>#N/A</v>
      </c>
      <c r="E209" s="13">
        <v>-1</v>
      </c>
      <c r="F209" s="2" t="str">
        <f>_xlfn.XLOOKUP(E209,Productos!A:A,Productos!B:B)</f>
        <v>OTROS</v>
      </c>
      <c r="G209" s="2" t="str">
        <f>_xlfn.XLOOKUP(F209,Productos!B:B,Productos!C:C)</f>
        <v>UN</v>
      </c>
      <c r="H209" s="12">
        <v>1</v>
      </c>
      <c r="I209" s="10">
        <v>500</v>
      </c>
      <c r="J209" s="10">
        <v>0</v>
      </c>
      <c r="K209" s="10">
        <f t="shared" si="3"/>
        <v>500</v>
      </c>
    </row>
    <row r="210" spans="1:14" x14ac:dyDescent="0.3">
      <c r="A210" s="2">
        <f>IF(_xlfn.CONCAT(B210:C210)=_xlfn.CONCAT(B209:C209),MAX($A$2:A209),MAX($A$2:A209)+1)</f>
        <v>99</v>
      </c>
      <c r="B210" s="3">
        <v>45030</v>
      </c>
      <c r="C210" s="2" t="s">
        <v>110</v>
      </c>
      <c r="D210" s="2" t="str">
        <f>_xlfn.XLOOKUP(C210,Proveedores!A:A,Proveedores!B:B)</f>
        <v>DISTRIBUIDORA DELICIA SPA</v>
      </c>
      <c r="E210" s="13">
        <v>3</v>
      </c>
      <c r="F210" s="2" t="str">
        <f>_xlfn.XLOOKUP(E210,Productos!A:A,Productos!B:B)</f>
        <v>MARMITA</v>
      </c>
      <c r="G210" s="2" t="str">
        <f>_xlfn.XLOOKUP(F210,Productos!B:B,Productos!C:C)</f>
        <v>UN</v>
      </c>
      <c r="H210" s="12">
        <v>50</v>
      </c>
      <c r="I210" s="10">
        <v>190</v>
      </c>
      <c r="J210" s="10">
        <v>0</v>
      </c>
      <c r="K210" s="10">
        <f t="shared" si="3"/>
        <v>9500</v>
      </c>
    </row>
    <row r="211" spans="1:14" x14ac:dyDescent="0.3">
      <c r="A211" s="2">
        <f>IF(_xlfn.CONCAT(B211:C211)=_xlfn.CONCAT(B210:C210),MAX($A$2:A210),MAX($A$2:A210)+1)</f>
        <v>100</v>
      </c>
      <c r="B211" s="3">
        <v>45030</v>
      </c>
      <c r="C211" s="2" t="s">
        <v>109</v>
      </c>
      <c r="D211" s="2" t="str">
        <f>_xlfn.XLOOKUP(C211,Proveedores!A:A,Proveedores!B:B)</f>
        <v>SANTA ISABEL</v>
      </c>
      <c r="E211" s="13">
        <v>1008</v>
      </c>
      <c r="F211" s="2" t="str">
        <f>_xlfn.XLOOKUP(E211,Productos!A:A,Productos!B:B)</f>
        <v>PAN CASA</v>
      </c>
      <c r="G211" s="2" t="str">
        <f>_xlfn.XLOOKUP(F211,Productos!B:B,Productos!C:C)</f>
        <v>KG</v>
      </c>
      <c r="H211" s="12">
        <v>0.78600000000000003</v>
      </c>
      <c r="I211" s="10">
        <v>1989</v>
      </c>
      <c r="J211" s="10">
        <v>78</v>
      </c>
      <c r="K211" s="10">
        <f t="shared" si="3"/>
        <v>1485.354</v>
      </c>
    </row>
    <row r="212" spans="1:14" x14ac:dyDescent="0.3">
      <c r="A212" s="2">
        <f>IF(_xlfn.CONCAT(B212:C212)=_xlfn.CONCAT(B211:C211),MAX($A$2:A211),MAX($A$2:A211)+1)</f>
        <v>100</v>
      </c>
      <c r="B212" s="3">
        <v>45030</v>
      </c>
      <c r="C212" s="2" t="s">
        <v>109</v>
      </c>
      <c r="D212" s="2" t="str">
        <f>_xlfn.XLOOKUP(C212,Proveedores!A:A,Proveedores!B:B)</f>
        <v>SANTA ISABEL</v>
      </c>
      <c r="E212" s="13">
        <v>21</v>
      </c>
      <c r="F212" s="2" t="str">
        <f>_xlfn.XLOOKUP(E212,Productos!A:A,Productos!B:B)</f>
        <v>SALSA DE TOMATE</v>
      </c>
      <c r="G212" s="2" t="str">
        <f>_xlfn.XLOOKUP(F212,Productos!B:B,Productos!C:C)</f>
        <v>UN</v>
      </c>
      <c r="H212" s="12">
        <v>10</v>
      </c>
      <c r="I212" s="10">
        <v>268</v>
      </c>
      <c r="J212" s="10">
        <v>0</v>
      </c>
      <c r="K212" s="10">
        <f t="shared" si="3"/>
        <v>2680</v>
      </c>
    </row>
    <row r="213" spans="1:14" x14ac:dyDescent="0.3">
      <c r="A213" s="2">
        <f>IF(_xlfn.CONCAT(B213:C213)=_xlfn.CONCAT(B212:C212),MAX($A$2:A212),MAX($A$2:A212)+1)</f>
        <v>100</v>
      </c>
      <c r="B213" s="3">
        <v>45030</v>
      </c>
      <c r="C213" s="2" t="s">
        <v>109</v>
      </c>
      <c r="D213" s="2" t="str">
        <f>_xlfn.XLOOKUP(C213,Proveedores!A:A,Proveedores!B:B)</f>
        <v>SANTA ISABEL</v>
      </c>
      <c r="E213" s="13">
        <v>16</v>
      </c>
      <c r="F213" s="2" t="str">
        <f>_xlfn.XLOOKUP(E213,Productos!A:A,Productos!B:B)</f>
        <v>HARINA</v>
      </c>
      <c r="G213" s="2" t="str">
        <f>_xlfn.XLOOKUP(F213,Productos!B:B,Productos!C:C)</f>
        <v>KG</v>
      </c>
      <c r="H213" s="12">
        <v>2</v>
      </c>
      <c r="I213" s="14">
        <v>1399</v>
      </c>
      <c r="J213" s="14">
        <v>800</v>
      </c>
      <c r="K213" s="10">
        <f t="shared" si="3"/>
        <v>1998</v>
      </c>
    </row>
    <row r="214" spans="1:14" x14ac:dyDescent="0.3">
      <c r="A214" s="2">
        <f>IF(_xlfn.CONCAT(B214:C214)=_xlfn.CONCAT(B213:C213),MAX($A$2:A213),MAX($A$2:A213)+1)</f>
        <v>100</v>
      </c>
      <c r="B214" s="3">
        <v>45030</v>
      </c>
      <c r="C214" s="2" t="s">
        <v>109</v>
      </c>
      <c r="D214" s="2" t="str">
        <f>_xlfn.XLOOKUP(C214,Proveedores!A:A,Proveedores!B:B)</f>
        <v>SANTA ISABEL</v>
      </c>
      <c r="E214" s="13">
        <v>1011</v>
      </c>
      <c r="F214" s="2" t="str">
        <f>_xlfn.XLOOKUP(E214,Productos!A:A,Productos!B:B)</f>
        <v>ART. LIMPIEZA</v>
      </c>
      <c r="G214" s="2" t="str">
        <f>_xlfn.XLOOKUP(F214,Productos!B:B,Productos!C:C)</f>
        <v>UN</v>
      </c>
      <c r="H214" s="12">
        <v>1</v>
      </c>
      <c r="I214" s="14">
        <v>1329</v>
      </c>
      <c r="J214" s="14">
        <v>230</v>
      </c>
      <c r="K214" s="10">
        <f t="shared" si="3"/>
        <v>1099</v>
      </c>
    </row>
    <row r="215" spans="1:14" x14ac:dyDescent="0.3">
      <c r="A215" s="2">
        <f>IF(_xlfn.CONCAT(B215:C215)=_xlfn.CONCAT(B214:C214),MAX($A$2:A214),MAX($A$2:A214)+1)</f>
        <v>100</v>
      </c>
      <c r="B215" s="3">
        <v>45030</v>
      </c>
      <c r="C215" s="2" t="s">
        <v>109</v>
      </c>
      <c r="D215" s="2" t="str">
        <f>_xlfn.XLOOKUP(C215,Proveedores!A:A,Proveedores!B:B)</f>
        <v>SANTA ISABEL</v>
      </c>
      <c r="E215" s="13">
        <v>1011</v>
      </c>
      <c r="F215" s="2" t="str">
        <f>_xlfn.XLOOKUP(E215,Productos!A:A,Productos!B:B)</f>
        <v>ART. LIMPIEZA</v>
      </c>
      <c r="G215" s="2" t="str">
        <f>_xlfn.XLOOKUP(F215,Productos!B:B,Productos!C:C)</f>
        <v>UN</v>
      </c>
      <c r="H215" s="12">
        <v>1</v>
      </c>
      <c r="I215" s="14">
        <v>1389</v>
      </c>
      <c r="J215" s="14">
        <v>69</v>
      </c>
      <c r="K215" s="10">
        <f t="shared" si="3"/>
        <v>1320</v>
      </c>
    </row>
    <row r="216" spans="1:14" x14ac:dyDescent="0.3">
      <c r="A216" s="2">
        <f>IF(_xlfn.CONCAT(B216:C216)=_xlfn.CONCAT(B215:C215),MAX($A$2:A215),MAX($A$2:A215)+1)</f>
        <v>100</v>
      </c>
      <c r="B216" s="3">
        <v>45030</v>
      </c>
      <c r="C216" s="2" t="s">
        <v>109</v>
      </c>
      <c r="D216" s="2" t="str">
        <f>_xlfn.XLOOKUP(C216,Proveedores!A:A,Proveedores!B:B)</f>
        <v>SANTA ISABEL</v>
      </c>
      <c r="E216" s="13">
        <v>14</v>
      </c>
      <c r="F216" s="2" t="str">
        <f>_xlfn.XLOOKUP(E216,Productos!A:A,Productos!B:B)</f>
        <v>ARROZ</v>
      </c>
      <c r="G216" s="2" t="str">
        <f>_xlfn.XLOOKUP(F216,Productos!B:B,Productos!C:C)</f>
        <v>UN</v>
      </c>
      <c r="H216" s="12">
        <v>1</v>
      </c>
      <c r="I216" s="14">
        <v>1189</v>
      </c>
      <c r="J216" s="14">
        <v>60</v>
      </c>
      <c r="K216" s="10">
        <f t="shared" si="3"/>
        <v>1129</v>
      </c>
    </row>
    <row r="217" spans="1:14" x14ac:dyDescent="0.3">
      <c r="A217" s="2">
        <f>IF(_xlfn.CONCAT(B217:C217)=_xlfn.CONCAT(B216:C216),MAX($A$2:A216),MAX($A$2:A216)+1)</f>
        <v>100</v>
      </c>
      <c r="B217" s="3">
        <v>45030</v>
      </c>
      <c r="C217" s="2" t="s">
        <v>109</v>
      </c>
      <c r="D217" s="2" t="str">
        <f>_xlfn.XLOOKUP(C217,Proveedores!A:A,Proveedores!B:B)</f>
        <v>SANTA ISABEL</v>
      </c>
      <c r="E217" s="13">
        <v>1011</v>
      </c>
      <c r="F217" s="2" t="str">
        <f>_xlfn.XLOOKUP(E217,Productos!A:A,Productos!B:B)</f>
        <v>ART. LIMPIEZA</v>
      </c>
      <c r="G217" s="2" t="str">
        <f>_xlfn.XLOOKUP(F217,Productos!B:B,Productos!C:C)</f>
        <v>UN</v>
      </c>
      <c r="H217" s="12">
        <v>1</v>
      </c>
      <c r="I217" s="14">
        <v>3579</v>
      </c>
      <c r="J217" s="14">
        <v>1389</v>
      </c>
      <c r="K217" s="10">
        <f t="shared" si="3"/>
        <v>2190</v>
      </c>
    </row>
    <row r="218" spans="1:14" x14ac:dyDescent="0.3">
      <c r="A218" s="2">
        <f>IF(_xlfn.CONCAT(B218:C218)=_xlfn.CONCAT(B217:C217),MAX($A$2:A217),MAX($A$2:A217)+1)</f>
        <v>100</v>
      </c>
      <c r="B218" s="3">
        <v>45030</v>
      </c>
      <c r="C218" s="2" t="s">
        <v>109</v>
      </c>
      <c r="D218" s="2" t="str">
        <f>_xlfn.XLOOKUP(C218,Proveedores!A:A,Proveedores!B:B)</f>
        <v>SANTA ISABEL</v>
      </c>
      <c r="E218" s="13">
        <v>1008</v>
      </c>
      <c r="F218" s="2" t="str">
        <f>_xlfn.XLOOKUP(E218,Productos!A:A,Productos!B:B)</f>
        <v>PAN CASA</v>
      </c>
      <c r="G218" s="2" t="str">
        <f>_xlfn.XLOOKUP(F218,Productos!B:B,Productos!C:C)</f>
        <v>KG</v>
      </c>
      <c r="H218" s="12">
        <v>0.78600000000000003</v>
      </c>
      <c r="I218" s="14">
        <v>1989</v>
      </c>
      <c r="J218" s="14">
        <v>78</v>
      </c>
      <c r="K218" s="10">
        <f t="shared" si="3"/>
        <v>1485.354</v>
      </c>
    </row>
    <row r="219" spans="1:14" x14ac:dyDescent="0.3">
      <c r="A219" s="2">
        <f>IF(_xlfn.CONCAT(B219:C219)=_xlfn.CONCAT(B218:C218),MAX($A$2:A218),MAX($A$2:A218)+1)</f>
        <v>100</v>
      </c>
      <c r="B219" s="3">
        <v>45030</v>
      </c>
      <c r="C219" s="2" t="s">
        <v>109</v>
      </c>
      <c r="D219" s="2" t="str">
        <f>_xlfn.XLOOKUP(C219,Proveedores!A:A,Proveedores!B:B)</f>
        <v>SANTA ISABEL</v>
      </c>
      <c r="E219" s="13">
        <v>77</v>
      </c>
      <c r="F219" s="2" t="str">
        <f>_xlfn.XLOOKUP(E219,Productos!A:A,Productos!B:B)</f>
        <v>TALLARINES 77</v>
      </c>
      <c r="G219" s="2" t="str">
        <f>_xlfn.XLOOKUP(F219,Productos!B:B,Productos!C:C)</f>
        <v>UN</v>
      </c>
      <c r="H219" s="12">
        <v>2</v>
      </c>
      <c r="I219" s="14">
        <v>979</v>
      </c>
      <c r="J219" s="14">
        <v>459</v>
      </c>
      <c r="K219" s="10">
        <f t="shared" si="3"/>
        <v>1499</v>
      </c>
    </row>
    <row r="220" spans="1:14" x14ac:dyDescent="0.3">
      <c r="A220" s="2">
        <f>IF(_xlfn.CONCAT(B220:C220)=_xlfn.CONCAT(B219:C219),MAX($A$2:A219),MAX($A$2:A219)+1)</f>
        <v>101</v>
      </c>
      <c r="B220" s="3">
        <v>45030</v>
      </c>
      <c r="C220" s="2" t="s">
        <v>194</v>
      </c>
      <c r="D220" s="2" t="str">
        <f>_xlfn.XLOOKUP(C220,Proveedores!A:A,Proveedores!B:B)</f>
        <v>FRUNA</v>
      </c>
      <c r="E220" s="13">
        <v>21</v>
      </c>
      <c r="F220" s="2" t="str">
        <f>_xlfn.XLOOKUP(E220,Productos!A:A,Productos!B:B)</f>
        <v>SALSA DE TOMATE</v>
      </c>
      <c r="G220" s="2" t="str">
        <f>_xlfn.XLOOKUP(F220,Productos!B:B,Productos!C:C)</f>
        <v>UN</v>
      </c>
      <c r="H220" s="12">
        <v>10</v>
      </c>
      <c r="I220" s="14">
        <v>268</v>
      </c>
      <c r="J220" s="14">
        <v>0</v>
      </c>
      <c r="K220" s="10">
        <f t="shared" si="3"/>
        <v>2680</v>
      </c>
      <c r="N220" s="1"/>
    </row>
    <row r="221" spans="1:14" x14ac:dyDescent="0.3">
      <c r="A221" s="2">
        <f>IF(_xlfn.CONCAT(B221:C221)=_xlfn.CONCAT(B220:C220),MAX($A$2:A220),MAX($A$2:A220)+1)</f>
        <v>102</v>
      </c>
      <c r="B221" s="3">
        <v>45030</v>
      </c>
      <c r="C221" s="2" t="s">
        <v>113</v>
      </c>
      <c r="D221" s="2" t="str">
        <f>_xlfn.XLOOKUP(C221,Proveedores!A:A,Proveedores!B:B)</f>
        <v>UNIMARC</v>
      </c>
      <c r="E221" s="13">
        <v>1008</v>
      </c>
      <c r="F221" s="2" t="str">
        <f>_xlfn.XLOOKUP(E221,Productos!A:A,Productos!B:B)</f>
        <v>PAN CASA</v>
      </c>
      <c r="G221" s="2" t="str">
        <f>_xlfn.XLOOKUP(F221,Productos!B:B,Productos!C:C)</f>
        <v>KG</v>
      </c>
      <c r="H221" s="12">
        <v>0.63200000000000001</v>
      </c>
      <c r="I221" s="14">
        <v>2190</v>
      </c>
      <c r="J221" s="14">
        <v>0</v>
      </c>
      <c r="K221" s="10">
        <f t="shared" si="3"/>
        <v>1384.08</v>
      </c>
      <c r="N221" s="1"/>
    </row>
    <row r="222" spans="1:14" x14ac:dyDescent="0.3">
      <c r="A222" s="2">
        <f>IF(_xlfn.CONCAT(B222:C222)=_xlfn.CONCAT(B221:C221),MAX($A$2:A221),MAX($A$2:A221)+1)</f>
        <v>102</v>
      </c>
      <c r="B222" s="3">
        <v>45030</v>
      </c>
      <c r="C222" s="2" t="s">
        <v>113</v>
      </c>
      <c r="D222" s="2" t="str">
        <f>_xlfn.XLOOKUP(C222,Proveedores!A:A,Proveedores!B:B)</f>
        <v>UNIMARC</v>
      </c>
      <c r="E222" s="13">
        <v>9</v>
      </c>
      <c r="F222" s="2" t="str">
        <f>_xlfn.XLOOKUP(E222,Productos!A:A,Productos!B:B)</f>
        <v>LECHE SEMIDESCREMADA</v>
      </c>
      <c r="G222" s="2" t="str">
        <f>_xlfn.XLOOKUP(F222,Productos!B:B,Productos!C:C)</f>
        <v>UN</v>
      </c>
      <c r="H222" s="12">
        <v>2</v>
      </c>
      <c r="I222" s="14">
        <v>970</v>
      </c>
      <c r="J222" s="14">
        <v>0</v>
      </c>
      <c r="K222" s="10">
        <f t="shared" si="3"/>
        <v>1940</v>
      </c>
    </row>
    <row r="223" spans="1:14" x14ac:dyDescent="0.3">
      <c r="A223" s="2">
        <f>IF(_xlfn.CONCAT(B223:C223)=_xlfn.CONCAT(B222:C222),MAX($A$2:A222),MAX($A$2:A222)+1)</f>
        <v>102</v>
      </c>
      <c r="B223" s="3">
        <v>45030</v>
      </c>
      <c r="C223" s="2" t="s">
        <v>113</v>
      </c>
      <c r="D223" s="2" t="str">
        <f>_xlfn.XLOOKUP(C223,Proveedores!A:A,Proveedores!B:B)</f>
        <v>UNIMARC</v>
      </c>
      <c r="E223" s="13">
        <v>55</v>
      </c>
      <c r="F223" s="2" t="str">
        <f>_xlfn.XLOOKUP(E223,Productos!A:A,Productos!B:B)</f>
        <v>CERVEZA</v>
      </c>
      <c r="G223" s="2" t="str">
        <f>_xlfn.XLOOKUP(F223,Productos!B:B,Productos!C:C)</f>
        <v>UN</v>
      </c>
      <c r="H223" s="12">
        <v>1</v>
      </c>
      <c r="I223" s="14">
        <v>12450</v>
      </c>
      <c r="J223" s="14">
        <v>3460</v>
      </c>
      <c r="K223" s="10">
        <f t="shared" si="3"/>
        <v>8990</v>
      </c>
    </row>
    <row r="224" spans="1:14" x14ac:dyDescent="0.3">
      <c r="A224" s="2">
        <f>IF(_xlfn.CONCAT(B224:C224)=_xlfn.CONCAT(B223:C223),MAX($A$2:A223),MAX($A$2:A223)+1)</f>
        <v>102</v>
      </c>
      <c r="B224" s="3">
        <v>45030</v>
      </c>
      <c r="C224" s="2" t="s">
        <v>113</v>
      </c>
      <c r="D224" s="2" t="str">
        <f>_xlfn.XLOOKUP(C224,Proveedores!A:A,Proveedores!B:B)</f>
        <v>UNIMARC</v>
      </c>
      <c r="E224" s="13">
        <v>1015</v>
      </c>
      <c r="F224" s="2" t="str">
        <f>_xlfn.XLOOKUP(E224,Productos!A:A,Productos!B:B)</f>
        <v>ISOTONICA</v>
      </c>
      <c r="G224" s="2" t="str">
        <f>_xlfn.XLOOKUP(F224,Productos!B:B,Productos!C:C)</f>
        <v>UN</v>
      </c>
      <c r="H224" s="12">
        <v>2</v>
      </c>
      <c r="I224" s="14">
        <v>1250</v>
      </c>
      <c r="J224" s="14">
        <v>320</v>
      </c>
      <c r="K224" s="10">
        <f t="shared" si="3"/>
        <v>2180</v>
      </c>
    </row>
    <row r="225" spans="1:11" x14ac:dyDescent="0.3">
      <c r="A225" s="2">
        <f>IF(_xlfn.CONCAT(B225:C225)=_xlfn.CONCAT(B224:C224),MAX($A$2:A224),MAX($A$2:A224)+1)</f>
        <v>102</v>
      </c>
      <c r="B225" s="3">
        <v>45030</v>
      </c>
      <c r="C225" s="2" t="s">
        <v>113</v>
      </c>
      <c r="D225" s="2" t="str">
        <f>_xlfn.XLOOKUP(C225,Proveedores!A:A,Proveedores!B:B)</f>
        <v>UNIMARC</v>
      </c>
      <c r="E225" s="13">
        <v>55</v>
      </c>
      <c r="F225" s="2" t="str">
        <f>_xlfn.XLOOKUP(E225,Productos!A:A,Productos!B:B)</f>
        <v>CERVEZA</v>
      </c>
      <c r="G225" s="2" t="str">
        <f>_xlfn.XLOOKUP(F225,Productos!B:B,Productos!C:C)</f>
        <v>UN</v>
      </c>
      <c r="H225" s="12">
        <v>2</v>
      </c>
      <c r="I225" s="14">
        <v>1450</v>
      </c>
      <c r="J225" s="14">
        <v>910</v>
      </c>
      <c r="K225" s="10">
        <f t="shared" si="3"/>
        <v>1990</v>
      </c>
    </row>
    <row r="226" spans="1:11" x14ac:dyDescent="0.3">
      <c r="A226" s="2">
        <f>IF(_xlfn.CONCAT(B226:C226)=_xlfn.CONCAT(B225:C225),MAX($A$2:A225),MAX($A$2:A225)+1)</f>
        <v>102</v>
      </c>
      <c r="B226" s="3">
        <v>45030</v>
      </c>
      <c r="C226" s="2" t="s">
        <v>113</v>
      </c>
      <c r="D226" s="2" t="str">
        <f>_xlfn.XLOOKUP(C226,Proveedores!A:A,Proveedores!B:B)</f>
        <v>UNIMARC</v>
      </c>
      <c r="E226" s="13">
        <v>1013</v>
      </c>
      <c r="F226" s="2" t="str">
        <f>_xlfn.XLOOKUP(E226,Productos!A:A,Productos!B:B)</f>
        <v>AGUA EMBOTELLADA</v>
      </c>
      <c r="G226" s="2" t="str">
        <f>_xlfn.XLOOKUP(F226,Productos!B:B,Productos!C:C)</f>
        <v>UN</v>
      </c>
      <c r="H226" s="12">
        <v>2</v>
      </c>
      <c r="I226" s="10">
        <v>710</v>
      </c>
      <c r="J226" s="10">
        <v>260</v>
      </c>
      <c r="K226" s="10">
        <f t="shared" si="3"/>
        <v>1160</v>
      </c>
    </row>
    <row r="227" spans="1:11" x14ac:dyDescent="0.3">
      <c r="A227" s="2">
        <f>IF(_xlfn.CONCAT(B227:C227)=_xlfn.CONCAT(B226:C226),MAX($A$2:A226),MAX($A$2:A226)+1)</f>
        <v>102</v>
      </c>
      <c r="B227" s="3">
        <v>45030</v>
      </c>
      <c r="C227" s="2" t="s">
        <v>113</v>
      </c>
      <c r="D227" s="2" t="str">
        <f>_xlfn.XLOOKUP(C227,Proveedores!A:A,Proveedores!B:B)</f>
        <v>UNIMARC</v>
      </c>
      <c r="E227" s="13">
        <v>69</v>
      </c>
      <c r="F227" s="2" t="str">
        <f>_xlfn.XLOOKUP(E227,Productos!A:A,Productos!B:B)</f>
        <v>FETUCCINI</v>
      </c>
      <c r="G227" s="2" t="str">
        <f>_xlfn.XLOOKUP(F227,Productos!B:B,Productos!C:C)</f>
        <v>UN</v>
      </c>
      <c r="H227" s="12">
        <v>2</v>
      </c>
      <c r="I227" s="10">
        <v>1220</v>
      </c>
      <c r="J227" s="10">
        <v>450</v>
      </c>
      <c r="K227" s="10">
        <f t="shared" si="3"/>
        <v>1990</v>
      </c>
    </row>
    <row r="228" spans="1:11" x14ac:dyDescent="0.3">
      <c r="A228" s="2">
        <f>IF(_xlfn.CONCAT(B228:C228)=_xlfn.CONCAT(B227:C227),MAX($A$2:A227),MAX($A$2:A227)+1)</f>
        <v>102</v>
      </c>
      <c r="B228" s="3">
        <v>45030</v>
      </c>
      <c r="C228" s="2" t="s">
        <v>113</v>
      </c>
      <c r="D228" s="2" t="str">
        <f>_xlfn.XLOOKUP(C228,Proveedores!A:A,Proveedores!B:B)</f>
        <v>UNIMARC</v>
      </c>
      <c r="E228" s="13">
        <v>24</v>
      </c>
      <c r="F228" s="2" t="str">
        <f>_xlfn.XLOOKUP(E228,Productos!A:A,Productos!B:B)</f>
        <v>TOALLA PAPEL</v>
      </c>
      <c r="G228" s="2" t="str">
        <f>_xlfn.XLOOKUP(F228,Productos!B:B,Productos!C:C)</f>
        <v>UN</v>
      </c>
      <c r="H228" s="12">
        <v>2</v>
      </c>
      <c r="I228" s="10">
        <v>1530</v>
      </c>
      <c r="J228" s="10">
        <v>1071</v>
      </c>
      <c r="K228" s="10">
        <f t="shared" si="3"/>
        <v>1989</v>
      </c>
    </row>
    <row r="229" spans="1:11" x14ac:dyDescent="0.3">
      <c r="A229" s="2">
        <f>IF(_xlfn.CONCAT(B229:C229)=_xlfn.CONCAT(B228:C228),MAX($A$2:A228),MAX($A$2:A228)+1)</f>
        <v>102</v>
      </c>
      <c r="B229" s="3">
        <v>45030</v>
      </c>
      <c r="C229" s="2" t="s">
        <v>113</v>
      </c>
      <c r="D229" s="2" t="str">
        <f>_xlfn.XLOOKUP(C229,Proveedores!A:A,Proveedores!B:B)</f>
        <v>UNIMARC</v>
      </c>
      <c r="E229" s="13">
        <v>70</v>
      </c>
      <c r="F229" s="2" t="str">
        <f>_xlfn.XLOOKUP(E229,Productos!A:A,Productos!B:B)</f>
        <v>CARNE VACUNO</v>
      </c>
      <c r="G229" s="2" t="str">
        <f>_xlfn.XLOOKUP(F229,Productos!B:B,Productos!C:C)</f>
        <v>KG</v>
      </c>
      <c r="H229" s="12">
        <v>1.516</v>
      </c>
      <c r="I229" s="10">
        <v>5390</v>
      </c>
      <c r="J229" s="10">
        <v>0</v>
      </c>
      <c r="K229" s="10">
        <f t="shared" si="3"/>
        <v>8171.24</v>
      </c>
    </row>
    <row r="230" spans="1:11" x14ac:dyDescent="0.3">
      <c r="A230" s="2">
        <f>IF(_xlfn.CONCAT(B230:C230)=_xlfn.CONCAT(B229:C229),MAX($A$2:A229),MAX($A$2:A229)+1)</f>
        <v>102</v>
      </c>
      <c r="B230" s="3">
        <v>45030</v>
      </c>
      <c r="C230" s="2" t="s">
        <v>113</v>
      </c>
      <c r="D230" s="2" t="str">
        <f>_xlfn.XLOOKUP(C230,Proveedores!A:A,Proveedores!B:B)</f>
        <v>UNIMARC</v>
      </c>
      <c r="E230" s="13">
        <v>14</v>
      </c>
      <c r="F230" s="2" t="str">
        <f>_xlfn.XLOOKUP(E230,Productos!A:A,Productos!B:B)</f>
        <v>ARROZ</v>
      </c>
      <c r="G230" s="2" t="str">
        <f>_xlfn.XLOOKUP(F230,Productos!B:B,Productos!C:C)</f>
        <v>UN</v>
      </c>
      <c r="H230" s="12">
        <v>1</v>
      </c>
      <c r="I230" s="10">
        <v>840</v>
      </c>
      <c r="J230" s="10">
        <v>0</v>
      </c>
      <c r="K230" s="10">
        <f t="shared" si="3"/>
        <v>840</v>
      </c>
    </row>
    <row r="231" spans="1:11" x14ac:dyDescent="0.3">
      <c r="A231" s="2">
        <f>IF(_xlfn.CONCAT(B231:C231)=_xlfn.CONCAT(B230:C230),MAX($A$2:A230),MAX($A$2:A230)+1)</f>
        <v>103</v>
      </c>
      <c r="B231" s="3">
        <v>45030</v>
      </c>
      <c r="C231" s="2" t="s">
        <v>245</v>
      </c>
      <c r="D231" s="2" t="str">
        <f>_xlfn.XLOOKUP(C231,Proveedores!A:A,Proveedores!B:B)</f>
        <v>COLECTIVOS 15</v>
      </c>
      <c r="E231" s="13">
        <v>1004</v>
      </c>
      <c r="F231" s="2" t="str">
        <f>_xlfn.XLOOKUP(E231,Productos!A:A,Productos!B:B)</f>
        <v>TRANSPORTE</v>
      </c>
      <c r="G231" s="2" t="str">
        <f>_xlfn.XLOOKUP(F231,Productos!B:B,Productos!C:C)</f>
        <v>UN</v>
      </c>
      <c r="H231" s="12">
        <v>7</v>
      </c>
      <c r="I231" s="10">
        <v>1000</v>
      </c>
      <c r="J231" s="10">
        <v>0</v>
      </c>
      <c r="K231" s="10">
        <f t="shared" si="3"/>
        <v>7000</v>
      </c>
    </row>
    <row r="232" spans="1:11" x14ac:dyDescent="0.3">
      <c r="A232" s="2">
        <f>IF(_xlfn.CONCAT(B232:C232)=_xlfn.CONCAT(B231:C231),MAX($A$2:A231),MAX($A$2:A231)+1)</f>
        <v>104</v>
      </c>
      <c r="B232" s="3">
        <v>45030</v>
      </c>
      <c r="C232" s="2" t="s">
        <v>354</v>
      </c>
      <c r="D232" s="2" t="str">
        <f>_xlfn.XLOOKUP(C232,Proveedores!A:A,Proveedores!B:B)</f>
        <v>MICROS 1</v>
      </c>
      <c r="E232" s="13">
        <v>1004</v>
      </c>
      <c r="F232" s="2" t="str">
        <f>_xlfn.XLOOKUP(E232,Productos!A:A,Productos!B:B)</f>
        <v>TRANSPORTE</v>
      </c>
      <c r="G232" s="2" t="str">
        <f>_xlfn.XLOOKUP(F232,Productos!B:B,Productos!C:C)</f>
        <v>UN</v>
      </c>
      <c r="H232" s="12">
        <v>2</v>
      </c>
      <c r="I232" s="10">
        <v>700</v>
      </c>
      <c r="J232" s="10">
        <v>0</v>
      </c>
      <c r="K232" s="10">
        <f t="shared" si="3"/>
        <v>1400</v>
      </c>
    </row>
    <row r="233" spans="1:11" x14ac:dyDescent="0.3">
      <c r="A233" s="2">
        <f>IF(_xlfn.CONCAT(B233:C233)=_xlfn.CONCAT(B232:C232),MAX($A$2:A232),MAX($A$2:A232)+1)</f>
        <v>105</v>
      </c>
      <c r="B233" s="3">
        <v>45030</v>
      </c>
      <c r="C233" s="2" t="s">
        <v>270</v>
      </c>
      <c r="D233" s="2" t="str">
        <f>_xlfn.XLOOKUP(C233,Proveedores!A:A,Proveedores!B:B)</f>
        <v>CARNES SANTA ANA</v>
      </c>
      <c r="E233" s="13">
        <v>59</v>
      </c>
      <c r="F233" s="2" t="str">
        <f>_xlfn.XLOOKUP(E233,Productos!A:A,Productos!B:B)</f>
        <v>GUATA CALLO</v>
      </c>
      <c r="G233" s="2" t="str">
        <f>_xlfn.XLOOKUP(F233,Productos!B:B,Productos!C:C)</f>
        <v>KG</v>
      </c>
      <c r="H233" s="12">
        <v>1.2101</v>
      </c>
      <c r="I233" s="10">
        <v>4445</v>
      </c>
      <c r="J233" s="10">
        <v>0</v>
      </c>
      <c r="K233" s="10">
        <f t="shared" si="3"/>
        <v>5378.8944999999994</v>
      </c>
    </row>
    <row r="234" spans="1:11" x14ac:dyDescent="0.3">
      <c r="A234" s="2">
        <f>IF(_xlfn.CONCAT(B234:C234)=_xlfn.CONCAT(B233:C233),MAX($A$2:A233),MAX($A$2:A233)+1)</f>
        <v>106</v>
      </c>
      <c r="B234" s="3">
        <v>45030</v>
      </c>
      <c r="C234" s="2" t="s">
        <v>108</v>
      </c>
      <c r="D234" s="2" t="str">
        <f>_xlfn.XLOOKUP(C234,Proveedores!A:A,Proveedores!B:B)</f>
        <v>COMERCIAL DE GALLARDO LTDA</v>
      </c>
      <c r="E234" s="13">
        <v>8</v>
      </c>
      <c r="F234" s="2" t="str">
        <f>_xlfn.XLOOKUP(E234,Productos!A:A,Productos!B:B)</f>
        <v>JAMON</v>
      </c>
      <c r="G234" s="2" t="str">
        <f>_xlfn.XLOOKUP(F234,Productos!B:B,Productos!C:C)</f>
        <v>KG</v>
      </c>
      <c r="H234" s="12">
        <v>0.5</v>
      </c>
      <c r="I234" s="10">
        <v>8200</v>
      </c>
      <c r="J234" s="10">
        <v>0</v>
      </c>
      <c r="K234" s="10">
        <f t="shared" si="3"/>
        <v>4100</v>
      </c>
    </row>
    <row r="235" spans="1:11" x14ac:dyDescent="0.3">
      <c r="A235" s="2">
        <f>IF(_xlfn.CONCAT(B235:C235)=_xlfn.CONCAT(B234:C234),MAX($A$2:A234),MAX($A$2:A234)+1)</f>
        <v>107</v>
      </c>
      <c r="B235" s="3">
        <v>45030</v>
      </c>
      <c r="C235" s="2" t="s">
        <v>215</v>
      </c>
      <c r="D235" s="2" t="str">
        <f>_xlfn.XLOOKUP(C235,Proveedores!A:A,Proveedores!B:B)</f>
        <v>SUPERCARNES</v>
      </c>
      <c r="E235" s="13">
        <v>12</v>
      </c>
      <c r="F235" s="2" t="str">
        <f>_xlfn.XLOOKUP(E235,Productos!A:A,Productos!B:B)</f>
        <v>CARNE MOLIDA</v>
      </c>
      <c r="G235" s="2" t="str">
        <f>_xlfn.XLOOKUP(F235,Productos!B:B,Productos!C:C)</f>
        <v>KG</v>
      </c>
      <c r="H235" s="12">
        <v>1.01</v>
      </c>
      <c r="I235" s="10">
        <v>4998</v>
      </c>
      <c r="J235" s="10">
        <v>0</v>
      </c>
      <c r="K235" s="10">
        <f t="shared" si="3"/>
        <v>5047.9800000000005</v>
      </c>
    </row>
    <row r="236" spans="1:11" x14ac:dyDescent="0.3">
      <c r="A236" s="2">
        <f>IF(_xlfn.CONCAT(B236:C236)=_xlfn.CONCAT(B235:C235),MAX($A$2:A235),MAX($A$2:A235)+1)</f>
        <v>108</v>
      </c>
      <c r="B236" s="3">
        <v>45030</v>
      </c>
      <c r="C236" s="2" t="s">
        <v>320</v>
      </c>
      <c r="D236" s="2" t="str">
        <f>_xlfn.XLOOKUP(C236,Proveedores!A:A,Proveedores!B:B)</f>
        <v>CARNES SANTIAGO</v>
      </c>
      <c r="E236" s="13">
        <v>27</v>
      </c>
      <c r="F236" s="2" t="str">
        <f>_xlfn.XLOOKUP(E236,Productos!A:A,Productos!B:B)</f>
        <v>TRUTRO DE POLLO</v>
      </c>
      <c r="G236" s="2" t="str">
        <f>_xlfn.XLOOKUP(F236,Productos!B:B,Productos!C:C)</f>
        <v>KG</v>
      </c>
      <c r="H236" s="12">
        <v>2.5150000000000001</v>
      </c>
      <c r="I236" s="10">
        <v>1698</v>
      </c>
      <c r="J236" s="10">
        <v>0</v>
      </c>
      <c r="K236" s="10">
        <f t="shared" si="3"/>
        <v>4270.47</v>
      </c>
    </row>
    <row r="237" spans="1:11" x14ac:dyDescent="0.3">
      <c r="A237" s="2">
        <f>IF(_xlfn.CONCAT(B237:C237)=_xlfn.CONCAT(B236:C236),MAX($A$2:A236),MAX($A$2:A236)+1)</f>
        <v>108</v>
      </c>
      <c r="B237" s="3">
        <v>45030</v>
      </c>
      <c r="C237" s="2" t="s">
        <v>320</v>
      </c>
      <c r="D237" s="2" t="str">
        <f>_xlfn.XLOOKUP(C237,Proveedores!A:A,Proveedores!B:B)</f>
        <v>CARNES SANTIAGO</v>
      </c>
      <c r="E237" s="13">
        <v>71</v>
      </c>
      <c r="F237" s="2" t="str">
        <f>_xlfn.XLOOKUP(E237,Productos!A:A,Productos!B:B)</f>
        <v>HUESO CARNE</v>
      </c>
      <c r="G237" s="2" t="str">
        <f>_xlfn.XLOOKUP(F237,Productos!B:B,Productos!C:C)</f>
        <v>KG</v>
      </c>
      <c r="H237" s="12">
        <v>0.98499999999999999</v>
      </c>
      <c r="I237" s="10">
        <v>1898</v>
      </c>
      <c r="J237" s="10">
        <v>0</v>
      </c>
      <c r="K237" s="10">
        <f t="shared" si="3"/>
        <v>1869.53</v>
      </c>
    </row>
    <row r="238" spans="1:11" x14ac:dyDescent="0.3">
      <c r="A238" s="2">
        <f>IF(_xlfn.CONCAT(B238:C238)=_xlfn.CONCAT(B237:C237),MAX($A$2:A237),MAX($A$2:A237)+1)</f>
        <v>109</v>
      </c>
      <c r="B238" s="3">
        <v>45030</v>
      </c>
      <c r="C238" s="2" t="s">
        <v>160</v>
      </c>
      <c r="D238" s="2" t="str">
        <f>_xlfn.XLOOKUP(C238,Proveedores!A:A,Proveedores!B:B)</f>
        <v>CARNES KAR</v>
      </c>
      <c r="E238" s="13">
        <v>12</v>
      </c>
      <c r="F238" s="2" t="str">
        <f>_xlfn.XLOOKUP(E238,Productos!A:A,Productos!B:B)</f>
        <v>CARNE MOLIDA</v>
      </c>
      <c r="G238" s="2" t="str">
        <f>_xlfn.XLOOKUP(F238,Productos!B:B,Productos!C:C)</f>
        <v>KG</v>
      </c>
      <c r="H238" s="12">
        <v>1.0740000000000001</v>
      </c>
      <c r="I238" s="10">
        <v>4998</v>
      </c>
      <c r="J238" s="10">
        <v>0</v>
      </c>
      <c r="K238" s="10">
        <f t="shared" si="3"/>
        <v>5367.8520000000008</v>
      </c>
    </row>
    <row r="239" spans="1:11" x14ac:dyDescent="0.3">
      <c r="A239" s="2">
        <f>IF(_xlfn.CONCAT(B239:C239)=_xlfn.CONCAT(B238:C238),MAX($A$2:A238),MAX($A$2:A238)+1)</f>
        <v>110</v>
      </c>
      <c r="B239" s="3">
        <v>45030</v>
      </c>
      <c r="C239" s="2" t="s">
        <v>302</v>
      </c>
      <c r="D239" s="2" t="str">
        <f>_xlfn.XLOOKUP(C239,Proveedores!A:A,Proveedores!B:B)</f>
        <v>JUGETERIA MENAJES DONDE SILVA</v>
      </c>
      <c r="E239" s="13">
        <v>1018</v>
      </c>
      <c r="F239" s="2" t="str">
        <f>_xlfn.XLOOKUP(E239,Productos!A:A,Productos!B:B)</f>
        <v>VELAS</v>
      </c>
      <c r="G239" s="2" t="str">
        <f>_xlfn.XLOOKUP(F239,Productos!B:B,Productos!C:C)</f>
        <v>UN</v>
      </c>
      <c r="H239" s="12">
        <v>1</v>
      </c>
      <c r="I239" s="10">
        <v>1700</v>
      </c>
      <c r="J239" s="10">
        <v>0</v>
      </c>
      <c r="K239" s="10">
        <f t="shared" si="3"/>
        <v>1700</v>
      </c>
    </row>
    <row r="240" spans="1:11" x14ac:dyDescent="0.3">
      <c r="A240" s="2">
        <f>IF(_xlfn.CONCAT(B240:C240)=_xlfn.CONCAT(B239:C239),MAX($A$2:A239),MAX($A$2:A239)+1)</f>
        <v>111</v>
      </c>
      <c r="B240" s="3">
        <v>45030</v>
      </c>
      <c r="C240" s="2" t="s">
        <v>279</v>
      </c>
      <c r="D240" s="2" t="str">
        <f>_xlfn.XLOOKUP(C240,Proveedores!A:A,Proveedores!B:B)</f>
        <v>GALPON</v>
      </c>
      <c r="E240" s="13">
        <v>1014</v>
      </c>
      <c r="F240" s="2" t="str">
        <f>_xlfn.XLOOKUP(E240,Productos!A:A,Productos!B:B)</f>
        <v>BEBIDA</v>
      </c>
      <c r="G240" s="2" t="str">
        <f>_xlfn.XLOOKUP(F240,Productos!B:B,Productos!C:C)</f>
        <v>UN</v>
      </c>
      <c r="H240" s="12">
        <v>1</v>
      </c>
      <c r="I240" s="10">
        <v>1600</v>
      </c>
      <c r="J240" s="10">
        <v>0</v>
      </c>
      <c r="K240" s="10">
        <f t="shared" si="3"/>
        <v>1600</v>
      </c>
    </row>
    <row r="241" spans="1:11" x14ac:dyDescent="0.3">
      <c r="A241" s="2">
        <f>IF(_xlfn.CONCAT(B241:C241)=_xlfn.CONCAT(B240:C240),MAX($A$2:A240),MAX($A$2:A240)+1)</f>
        <v>112</v>
      </c>
      <c r="B241" s="3">
        <v>45031</v>
      </c>
      <c r="C241" s="2" t="s">
        <v>279</v>
      </c>
      <c r="D241" s="2" t="str">
        <f>_xlfn.XLOOKUP(C241,Proveedores!A:A,Proveedores!B:B)</f>
        <v>GALPON</v>
      </c>
      <c r="E241" s="13">
        <v>1014</v>
      </c>
      <c r="F241" s="2" t="str">
        <f>_xlfn.XLOOKUP(E241,Productos!A:A,Productos!B:B)</f>
        <v>BEBIDA</v>
      </c>
      <c r="G241" s="2" t="str">
        <f>_xlfn.XLOOKUP(F241,Productos!B:B,Productos!C:C)</f>
        <v>UN</v>
      </c>
      <c r="H241" s="12">
        <v>1</v>
      </c>
      <c r="I241" s="10">
        <v>1600</v>
      </c>
      <c r="J241" s="10">
        <v>0</v>
      </c>
      <c r="K241" s="10">
        <f t="shared" si="3"/>
        <v>1600</v>
      </c>
    </row>
    <row r="242" spans="1:11" x14ac:dyDescent="0.3">
      <c r="A242" s="2">
        <f>IF(_xlfn.CONCAT(B242:C242)=_xlfn.CONCAT(B241:C241),MAX($A$2:A241),MAX($A$2:A241)+1)</f>
        <v>112</v>
      </c>
      <c r="B242" s="3">
        <v>45031</v>
      </c>
      <c r="C242" s="2" t="s">
        <v>279</v>
      </c>
      <c r="D242" s="2" t="str">
        <f>_xlfn.XLOOKUP(C242,Proveedores!A:A,Proveedores!B:B)</f>
        <v>GALPON</v>
      </c>
      <c r="E242" s="13">
        <v>49</v>
      </c>
      <c r="F242" s="2" t="str">
        <f>_xlfn.XLOOKUP(E242,Productos!A:A,Productos!B:B)</f>
        <v>PAN RALLADO</v>
      </c>
      <c r="G242" s="2" t="str">
        <f>_xlfn.XLOOKUP(F242,Productos!B:B,Productos!C:C)</f>
        <v>UN</v>
      </c>
      <c r="H242" s="12">
        <v>1</v>
      </c>
      <c r="I242" s="10">
        <v>1600</v>
      </c>
      <c r="J242" s="10">
        <v>0</v>
      </c>
      <c r="K242" s="10">
        <f t="shared" si="3"/>
        <v>1600</v>
      </c>
    </row>
    <row r="243" spans="1:11" x14ac:dyDescent="0.3">
      <c r="A243" s="2">
        <f>IF(_xlfn.CONCAT(B243:C243)=_xlfn.CONCAT(B242:C242),MAX($A$2:A242),MAX($A$2:A242)+1)</f>
        <v>113</v>
      </c>
      <c r="B243" s="3">
        <v>45032</v>
      </c>
      <c r="C243" s="2" t="s">
        <v>116</v>
      </c>
      <c r="D243" s="2" t="str">
        <f>_xlfn.XLOOKUP(C243,Proveedores!A:A,Proveedores!B:B)</f>
        <v>EMPRESA COMERCIAL LA VEGA</v>
      </c>
      <c r="E243" s="13">
        <v>56</v>
      </c>
      <c r="F243" s="2" t="str">
        <f>_xlfn.XLOOKUP(E243,Productos!A:A,Productos!B:B)</f>
        <v>VERDURAS</v>
      </c>
      <c r="G243" s="2" t="str">
        <f>_xlfn.XLOOKUP(F243,Productos!B:B,Productos!C:C)</f>
        <v>UN</v>
      </c>
      <c r="H243" s="12">
        <v>1</v>
      </c>
      <c r="I243" s="10">
        <f>4750+32000</f>
        <v>36750</v>
      </c>
      <c r="J243" s="10">
        <v>0</v>
      </c>
      <c r="K243" s="10">
        <f t="shared" si="3"/>
        <v>36750</v>
      </c>
    </row>
    <row r="244" spans="1:11" x14ac:dyDescent="0.3">
      <c r="A244" s="2">
        <f>IF(_xlfn.CONCAT(B244:C244)=_xlfn.CONCAT(B243:C243),MAX($A$2:A243),MAX($A$2:A243)+1)</f>
        <v>114</v>
      </c>
      <c r="B244" s="3">
        <v>45032</v>
      </c>
      <c r="C244" s="2" t="s">
        <v>221</v>
      </c>
      <c r="D244" s="2" t="str">
        <f>_xlfn.XLOOKUP(C244,Proveedores!A:A,Proveedores!B:B)</f>
        <v>FAMA</v>
      </c>
      <c r="E244" s="13">
        <v>55</v>
      </c>
      <c r="F244" s="2" t="str">
        <f>_xlfn.XLOOKUP(E244,Productos!A:A,Productos!B:B)</f>
        <v>CERVEZA</v>
      </c>
      <c r="G244" s="2" t="str">
        <f>_xlfn.XLOOKUP(F244,Productos!B:B,Productos!C:C)</f>
        <v>UN</v>
      </c>
      <c r="H244" s="12">
        <v>2</v>
      </c>
      <c r="I244" s="10">
        <v>1850</v>
      </c>
      <c r="J244" s="10">
        <v>0</v>
      </c>
      <c r="K244" s="10">
        <f t="shared" si="3"/>
        <v>3700</v>
      </c>
    </row>
    <row r="245" spans="1:11" x14ac:dyDescent="0.3">
      <c r="A245" s="2">
        <f>IF(_xlfn.CONCAT(B245:C245)=_xlfn.CONCAT(B244:C244),MAX($A$2:A244),MAX($A$2:A244)+1)</f>
        <v>115</v>
      </c>
      <c r="B245" s="3">
        <v>45033</v>
      </c>
      <c r="C245" s="2" t="s">
        <v>221</v>
      </c>
      <c r="D245" s="2" t="str">
        <f>_xlfn.XLOOKUP(C245,Proveedores!A:A,Proveedores!B:B)</f>
        <v>FAMA</v>
      </c>
      <c r="E245" s="13">
        <v>55</v>
      </c>
      <c r="F245" s="2" t="str">
        <f>_xlfn.XLOOKUP(E245,Productos!A:A,Productos!B:B)</f>
        <v>CERVEZA</v>
      </c>
      <c r="G245" s="2" t="str">
        <f>_xlfn.XLOOKUP(F245,Productos!B:B,Productos!C:C)</f>
        <v>UN</v>
      </c>
      <c r="H245" s="12">
        <v>2</v>
      </c>
      <c r="I245" s="10">
        <v>1850</v>
      </c>
      <c r="J245" s="10">
        <v>0</v>
      </c>
      <c r="K245" s="10">
        <f t="shared" si="3"/>
        <v>3700</v>
      </c>
    </row>
    <row r="246" spans="1:11" x14ac:dyDescent="0.3">
      <c r="A246" s="2">
        <f>IF(_xlfn.CONCAT(B246:C246)=_xlfn.CONCAT(B245:C245),MAX($A$2:A245),MAX($A$2:A245)+1)</f>
        <v>116</v>
      </c>
      <c r="B246" s="3">
        <v>45033</v>
      </c>
      <c r="C246" s="2" t="s">
        <v>279</v>
      </c>
      <c r="D246" s="2" t="str">
        <f>_xlfn.XLOOKUP(C246,Proveedores!A:A,Proveedores!B:B)</f>
        <v>GALPON</v>
      </c>
      <c r="E246" s="13">
        <v>1014</v>
      </c>
      <c r="F246" s="2" t="str">
        <f>_xlfn.XLOOKUP(E246,Productos!A:A,Productos!B:B)</f>
        <v>BEBIDA</v>
      </c>
      <c r="G246" s="2" t="str">
        <f>_xlfn.XLOOKUP(F246,Productos!B:B,Productos!C:C)</f>
        <v>UN</v>
      </c>
      <c r="H246" s="12">
        <v>1</v>
      </c>
      <c r="I246" s="10">
        <v>1600</v>
      </c>
      <c r="J246" s="10">
        <v>0</v>
      </c>
      <c r="K246" s="10">
        <f t="shared" si="3"/>
        <v>1600</v>
      </c>
    </row>
    <row r="247" spans="1:11" x14ac:dyDescent="0.3">
      <c r="A247" s="2">
        <f>IF(_xlfn.CONCAT(B247:C247)=_xlfn.CONCAT(B246:C246),MAX($A$2:A246),MAX($A$2:A246)+1)</f>
        <v>117</v>
      </c>
      <c r="B247" s="3">
        <v>45033</v>
      </c>
      <c r="C247" s="2" t="s">
        <v>221</v>
      </c>
      <c r="D247" s="2" t="str">
        <f>_xlfn.XLOOKUP(C247,Proveedores!A:A,Proveedores!B:B)</f>
        <v>FAMA</v>
      </c>
      <c r="E247" s="13">
        <v>55</v>
      </c>
      <c r="F247" s="2" t="str">
        <f>_xlfn.XLOOKUP(E247,Productos!A:A,Productos!B:B)</f>
        <v>CERVEZA</v>
      </c>
      <c r="G247" s="2" t="str">
        <f>_xlfn.XLOOKUP(F247,Productos!B:B,Productos!C:C)</f>
        <v>UN</v>
      </c>
      <c r="H247" s="12">
        <v>2</v>
      </c>
      <c r="I247" s="10">
        <v>1300</v>
      </c>
      <c r="J247" s="10">
        <v>0</v>
      </c>
      <c r="K247" s="10">
        <f t="shared" si="3"/>
        <v>2600</v>
      </c>
    </row>
    <row r="248" spans="1:11" x14ac:dyDescent="0.3">
      <c r="A248" s="2">
        <f>IF(_xlfn.CONCAT(B248:C248)=_xlfn.CONCAT(B247:C247),MAX($A$2:A247),MAX($A$2:A247)+1)</f>
        <v>117</v>
      </c>
      <c r="B248" s="3">
        <v>45033</v>
      </c>
      <c r="C248" s="2" t="s">
        <v>221</v>
      </c>
      <c r="D248" s="2" t="str">
        <f>_xlfn.XLOOKUP(C248,Proveedores!A:A,Proveedores!B:B)</f>
        <v>FAMA</v>
      </c>
      <c r="E248" s="13">
        <v>55</v>
      </c>
      <c r="F248" s="2" t="str">
        <f>_xlfn.XLOOKUP(E248,Productos!A:A,Productos!B:B)</f>
        <v>CERVEZA</v>
      </c>
      <c r="G248" s="2" t="str">
        <f>_xlfn.XLOOKUP(F248,Productos!B:B,Productos!C:C)</f>
        <v>UN</v>
      </c>
      <c r="H248" s="12">
        <v>1</v>
      </c>
      <c r="I248" s="10">
        <v>1300</v>
      </c>
      <c r="J248" s="10">
        <v>0</v>
      </c>
      <c r="K248" s="10">
        <f t="shared" si="3"/>
        <v>1300</v>
      </c>
    </row>
    <row r="249" spans="1:11" x14ac:dyDescent="0.3">
      <c r="A249" s="2">
        <f>IF(_xlfn.CONCAT(B249:C249)=_xlfn.CONCAT(B248:C248),MAX($A$2:A248),MAX($A$2:A248)+1)</f>
        <v>117</v>
      </c>
      <c r="B249" s="3">
        <v>45033</v>
      </c>
      <c r="C249" s="2" t="s">
        <v>221</v>
      </c>
      <c r="D249" s="2" t="str">
        <f>_xlfn.XLOOKUP(C249,Proveedores!A:A,Proveedores!B:B)</f>
        <v>FAMA</v>
      </c>
      <c r="E249" s="13">
        <v>55</v>
      </c>
      <c r="F249" s="2" t="str">
        <f>_xlfn.XLOOKUP(E249,Productos!A:A,Productos!B:B)</f>
        <v>CERVEZA</v>
      </c>
      <c r="G249" s="2" t="str">
        <f>_xlfn.XLOOKUP(F249,Productos!B:B,Productos!C:C)</f>
        <v>UN</v>
      </c>
      <c r="H249" s="12">
        <v>1</v>
      </c>
      <c r="I249" s="10">
        <v>1850</v>
      </c>
      <c r="J249" s="10">
        <v>0</v>
      </c>
      <c r="K249" s="10">
        <f t="shared" si="3"/>
        <v>1850</v>
      </c>
    </row>
    <row r="250" spans="1:11" x14ac:dyDescent="0.3">
      <c r="A250" s="2">
        <f>IF(_xlfn.CONCAT(B250:C250)=_xlfn.CONCAT(B249:C249),MAX($A$2:A249),MAX($A$2:A249)+1)</f>
        <v>118</v>
      </c>
      <c r="B250" s="3">
        <v>45033</v>
      </c>
      <c r="C250" s="2" t="s">
        <v>242</v>
      </c>
      <c r="D250" s="2" t="str">
        <f>_xlfn.XLOOKUP(C250,Proveedores!A:A,Proveedores!B:B)</f>
        <v>CGE</v>
      </c>
      <c r="E250" s="13">
        <v>1003</v>
      </c>
      <c r="F250" s="2" t="str">
        <f>_xlfn.XLOOKUP(E250,Productos!A:A,Productos!B:B)</f>
        <v>LUZ</v>
      </c>
      <c r="G250" s="2" t="str">
        <f>_xlfn.XLOOKUP(F250,Productos!B:B,Productos!C:C)</f>
        <v>UN</v>
      </c>
      <c r="H250" s="12">
        <v>1</v>
      </c>
      <c r="I250" s="10">
        <v>39400</v>
      </c>
      <c r="J250" s="10">
        <v>0</v>
      </c>
      <c r="K250" s="10">
        <f t="shared" si="3"/>
        <v>39400</v>
      </c>
    </row>
    <row r="251" spans="1:11" x14ac:dyDescent="0.3">
      <c r="A251" s="2">
        <f>IF(_xlfn.CONCAT(B251:C251)=_xlfn.CONCAT(B250:C250),MAX($A$2:A250),MAX($A$2:A250)+1)</f>
        <v>119</v>
      </c>
      <c r="B251" s="3">
        <v>45034</v>
      </c>
      <c r="C251" s="2" t="s">
        <v>221</v>
      </c>
      <c r="D251" s="2" t="str">
        <f>_xlfn.XLOOKUP(C251,Proveedores!A:A,Proveedores!B:B)</f>
        <v>FAMA</v>
      </c>
      <c r="E251" s="13">
        <v>55</v>
      </c>
      <c r="F251" s="2" t="str">
        <f>_xlfn.XLOOKUP(E251,Productos!A:A,Productos!B:B)</f>
        <v>CERVEZA</v>
      </c>
      <c r="G251" s="2" t="str">
        <f>_xlfn.XLOOKUP(F251,Productos!B:B,Productos!C:C)</f>
        <v>UN</v>
      </c>
      <c r="H251" s="12">
        <v>2</v>
      </c>
      <c r="I251" s="10">
        <v>1300</v>
      </c>
      <c r="J251" s="10">
        <v>0</v>
      </c>
      <c r="K251" s="10">
        <f t="shared" si="3"/>
        <v>2600</v>
      </c>
    </row>
    <row r="252" spans="1:11" x14ac:dyDescent="0.3">
      <c r="A252" s="2">
        <f>IF(_xlfn.CONCAT(B252:C252)=_xlfn.CONCAT(B251:C251),MAX($A$2:A251),MAX($A$2:A251)+1)</f>
        <v>119</v>
      </c>
      <c r="B252" s="3">
        <v>45034</v>
      </c>
      <c r="C252" s="2" t="s">
        <v>221</v>
      </c>
      <c r="D252" s="2" t="str">
        <f>_xlfn.XLOOKUP(C252,Proveedores!A:A,Proveedores!B:B)</f>
        <v>FAMA</v>
      </c>
      <c r="E252" s="13">
        <v>55</v>
      </c>
      <c r="F252" s="2" t="str">
        <f>_xlfn.XLOOKUP(E252,Productos!A:A,Productos!B:B)</f>
        <v>CERVEZA</v>
      </c>
      <c r="G252" s="2" t="str">
        <f>_xlfn.XLOOKUP(F252,Productos!B:B,Productos!C:C)</f>
        <v>UN</v>
      </c>
      <c r="H252" s="12">
        <v>2</v>
      </c>
      <c r="I252" s="10">
        <v>1300</v>
      </c>
      <c r="J252" s="10">
        <v>0</v>
      </c>
      <c r="K252" s="10">
        <f t="shared" si="3"/>
        <v>2600</v>
      </c>
    </row>
    <row r="253" spans="1:11" x14ac:dyDescent="0.3">
      <c r="A253" s="2">
        <f>IF(_xlfn.CONCAT(B253:C253)=_xlfn.CONCAT(B252:C252),MAX($A$2:A252),MAX($A$2:A252)+1)</f>
        <v>120</v>
      </c>
      <c r="B253" s="3">
        <v>45035</v>
      </c>
      <c r="C253" s="2" t="s">
        <v>279</v>
      </c>
      <c r="D253" s="2" t="str">
        <f>_xlfn.XLOOKUP(C253,Proveedores!A:A,Proveedores!B:B)</f>
        <v>GALPON</v>
      </c>
      <c r="E253" s="13">
        <v>1014</v>
      </c>
      <c r="F253" s="2" t="str">
        <f>_xlfn.XLOOKUP(E253,Productos!A:A,Productos!B:B)</f>
        <v>BEBIDA</v>
      </c>
      <c r="G253" s="2" t="str">
        <f>_xlfn.XLOOKUP(F253,Productos!B:B,Productos!C:C)</f>
        <v>UN</v>
      </c>
      <c r="H253" s="12">
        <v>1</v>
      </c>
      <c r="I253" s="10">
        <v>1600</v>
      </c>
      <c r="J253" s="10">
        <v>0</v>
      </c>
      <c r="K253" s="10">
        <f t="shared" si="3"/>
        <v>1600</v>
      </c>
    </row>
    <row r="254" spans="1:11" x14ac:dyDescent="0.3">
      <c r="A254" s="2">
        <f>IF(_xlfn.CONCAT(B254:C254)=_xlfn.CONCAT(B253:C253),MAX($A$2:A253),MAX($A$2:A253)+1)</f>
        <v>120</v>
      </c>
      <c r="B254" s="3">
        <v>45035</v>
      </c>
      <c r="C254" s="2" t="s">
        <v>279</v>
      </c>
      <c r="D254" s="2" t="str">
        <f>_xlfn.XLOOKUP(C254,Proveedores!A:A,Proveedores!B:B)</f>
        <v>GALPON</v>
      </c>
      <c r="E254" s="13">
        <v>1014</v>
      </c>
      <c r="F254" s="2" t="str">
        <f>_xlfn.XLOOKUP(E254,Productos!A:A,Productos!B:B)</f>
        <v>BEBIDA</v>
      </c>
      <c r="G254" s="2" t="str">
        <f>_xlfn.XLOOKUP(F254,Productos!B:B,Productos!C:C)</f>
        <v>UN</v>
      </c>
      <c r="H254" s="12">
        <v>1</v>
      </c>
      <c r="I254" s="10">
        <v>1600</v>
      </c>
      <c r="J254" s="10">
        <v>0</v>
      </c>
      <c r="K254" s="10">
        <f t="shared" si="3"/>
        <v>1600</v>
      </c>
    </row>
    <row r="255" spans="1:11" x14ac:dyDescent="0.3">
      <c r="A255" s="2">
        <f>IF(_xlfn.CONCAT(B255:C255)=_xlfn.CONCAT(B254:C254),MAX($A$2:A254),MAX($A$2:A254)+1)</f>
        <v>120</v>
      </c>
      <c r="B255" s="3">
        <v>45035</v>
      </c>
      <c r="C255" s="2" t="s">
        <v>279</v>
      </c>
      <c r="D255" s="2" t="str">
        <f>_xlfn.XLOOKUP(C255,Proveedores!A:A,Proveedores!B:B)</f>
        <v>GALPON</v>
      </c>
      <c r="E255" s="13">
        <v>1008</v>
      </c>
      <c r="F255" s="2" t="str">
        <f>_xlfn.XLOOKUP(E255,Productos!A:A,Productos!B:B)</f>
        <v>PAN CASA</v>
      </c>
      <c r="G255" s="2" t="str">
        <f>_xlfn.XLOOKUP(F255,Productos!B:B,Productos!C:C)</f>
        <v>KG</v>
      </c>
      <c r="H255" s="12">
        <v>0.5</v>
      </c>
      <c r="I255" s="10">
        <v>2000</v>
      </c>
      <c r="J255" s="10">
        <v>0</v>
      </c>
      <c r="K255" s="10">
        <f t="shared" si="3"/>
        <v>1000</v>
      </c>
    </row>
    <row r="256" spans="1:11" x14ac:dyDescent="0.3">
      <c r="A256" s="2">
        <f>IF(_xlfn.CONCAT(B256:C256)=_xlfn.CONCAT(B255:C255),MAX($A$2:A255),MAX($A$2:A255)+1)</f>
        <v>121</v>
      </c>
      <c r="B256" s="3">
        <v>45036</v>
      </c>
      <c r="C256" s="2" t="s">
        <v>119</v>
      </c>
      <c r="D256" s="2" t="str">
        <f>_xlfn.XLOOKUP(C256,Proveedores!A:A,Proveedores!B:B)</f>
        <v>FABRICA DE BANDEJAS VANNI</v>
      </c>
      <c r="E256" s="13">
        <v>7</v>
      </c>
      <c r="F256" s="2" t="str">
        <f>_xlfn.XLOOKUP(E256,Productos!A:A,Productos!B:B)</f>
        <v>ENVASE ALUMINIO C-18</v>
      </c>
      <c r="G256" s="2" t="str">
        <f>_xlfn.XLOOKUP(F256,Productos!B:B,Productos!C:C)</f>
        <v>UN</v>
      </c>
      <c r="H256" s="12">
        <v>40</v>
      </c>
      <c r="I256" s="10">
        <v>99.94</v>
      </c>
      <c r="J256" s="10">
        <v>0</v>
      </c>
      <c r="K256" s="10">
        <f t="shared" si="3"/>
        <v>3997.6</v>
      </c>
    </row>
    <row r="257" spans="1:14" x14ac:dyDescent="0.3">
      <c r="A257" s="2">
        <f>IF(_xlfn.CONCAT(B257:C257)=_xlfn.CONCAT(B256:C256),MAX($A$2:A256),MAX($A$2:A256)+1)</f>
        <v>121</v>
      </c>
      <c r="B257" s="3">
        <v>45036</v>
      </c>
      <c r="C257" s="2" t="s">
        <v>119</v>
      </c>
      <c r="D257" s="2" t="str">
        <f>_xlfn.XLOOKUP(C257,Proveedores!A:A,Proveedores!B:B)</f>
        <v>FABRICA DE BANDEJAS VANNI</v>
      </c>
      <c r="E257" s="13">
        <v>39</v>
      </c>
      <c r="F257" s="2" t="str">
        <f>_xlfn.XLOOKUP(E257,Productos!A:A,Productos!B:B)</f>
        <v>PAPEL FILM</v>
      </c>
      <c r="G257" s="2" t="str">
        <f>_xlfn.XLOOKUP(F257,Productos!B:B,Productos!C:C)</f>
        <v>UN</v>
      </c>
      <c r="H257" s="12">
        <v>1</v>
      </c>
      <c r="I257" s="10">
        <v>2494</v>
      </c>
      <c r="J257" s="10">
        <v>0</v>
      </c>
      <c r="K257" s="10">
        <f t="shared" si="3"/>
        <v>2494</v>
      </c>
    </row>
    <row r="258" spans="1:14" x14ac:dyDescent="0.3">
      <c r="A258" s="2">
        <f>IF(_xlfn.CONCAT(B258:C258)=_xlfn.CONCAT(B257:C257),MAX($A$2:A257),MAX($A$2:A257)+1)</f>
        <v>121</v>
      </c>
      <c r="B258" s="3">
        <v>45036</v>
      </c>
      <c r="C258" s="2" t="s">
        <v>119</v>
      </c>
      <c r="D258" s="2" t="str">
        <f>_xlfn.XLOOKUP(C258,Proveedores!A:A,Proveedores!B:B)</f>
        <v>FABRICA DE BANDEJAS VANNI</v>
      </c>
      <c r="E258" s="13">
        <v>73</v>
      </c>
      <c r="F258" s="2" t="str">
        <f>_xlfn.XLOOKUP(E258,Productos!A:A,Productos!B:B)</f>
        <v>ENVASES REDONDO CARTON (CONSOME 8OZ)</v>
      </c>
      <c r="G258" s="2" t="str">
        <f>_xlfn.XLOOKUP(F258,Productos!B:B,Productos!C:C)</f>
        <v>UN</v>
      </c>
      <c r="H258" s="12">
        <v>8</v>
      </c>
      <c r="I258" s="10">
        <v>241.37</v>
      </c>
      <c r="J258" s="10">
        <v>0</v>
      </c>
      <c r="K258" s="10">
        <f t="shared" ref="K258:K323" si="4">(H258*I258)-J258</f>
        <v>1930.96</v>
      </c>
    </row>
    <row r="259" spans="1:14" x14ac:dyDescent="0.3">
      <c r="A259" s="2">
        <f>IF(_xlfn.CONCAT(B259:C259)=_xlfn.CONCAT(B258:C258),MAX($A$2:A258),MAX($A$2:A258)+1)</f>
        <v>121</v>
      </c>
      <c r="B259" s="3">
        <v>45036</v>
      </c>
      <c r="C259" s="2" t="s">
        <v>119</v>
      </c>
      <c r="D259" s="2" t="str">
        <f>_xlfn.XLOOKUP(C259,Proveedores!A:A,Proveedores!B:B)</f>
        <v>FABRICA DE BANDEJAS VANNI</v>
      </c>
      <c r="E259" s="13">
        <v>74</v>
      </c>
      <c r="F259" s="2" t="str">
        <f>_xlfn.XLOOKUP(E259,Productos!A:A,Productos!B:B)</f>
        <v>TAPA ENVASE REDONDO</v>
      </c>
      <c r="G259" s="2" t="str">
        <f>_xlfn.XLOOKUP(F259,Productos!B:B,Productos!C:C)</f>
        <v>UN</v>
      </c>
      <c r="H259" s="12">
        <v>8</v>
      </c>
      <c r="I259" s="10">
        <v>130.88</v>
      </c>
      <c r="J259" s="10">
        <v>0</v>
      </c>
      <c r="K259" s="10">
        <f t="shared" si="4"/>
        <v>1047.04</v>
      </c>
    </row>
    <row r="260" spans="1:14" x14ac:dyDescent="0.3">
      <c r="A260" s="2">
        <f>IF(_xlfn.CONCAT(B260:C260)=_xlfn.CONCAT(B259:C259),MAX($A$2:A259),MAX($A$2:A259)+1)</f>
        <v>122</v>
      </c>
      <c r="B260" s="3">
        <v>45036</v>
      </c>
      <c r="C260" s="2" t="s">
        <v>245</v>
      </c>
      <c r="D260" s="2" t="str">
        <f>_xlfn.XLOOKUP(C260,Proveedores!A:A,Proveedores!B:B)</f>
        <v>COLECTIVOS 15</v>
      </c>
      <c r="E260" s="13">
        <v>1004</v>
      </c>
      <c r="F260" s="2" t="str">
        <f>_xlfn.XLOOKUP(E260,Productos!A:A,Productos!B:B)</f>
        <v>TRANSPORTE</v>
      </c>
      <c r="G260" s="2" t="str">
        <f>_xlfn.XLOOKUP(F260,Productos!B:B,Productos!C:C)</f>
        <v>UN</v>
      </c>
      <c r="H260" s="12">
        <v>5</v>
      </c>
      <c r="I260" s="10">
        <v>1000</v>
      </c>
      <c r="J260" s="10">
        <v>0</v>
      </c>
      <c r="K260" s="10">
        <f t="shared" si="4"/>
        <v>5000</v>
      </c>
      <c r="N260" s="8"/>
    </row>
    <row r="261" spans="1:14" x14ac:dyDescent="0.3">
      <c r="A261" s="2">
        <f>IF(_xlfn.CONCAT(B261:C261)=_xlfn.CONCAT(B260:C260),MAX($A$2:A260),MAX($A$2:A260)+1)</f>
        <v>123</v>
      </c>
      <c r="B261" s="3">
        <v>45036</v>
      </c>
      <c r="C261" s="2" t="s">
        <v>263</v>
      </c>
      <c r="D261" s="2" t="str">
        <f>_xlfn.XLOOKUP(C261,Proveedores!A:A,Proveedores!B:B)</f>
        <v>FARMACIAS FENIX</v>
      </c>
      <c r="E261" s="13">
        <v>1005</v>
      </c>
      <c r="F261" s="2" t="str">
        <f>_xlfn.XLOOKUP(E261,Productos!A:A,Productos!B:B)</f>
        <v>MEDICAMENTOS CASA</v>
      </c>
      <c r="G261" s="2" t="str">
        <f>_xlfn.XLOOKUP(F261,Productos!B:B,Productos!C:C)</f>
        <v>UN</v>
      </c>
      <c r="H261" s="12">
        <v>1</v>
      </c>
      <c r="I261" s="10">
        <v>1800</v>
      </c>
      <c r="J261" s="10">
        <v>0</v>
      </c>
      <c r="K261" s="10">
        <f t="shared" si="4"/>
        <v>1800</v>
      </c>
    </row>
    <row r="262" spans="1:14" x14ac:dyDescent="0.3">
      <c r="A262" s="2">
        <f>IF(_xlfn.CONCAT(B262:C262)=_xlfn.CONCAT(B261:C261),MAX($A$2:A261),MAX($A$2:A261)+1)</f>
        <v>124</v>
      </c>
      <c r="B262" s="3">
        <v>45036</v>
      </c>
      <c r="C262" s="2" t="s">
        <v>320</v>
      </c>
      <c r="D262" s="2" t="str">
        <f>_xlfn.XLOOKUP(C262,Proveedores!A:A,Proveedores!B:B)</f>
        <v>CARNES SANTIAGO</v>
      </c>
      <c r="E262" s="13">
        <v>4</v>
      </c>
      <c r="F262" s="2" t="str">
        <f>_xlfn.XLOOKUP(E262,Productos!A:A,Productos!B:B)</f>
        <v>CERDOS</v>
      </c>
      <c r="G262" s="2" t="str">
        <f>_xlfn.XLOOKUP(F262,Productos!B:B,Productos!C:C)</f>
        <v>UN</v>
      </c>
      <c r="H262" s="12">
        <v>1</v>
      </c>
      <c r="I262" s="10">
        <v>10069</v>
      </c>
      <c r="J262" s="10">
        <v>0</v>
      </c>
      <c r="K262" s="10">
        <f t="shared" si="4"/>
        <v>10069</v>
      </c>
    </row>
    <row r="263" spans="1:14" x14ac:dyDescent="0.3">
      <c r="A263" s="2">
        <f>IF(_xlfn.CONCAT(B263:C263)=_xlfn.CONCAT(B262:C262),MAX($A$2:A262),MAX($A$2:A262)+1)</f>
        <v>125</v>
      </c>
      <c r="B263" s="3">
        <v>45036</v>
      </c>
      <c r="C263" s="2" t="s">
        <v>258</v>
      </c>
      <c r="D263" s="2" t="str">
        <f>_xlfn.XLOOKUP(C263,Proveedores!A:A,Proveedores!B:B)</f>
        <v>COMERCIAL SAN MARTIN</v>
      </c>
      <c r="E263" s="13">
        <v>38</v>
      </c>
      <c r="F263" s="2" t="str">
        <f>_xlfn.XLOOKUP(E263,Productos!A:A,Productos!B:B)</f>
        <v>ENVASE ENSALADA GA-08</v>
      </c>
      <c r="G263" s="2" t="str">
        <f>_xlfn.XLOOKUP(F263,Productos!B:B,Productos!C:C)</f>
        <v>UN</v>
      </c>
      <c r="H263" s="12">
        <v>50</v>
      </c>
      <c r="I263" s="10">
        <v>90</v>
      </c>
      <c r="J263" s="10">
        <v>0</v>
      </c>
      <c r="K263" s="10">
        <f t="shared" si="4"/>
        <v>4500</v>
      </c>
    </row>
    <row r="264" spans="1:14" x14ac:dyDescent="0.3">
      <c r="A264" s="2">
        <f>IF(_xlfn.CONCAT(B264:C264)=_xlfn.CONCAT(B263:C263),MAX($A$2:A263),MAX($A$2:A263)+1)</f>
        <v>126</v>
      </c>
      <c r="B264" s="3">
        <v>45036</v>
      </c>
      <c r="C264" s="2" t="s">
        <v>327</v>
      </c>
      <c r="D264" s="2" t="str">
        <f>_xlfn.XLOOKUP(C264,Proveedores!A:A,Proveedores!B:B)</f>
        <v>LIQUIMAX</v>
      </c>
      <c r="E264" s="13">
        <v>1011</v>
      </c>
      <c r="F264" s="2" t="str">
        <f>_xlfn.XLOOKUP(E264,Productos!A:A,Productos!B:B)</f>
        <v>ART. LIMPIEZA</v>
      </c>
      <c r="G264" s="2" t="str">
        <f>_xlfn.XLOOKUP(F264,Productos!B:B,Productos!C:C)</f>
        <v>UN</v>
      </c>
      <c r="H264" s="12">
        <v>1</v>
      </c>
      <c r="I264" s="10">
        <v>2290</v>
      </c>
      <c r="J264" s="10">
        <v>0</v>
      </c>
      <c r="K264" s="10">
        <f t="shared" si="4"/>
        <v>2290</v>
      </c>
    </row>
    <row r="265" spans="1:14" x14ac:dyDescent="0.3">
      <c r="A265" s="2">
        <f>IF(_xlfn.CONCAT(B265:C265)=_xlfn.CONCAT(B264:C264),MAX($A$2:A264),MAX($A$2:A264)+1)</f>
        <v>126</v>
      </c>
      <c r="B265" s="3">
        <v>45036</v>
      </c>
      <c r="C265" s="2" t="s">
        <v>327</v>
      </c>
      <c r="D265" s="2" t="str">
        <f>_xlfn.XLOOKUP(C265,Proveedores!A:A,Proveedores!B:B)</f>
        <v>LIQUIMAX</v>
      </c>
      <c r="E265" s="13">
        <v>1011</v>
      </c>
      <c r="F265" s="2" t="str">
        <f>_xlfn.XLOOKUP(E265,Productos!A:A,Productos!B:B)</f>
        <v>ART. LIMPIEZA</v>
      </c>
      <c r="G265" s="2" t="str">
        <f>_xlfn.XLOOKUP(F265,Productos!B:B,Productos!C:C)</f>
        <v>UN</v>
      </c>
      <c r="H265" s="12">
        <v>1</v>
      </c>
      <c r="I265" s="10">
        <v>2290</v>
      </c>
      <c r="J265" s="10">
        <v>0</v>
      </c>
      <c r="K265" s="10">
        <f t="shared" si="4"/>
        <v>2290</v>
      </c>
    </row>
    <row r="266" spans="1:14" x14ac:dyDescent="0.3">
      <c r="A266" s="2">
        <f>IF(_xlfn.CONCAT(B266:C266)=_xlfn.CONCAT(B265:C265),MAX($A$2:A265),MAX($A$2:A265)+1)</f>
        <v>126</v>
      </c>
      <c r="B266" s="3">
        <v>45036</v>
      </c>
      <c r="C266" s="2" t="s">
        <v>327</v>
      </c>
      <c r="D266" s="2" t="str">
        <f>_xlfn.XLOOKUP(C266,Proveedores!A:A,Proveedores!B:B)</f>
        <v>LIQUIMAX</v>
      </c>
      <c r="E266" s="13">
        <v>1011</v>
      </c>
      <c r="F266" s="2" t="str">
        <f>_xlfn.XLOOKUP(E266,Productos!A:A,Productos!B:B)</f>
        <v>ART. LIMPIEZA</v>
      </c>
      <c r="G266" s="2" t="str">
        <f>_xlfn.XLOOKUP(F266,Productos!B:B,Productos!C:C)</f>
        <v>UN</v>
      </c>
      <c r="H266" s="12">
        <v>2</v>
      </c>
      <c r="I266" s="10">
        <v>3990</v>
      </c>
      <c r="J266" s="10">
        <v>0</v>
      </c>
      <c r="K266" s="10">
        <f t="shared" si="4"/>
        <v>7980</v>
      </c>
    </row>
    <row r="267" spans="1:14" x14ac:dyDescent="0.3">
      <c r="A267" s="2">
        <f>IF(_xlfn.CONCAT(B267:C267)=_xlfn.CONCAT(B266:C266),MAX($A$2:A266),MAX($A$2:A266)+1)</f>
        <v>126</v>
      </c>
      <c r="B267" s="3">
        <v>45036</v>
      </c>
      <c r="C267" s="2" t="s">
        <v>327</v>
      </c>
      <c r="D267" s="2" t="str">
        <f>_xlfn.XLOOKUP(C267,Proveedores!A:A,Proveedores!B:B)</f>
        <v>LIQUIMAX</v>
      </c>
      <c r="E267" s="13">
        <v>1011</v>
      </c>
      <c r="F267" s="2" t="str">
        <f>_xlfn.XLOOKUP(E267,Productos!A:A,Productos!B:B)</f>
        <v>ART. LIMPIEZA</v>
      </c>
      <c r="G267" s="2" t="str">
        <f>_xlfn.XLOOKUP(F267,Productos!B:B,Productos!C:C)</f>
        <v>UN</v>
      </c>
      <c r="H267" s="12">
        <v>1</v>
      </c>
      <c r="I267" s="10">
        <v>1790</v>
      </c>
      <c r="J267" s="10">
        <v>0</v>
      </c>
      <c r="K267" s="10">
        <f t="shared" si="4"/>
        <v>1790</v>
      </c>
    </row>
    <row r="268" spans="1:14" x14ac:dyDescent="0.3">
      <c r="A268" s="2">
        <f>IF(_xlfn.CONCAT(B268:C268)=_xlfn.CONCAT(B267:C267),MAX($A$2:A267),MAX($A$2:A267)+1)</f>
        <v>127</v>
      </c>
      <c r="B268" s="3">
        <v>45036</v>
      </c>
      <c r="C268" s="2" t="s">
        <v>109</v>
      </c>
      <c r="D268" s="2" t="str">
        <f>_xlfn.XLOOKUP(C268,Proveedores!A:A,Proveedores!B:B)</f>
        <v>SANTA ISABEL</v>
      </c>
      <c r="E268" s="13">
        <v>16</v>
      </c>
      <c r="F268" s="2" t="str">
        <f>_xlfn.XLOOKUP(E268,Productos!A:A,Productos!B:B)</f>
        <v>HARINA</v>
      </c>
      <c r="G268" s="2" t="str">
        <f>_xlfn.XLOOKUP(F268,Productos!B:B,Productos!C:C)</f>
        <v>KG</v>
      </c>
      <c r="H268" s="12">
        <v>3</v>
      </c>
      <c r="I268" s="10">
        <v>1399</v>
      </c>
      <c r="J268" s="10">
        <v>600</v>
      </c>
      <c r="K268" s="10">
        <f t="shared" si="4"/>
        <v>3597</v>
      </c>
    </row>
    <row r="269" spans="1:14" x14ac:dyDescent="0.3">
      <c r="A269" s="2">
        <f>IF(_xlfn.CONCAT(B269:C269)=_xlfn.CONCAT(B268:C268),MAX($A$2:A268),MAX($A$2:A268)+1)</f>
        <v>127</v>
      </c>
      <c r="B269" s="3">
        <v>45036</v>
      </c>
      <c r="C269" s="2" t="s">
        <v>109</v>
      </c>
      <c r="D269" s="2" t="str">
        <f>_xlfn.XLOOKUP(C269,Proveedores!A:A,Proveedores!B:B)</f>
        <v>SANTA ISABEL</v>
      </c>
      <c r="E269" s="13">
        <v>9</v>
      </c>
      <c r="F269" s="2" t="str">
        <f>_xlfn.XLOOKUP(E269,Productos!A:A,Productos!B:B)</f>
        <v>LECHE SEMIDESCREMADA</v>
      </c>
      <c r="G269" s="2" t="str">
        <f>_xlfn.XLOOKUP(F269,Productos!B:B,Productos!C:C)</f>
        <v>UN</v>
      </c>
      <c r="H269" s="12">
        <v>2</v>
      </c>
      <c r="I269" s="10">
        <v>929</v>
      </c>
      <c r="J269" s="10">
        <v>93</v>
      </c>
      <c r="K269" s="10">
        <f t="shared" si="4"/>
        <v>1765</v>
      </c>
    </row>
    <row r="270" spans="1:14" x14ac:dyDescent="0.3">
      <c r="A270" s="2">
        <f>IF(_xlfn.CONCAT(B270:C270)=_xlfn.CONCAT(B269:C269),MAX($A$2:A269),MAX($A$2:A269)+1)</f>
        <v>127</v>
      </c>
      <c r="B270" s="3">
        <v>45036</v>
      </c>
      <c r="C270" s="2" t="s">
        <v>109</v>
      </c>
      <c r="D270" s="2" t="str">
        <f>_xlfn.XLOOKUP(C270,Proveedores!A:A,Proveedores!B:B)</f>
        <v>SANTA ISABEL</v>
      </c>
      <c r="E270" s="13">
        <v>11</v>
      </c>
      <c r="F270" s="2" t="str">
        <f>_xlfn.XLOOKUP(E270,Productos!A:A,Productos!B:B)</f>
        <v>PAN MOLDE</v>
      </c>
      <c r="G270" s="2" t="str">
        <f>_xlfn.XLOOKUP(F270,Productos!B:B,Productos!C:C)</f>
        <v>UN</v>
      </c>
      <c r="H270" s="12">
        <v>1</v>
      </c>
      <c r="I270" s="10">
        <v>2489</v>
      </c>
      <c r="J270" s="10">
        <v>400</v>
      </c>
      <c r="K270" s="10">
        <f t="shared" si="4"/>
        <v>2089</v>
      </c>
    </row>
    <row r="271" spans="1:14" x14ac:dyDescent="0.3">
      <c r="A271" s="2">
        <f>IF(_xlfn.CONCAT(B271:C271)=_xlfn.CONCAT(B270:C270),MAX($A$2:A270),MAX($A$2:A270)+1)</f>
        <v>127</v>
      </c>
      <c r="B271" s="3">
        <v>45036</v>
      </c>
      <c r="C271" s="2" t="s">
        <v>109</v>
      </c>
      <c r="D271" s="2" t="str">
        <f>_xlfn.XLOOKUP(C271,Proveedores!A:A,Proveedores!B:B)</f>
        <v>SANTA ISABEL</v>
      </c>
      <c r="E271" s="13">
        <v>13</v>
      </c>
      <c r="F271" s="2" t="str">
        <f>_xlfn.XLOOKUP(E271,Productos!A:A,Productos!B:B)</f>
        <v>FIDEOS - ESPIRALES</v>
      </c>
      <c r="G271" s="2" t="str">
        <f>_xlfn.XLOOKUP(F271,Productos!B:B,Productos!C:C)</f>
        <v>UN</v>
      </c>
      <c r="H271" s="12">
        <v>2</v>
      </c>
      <c r="I271" s="10">
        <v>979</v>
      </c>
      <c r="J271" s="10">
        <v>459</v>
      </c>
      <c r="K271" s="10">
        <f t="shared" si="4"/>
        <v>1499</v>
      </c>
    </row>
    <row r="272" spans="1:14" x14ac:dyDescent="0.3">
      <c r="A272" s="2">
        <f>IF(_xlfn.CONCAT(B272:C272)=_xlfn.CONCAT(B271:C271),MAX($A$2:A271),MAX($A$2:A271)+1)</f>
        <v>127</v>
      </c>
      <c r="B272" s="3">
        <v>45036</v>
      </c>
      <c r="C272" s="2" t="s">
        <v>109</v>
      </c>
      <c r="D272" s="2" t="str">
        <f>_xlfn.XLOOKUP(C272,Proveedores!A:A,Proveedores!B:B)</f>
        <v>SANTA ISABEL</v>
      </c>
      <c r="E272" s="13">
        <v>6</v>
      </c>
      <c r="F272" s="2" t="str">
        <f>_xlfn.XLOOKUP(E272,Productos!A:A,Productos!B:B)</f>
        <v>FIDEOS - SPAGHETI</v>
      </c>
      <c r="G272" s="2" t="str">
        <f>_xlfn.XLOOKUP(F272,Productos!B:B,Productos!C:C)</f>
        <v>UN</v>
      </c>
      <c r="H272" s="12">
        <v>1</v>
      </c>
      <c r="I272" s="10">
        <v>979</v>
      </c>
      <c r="J272" s="10">
        <v>230</v>
      </c>
      <c r="K272" s="10">
        <f t="shared" si="4"/>
        <v>749</v>
      </c>
    </row>
    <row r="273" spans="1:12" x14ac:dyDescent="0.3">
      <c r="A273" s="2">
        <f>IF(_xlfn.CONCAT(B273:C273)=_xlfn.CONCAT(B272:C272),MAX($A$2:A272),MAX($A$2:A272)+1)</f>
        <v>127</v>
      </c>
      <c r="B273" s="3">
        <v>45036</v>
      </c>
      <c r="C273" s="2" t="s">
        <v>109</v>
      </c>
      <c r="D273" s="2" t="str">
        <f>_xlfn.XLOOKUP(C273,Proveedores!A:A,Proveedores!B:B)</f>
        <v>SANTA ISABEL</v>
      </c>
      <c r="E273" s="13">
        <v>5</v>
      </c>
      <c r="F273" s="2" t="str">
        <f>_xlfn.XLOOKUP(E273,Productos!A:A,Productos!B:B)</f>
        <v>FIDEOS - TALLARINES</v>
      </c>
      <c r="G273" s="2" t="str">
        <f>_xlfn.XLOOKUP(F273,Productos!B:B,Productos!C:C)</f>
        <v>UN</v>
      </c>
      <c r="H273" s="12">
        <v>1</v>
      </c>
      <c r="I273" s="10">
        <v>979</v>
      </c>
      <c r="J273" s="10">
        <v>229</v>
      </c>
      <c r="K273" s="10">
        <f t="shared" si="4"/>
        <v>750</v>
      </c>
    </row>
    <row r="274" spans="1:12" x14ac:dyDescent="0.3">
      <c r="A274" s="2">
        <f>IF(_xlfn.CONCAT(B274:C274)=_xlfn.CONCAT(B273:C273),MAX($A$2:A273),MAX($A$2:A273)+1)</f>
        <v>127</v>
      </c>
      <c r="B274" s="3">
        <v>45036</v>
      </c>
      <c r="C274" s="2" t="s">
        <v>109</v>
      </c>
      <c r="D274" s="2" t="str">
        <f>_xlfn.XLOOKUP(C274,Proveedores!A:A,Proveedores!B:B)</f>
        <v>SANTA ISABEL</v>
      </c>
      <c r="E274" s="13">
        <v>61</v>
      </c>
      <c r="F274" s="2" t="str">
        <f>_xlfn.XLOOKUP(E274,Productos!A:A,Productos!B:B)</f>
        <v>PATE</v>
      </c>
      <c r="G274" s="2" t="str">
        <f>_xlfn.XLOOKUP(F274,Productos!B:B,Productos!C:C)</f>
        <v>UN</v>
      </c>
      <c r="H274" s="12">
        <v>1</v>
      </c>
      <c r="I274" s="10">
        <v>929</v>
      </c>
      <c r="J274" s="10">
        <v>46</v>
      </c>
      <c r="K274" s="10">
        <f t="shared" si="4"/>
        <v>883</v>
      </c>
    </row>
    <row r="275" spans="1:12" x14ac:dyDescent="0.3">
      <c r="A275" s="2">
        <f>IF(_xlfn.CONCAT(B275:C275)=_xlfn.CONCAT(B274:C274),MAX($A$2:A274),MAX($A$2:A274)+1)</f>
        <v>127</v>
      </c>
      <c r="B275" s="3">
        <v>45036</v>
      </c>
      <c r="C275" s="2" t="s">
        <v>109</v>
      </c>
      <c r="D275" s="2" t="str">
        <f>_xlfn.XLOOKUP(C275,Proveedores!A:A,Proveedores!B:B)</f>
        <v>SANTA ISABEL</v>
      </c>
      <c r="E275" s="13">
        <v>48</v>
      </c>
      <c r="F275" s="2" t="str">
        <f>_xlfn.XLOOKUP(E275,Productos!A:A,Productos!B:B)</f>
        <v>SAL COCINA</v>
      </c>
      <c r="G275" s="2" t="str">
        <f>_xlfn.XLOOKUP(F275,Productos!B:B,Productos!C:C)</f>
        <v>UN</v>
      </c>
      <c r="H275" s="12">
        <v>2</v>
      </c>
      <c r="I275" s="10">
        <v>539</v>
      </c>
      <c r="J275" s="10">
        <v>54</v>
      </c>
      <c r="K275" s="10">
        <f t="shared" si="4"/>
        <v>1024</v>
      </c>
      <c r="L275" s="8"/>
    </row>
    <row r="276" spans="1:12" x14ac:dyDescent="0.3">
      <c r="A276" s="2">
        <f>IF(_xlfn.CONCAT(B276:C276)=_xlfn.CONCAT(B275:C275),MAX($A$2:A275),MAX($A$2:A275)+1)</f>
        <v>128</v>
      </c>
      <c r="B276" s="3">
        <v>45036</v>
      </c>
      <c r="C276" s="2" t="s">
        <v>323</v>
      </c>
      <c r="D276" s="2" t="str">
        <f>_xlfn.XLOOKUP(C276,Proveedores!A:A,Proveedores!B:B)</f>
        <v>AGUAS GONZALO</v>
      </c>
      <c r="E276" s="13">
        <v>1012</v>
      </c>
      <c r="F276" s="2" t="str">
        <f>_xlfn.XLOOKUP(E276,Productos!A:A,Productos!B:B)</f>
        <v>AGUA BIDON</v>
      </c>
      <c r="G276" s="2" t="str">
        <f>_xlfn.XLOOKUP(F276,Productos!B:B,Productos!C:C)</f>
        <v>UN</v>
      </c>
      <c r="H276" s="12">
        <v>2</v>
      </c>
      <c r="I276" s="10">
        <v>1500</v>
      </c>
      <c r="J276" s="10">
        <v>0</v>
      </c>
      <c r="K276" s="10">
        <f t="shared" si="4"/>
        <v>3000</v>
      </c>
    </row>
    <row r="277" spans="1:12" x14ac:dyDescent="0.3">
      <c r="A277" s="2">
        <f>IF(_xlfn.CONCAT(B277:C277)=_xlfn.CONCAT(B276:C276),MAX($A$2:A276),MAX($A$2:A276)+1)</f>
        <v>129</v>
      </c>
      <c r="B277" s="3">
        <v>45037</v>
      </c>
      <c r="C277" s="2" t="s">
        <v>294</v>
      </c>
      <c r="D277" s="2" t="str">
        <f>_xlfn.XLOOKUP(C277,Proveedores!A:A,Proveedores!B:B)</f>
        <v>LA QUILLOTANA</v>
      </c>
      <c r="E277" s="13">
        <v>72</v>
      </c>
      <c r="F277" s="2" t="str">
        <f>_xlfn.XLOOKUP(E277,Productos!A:A,Productos!B:B)</f>
        <v>FRUTAS</v>
      </c>
      <c r="G277" s="2" t="str">
        <f>_xlfn.XLOOKUP(F277,Productos!B:B,Productos!C:C)</f>
        <v>UN</v>
      </c>
      <c r="H277" s="12">
        <v>1</v>
      </c>
      <c r="I277" s="10">
        <v>3900</v>
      </c>
      <c r="J277" s="10">
        <v>0</v>
      </c>
      <c r="K277" s="10">
        <f t="shared" si="4"/>
        <v>3900</v>
      </c>
    </row>
    <row r="278" spans="1:12" x14ac:dyDescent="0.3">
      <c r="A278" s="2">
        <f>IF(_xlfn.CONCAT(B278:C278)=_xlfn.CONCAT(B277:C277),MAX($A$2:A277),MAX($A$2:A277)+1)</f>
        <v>130</v>
      </c>
      <c r="B278" s="3">
        <v>45037</v>
      </c>
      <c r="C278" s="2" t="s">
        <v>243</v>
      </c>
      <c r="D278" s="2" t="str">
        <f>_xlfn.XLOOKUP(C278,Proveedores!A:A,Proveedores!B:B)</f>
        <v>MOVISTAR</v>
      </c>
      <c r="E278" s="13">
        <v>1001</v>
      </c>
      <c r="F278" s="2" t="str">
        <f>_xlfn.XLOOKUP(E278,Productos!A:A,Productos!B:B)</f>
        <v>INTERNET</v>
      </c>
      <c r="G278" s="2" t="str">
        <f>_xlfn.XLOOKUP(F278,Productos!B:B,Productos!C:C)</f>
        <v>UN</v>
      </c>
      <c r="H278" s="12">
        <v>1</v>
      </c>
      <c r="I278" s="10">
        <v>39572</v>
      </c>
      <c r="J278" s="10">
        <v>0</v>
      </c>
      <c r="K278" s="10">
        <f t="shared" si="4"/>
        <v>39572</v>
      </c>
    </row>
    <row r="279" spans="1:12" x14ac:dyDescent="0.3">
      <c r="A279" s="2">
        <f>IF(_xlfn.CONCAT(B279:C279)=_xlfn.CONCAT(B278:C278),MAX($A$2:A278),MAX($A$2:A278)+1)</f>
        <v>131</v>
      </c>
      <c r="B279" s="3">
        <v>45038</v>
      </c>
      <c r="C279" s="11" t="s">
        <v>320</v>
      </c>
      <c r="D279" s="2" t="str">
        <f>_xlfn.XLOOKUP(C279,Proveedores!A:A,Proveedores!B:B)</f>
        <v>CARNES SANTIAGO</v>
      </c>
      <c r="E279" s="13">
        <v>4</v>
      </c>
      <c r="F279" s="2" t="str">
        <f>_xlfn.XLOOKUP(E279,Productos!A:A,Productos!B:B)</f>
        <v>CERDOS</v>
      </c>
      <c r="G279" s="2" t="str">
        <f>_xlfn.XLOOKUP(F279,Productos!B:B,Productos!C:C)</f>
        <v>UN</v>
      </c>
      <c r="H279" s="12">
        <v>1</v>
      </c>
      <c r="I279" s="10">
        <v>15938</v>
      </c>
      <c r="J279" s="10">
        <v>0</v>
      </c>
      <c r="K279" s="10">
        <f t="shared" si="4"/>
        <v>15938</v>
      </c>
    </row>
    <row r="280" spans="1:12" x14ac:dyDescent="0.3">
      <c r="A280" s="2">
        <f>IF(_xlfn.CONCAT(B280:C280)=_xlfn.CONCAT(B279:C279),MAX($A$2:A279),MAX($A$2:A279)+1)</f>
        <v>132</v>
      </c>
      <c r="B280" s="3">
        <v>45038</v>
      </c>
      <c r="C280" s="2" t="s">
        <v>342</v>
      </c>
      <c r="D280" s="2" t="str">
        <f>_xlfn.XLOOKUP(C280,Proveedores!A:A,Proveedores!B:B)</f>
        <v>FARMACIAS CRUZ VERDE</v>
      </c>
      <c r="E280" s="13">
        <v>1005</v>
      </c>
      <c r="F280" s="2" t="str">
        <f>_xlfn.XLOOKUP(E280,Productos!A:A,Productos!B:B)</f>
        <v>MEDICAMENTOS CASA</v>
      </c>
      <c r="G280" s="2" t="str">
        <f>_xlfn.XLOOKUP(F280,Productos!B:B,Productos!C:C)</f>
        <v>UN</v>
      </c>
      <c r="H280" s="12">
        <v>1</v>
      </c>
      <c r="I280" s="10">
        <v>5490</v>
      </c>
      <c r="J280" s="10">
        <v>0</v>
      </c>
      <c r="K280" s="10">
        <f t="shared" si="4"/>
        <v>5490</v>
      </c>
    </row>
    <row r="281" spans="1:12" x14ac:dyDescent="0.3">
      <c r="A281" s="2">
        <f>IF(_xlfn.CONCAT(B281:C281)=_xlfn.CONCAT(B280:C280),MAX($A$2:A280),MAX($A$2:A280)+1)</f>
        <v>133</v>
      </c>
      <c r="B281" s="3">
        <v>45038</v>
      </c>
      <c r="C281" s="2" t="s">
        <v>109</v>
      </c>
      <c r="D281" s="2" t="str">
        <f>_xlfn.XLOOKUP(C281,Proveedores!A:A,Proveedores!B:B)</f>
        <v>SANTA ISABEL</v>
      </c>
      <c r="E281" s="13">
        <v>72</v>
      </c>
      <c r="F281" s="2" t="str">
        <f>_xlfn.XLOOKUP(E281,Productos!A:A,Productos!B:B)</f>
        <v>FRUTAS</v>
      </c>
      <c r="G281" s="2" t="str">
        <f>_xlfn.XLOOKUP(F281,Productos!B:B,Productos!C:C)</f>
        <v>UN</v>
      </c>
      <c r="H281" s="12">
        <v>0.73199999999999998</v>
      </c>
      <c r="I281" s="10">
        <v>1190</v>
      </c>
      <c r="J281" s="10">
        <v>43</v>
      </c>
      <c r="K281" s="10">
        <f t="shared" si="4"/>
        <v>828.07999999999993</v>
      </c>
    </row>
    <row r="282" spans="1:12" x14ac:dyDescent="0.3">
      <c r="A282" s="2">
        <f>IF(_xlfn.CONCAT(B282:C282)=_xlfn.CONCAT(B281:C281),MAX($A$2:A281),MAX($A$2:A281)+1)</f>
        <v>133</v>
      </c>
      <c r="B282" s="3">
        <v>45038</v>
      </c>
      <c r="C282" s="2" t="s">
        <v>109</v>
      </c>
      <c r="D282" s="2" t="str">
        <f>_xlfn.XLOOKUP(C282,Proveedores!A:A,Proveedores!B:B)</f>
        <v>SANTA ISABEL</v>
      </c>
      <c r="E282" s="13">
        <v>16</v>
      </c>
      <c r="F282" s="2" t="str">
        <f>_xlfn.XLOOKUP(E282,Productos!A:A,Productos!B:B)</f>
        <v>HARINA</v>
      </c>
      <c r="G282" s="2" t="str">
        <f>_xlfn.XLOOKUP(F282,Productos!B:B,Productos!C:C)</f>
        <v>KG</v>
      </c>
      <c r="H282" s="12">
        <v>3</v>
      </c>
      <c r="I282" s="10">
        <v>1399</v>
      </c>
      <c r="J282" s="10">
        <v>600</v>
      </c>
      <c r="K282" s="10">
        <f t="shared" si="4"/>
        <v>3597</v>
      </c>
    </row>
    <row r="283" spans="1:12" x14ac:dyDescent="0.3">
      <c r="A283" s="2">
        <f>IF(_xlfn.CONCAT(B283:C283)=_xlfn.CONCAT(B282:C282),MAX($A$2:A282),MAX($A$2:A282)+1)</f>
        <v>133</v>
      </c>
      <c r="B283" s="3">
        <v>45038</v>
      </c>
      <c r="C283" s="2" t="s">
        <v>109</v>
      </c>
      <c r="D283" s="2" t="str">
        <f>_xlfn.XLOOKUP(C283,Proveedores!A:A,Proveedores!B:B)</f>
        <v>SANTA ISABEL</v>
      </c>
      <c r="E283" s="13">
        <v>1008</v>
      </c>
      <c r="F283" s="2" t="str">
        <f>_xlfn.XLOOKUP(E283,Productos!A:A,Productos!B:B)</f>
        <v>PAN CASA</v>
      </c>
      <c r="G283" s="2" t="str">
        <f>_xlfn.XLOOKUP(F283,Productos!B:B,Productos!C:C)</f>
        <v>KG</v>
      </c>
      <c r="H283" s="12">
        <v>0.77200000000000002</v>
      </c>
      <c r="I283" s="10">
        <v>1989</v>
      </c>
      <c r="J283" s="10">
        <v>77</v>
      </c>
      <c r="K283" s="10">
        <f t="shared" si="4"/>
        <v>1458.508</v>
      </c>
    </row>
    <row r="284" spans="1:12" x14ac:dyDescent="0.3">
      <c r="A284" s="2">
        <f>IF(_xlfn.CONCAT(B284:C284)=_xlfn.CONCAT(B283:C283),MAX($A$2:A283),MAX($A$2:A283)+1)</f>
        <v>133</v>
      </c>
      <c r="B284" s="3">
        <v>45038</v>
      </c>
      <c r="C284" s="2" t="s">
        <v>109</v>
      </c>
      <c r="D284" s="2" t="str">
        <f>_xlfn.XLOOKUP(C284,Proveedores!A:A,Proveedores!B:B)</f>
        <v>SANTA ISABEL</v>
      </c>
      <c r="E284" s="13">
        <v>48</v>
      </c>
      <c r="F284" s="2" t="str">
        <f>_xlfn.XLOOKUP(E284,Productos!A:A,Productos!B:B)</f>
        <v>SAL COCINA</v>
      </c>
      <c r="G284" s="2" t="str">
        <f>_xlfn.XLOOKUP(F284,Productos!B:B,Productos!C:C)</f>
        <v>UN</v>
      </c>
      <c r="H284" s="12">
        <v>1</v>
      </c>
      <c r="I284" s="10">
        <v>539</v>
      </c>
      <c r="J284" s="10">
        <v>27</v>
      </c>
      <c r="K284" s="10">
        <f t="shared" si="4"/>
        <v>512</v>
      </c>
    </row>
    <row r="285" spans="1:12" x14ac:dyDescent="0.3">
      <c r="A285" s="2">
        <f>IF(_xlfn.CONCAT(B285:C285)=_xlfn.CONCAT(B284:C284),MAX($A$2:A284),MAX($A$2:A284)+1)</f>
        <v>133</v>
      </c>
      <c r="B285" s="3">
        <v>45038</v>
      </c>
      <c r="C285" s="2" t="s">
        <v>109</v>
      </c>
      <c r="D285" s="2" t="str">
        <f>_xlfn.XLOOKUP(C285,Proveedores!A:A,Proveedores!B:B)</f>
        <v>SANTA ISABEL</v>
      </c>
      <c r="E285" s="13">
        <v>1011</v>
      </c>
      <c r="F285" s="2" t="str">
        <f>_xlfn.XLOOKUP(E285,Productos!A:A,Productos!B:B)</f>
        <v>ART. LIMPIEZA</v>
      </c>
      <c r="G285" s="2" t="str">
        <f>_xlfn.XLOOKUP(F285,Productos!B:B,Productos!C:C)</f>
        <v>UN</v>
      </c>
      <c r="H285" s="12">
        <v>2</v>
      </c>
      <c r="I285" s="10">
        <v>1999</v>
      </c>
      <c r="J285" s="10">
        <v>1998</v>
      </c>
      <c r="K285" s="10">
        <f t="shared" si="4"/>
        <v>2000</v>
      </c>
    </row>
    <row r="286" spans="1:12" x14ac:dyDescent="0.3">
      <c r="A286" s="2">
        <f>IF(_xlfn.CONCAT(B286:C286)=_xlfn.CONCAT(B285:C285),MAX($A$2:A285),MAX($A$2:A285)+1)</f>
        <v>133</v>
      </c>
      <c r="B286" s="3">
        <v>45038</v>
      </c>
      <c r="C286" s="2" t="s">
        <v>109</v>
      </c>
      <c r="D286" s="2" t="str">
        <f>_xlfn.XLOOKUP(C286,Proveedores!A:A,Proveedores!B:B)</f>
        <v>SANTA ISABEL</v>
      </c>
      <c r="E286" s="13">
        <v>15</v>
      </c>
      <c r="F286" s="2" t="str">
        <f>_xlfn.XLOOKUP(E286,Productos!A:A,Productos!B:B)</f>
        <v>AZUCAR</v>
      </c>
      <c r="G286" s="2" t="str">
        <f>_xlfn.XLOOKUP(F286,Productos!B:B,Productos!C:C)</f>
        <v>KG</v>
      </c>
      <c r="H286" s="12">
        <v>1</v>
      </c>
      <c r="I286" s="10">
        <v>1299</v>
      </c>
      <c r="J286" s="10">
        <v>200</v>
      </c>
      <c r="K286" s="10">
        <f t="shared" si="4"/>
        <v>1099</v>
      </c>
    </row>
    <row r="287" spans="1:12" x14ac:dyDescent="0.3">
      <c r="A287" s="2">
        <f>IF(_xlfn.CONCAT(B287:C287)=_xlfn.CONCAT(B286:C286),MAX($A$2:A286),MAX($A$2:A286)+1)</f>
        <v>134</v>
      </c>
      <c r="B287" s="3">
        <v>45038</v>
      </c>
      <c r="C287" s="2" t="s">
        <v>113</v>
      </c>
      <c r="D287" s="2" t="str">
        <f>_xlfn.XLOOKUP(C287,Proveedores!A:A,Proveedores!B:B)</f>
        <v>UNIMARC</v>
      </c>
      <c r="E287" s="13">
        <v>11</v>
      </c>
      <c r="F287" s="2" t="str">
        <f>_xlfn.XLOOKUP(E287,Productos!A:A,Productos!B:B)</f>
        <v>PAN MOLDE</v>
      </c>
      <c r="G287" s="2" t="str">
        <f>_xlfn.XLOOKUP(F287,Productos!B:B,Productos!C:C)</f>
        <v>UN</v>
      </c>
      <c r="H287" s="12">
        <v>1</v>
      </c>
      <c r="I287" s="10">
        <v>2800</v>
      </c>
      <c r="J287" s="10">
        <v>510</v>
      </c>
      <c r="K287" s="10">
        <f t="shared" si="4"/>
        <v>2290</v>
      </c>
    </row>
    <row r="288" spans="1:12" x14ac:dyDescent="0.3">
      <c r="A288" s="2">
        <f>IF(_xlfn.CONCAT(B288:C288)=_xlfn.CONCAT(B287:C287),MAX($A$2:A287),MAX($A$2:A287)+1)</f>
        <v>134</v>
      </c>
      <c r="B288" s="3">
        <v>45038</v>
      </c>
      <c r="C288" s="2" t="s">
        <v>113</v>
      </c>
      <c r="D288" s="2" t="str">
        <f>_xlfn.XLOOKUP(C288,Proveedores!A:A,Proveedores!B:B)</f>
        <v>UNIMARC</v>
      </c>
      <c r="E288" s="13">
        <v>55</v>
      </c>
      <c r="F288" s="2" t="str">
        <f>_xlfn.XLOOKUP(E288,Productos!A:A,Productos!B:B)</f>
        <v>CERVEZA</v>
      </c>
      <c r="G288" s="2" t="str">
        <f>_xlfn.XLOOKUP(F288,Productos!B:B,Productos!C:C)</f>
        <v>UN</v>
      </c>
      <c r="H288" s="12">
        <v>1</v>
      </c>
      <c r="I288" s="10">
        <v>12450</v>
      </c>
      <c r="J288" s="10">
        <v>3060</v>
      </c>
      <c r="K288" s="10">
        <f t="shared" si="4"/>
        <v>9390</v>
      </c>
    </row>
    <row r="289" spans="1:11" x14ac:dyDescent="0.3">
      <c r="A289" s="2">
        <f>IF(_xlfn.CONCAT(B289:C289)=_xlfn.CONCAT(B288:C288),MAX($A$2:A288),MAX($A$2:A288)+1)</f>
        <v>134</v>
      </c>
      <c r="B289" s="3">
        <v>45038</v>
      </c>
      <c r="C289" s="2" t="s">
        <v>113</v>
      </c>
      <c r="D289" s="2" t="str">
        <f>_xlfn.XLOOKUP(C289,Proveedores!A:A,Proveedores!B:B)</f>
        <v>UNIMARC</v>
      </c>
      <c r="E289" s="13">
        <v>1010</v>
      </c>
      <c r="F289" s="2" t="str">
        <f>_xlfn.XLOOKUP(E289,Productos!A:A,Productos!B:B)</f>
        <v>GALLETAS SODA</v>
      </c>
      <c r="G289" s="2" t="str">
        <f>_xlfn.XLOOKUP(F289,Productos!B:B,Productos!C:C)</f>
        <v>UN</v>
      </c>
      <c r="H289" s="12">
        <v>2</v>
      </c>
      <c r="I289" s="10">
        <v>990</v>
      </c>
      <c r="J289" s="10">
        <v>360</v>
      </c>
      <c r="K289" s="10">
        <f t="shared" si="4"/>
        <v>1620</v>
      </c>
    </row>
    <row r="290" spans="1:11" x14ac:dyDescent="0.3">
      <c r="A290" s="2">
        <f>IF(_xlfn.CONCAT(B290:C290)=_xlfn.CONCAT(B289:C289),MAX($A$2:A289),MAX($A$2:A289)+1)</f>
        <v>134</v>
      </c>
      <c r="B290" s="3">
        <v>45038</v>
      </c>
      <c r="C290" s="2" t="s">
        <v>113</v>
      </c>
      <c r="D290" s="2" t="str">
        <f>_xlfn.XLOOKUP(C290,Proveedores!A:A,Proveedores!B:B)</f>
        <v>UNIMARC</v>
      </c>
      <c r="E290" s="13">
        <v>14</v>
      </c>
      <c r="F290" s="2" t="str">
        <f>_xlfn.XLOOKUP(E290,Productos!A:A,Productos!B:B)</f>
        <v>ARROZ</v>
      </c>
      <c r="G290" s="2" t="str">
        <f>_xlfn.XLOOKUP(F290,Productos!B:B,Productos!C:C)</f>
        <v>UN</v>
      </c>
      <c r="H290" s="12">
        <v>1</v>
      </c>
      <c r="I290" s="10">
        <v>1140</v>
      </c>
      <c r="J290" s="10">
        <v>0</v>
      </c>
      <c r="K290" s="10">
        <f t="shared" si="4"/>
        <v>1140</v>
      </c>
    </row>
    <row r="291" spans="1:11" x14ac:dyDescent="0.3">
      <c r="A291" s="2">
        <f>IF(_xlfn.CONCAT(B291:C291)=_xlfn.CONCAT(B290:C290),MAX($A$2:A290),MAX($A$2:A290)+1)</f>
        <v>134</v>
      </c>
      <c r="B291" s="3">
        <v>45038</v>
      </c>
      <c r="C291" s="2" t="s">
        <v>113</v>
      </c>
      <c r="D291" s="2" t="str">
        <f>_xlfn.XLOOKUP(C291,Proveedores!A:A,Proveedores!B:B)</f>
        <v>UNIMARC</v>
      </c>
      <c r="E291" s="13">
        <v>55</v>
      </c>
      <c r="F291" s="2" t="str">
        <f>_xlfn.XLOOKUP(E291,Productos!A:A,Productos!B:B)</f>
        <v>CERVEZA</v>
      </c>
      <c r="G291" s="2" t="str">
        <f>_xlfn.XLOOKUP(F291,Productos!B:B,Productos!C:C)</f>
        <v>UN</v>
      </c>
      <c r="H291" s="12">
        <v>2</v>
      </c>
      <c r="I291" s="10">
        <v>1450</v>
      </c>
      <c r="J291" s="10">
        <v>910</v>
      </c>
      <c r="K291" s="10">
        <f t="shared" si="4"/>
        <v>1990</v>
      </c>
    </row>
    <row r="292" spans="1:11" x14ac:dyDescent="0.3">
      <c r="A292" s="2">
        <f>IF(_xlfn.CONCAT(B292:C292)=_xlfn.CONCAT(B291:C291),MAX($A$2:A291),MAX($A$2:A291)+1)</f>
        <v>134</v>
      </c>
      <c r="B292" s="3">
        <v>45038</v>
      </c>
      <c r="C292" s="2" t="s">
        <v>113</v>
      </c>
      <c r="D292" s="2" t="str">
        <f>_xlfn.XLOOKUP(C292,Proveedores!A:A,Proveedores!B:B)</f>
        <v>UNIMARC</v>
      </c>
      <c r="E292" s="13">
        <v>1008</v>
      </c>
      <c r="F292" s="2" t="str">
        <f>_xlfn.XLOOKUP(E292,Productos!A:A,Productos!B:B)</f>
        <v>PAN CASA</v>
      </c>
      <c r="G292" s="2" t="str">
        <f>_xlfn.XLOOKUP(F292,Productos!B:B,Productos!C:C)</f>
        <v>KG</v>
      </c>
      <c r="H292" s="12">
        <v>1</v>
      </c>
      <c r="I292" s="10">
        <v>910</v>
      </c>
      <c r="J292" s="10">
        <v>0</v>
      </c>
      <c r="K292" s="10">
        <f t="shared" si="4"/>
        <v>910</v>
      </c>
    </row>
    <row r="293" spans="1:11" x14ac:dyDescent="0.3">
      <c r="A293" s="2">
        <f>IF(_xlfn.CONCAT(B293:C293)=_xlfn.CONCAT(B292:C292),MAX($A$2:A292),MAX($A$2:A292)+1)</f>
        <v>134</v>
      </c>
      <c r="B293" s="3">
        <v>45038</v>
      </c>
      <c r="C293" s="2" t="s">
        <v>113</v>
      </c>
      <c r="D293" s="2" t="str">
        <f>_xlfn.XLOOKUP(C293,Proveedores!A:A,Proveedores!B:B)</f>
        <v>UNIMARC</v>
      </c>
      <c r="E293" s="13">
        <v>1009</v>
      </c>
      <c r="F293" s="2" t="str">
        <f>_xlfn.XLOOKUP(E293,Productos!A:A,Productos!B:B)</f>
        <v>CAFÉ</v>
      </c>
      <c r="G293" s="2" t="str">
        <f>_xlfn.XLOOKUP(F293,Productos!B:B,Productos!C:C)</f>
        <v>UN</v>
      </c>
      <c r="H293" s="12">
        <v>1</v>
      </c>
      <c r="I293" s="10">
        <v>5250</v>
      </c>
      <c r="J293" s="10">
        <v>1660</v>
      </c>
      <c r="K293" s="10">
        <f t="shared" si="4"/>
        <v>3590</v>
      </c>
    </row>
    <row r="294" spans="1:11" x14ac:dyDescent="0.3">
      <c r="A294" s="2">
        <f>IF(_xlfn.CONCAT(B294:C294)=_xlfn.CONCAT(B293:C293),MAX($A$2:A293),MAX($A$2:A293)+1)</f>
        <v>134</v>
      </c>
      <c r="B294" s="3">
        <v>45038</v>
      </c>
      <c r="C294" s="2" t="s">
        <v>113</v>
      </c>
      <c r="D294" s="2" t="str">
        <f>_xlfn.XLOOKUP(C294,Proveedores!A:A,Proveedores!B:B)</f>
        <v>UNIMARC</v>
      </c>
      <c r="E294" s="13">
        <v>75</v>
      </c>
      <c r="F294" s="2" t="str">
        <f>_xlfn.XLOOKUP(E294,Productos!A:A,Productos!B:B)</f>
        <v>POLVOS DE HORNEAR</v>
      </c>
      <c r="G294" s="2" t="str">
        <f>_xlfn.XLOOKUP(F294,Productos!B:B,Productos!C:C)</f>
        <v>UN</v>
      </c>
      <c r="H294" s="12">
        <v>1</v>
      </c>
      <c r="I294" s="10">
        <v>890</v>
      </c>
      <c r="J294" s="10">
        <v>0</v>
      </c>
      <c r="K294" s="10">
        <f t="shared" si="4"/>
        <v>890</v>
      </c>
    </row>
    <row r="295" spans="1:11" x14ac:dyDescent="0.3">
      <c r="A295" s="2">
        <f>IF(_xlfn.CONCAT(B295:C295)=_xlfn.CONCAT(B294:C294),MAX($A$2:A294),MAX($A$2:A294)+1)</f>
        <v>134</v>
      </c>
      <c r="B295" s="3">
        <v>45038</v>
      </c>
      <c r="C295" s="2" t="s">
        <v>113</v>
      </c>
      <c r="D295" s="2" t="str">
        <f>_xlfn.XLOOKUP(C295,Proveedores!A:A,Proveedores!B:B)</f>
        <v>UNIMARC</v>
      </c>
      <c r="E295" s="13">
        <v>15</v>
      </c>
      <c r="F295" s="2" t="str">
        <f>_xlfn.XLOOKUP(E295,Productos!A:A,Productos!B:B)</f>
        <v>AZUCAR</v>
      </c>
      <c r="G295" s="2" t="str">
        <f>_xlfn.XLOOKUP(F295,Productos!B:B,Productos!C:C)</f>
        <v>KG</v>
      </c>
      <c r="H295" s="12">
        <v>1</v>
      </c>
      <c r="I295" s="10">
        <v>1890</v>
      </c>
      <c r="J295" s="10">
        <v>0</v>
      </c>
      <c r="K295" s="10">
        <f t="shared" si="4"/>
        <v>1890</v>
      </c>
    </row>
    <row r="296" spans="1:11" x14ac:dyDescent="0.3">
      <c r="A296" s="2">
        <f>IF(_xlfn.CONCAT(B296:C296)=_xlfn.CONCAT(B295:C295),MAX($A$2:A295),MAX($A$2:A295)+1)</f>
        <v>135</v>
      </c>
      <c r="B296" s="3">
        <v>45038</v>
      </c>
      <c r="C296" s="2" t="s">
        <v>245</v>
      </c>
      <c r="D296" s="2" t="str">
        <f>_xlfn.XLOOKUP(C296,Proveedores!A:A,Proveedores!B:B)</f>
        <v>COLECTIVOS 15</v>
      </c>
      <c r="E296" s="13">
        <v>1004</v>
      </c>
      <c r="F296" s="2" t="str">
        <f>_xlfn.XLOOKUP(E296,Productos!A:A,Productos!B:B)</f>
        <v>TRANSPORTE</v>
      </c>
      <c r="G296" s="2" t="str">
        <f>_xlfn.XLOOKUP(F296,Productos!B:B,Productos!C:C)</f>
        <v>UN</v>
      </c>
      <c r="H296" s="12">
        <v>2</v>
      </c>
      <c r="I296" s="10">
        <v>1000</v>
      </c>
      <c r="J296" s="10">
        <v>0</v>
      </c>
      <c r="K296" s="10">
        <f t="shared" si="4"/>
        <v>2000</v>
      </c>
    </row>
    <row r="297" spans="1:11" x14ac:dyDescent="0.3">
      <c r="A297" s="2">
        <f>IF(_xlfn.CONCAT(B297:C297)=_xlfn.CONCAT(B296:C296),MAX($A$2:A296),MAX($A$2:A296)+1)</f>
        <v>136</v>
      </c>
      <c r="B297" s="3">
        <v>45039</v>
      </c>
      <c r="C297" s="2" t="s">
        <v>279</v>
      </c>
      <c r="D297" s="2" t="str">
        <f>_xlfn.XLOOKUP(C297,Proveedores!A:A,Proveedores!B:B)</f>
        <v>GALPON</v>
      </c>
      <c r="E297" s="13">
        <v>1014</v>
      </c>
      <c r="F297" s="2" t="str">
        <f>_xlfn.XLOOKUP(E297,Productos!A:A,Productos!B:B)</f>
        <v>BEBIDA</v>
      </c>
      <c r="G297" s="2" t="str">
        <f>_xlfn.XLOOKUP(F297,Productos!B:B,Productos!C:C)</f>
        <v>UN</v>
      </c>
      <c r="H297" s="12">
        <v>2</v>
      </c>
      <c r="I297" s="10">
        <v>1600</v>
      </c>
      <c r="J297" s="10">
        <v>0</v>
      </c>
      <c r="K297" s="10">
        <f t="shared" si="4"/>
        <v>3200</v>
      </c>
    </row>
    <row r="298" spans="1:11" x14ac:dyDescent="0.3">
      <c r="A298" s="2">
        <f>IF(_xlfn.CONCAT(B298:C298)=_xlfn.CONCAT(B297:C297),MAX($A$2:A297),MAX($A$2:A297)+1)</f>
        <v>137</v>
      </c>
      <c r="B298" s="3">
        <v>45040</v>
      </c>
      <c r="C298" s="2" t="s">
        <v>221</v>
      </c>
      <c r="D298" s="2" t="str">
        <f>_xlfn.XLOOKUP(C298,Proveedores!A:A,Proveedores!B:B)</f>
        <v>FAMA</v>
      </c>
      <c r="E298" s="13">
        <v>55</v>
      </c>
      <c r="F298" s="2" t="str">
        <f>_xlfn.XLOOKUP(E298,Productos!A:A,Productos!B:B)</f>
        <v>CERVEZA</v>
      </c>
      <c r="G298" s="2" t="str">
        <f>_xlfn.XLOOKUP(F298,Productos!B:B,Productos!C:C)</f>
        <v>UN</v>
      </c>
      <c r="H298" s="12">
        <v>2</v>
      </c>
      <c r="I298" s="10">
        <v>1300</v>
      </c>
      <c r="J298" s="10">
        <v>0</v>
      </c>
      <c r="K298" s="10">
        <f t="shared" si="4"/>
        <v>2600</v>
      </c>
    </row>
    <row r="299" spans="1:11" x14ac:dyDescent="0.3">
      <c r="A299" s="2">
        <f>IF(_xlfn.CONCAT(B299:C299)=_xlfn.CONCAT(B298:C298),MAX($A$2:A298),MAX($A$2:A298)+1)</f>
        <v>137</v>
      </c>
      <c r="B299" s="3">
        <v>45040</v>
      </c>
      <c r="C299" s="2" t="s">
        <v>221</v>
      </c>
      <c r="D299" s="2" t="str">
        <f>_xlfn.XLOOKUP(C299,Proveedores!A:A,Proveedores!B:B)</f>
        <v>FAMA</v>
      </c>
      <c r="E299" s="13">
        <v>55</v>
      </c>
      <c r="F299" s="2" t="str">
        <f>_xlfn.XLOOKUP(E299,Productos!A:A,Productos!B:B)</f>
        <v>CERVEZA</v>
      </c>
      <c r="G299" s="2" t="str">
        <f>_xlfn.XLOOKUP(F299,Productos!B:B,Productos!C:C)</f>
        <v>UN</v>
      </c>
      <c r="H299" s="12">
        <v>2</v>
      </c>
      <c r="I299" s="10">
        <v>1400</v>
      </c>
      <c r="J299" s="10">
        <v>0</v>
      </c>
      <c r="K299" s="10">
        <f t="shared" si="4"/>
        <v>2800</v>
      </c>
    </row>
    <row r="300" spans="1:11" x14ac:dyDescent="0.3">
      <c r="A300" s="2">
        <f>IF(_xlfn.CONCAT(B300:C300)=_xlfn.CONCAT(B299:C299),MAX($A$2:A299),MAX($A$2:A299)+1)</f>
        <v>137</v>
      </c>
      <c r="B300" s="3">
        <v>45040</v>
      </c>
      <c r="C300" s="2" t="s">
        <v>221</v>
      </c>
      <c r="D300" s="2" t="str">
        <f>_xlfn.XLOOKUP(C300,Proveedores!A:A,Proveedores!B:B)</f>
        <v>FAMA</v>
      </c>
      <c r="E300" s="13">
        <v>1008</v>
      </c>
      <c r="F300" s="2" t="str">
        <f>_xlfn.XLOOKUP(E300,Productos!A:A,Productos!B:B)</f>
        <v>PAN CASA</v>
      </c>
      <c r="G300" s="2" t="str">
        <f>_xlfn.XLOOKUP(F300,Productos!B:B,Productos!C:C)</f>
        <v>KG</v>
      </c>
      <c r="H300" s="12">
        <v>0.47</v>
      </c>
      <c r="I300" s="10">
        <v>2489.36</v>
      </c>
      <c r="J300" s="10">
        <v>0</v>
      </c>
      <c r="K300" s="10">
        <f t="shared" ref="K300" si="5">(H300*I300)-J300</f>
        <v>1169.9992</v>
      </c>
    </row>
    <row r="301" spans="1:11" x14ac:dyDescent="0.3">
      <c r="A301" s="2">
        <f>IF(_xlfn.CONCAT(B301:C301)=_xlfn.CONCAT(B300:C300),MAX($A$2:A300),MAX($A$2:A300)+1)</f>
        <v>138</v>
      </c>
      <c r="B301" s="3">
        <v>45041</v>
      </c>
      <c r="C301" s="2" t="s">
        <v>116</v>
      </c>
      <c r="D301" s="2" t="str">
        <f>_xlfn.XLOOKUP(C301,Proveedores!A:A,Proveedores!B:B)</f>
        <v>EMPRESA COMERCIAL LA VEGA</v>
      </c>
      <c r="E301" s="13">
        <v>56</v>
      </c>
      <c r="F301" s="2" t="str">
        <f>_xlfn.XLOOKUP(E301,Productos!A:A,Productos!B:B)</f>
        <v>VERDURAS</v>
      </c>
      <c r="G301" s="2" t="str">
        <f>_xlfn.XLOOKUP(F301,Productos!B:B,Productos!C:C)</f>
        <v>UN</v>
      </c>
      <c r="H301" s="12">
        <v>1</v>
      </c>
      <c r="I301" s="10">
        <v>3800</v>
      </c>
      <c r="J301" s="10">
        <v>0</v>
      </c>
      <c r="K301" s="10">
        <f t="shared" si="4"/>
        <v>3800</v>
      </c>
    </row>
    <row r="302" spans="1:11" x14ac:dyDescent="0.3">
      <c r="A302" s="2">
        <f>IF(_xlfn.CONCAT(B302:C302)=_xlfn.CONCAT(B301:C301),MAX($A$2:A301),MAX($A$2:A301)+1)</f>
        <v>139</v>
      </c>
      <c r="B302" s="3">
        <v>45041</v>
      </c>
      <c r="C302" s="2" t="s">
        <v>279</v>
      </c>
      <c r="D302" s="2" t="str">
        <f>_xlfn.XLOOKUP(C302,Proveedores!A:A,Proveedores!B:B)</f>
        <v>GALPON</v>
      </c>
      <c r="E302" s="13">
        <v>1008</v>
      </c>
      <c r="F302" s="2" t="str">
        <f>_xlfn.XLOOKUP(E302,Productos!A:A,Productos!B:B)</f>
        <v>PAN CASA</v>
      </c>
      <c r="G302" s="2" t="str">
        <f>_xlfn.XLOOKUP(F302,Productos!B:B,Productos!C:C)</f>
        <v>KG</v>
      </c>
      <c r="H302" s="12">
        <v>0.53500000000000003</v>
      </c>
      <c r="I302" s="10">
        <v>2200</v>
      </c>
      <c r="J302" s="10">
        <v>0</v>
      </c>
      <c r="K302" s="10">
        <f t="shared" si="4"/>
        <v>1177</v>
      </c>
    </row>
    <row r="303" spans="1:11" x14ac:dyDescent="0.3">
      <c r="A303" s="2">
        <f>IF(_xlfn.CONCAT(B303:C303)=_xlfn.CONCAT(B302:C302),MAX($A$2:A302),MAX($A$2:A302)+1)</f>
        <v>140</v>
      </c>
      <c r="B303" s="3">
        <v>45041</v>
      </c>
      <c r="C303" s="2" t="s">
        <v>116</v>
      </c>
      <c r="D303" s="2" t="str">
        <f>_xlfn.XLOOKUP(C303,Proveedores!A:A,Proveedores!B:B)</f>
        <v>EMPRESA COMERCIAL LA VEGA</v>
      </c>
      <c r="E303" s="13">
        <v>56</v>
      </c>
      <c r="F303" s="2" t="str">
        <f>_xlfn.XLOOKUP(E303,Productos!A:A,Productos!B:B)</f>
        <v>VERDURAS</v>
      </c>
      <c r="G303" s="2" t="str">
        <f>_xlfn.XLOOKUP(F303,Productos!B:B,Productos!C:C)</f>
        <v>UN</v>
      </c>
      <c r="H303" s="12">
        <v>1</v>
      </c>
      <c r="I303" s="10">
        <v>3800</v>
      </c>
      <c r="J303" s="10">
        <v>0</v>
      </c>
      <c r="K303" s="10">
        <f t="shared" si="4"/>
        <v>3800</v>
      </c>
    </row>
    <row r="304" spans="1:11" x14ac:dyDescent="0.3">
      <c r="A304" s="2">
        <f>IF(_xlfn.CONCAT(B304:C304)=_xlfn.CONCAT(B303:C303),MAX($A$2:A303),MAX($A$2:A303)+1)</f>
        <v>141</v>
      </c>
      <c r="B304" s="3">
        <v>45042</v>
      </c>
      <c r="C304" s="2" t="s">
        <v>279</v>
      </c>
      <c r="D304" s="2" t="str">
        <f>_xlfn.XLOOKUP(C304,Proveedores!A:A,Proveedores!B:B)</f>
        <v>GALPON</v>
      </c>
      <c r="E304" s="13">
        <v>1014</v>
      </c>
      <c r="F304" s="2" t="str">
        <f>_xlfn.XLOOKUP(E304,Productos!A:A,Productos!B:B)</f>
        <v>BEBIDA</v>
      </c>
      <c r="G304" s="2" t="str">
        <f>_xlfn.XLOOKUP(F304,Productos!B:B,Productos!C:C)</f>
        <v>UN</v>
      </c>
      <c r="H304" s="12">
        <v>1</v>
      </c>
      <c r="I304" s="10">
        <v>1600</v>
      </c>
      <c r="J304" s="10">
        <v>0</v>
      </c>
      <c r="K304" s="10">
        <f t="shared" si="4"/>
        <v>1600</v>
      </c>
    </row>
    <row r="305" spans="1:11" x14ac:dyDescent="0.3">
      <c r="A305" s="2">
        <f>IF(_xlfn.CONCAT(B305:C305)=_xlfn.CONCAT(B304:C304),MAX($A$2:A304),MAX($A$2:A304)+1)</f>
        <v>142</v>
      </c>
      <c r="B305" s="3">
        <v>45041</v>
      </c>
      <c r="C305" s="2" t="s">
        <v>116</v>
      </c>
      <c r="D305" s="2" t="str">
        <f>_xlfn.XLOOKUP(C305,Proveedores!A:A,Proveedores!B:B)</f>
        <v>EMPRESA COMERCIAL LA VEGA</v>
      </c>
      <c r="E305" s="13">
        <v>56</v>
      </c>
      <c r="F305" s="2" t="str">
        <f>_xlfn.XLOOKUP(E305,Productos!A:A,Productos!B:B)</f>
        <v>VERDURAS</v>
      </c>
      <c r="G305" s="2" t="str">
        <f>_xlfn.XLOOKUP(F305,Productos!B:B,Productos!C:C)</f>
        <v>UN</v>
      </c>
      <c r="H305" s="12">
        <v>1</v>
      </c>
      <c r="I305" s="10">
        <v>3200</v>
      </c>
      <c r="J305" s="10">
        <v>0</v>
      </c>
      <c r="K305" s="10">
        <f t="shared" si="4"/>
        <v>3200</v>
      </c>
    </row>
    <row r="306" spans="1:11" x14ac:dyDescent="0.3">
      <c r="A306" s="2">
        <f>IF(_xlfn.CONCAT(B306:C306)=_xlfn.CONCAT(B305:C305),MAX($A$2:A305),MAX($A$2:A305)+1)</f>
        <v>143</v>
      </c>
      <c r="B306" s="3">
        <v>45043</v>
      </c>
      <c r="C306" s="2" t="s">
        <v>119</v>
      </c>
      <c r="D306" s="2" t="str">
        <f>_xlfn.XLOOKUP(C306,Proveedores!A:A,Proveedores!B:B)</f>
        <v>FABRICA DE BANDEJAS VANNI</v>
      </c>
      <c r="E306" s="13">
        <v>3</v>
      </c>
      <c r="F306" s="2" t="str">
        <f>_xlfn.XLOOKUP(E306,Productos!A:A,Productos!B:B)</f>
        <v>MARMITA</v>
      </c>
      <c r="G306" s="2" t="str">
        <f>_xlfn.XLOOKUP(F306,Productos!B:B,Productos!C:C)</f>
        <v>UN</v>
      </c>
      <c r="H306" s="12">
        <v>50</v>
      </c>
      <c r="I306" s="10">
        <v>120.96</v>
      </c>
      <c r="J306" s="10">
        <v>0</v>
      </c>
      <c r="K306" s="10">
        <f t="shared" si="4"/>
        <v>6048</v>
      </c>
    </row>
    <row r="307" spans="1:11" x14ac:dyDescent="0.3">
      <c r="A307" s="2">
        <f>IF(_xlfn.CONCAT(B307:C307)=_xlfn.CONCAT(B306:C306),MAX($A$2:A306),MAX($A$2:A306)+1)</f>
        <v>144</v>
      </c>
      <c r="B307" s="3">
        <v>45043</v>
      </c>
      <c r="C307" s="2" t="s">
        <v>108</v>
      </c>
      <c r="D307" s="2" t="str">
        <f>_xlfn.XLOOKUP(C307,Proveedores!A:A,Proveedores!B:B)</f>
        <v>COMERCIAL DE GALLARDO LTDA</v>
      </c>
      <c r="E307" s="13">
        <v>8</v>
      </c>
      <c r="F307" s="2" t="str">
        <f>_xlfn.XLOOKUP(E307,Productos!A:A,Productos!B:B)</f>
        <v>JAMON</v>
      </c>
      <c r="G307" s="2" t="str">
        <f>_xlfn.XLOOKUP(F307,Productos!B:B,Productos!C:C)</f>
        <v>KG</v>
      </c>
      <c r="H307" s="12">
        <v>0.40500000000000003</v>
      </c>
      <c r="I307" s="10">
        <v>8200</v>
      </c>
      <c r="J307" s="10">
        <v>0</v>
      </c>
      <c r="K307" s="10">
        <f t="shared" si="4"/>
        <v>3321</v>
      </c>
    </row>
    <row r="308" spans="1:11" x14ac:dyDescent="0.3">
      <c r="A308" s="2">
        <f>IF(_xlfn.CONCAT(B308:C308)=_xlfn.CONCAT(B307:C307),MAX($A$2:A307),MAX($A$2:A307)+1)</f>
        <v>144</v>
      </c>
      <c r="B308" s="3">
        <v>45043</v>
      </c>
      <c r="C308" s="2" t="s">
        <v>108</v>
      </c>
      <c r="D308" s="2" t="str">
        <f>_xlfn.XLOOKUP(C308,Proveedores!A:A,Proveedores!B:B)</f>
        <v>COMERCIAL DE GALLARDO LTDA</v>
      </c>
      <c r="E308" s="13">
        <v>76</v>
      </c>
      <c r="F308" s="2" t="str">
        <f>_xlfn.XLOOKUP(E308,Productos!A:A,Productos!B:B)</f>
        <v>SALAME</v>
      </c>
      <c r="G308" s="2" t="str">
        <f>_xlfn.XLOOKUP(F308,Productos!B:B,Productos!C:C)</f>
        <v>KG</v>
      </c>
      <c r="H308" s="12">
        <v>0.14000000000000001</v>
      </c>
      <c r="I308" s="10">
        <v>11900</v>
      </c>
      <c r="J308" s="10">
        <v>0</v>
      </c>
      <c r="K308" s="10">
        <f t="shared" si="4"/>
        <v>1666.0000000000002</v>
      </c>
    </row>
    <row r="309" spans="1:11" x14ac:dyDescent="0.3">
      <c r="A309" s="2">
        <f>IF(_xlfn.CONCAT(B309:C309)=_xlfn.CONCAT(B308:C308),MAX($A$2:A308),MAX($A$2:A308)+1)</f>
        <v>144</v>
      </c>
      <c r="B309" s="3">
        <v>45043</v>
      </c>
      <c r="C309" s="2" t="s">
        <v>108</v>
      </c>
      <c r="D309" s="2" t="str">
        <f>_xlfn.XLOOKUP(C309,Proveedores!A:A,Proveedores!B:B)</f>
        <v>COMERCIAL DE GALLARDO LTDA</v>
      </c>
      <c r="E309" s="13">
        <v>30</v>
      </c>
      <c r="F309" s="2" t="str">
        <f>_xlfn.XLOOKUP(E309,Productos!A:A,Productos!B:B)</f>
        <v>CHOCLO BOLSA 1KG</v>
      </c>
      <c r="G309" s="2" t="str">
        <f>_xlfn.XLOOKUP(F309,Productos!B:B,Productos!C:C)</f>
        <v>UN</v>
      </c>
      <c r="H309" s="12">
        <v>1</v>
      </c>
      <c r="I309" s="10">
        <v>2490</v>
      </c>
      <c r="J309" s="10">
        <v>0</v>
      </c>
      <c r="K309" s="10">
        <f t="shared" si="4"/>
        <v>2490</v>
      </c>
    </row>
    <row r="310" spans="1:11" x14ac:dyDescent="0.3">
      <c r="A310" s="2">
        <f>IF(_xlfn.CONCAT(B310:C310)=_xlfn.CONCAT(B309:C309),MAX($A$2:A309),MAX($A$2:A309)+1)</f>
        <v>145</v>
      </c>
      <c r="B310" s="3">
        <v>45043</v>
      </c>
      <c r="C310" s="2" t="s">
        <v>342</v>
      </c>
      <c r="D310" s="2" t="str">
        <f>_xlfn.XLOOKUP(C310,Proveedores!A:A,Proveedores!B:B)</f>
        <v>FARMACIAS CRUZ VERDE</v>
      </c>
      <c r="E310" s="13">
        <v>1005</v>
      </c>
      <c r="F310" s="2" t="str">
        <f>_xlfn.XLOOKUP(E310,Productos!A:A,Productos!B:B)</f>
        <v>MEDICAMENTOS CASA</v>
      </c>
      <c r="G310" s="2" t="str">
        <f>_xlfn.XLOOKUP(F310,Productos!B:B,Productos!C:C)</f>
        <v>UN</v>
      </c>
      <c r="H310" s="12">
        <v>1</v>
      </c>
      <c r="I310" s="10">
        <v>3280</v>
      </c>
      <c r="J310" s="10">
        <v>0</v>
      </c>
      <c r="K310" s="10">
        <f t="shared" si="4"/>
        <v>3280</v>
      </c>
    </row>
    <row r="311" spans="1:11" x14ac:dyDescent="0.3">
      <c r="A311" s="2">
        <f>IF(_xlfn.CONCAT(B311:C311)=_xlfn.CONCAT(B310:C310),MAX($A$2:A310),MAX($A$2:A310)+1)</f>
        <v>146</v>
      </c>
      <c r="B311" s="3">
        <v>45043</v>
      </c>
      <c r="C311" s="2" t="s">
        <v>109</v>
      </c>
      <c r="D311" s="2" t="str">
        <f>_xlfn.XLOOKUP(C311,Proveedores!A:A,Proveedores!B:B)</f>
        <v>SANTA ISABEL</v>
      </c>
      <c r="E311" s="13">
        <v>12</v>
      </c>
      <c r="F311" s="2" t="str">
        <f>_xlfn.XLOOKUP(E311,Productos!A:A,Productos!B:B)</f>
        <v>CARNE MOLIDA</v>
      </c>
      <c r="G311" s="2" t="str">
        <f>_xlfn.XLOOKUP(F311,Productos!B:B,Productos!C:C)</f>
        <v>KG</v>
      </c>
      <c r="H311" s="12">
        <v>0.4</v>
      </c>
      <c r="I311" s="10">
        <f>3490/0.4</f>
        <v>8725</v>
      </c>
      <c r="J311" s="10">
        <v>1500</v>
      </c>
      <c r="K311" s="10">
        <f t="shared" si="4"/>
        <v>1990</v>
      </c>
    </row>
    <row r="312" spans="1:11" x14ac:dyDescent="0.3">
      <c r="A312" s="2">
        <f>IF(_xlfn.CONCAT(B312:C312)=_xlfn.CONCAT(B311:C311),MAX($A$2:A311),MAX($A$2:A311)+1)</f>
        <v>146</v>
      </c>
      <c r="B312" s="3">
        <v>45043</v>
      </c>
      <c r="C312" s="2" t="s">
        <v>109</v>
      </c>
      <c r="D312" s="2" t="str">
        <f>_xlfn.XLOOKUP(C312,Proveedores!A:A,Proveedores!B:B)</f>
        <v>SANTA ISABEL</v>
      </c>
      <c r="E312" s="13">
        <v>1008</v>
      </c>
      <c r="F312" s="2" t="str">
        <f>_xlfn.XLOOKUP(E312,Productos!A:A,Productos!B:B)</f>
        <v>PAN CASA</v>
      </c>
      <c r="G312" s="2" t="str">
        <f>_xlfn.XLOOKUP(F312,Productos!B:B,Productos!C:C)</f>
        <v>KG</v>
      </c>
      <c r="H312" s="12">
        <v>0.94399999999999995</v>
      </c>
      <c r="I312" s="10">
        <v>1989</v>
      </c>
      <c r="J312" s="10">
        <v>94</v>
      </c>
      <c r="K312" s="10">
        <f t="shared" si="4"/>
        <v>1783.616</v>
      </c>
    </row>
    <row r="313" spans="1:11" x14ac:dyDescent="0.3">
      <c r="A313" s="2">
        <f>IF(_xlfn.CONCAT(B313:C313)=_xlfn.CONCAT(B312:C312),MAX($A$2:A312),MAX($A$2:A312)+1)</f>
        <v>146</v>
      </c>
      <c r="B313" s="3">
        <v>45043</v>
      </c>
      <c r="C313" s="2" t="s">
        <v>109</v>
      </c>
      <c r="D313" s="2" t="str">
        <f>_xlfn.XLOOKUP(C313,Proveedores!A:A,Proveedores!B:B)</f>
        <v>SANTA ISABEL</v>
      </c>
      <c r="E313" s="13">
        <v>47</v>
      </c>
      <c r="F313" s="2" t="str">
        <f>_xlfn.XLOOKUP(E313,Productos!A:A,Productos!B:B)</f>
        <v>QUESILLO POTE</v>
      </c>
      <c r="G313" s="2" t="str">
        <f>_xlfn.XLOOKUP(F313,Productos!B:B,Productos!C:C)</f>
        <v>UN</v>
      </c>
      <c r="H313" s="12">
        <v>1</v>
      </c>
      <c r="I313" s="10">
        <v>2139</v>
      </c>
      <c r="J313" s="10">
        <v>340</v>
      </c>
      <c r="K313" s="10">
        <f t="shared" si="4"/>
        <v>1799</v>
      </c>
    </row>
    <row r="314" spans="1:11" x14ac:dyDescent="0.3">
      <c r="A314" s="2">
        <f>IF(_xlfn.CONCAT(B314:C314)=_xlfn.CONCAT(B313:C313),MAX($A$2:A313),MAX($A$2:A313)+1)</f>
        <v>146</v>
      </c>
      <c r="B314" s="3">
        <v>45043</v>
      </c>
      <c r="C314" s="2" t="s">
        <v>109</v>
      </c>
      <c r="D314" s="2" t="str">
        <f>_xlfn.XLOOKUP(C314,Proveedores!A:A,Proveedores!B:B)</f>
        <v>SANTA ISABEL</v>
      </c>
      <c r="E314" s="13">
        <v>20</v>
      </c>
      <c r="F314" s="2" t="str">
        <f>_xlfn.XLOOKUP(E314,Productos!A:A,Productos!B:B)</f>
        <v>ACEITE 900ML</v>
      </c>
      <c r="G314" s="2" t="str">
        <f>_xlfn.XLOOKUP(F314,Productos!B:B,Productos!C:C)</f>
        <v>UN</v>
      </c>
      <c r="H314" s="12">
        <v>1</v>
      </c>
      <c r="I314" s="10">
        <v>2099</v>
      </c>
      <c r="J314" s="10">
        <v>400</v>
      </c>
      <c r="K314" s="10">
        <f t="shared" si="4"/>
        <v>1699</v>
      </c>
    </row>
    <row r="315" spans="1:11" x14ac:dyDescent="0.3">
      <c r="A315" s="2">
        <f>IF(_xlfn.CONCAT(B315:C315)=_xlfn.CONCAT(B314:C314),MAX($A$2:A314),MAX($A$2:A314)+1)</f>
        <v>147</v>
      </c>
      <c r="B315" s="3">
        <v>45043</v>
      </c>
      <c r="C315" s="2" t="s">
        <v>302</v>
      </c>
      <c r="D315" s="2" t="str">
        <f>_xlfn.XLOOKUP(C315,Proveedores!A:A,Proveedores!B:B)</f>
        <v>JUGETERIA MENAJES DONDE SILVA</v>
      </c>
      <c r="E315" s="13">
        <v>1018</v>
      </c>
      <c r="F315" s="2" t="str">
        <f>_xlfn.XLOOKUP(E315,Productos!A:A,Productos!B:B)</f>
        <v>VELAS</v>
      </c>
      <c r="G315" s="2" t="str">
        <f>_xlfn.XLOOKUP(F315,Productos!B:B,Productos!C:C)</f>
        <v>UN</v>
      </c>
      <c r="H315" s="12">
        <v>1</v>
      </c>
      <c r="I315" s="10">
        <v>2400</v>
      </c>
      <c r="J315" s="10">
        <v>0</v>
      </c>
      <c r="K315" s="10">
        <f t="shared" si="4"/>
        <v>2400</v>
      </c>
    </row>
    <row r="316" spans="1:11" x14ac:dyDescent="0.3">
      <c r="A316" s="2">
        <f>IF(_xlfn.CONCAT(B316:C316)=_xlfn.CONCAT(B315:C315),MAX($A$2:A315),MAX($A$2:A315)+1)</f>
        <v>148</v>
      </c>
      <c r="B316" s="3">
        <v>45043</v>
      </c>
      <c r="C316" s="2" t="s">
        <v>348</v>
      </c>
      <c r="D316" s="2" t="str">
        <f>_xlfn.XLOOKUP(C316,Proveedores!A:A,Proveedores!B:B)</f>
        <v>BISNE SPA</v>
      </c>
      <c r="E316" s="13">
        <v>78</v>
      </c>
      <c r="F316" s="2" t="str">
        <f>_xlfn.XLOOKUP(E316,Productos!A:A,Productos!B:B)</f>
        <v>PRIETAS</v>
      </c>
      <c r="G316" s="2" t="str">
        <f>_xlfn.XLOOKUP(F316,Productos!B:B,Productos!C:C)</f>
        <v>KG</v>
      </c>
      <c r="H316" s="12">
        <v>1.1499999999999999</v>
      </c>
      <c r="I316" s="10">
        <v>3108</v>
      </c>
      <c r="J316" s="10">
        <v>0</v>
      </c>
      <c r="K316" s="10">
        <f t="shared" si="4"/>
        <v>3574.2</v>
      </c>
    </row>
    <row r="317" spans="1:11" x14ac:dyDescent="0.3">
      <c r="A317" s="2">
        <f>IF(_xlfn.CONCAT(B317:C317)=_xlfn.CONCAT(B316:C316),MAX($A$2:A316),MAX($A$2:A316)+1)</f>
        <v>149</v>
      </c>
      <c r="B317" s="3">
        <v>45043</v>
      </c>
      <c r="C317" s="2" t="s">
        <v>109</v>
      </c>
      <c r="D317" s="2" t="str">
        <f>_xlfn.XLOOKUP(C317,Proveedores!A:A,Proveedores!B:B)</f>
        <v>SANTA ISABEL</v>
      </c>
      <c r="E317" s="13">
        <v>11</v>
      </c>
      <c r="F317" s="2" t="str">
        <f>_xlfn.XLOOKUP(E317,Productos!A:A,Productos!B:B)</f>
        <v>PAN MOLDE</v>
      </c>
      <c r="G317" s="2" t="str">
        <f>_xlfn.XLOOKUP(F317,Productos!B:B,Productos!C:C)</f>
        <v>UN</v>
      </c>
      <c r="H317" s="12">
        <v>1</v>
      </c>
      <c r="I317" s="10">
        <v>2489</v>
      </c>
      <c r="J317" s="10">
        <v>125</v>
      </c>
      <c r="K317" s="10">
        <f t="shared" si="4"/>
        <v>2364</v>
      </c>
    </row>
    <row r="318" spans="1:11" x14ac:dyDescent="0.3">
      <c r="A318" s="2">
        <f>IF(_xlfn.CONCAT(B318:C318)=_xlfn.CONCAT(B317:C317),MAX($A$2:A317),MAX($A$2:A317)+1)</f>
        <v>149</v>
      </c>
      <c r="B318" s="3">
        <v>45043</v>
      </c>
      <c r="C318" s="2" t="s">
        <v>109</v>
      </c>
      <c r="D318" s="2" t="str">
        <f>_xlfn.XLOOKUP(C318,Proveedores!A:A,Proveedores!B:B)</f>
        <v>SANTA ISABEL</v>
      </c>
      <c r="E318" s="13">
        <v>16</v>
      </c>
      <c r="F318" s="2" t="str">
        <f>_xlfn.XLOOKUP(E318,Productos!A:A,Productos!B:B)</f>
        <v>HARINA</v>
      </c>
      <c r="G318" s="2" t="str">
        <f>_xlfn.XLOOKUP(F318,Productos!B:B,Productos!C:C)</f>
        <v>KG</v>
      </c>
      <c r="H318" s="12">
        <v>1</v>
      </c>
      <c r="I318" s="10">
        <v>1899</v>
      </c>
      <c r="J318" s="10">
        <v>500</v>
      </c>
      <c r="K318" s="10">
        <f t="shared" si="4"/>
        <v>1399</v>
      </c>
    </row>
    <row r="319" spans="1:11" x14ac:dyDescent="0.3">
      <c r="A319" s="2">
        <f>IF(_xlfn.CONCAT(B319:C319)=_xlfn.CONCAT(B318:C318),MAX($A$2:A318),MAX($A$2:A318)+1)</f>
        <v>149</v>
      </c>
      <c r="B319" s="3">
        <v>45043</v>
      </c>
      <c r="C319" s="2" t="s">
        <v>109</v>
      </c>
      <c r="D319" s="2" t="str">
        <f>_xlfn.XLOOKUP(C319,Proveedores!A:A,Proveedores!B:B)</f>
        <v>SANTA ISABEL</v>
      </c>
      <c r="E319" s="13">
        <v>1008</v>
      </c>
      <c r="F319" s="2" t="str">
        <f>_xlfn.XLOOKUP(E319,Productos!A:A,Productos!B:B)</f>
        <v>PAN CASA</v>
      </c>
      <c r="G319" s="2" t="str">
        <f>_xlfn.XLOOKUP(F319,Productos!B:B,Productos!C:C)</f>
        <v>KG</v>
      </c>
      <c r="H319" s="12">
        <v>0.79</v>
      </c>
      <c r="I319" s="10">
        <v>1989</v>
      </c>
      <c r="J319" s="10">
        <v>78</v>
      </c>
      <c r="K319" s="10">
        <f t="shared" si="4"/>
        <v>1493.3100000000002</v>
      </c>
    </row>
    <row r="320" spans="1:11" x14ac:dyDescent="0.3">
      <c r="A320" s="2">
        <f>IF(_xlfn.CONCAT(B320:C320)=_xlfn.CONCAT(B319:C319),MAX($A$2:A319),MAX($A$2:A319)+1)</f>
        <v>149</v>
      </c>
      <c r="B320" s="3">
        <v>45043</v>
      </c>
      <c r="C320" s="2" t="s">
        <v>109</v>
      </c>
      <c r="D320" s="2" t="str">
        <f>_xlfn.XLOOKUP(C320,Proveedores!A:A,Proveedores!B:B)</f>
        <v>SANTA ISABEL</v>
      </c>
      <c r="E320" s="13">
        <v>79</v>
      </c>
      <c r="F320" s="2" t="str">
        <f>_xlfn.XLOOKUP(E320,Productos!A:A,Productos!B:B)</f>
        <v>CAJA TE</v>
      </c>
      <c r="G320" s="2" t="str">
        <f>_xlfn.XLOOKUP(F320,Productos!B:B,Productos!C:C)</f>
        <v>UN</v>
      </c>
      <c r="H320" s="12">
        <v>1</v>
      </c>
      <c r="I320" s="10">
        <v>2399</v>
      </c>
      <c r="J320" s="10">
        <v>300</v>
      </c>
      <c r="K320" s="10">
        <f t="shared" si="4"/>
        <v>2099</v>
      </c>
    </row>
    <row r="321" spans="1:11" x14ac:dyDescent="0.3">
      <c r="A321" s="2">
        <f>IF(_xlfn.CONCAT(B321:C321)=_xlfn.CONCAT(B320:C320),MAX($A$2:A320),MAX($A$2:A320)+1)</f>
        <v>149</v>
      </c>
      <c r="B321" s="3">
        <v>45043</v>
      </c>
      <c r="C321" s="2" t="s">
        <v>109</v>
      </c>
      <c r="D321" s="2" t="str">
        <f>_xlfn.XLOOKUP(C321,Proveedores!A:A,Proveedores!B:B)</f>
        <v>SANTA ISABEL</v>
      </c>
      <c r="E321" s="13">
        <v>58</v>
      </c>
      <c r="F321" s="2" t="str">
        <f>_xlfn.XLOOKUP(E321,Productos!A:A,Productos!B:B)</f>
        <v>PULPA CERDO</v>
      </c>
      <c r="G321" s="2" t="str">
        <f>_xlfn.XLOOKUP(F321,Productos!B:B,Productos!C:C)</f>
        <v>KG</v>
      </c>
      <c r="H321" s="12">
        <v>2.75</v>
      </c>
      <c r="I321" s="10">
        <v>2990</v>
      </c>
      <c r="J321" s="10">
        <v>411</v>
      </c>
      <c r="K321" s="10">
        <f t="shared" si="4"/>
        <v>7811.5</v>
      </c>
    </row>
    <row r="322" spans="1:11" x14ac:dyDescent="0.3">
      <c r="A322" s="2">
        <f>IF(_xlfn.CONCAT(B322:C322)=_xlfn.CONCAT(B321:C321),MAX($A$2:A321),MAX($A$2:A321)+1)</f>
        <v>150</v>
      </c>
      <c r="B322" s="3">
        <v>45043</v>
      </c>
      <c r="C322" s="2" t="s">
        <v>116</v>
      </c>
      <c r="D322" s="2" t="str">
        <f>_xlfn.XLOOKUP(C322,Proveedores!A:A,Proveedores!B:B)</f>
        <v>EMPRESA COMERCIAL LA VEGA</v>
      </c>
      <c r="E322" s="13">
        <v>56</v>
      </c>
      <c r="F322" s="2" t="str">
        <f>_xlfn.XLOOKUP(E322,Productos!A:A,Productos!B:B)</f>
        <v>VERDURAS</v>
      </c>
      <c r="G322" s="2" t="str">
        <f>_xlfn.XLOOKUP(F322,Productos!B:B,Productos!C:C)</f>
        <v>UN</v>
      </c>
      <c r="H322" s="12">
        <v>1</v>
      </c>
      <c r="I322" s="10">
        <v>4500</v>
      </c>
      <c r="J322" s="10">
        <v>0</v>
      </c>
      <c r="K322" s="10">
        <f t="shared" si="4"/>
        <v>4500</v>
      </c>
    </row>
    <row r="323" spans="1:11" x14ac:dyDescent="0.3">
      <c r="A323" s="2">
        <f>IF(_xlfn.CONCAT(B323:C323)=_xlfn.CONCAT(B322:C322),MAX($A$2:A322),MAX($A$2:A322)+1)</f>
        <v>151</v>
      </c>
      <c r="B323" s="3">
        <v>45043</v>
      </c>
      <c r="C323" s="2" t="s">
        <v>258</v>
      </c>
      <c r="D323" s="2" t="str">
        <f>_xlfn.XLOOKUP(C323,Proveedores!A:A,Proveedores!B:B)</f>
        <v>COMERCIAL SAN MARTIN</v>
      </c>
      <c r="E323" s="13">
        <v>38</v>
      </c>
      <c r="F323" s="2" t="str">
        <f>_xlfn.XLOOKUP(E323,Productos!A:A,Productos!B:B)</f>
        <v>ENVASE ENSALADA GA-08</v>
      </c>
      <c r="G323" s="2" t="str">
        <f>_xlfn.XLOOKUP(F323,Productos!B:B,Productos!C:C)</f>
        <v>UN</v>
      </c>
      <c r="H323" s="12">
        <v>30</v>
      </c>
      <c r="I323" s="10">
        <v>90</v>
      </c>
      <c r="J323" s="10">
        <v>0</v>
      </c>
      <c r="K323" s="10">
        <f t="shared" si="4"/>
        <v>2700</v>
      </c>
    </row>
    <row r="324" spans="1:11" x14ac:dyDescent="0.3">
      <c r="A324" s="2">
        <f>IF(_xlfn.CONCAT(B324:C324)=_xlfn.CONCAT(B323:C323),MAX($A$2:A323),MAX($A$2:A323)+1)</f>
        <v>152</v>
      </c>
      <c r="B324" s="3">
        <v>45043</v>
      </c>
      <c r="C324" s="2" t="s">
        <v>245</v>
      </c>
      <c r="D324" s="2" t="str">
        <f>_xlfn.XLOOKUP(C324,Proveedores!A:A,Proveedores!B:B)</f>
        <v>COLECTIVOS 15</v>
      </c>
      <c r="E324" s="13">
        <v>1004</v>
      </c>
      <c r="F324" s="2" t="str">
        <f>_xlfn.XLOOKUP(E324,Productos!A:A,Productos!B:B)</f>
        <v>TRANSPORTE</v>
      </c>
      <c r="G324" s="2" t="str">
        <f>_xlfn.XLOOKUP(F324,Productos!B:B,Productos!C:C)</f>
        <v>UN</v>
      </c>
      <c r="H324" s="12">
        <v>2</v>
      </c>
      <c r="I324" s="10">
        <v>1000</v>
      </c>
      <c r="J324" s="10">
        <v>0</v>
      </c>
      <c r="K324" s="10">
        <f t="shared" ref="K324:K388" si="6">(H324*I324)-J324</f>
        <v>2000</v>
      </c>
    </row>
    <row r="325" spans="1:11" x14ac:dyDescent="0.3">
      <c r="A325" s="2">
        <f>IF(_xlfn.CONCAT(B325:C325)=_xlfn.CONCAT(B324:C324),MAX($A$2:A324),MAX($A$2:A324)+1)</f>
        <v>153</v>
      </c>
      <c r="B325" s="3">
        <v>45044</v>
      </c>
      <c r="C325" s="2" t="s">
        <v>116</v>
      </c>
      <c r="D325" s="2" t="str">
        <f>_xlfn.XLOOKUP(C325,Proveedores!A:A,Proveedores!B:B)</f>
        <v>EMPRESA COMERCIAL LA VEGA</v>
      </c>
      <c r="E325" s="13">
        <v>56</v>
      </c>
      <c r="F325" s="2" t="str">
        <f>_xlfn.XLOOKUP(E325,Productos!A:A,Productos!B:B)</f>
        <v>VERDURAS</v>
      </c>
      <c r="G325" s="2" t="str">
        <f>_xlfn.XLOOKUP(F325,Productos!B:B,Productos!C:C)</f>
        <v>UN</v>
      </c>
      <c r="H325" s="12">
        <v>1</v>
      </c>
      <c r="I325" s="10">
        <v>2850</v>
      </c>
      <c r="J325" s="10">
        <v>0</v>
      </c>
      <c r="K325" s="10">
        <f t="shared" si="6"/>
        <v>2850</v>
      </c>
    </row>
    <row r="326" spans="1:11" x14ac:dyDescent="0.3">
      <c r="A326" s="2">
        <f>IF(_xlfn.CONCAT(B326:C326)=_xlfn.CONCAT(B325:C325),MAX($A$2:A325),MAX($A$2:A325)+1)</f>
        <v>154</v>
      </c>
      <c r="B326" s="3">
        <v>45044</v>
      </c>
      <c r="C326" s="2" t="s">
        <v>215</v>
      </c>
      <c r="D326" s="2" t="str">
        <f>_xlfn.XLOOKUP(C326,Proveedores!A:A,Proveedores!B:B)</f>
        <v>SUPERCARNES</v>
      </c>
      <c r="E326" s="13">
        <v>12</v>
      </c>
      <c r="F326" s="2" t="str">
        <f>_xlfn.XLOOKUP(E326,Productos!A:A,Productos!B:B)</f>
        <v>CARNE MOLIDA</v>
      </c>
      <c r="G326" s="2" t="str">
        <f>_xlfn.XLOOKUP(F326,Productos!B:B,Productos!C:C)</f>
        <v>KG</v>
      </c>
      <c r="H326" s="12">
        <v>1</v>
      </c>
      <c r="I326" s="10">
        <v>6998</v>
      </c>
      <c r="J326" s="10">
        <v>0</v>
      </c>
      <c r="K326" s="10">
        <f t="shared" si="6"/>
        <v>6998</v>
      </c>
    </row>
    <row r="327" spans="1:11" x14ac:dyDescent="0.3">
      <c r="A327" s="2">
        <f>IF(_xlfn.CONCAT(B327:C327)=_xlfn.CONCAT(B326:C326),MAX($A$2:A326),MAX($A$2:A326)+1)</f>
        <v>155</v>
      </c>
      <c r="B327" s="3">
        <v>45044</v>
      </c>
      <c r="C327" s="2" t="s">
        <v>327</v>
      </c>
      <c r="D327" s="2" t="str">
        <f>_xlfn.XLOOKUP(C327,Proveedores!A:A,Proveedores!B:B)</f>
        <v>LIQUIMAX</v>
      </c>
      <c r="E327" s="13">
        <v>1011</v>
      </c>
      <c r="F327" s="2" t="str">
        <f>_xlfn.XLOOKUP(E327,Productos!A:A,Productos!B:B)</f>
        <v>ART. LIMPIEZA</v>
      </c>
      <c r="G327" s="2" t="str">
        <f>_xlfn.XLOOKUP(F327,Productos!B:B,Productos!C:C)</f>
        <v>UN</v>
      </c>
      <c r="H327" s="12">
        <v>1</v>
      </c>
      <c r="I327" s="10">
        <v>1690</v>
      </c>
      <c r="J327" s="10">
        <v>0</v>
      </c>
      <c r="K327" s="10">
        <f t="shared" si="6"/>
        <v>1690</v>
      </c>
    </row>
    <row r="328" spans="1:11" x14ac:dyDescent="0.3">
      <c r="A328" s="2">
        <f>IF(_xlfn.CONCAT(B328:C328)=_xlfn.CONCAT(B327:C327),MAX($A$2:A327),MAX($A$2:A327)+1)</f>
        <v>156</v>
      </c>
      <c r="B328" s="3">
        <v>45044</v>
      </c>
      <c r="C328" s="2" t="s">
        <v>320</v>
      </c>
      <c r="D328" s="2" t="str">
        <f>_xlfn.XLOOKUP(C328,Proveedores!A:A,Proveedores!B:B)</f>
        <v>CARNES SANTIAGO</v>
      </c>
      <c r="E328" s="13">
        <v>27</v>
      </c>
      <c r="F328" s="2" t="str">
        <f>_xlfn.XLOOKUP(E328,Productos!A:A,Productos!B:B)</f>
        <v>TRUTRO DE POLLO</v>
      </c>
      <c r="G328" s="2" t="str">
        <f>_xlfn.XLOOKUP(F328,Productos!B:B,Productos!C:C)</f>
        <v>KG</v>
      </c>
      <c r="H328" s="12">
        <v>1.885</v>
      </c>
      <c r="I328" s="10">
        <v>2498</v>
      </c>
      <c r="J328" s="10">
        <v>0</v>
      </c>
      <c r="K328" s="10">
        <f t="shared" si="6"/>
        <v>4708.7300000000005</v>
      </c>
    </row>
    <row r="329" spans="1:11" x14ac:dyDescent="0.3">
      <c r="A329" s="2">
        <f>IF(_xlfn.CONCAT(B329:C329)=_xlfn.CONCAT(B328:C328),MAX($A$2:A328),MAX($A$2:A328)+1)</f>
        <v>157</v>
      </c>
      <c r="B329" s="3">
        <v>45044</v>
      </c>
      <c r="C329" s="2" t="s">
        <v>290</v>
      </c>
      <c r="D329" s="2" t="str">
        <f>_xlfn.XLOOKUP(C329,Proveedores!A:A,Proveedores!B:B)</f>
        <v>COMERCIAL DON PEPO</v>
      </c>
      <c r="E329" s="13">
        <v>1</v>
      </c>
      <c r="F329" s="2" t="str">
        <f>_xlfn.XLOOKUP(E329,Productos!A:A,Productos!B:B)</f>
        <v>ARVEJA MINUTO VERDE</v>
      </c>
      <c r="G329" s="2" t="str">
        <f>_xlfn.XLOOKUP(F329,Productos!B:B,Productos!C:C)</f>
        <v>KG</v>
      </c>
      <c r="H329" s="12">
        <v>1</v>
      </c>
      <c r="I329" s="10">
        <v>2130</v>
      </c>
      <c r="J329" s="10">
        <v>0</v>
      </c>
      <c r="K329" s="10">
        <f t="shared" si="6"/>
        <v>2130</v>
      </c>
    </row>
    <row r="330" spans="1:11" x14ac:dyDescent="0.3">
      <c r="A330" s="2">
        <f>IF(_xlfn.CONCAT(B330:C330)=_xlfn.CONCAT(B329:C329),MAX($A$2:A329),MAX($A$2:A329)+1)</f>
        <v>158</v>
      </c>
      <c r="B330" s="3">
        <v>45044</v>
      </c>
      <c r="C330" s="2" t="s">
        <v>320</v>
      </c>
      <c r="D330" s="2" t="str">
        <f>_xlfn.XLOOKUP(C330,Proveedores!A:A,Proveedores!B:B)</f>
        <v>CARNES SANTIAGO</v>
      </c>
      <c r="E330" s="13">
        <v>28</v>
      </c>
      <c r="F330" s="2" t="str">
        <f>_xlfn.XLOOKUP(E330,Productos!A:A,Productos!B:B)</f>
        <v>CHULETAS</v>
      </c>
      <c r="G330" s="2" t="str">
        <f>_xlfn.XLOOKUP(F330,Productos!B:B,Productos!C:C)</f>
        <v>KG</v>
      </c>
      <c r="H330" s="12">
        <v>4.2549999999999999</v>
      </c>
      <c r="I330" s="10">
        <v>4598</v>
      </c>
      <c r="J330" s="10">
        <v>0</v>
      </c>
      <c r="K330" s="10">
        <f t="shared" si="6"/>
        <v>19564.489999999998</v>
      </c>
    </row>
    <row r="331" spans="1:11" x14ac:dyDescent="0.3">
      <c r="A331" s="2">
        <f>IF(_xlfn.CONCAT(B331:C331)=_xlfn.CONCAT(B330:C330),MAX($A$2:A330),MAX($A$2:A330)+1)</f>
        <v>159</v>
      </c>
      <c r="B331" s="3">
        <v>45044</v>
      </c>
      <c r="C331" s="2" t="s">
        <v>245</v>
      </c>
      <c r="D331" s="2" t="str">
        <f>_xlfn.XLOOKUP(C331,Proveedores!A:A,Proveedores!B:B)</f>
        <v>COLECTIVOS 15</v>
      </c>
      <c r="E331" s="13">
        <v>1004</v>
      </c>
      <c r="F331" s="2" t="str">
        <f>_xlfn.XLOOKUP(E331,Productos!A:A,Productos!B:B)</f>
        <v>TRANSPORTE</v>
      </c>
      <c r="G331" s="2" t="str">
        <f>_xlfn.XLOOKUP(F331,Productos!B:B,Productos!C:C)</f>
        <v>UN</v>
      </c>
      <c r="H331" s="12">
        <v>2</v>
      </c>
      <c r="I331" s="10">
        <v>1000</v>
      </c>
      <c r="J331" s="10">
        <v>0</v>
      </c>
      <c r="K331" s="10">
        <f t="shared" si="6"/>
        <v>2000</v>
      </c>
    </row>
    <row r="332" spans="1:11" x14ac:dyDescent="0.3">
      <c r="A332" s="2">
        <f>IF(_xlfn.CONCAT(B332:C332)=_xlfn.CONCAT(B331:C331),MAX($A$2:A331),MAX($A$2:A331)+1)</f>
        <v>160</v>
      </c>
      <c r="B332" s="3">
        <v>45046</v>
      </c>
      <c r="C332" s="2" t="s">
        <v>116</v>
      </c>
      <c r="D332" s="2" t="str">
        <f>_xlfn.XLOOKUP(C332,Proveedores!A:A,Proveedores!B:B)</f>
        <v>EMPRESA COMERCIAL LA VEGA</v>
      </c>
      <c r="E332" s="13">
        <v>56</v>
      </c>
      <c r="F332" s="2" t="str">
        <f>_xlfn.XLOOKUP(E332,Productos!A:A,Productos!B:B)</f>
        <v>VERDURAS</v>
      </c>
      <c r="G332" s="2" t="str">
        <f>_xlfn.XLOOKUP(F332,Productos!B:B,Productos!C:C)</f>
        <v>UN</v>
      </c>
      <c r="H332" s="12">
        <v>1</v>
      </c>
      <c r="I332" s="10">
        <v>5450</v>
      </c>
      <c r="J332" s="10">
        <v>0</v>
      </c>
      <c r="K332" s="10">
        <f t="shared" si="6"/>
        <v>5450</v>
      </c>
    </row>
    <row r="333" spans="1:11" x14ac:dyDescent="0.3">
      <c r="A333" s="2">
        <f>IF(_xlfn.CONCAT(B333:C333)=_xlfn.CONCAT(B332:C332),MAX($A$2:A332),MAX($A$2:A332)+1)</f>
        <v>161</v>
      </c>
      <c r="B333" s="3">
        <v>45046</v>
      </c>
      <c r="C333" s="2" t="s">
        <v>309</v>
      </c>
      <c r="D333" s="2" t="str">
        <f>_xlfn.XLOOKUP(C333,Proveedores!A:A,Proveedores!B:B)</f>
        <v>MINIMARKET 465</v>
      </c>
      <c r="E333" s="13">
        <v>1016</v>
      </c>
      <c r="F333" s="2" t="str">
        <f>_xlfn.XLOOKUP(E333,Productos!A:A,Productos!B:B)</f>
        <v>HELADO CASA</v>
      </c>
      <c r="G333" s="2" t="str">
        <f>_xlfn.XLOOKUP(F333,Productos!B:B,Productos!C:C)</f>
        <v>UN</v>
      </c>
      <c r="H333" s="12">
        <v>3</v>
      </c>
      <c r="I333" s="10">
        <v>400</v>
      </c>
      <c r="J333" s="10">
        <v>0</v>
      </c>
      <c r="K333" s="10">
        <f t="shared" si="6"/>
        <v>1200</v>
      </c>
    </row>
    <row r="334" spans="1:11" x14ac:dyDescent="0.3">
      <c r="A334" s="2">
        <f>IF(_xlfn.CONCAT(B334:C334)=_xlfn.CONCAT(B333:C333),MAX($A$2:A333),MAX($A$2:A333)+1)</f>
        <v>162</v>
      </c>
      <c r="B334" s="3">
        <v>45046</v>
      </c>
      <c r="C334" s="2" t="s">
        <v>279</v>
      </c>
      <c r="D334" s="2" t="str">
        <f>_xlfn.XLOOKUP(C334,Proveedores!A:A,Proveedores!B:B)</f>
        <v>GALPON</v>
      </c>
      <c r="E334" s="13">
        <v>1008</v>
      </c>
      <c r="F334" s="2" t="str">
        <f>_xlfn.XLOOKUP(E334,Productos!A:A,Productos!B:B)</f>
        <v>PAN CASA</v>
      </c>
      <c r="G334" s="2" t="str">
        <f>_xlfn.XLOOKUP(F334,Productos!B:B,Productos!C:C)</f>
        <v>KG</v>
      </c>
      <c r="H334" s="12">
        <v>0.60499999999999998</v>
      </c>
      <c r="I334" s="10">
        <v>2200</v>
      </c>
      <c r="J334" s="10">
        <v>0</v>
      </c>
      <c r="K334" s="10">
        <f t="shared" si="6"/>
        <v>1331</v>
      </c>
    </row>
    <row r="335" spans="1:11" x14ac:dyDescent="0.3">
      <c r="A335" s="2">
        <f>IF(_xlfn.CONCAT(B335:C335)=_xlfn.CONCAT(B334:C334),MAX($A$2:A334),MAX($A$2:A334)+1)</f>
        <v>163</v>
      </c>
      <c r="B335" s="3">
        <v>45047</v>
      </c>
      <c r="C335" s="2" t="s">
        <v>116</v>
      </c>
      <c r="D335" s="2" t="str">
        <f>_xlfn.XLOOKUP(C335,Proveedores!A:A,Proveedores!B:B)</f>
        <v>EMPRESA COMERCIAL LA VEGA</v>
      </c>
      <c r="E335" s="13">
        <v>56</v>
      </c>
      <c r="F335" s="2" t="str">
        <f>_xlfn.XLOOKUP(E335,Productos!A:A,Productos!B:B)</f>
        <v>VERDURAS</v>
      </c>
      <c r="G335" s="2" t="str">
        <f>_xlfn.XLOOKUP(F335,Productos!B:B,Productos!C:C)</f>
        <v>UN</v>
      </c>
      <c r="H335" s="12">
        <v>1</v>
      </c>
      <c r="I335" s="10">
        <v>1600</v>
      </c>
      <c r="J335" s="10">
        <v>0</v>
      </c>
      <c r="K335" s="10">
        <f t="shared" si="6"/>
        <v>1600</v>
      </c>
    </row>
    <row r="336" spans="1:11" x14ac:dyDescent="0.3">
      <c r="A336" s="2">
        <f>IF(_xlfn.CONCAT(B336:C336)=_xlfn.CONCAT(B335:C335),MAX($A$2:A335),MAX($A$2:A335)+1)</f>
        <v>164</v>
      </c>
      <c r="B336" s="3">
        <v>45048</v>
      </c>
      <c r="C336" s="2" t="s">
        <v>109</v>
      </c>
      <c r="D336" s="2" t="str">
        <f>_xlfn.XLOOKUP(C336,Proveedores!A:A,Proveedores!B:B)</f>
        <v>SANTA ISABEL</v>
      </c>
      <c r="E336" s="13">
        <v>1008</v>
      </c>
      <c r="F336" s="2" t="str">
        <f>_xlfn.XLOOKUP(E336,Productos!A:A,Productos!B:B)</f>
        <v>PAN CASA</v>
      </c>
      <c r="G336" s="2" t="str">
        <f>_xlfn.XLOOKUP(F336,Productos!B:B,Productos!C:C)</f>
        <v>KG</v>
      </c>
      <c r="H336" s="12">
        <v>0.79600000000000004</v>
      </c>
      <c r="I336" s="10">
        <v>1989</v>
      </c>
      <c r="J336" s="10">
        <v>0</v>
      </c>
      <c r="K336" s="10">
        <f t="shared" si="6"/>
        <v>1583.2440000000001</v>
      </c>
    </row>
    <row r="337" spans="1:11" x14ac:dyDescent="0.3">
      <c r="A337" s="2">
        <f>IF(_xlfn.CONCAT(B337:C337)=_xlfn.CONCAT(B336:C336),MAX($A$2:A336),MAX($A$2:A336)+1)</f>
        <v>164</v>
      </c>
      <c r="B337" s="3">
        <v>45048</v>
      </c>
      <c r="C337" s="2" t="s">
        <v>109</v>
      </c>
      <c r="D337" s="2" t="str">
        <f>_xlfn.XLOOKUP(C337,Proveedores!A:A,Proveedores!B:B)</f>
        <v>SANTA ISABEL</v>
      </c>
      <c r="E337" s="13">
        <v>80</v>
      </c>
      <c r="F337" s="2" t="str">
        <f>_xlfn.XLOOKUP(E337,Productos!A:A,Productos!B:B)</f>
        <v>CORBATAS</v>
      </c>
      <c r="G337" s="2" t="str">
        <f>_xlfn.XLOOKUP(F337,Productos!B:B,Productos!C:C)</f>
        <v>UN</v>
      </c>
      <c r="H337" s="12">
        <v>2</v>
      </c>
      <c r="I337" s="10">
        <v>439</v>
      </c>
      <c r="J337" s="10">
        <v>44</v>
      </c>
      <c r="K337" s="10">
        <f t="shared" si="6"/>
        <v>834</v>
      </c>
    </row>
    <row r="338" spans="1:11" x14ac:dyDescent="0.3">
      <c r="A338" s="2">
        <f>IF(_xlfn.CONCAT(B338:C338)=_xlfn.CONCAT(B337:C337),MAX($A$2:A337),MAX($A$2:A337)+1)</f>
        <v>164</v>
      </c>
      <c r="B338" s="3">
        <v>45048</v>
      </c>
      <c r="C338" s="2" t="s">
        <v>109</v>
      </c>
      <c r="D338" s="2" t="str">
        <f>_xlfn.XLOOKUP(C338,Proveedores!A:A,Proveedores!B:B)</f>
        <v>SANTA ISABEL</v>
      </c>
      <c r="E338" s="13">
        <v>81</v>
      </c>
      <c r="F338" s="2" t="str">
        <f>_xlfn.XLOOKUP(E338,Productos!A:A,Productos!B:B)</f>
        <v>VINAGRE</v>
      </c>
      <c r="G338" s="2" t="str">
        <f>_xlfn.XLOOKUP(F338,Productos!B:B,Productos!C:C)</f>
        <v>UN</v>
      </c>
      <c r="H338" s="12">
        <v>1</v>
      </c>
      <c r="I338" s="10">
        <v>1049</v>
      </c>
      <c r="J338" s="10">
        <v>157</v>
      </c>
      <c r="K338" s="10">
        <f t="shared" si="6"/>
        <v>892</v>
      </c>
    </row>
    <row r="339" spans="1:11" x14ac:dyDescent="0.3">
      <c r="A339" s="2">
        <f>IF(_xlfn.CONCAT(B339:C339)=_xlfn.CONCAT(B338:C338),MAX($A$2:A338),MAX($A$2:A338)+1)</f>
        <v>164</v>
      </c>
      <c r="B339" s="3">
        <v>45048</v>
      </c>
      <c r="C339" s="2" t="s">
        <v>109</v>
      </c>
      <c r="D339" s="2" t="str">
        <f>_xlfn.XLOOKUP(C339,Proveedores!A:A,Proveedores!B:B)</f>
        <v>SANTA ISABEL</v>
      </c>
      <c r="E339" s="13">
        <v>16</v>
      </c>
      <c r="F339" s="2" t="str">
        <f>_xlfn.XLOOKUP(E339,Productos!A:A,Productos!B:B)</f>
        <v>HARINA</v>
      </c>
      <c r="G339" s="2" t="str">
        <f>_xlfn.XLOOKUP(F339,Productos!B:B,Productos!C:C)</f>
        <v>KG</v>
      </c>
      <c r="H339" s="12">
        <v>1</v>
      </c>
      <c r="I339" s="10">
        <v>1339</v>
      </c>
      <c r="J339" s="10">
        <v>70</v>
      </c>
      <c r="K339" s="10">
        <f t="shared" si="6"/>
        <v>1269</v>
      </c>
    </row>
    <row r="340" spans="1:11" x14ac:dyDescent="0.3">
      <c r="A340" s="2">
        <f>IF(_xlfn.CONCAT(B340:C340)=_xlfn.CONCAT(B339:C339),MAX($A$2:A339),MAX($A$2:A339)+1)</f>
        <v>164</v>
      </c>
      <c r="B340" s="3">
        <v>45048</v>
      </c>
      <c r="C340" s="2" t="s">
        <v>109</v>
      </c>
      <c r="D340" s="2" t="str">
        <f>_xlfn.XLOOKUP(C340,Proveedores!A:A,Proveedores!B:B)</f>
        <v>SANTA ISABEL</v>
      </c>
      <c r="E340" s="13">
        <v>9</v>
      </c>
      <c r="F340" s="2" t="str">
        <f>_xlfn.XLOOKUP(E340,Productos!A:A,Productos!B:B)</f>
        <v>LECHE SEMIDESCREMADA</v>
      </c>
      <c r="G340" s="2" t="str">
        <f>_xlfn.XLOOKUP(F340,Productos!B:B,Productos!C:C)</f>
        <v>UN</v>
      </c>
      <c r="H340" s="12">
        <v>2</v>
      </c>
      <c r="I340" s="10">
        <v>494</v>
      </c>
      <c r="J340" s="10">
        <v>95</v>
      </c>
      <c r="K340" s="10">
        <f t="shared" si="6"/>
        <v>893</v>
      </c>
    </row>
    <row r="341" spans="1:11" x14ac:dyDescent="0.3">
      <c r="A341" s="2">
        <f>IF(_xlfn.CONCAT(B341:C341)=_xlfn.CONCAT(B340:C340),MAX($A$2:A340),MAX($A$2:A340)+1)</f>
        <v>165</v>
      </c>
      <c r="B341" s="3">
        <v>45048</v>
      </c>
      <c r="C341" s="2" t="s">
        <v>258</v>
      </c>
      <c r="D341" s="2" t="str">
        <f>_xlfn.XLOOKUP(C341,Proveedores!A:A,Proveedores!B:B)</f>
        <v>COMERCIAL SAN MARTIN</v>
      </c>
      <c r="E341" s="13">
        <v>68</v>
      </c>
      <c r="F341" s="2" t="str">
        <f>_xlfn.XLOOKUP(E341,Productos!A:A,Productos!B:B)</f>
        <v>BOLSA CAMISETA</v>
      </c>
      <c r="G341" s="2" t="str">
        <f>_xlfn.XLOOKUP(F341,Productos!B:B,Productos!C:C)</f>
        <v>UN</v>
      </c>
      <c r="H341" s="12">
        <v>200</v>
      </c>
      <c r="I341" s="10">
        <v>8.4</v>
      </c>
      <c r="J341" s="10">
        <v>0</v>
      </c>
      <c r="K341" s="10">
        <f t="shared" si="6"/>
        <v>1680</v>
      </c>
    </row>
    <row r="342" spans="1:11" x14ac:dyDescent="0.3">
      <c r="A342" s="2">
        <f>IF(_xlfn.CONCAT(B342:C342)=_xlfn.CONCAT(B341:C341),MAX($A$2:A341),MAX($A$2:A341)+1)</f>
        <v>166</v>
      </c>
      <c r="B342" s="3">
        <v>45048</v>
      </c>
      <c r="C342" s="2" t="s">
        <v>108</v>
      </c>
      <c r="D342" s="2" t="str">
        <f>_xlfn.XLOOKUP(C342,Proveedores!A:A,Proveedores!B:B)</f>
        <v>COMERCIAL DE GALLARDO LTDA</v>
      </c>
      <c r="E342" s="13">
        <v>2</v>
      </c>
      <c r="F342" s="2" t="str">
        <f>_xlfn.XLOOKUP(E342,Productos!A:A,Productos!B:B)</f>
        <v>CREMA DE LECHE</v>
      </c>
      <c r="G342" s="2" t="str">
        <f>_xlfn.XLOOKUP(F342,Productos!B:B,Productos!C:C)</f>
        <v>LT</v>
      </c>
      <c r="H342" s="12">
        <v>1</v>
      </c>
      <c r="I342" s="10">
        <v>4100</v>
      </c>
      <c r="J342" s="10">
        <v>0</v>
      </c>
      <c r="K342" s="10">
        <f t="shared" si="6"/>
        <v>4100</v>
      </c>
    </row>
    <row r="343" spans="1:11" x14ac:dyDescent="0.3">
      <c r="A343" s="2">
        <f>IF(_xlfn.CONCAT(B343:C343)=_xlfn.CONCAT(B342:C342),MAX($A$2:A342),MAX($A$2:A342)+1)</f>
        <v>166</v>
      </c>
      <c r="B343" s="3">
        <v>45048</v>
      </c>
      <c r="C343" s="2" t="s">
        <v>108</v>
      </c>
      <c r="D343" s="2" t="str">
        <f>_xlfn.XLOOKUP(C343,Proveedores!A:A,Proveedores!B:B)</f>
        <v>COMERCIAL DE GALLARDO LTDA</v>
      </c>
      <c r="E343" s="13">
        <v>8</v>
      </c>
      <c r="F343" s="2" t="str">
        <f>_xlfn.XLOOKUP(E343,Productos!A:A,Productos!B:B)</f>
        <v>JAMON</v>
      </c>
      <c r="G343" s="2" t="str">
        <f>_xlfn.XLOOKUP(F343,Productos!B:B,Productos!C:C)</f>
        <v>KG</v>
      </c>
      <c r="H343" s="12">
        <v>0.26</v>
      </c>
      <c r="I343" s="10">
        <v>5200</v>
      </c>
      <c r="J343" s="10">
        <v>0</v>
      </c>
      <c r="K343" s="10">
        <f t="shared" si="6"/>
        <v>1352</v>
      </c>
    </row>
    <row r="344" spans="1:11" x14ac:dyDescent="0.3">
      <c r="A344" s="2">
        <f>IF(_xlfn.CONCAT(B344:C344)=_xlfn.CONCAT(B343:C343),MAX($A$2:A343),MAX($A$2:A343)+1)</f>
        <v>166</v>
      </c>
      <c r="B344" s="3">
        <v>45048</v>
      </c>
      <c r="C344" s="2" t="s">
        <v>108</v>
      </c>
      <c r="D344" s="2" t="str">
        <f>_xlfn.XLOOKUP(C344,Proveedores!A:A,Proveedores!B:B)</f>
        <v>COMERCIAL DE GALLARDO LTDA</v>
      </c>
      <c r="E344" s="13">
        <v>8</v>
      </c>
      <c r="F344" s="2" t="str">
        <f>_xlfn.XLOOKUP(E344,Productos!A:A,Productos!B:B)</f>
        <v>JAMON</v>
      </c>
      <c r="G344" s="2" t="str">
        <f>_xlfn.XLOOKUP(F344,Productos!B:B,Productos!C:C)</f>
        <v>KG</v>
      </c>
      <c r="H344" s="12">
        <v>0.4</v>
      </c>
      <c r="I344" s="10">
        <v>8200</v>
      </c>
      <c r="J344" s="10">
        <v>0</v>
      </c>
      <c r="K344" s="10">
        <f t="shared" si="6"/>
        <v>3280</v>
      </c>
    </row>
    <row r="345" spans="1:11" x14ac:dyDescent="0.3">
      <c r="A345" s="2">
        <f>IF(_xlfn.CONCAT(B345:C345)=_xlfn.CONCAT(B344:C344),MAX($A$2:A344),MAX($A$2:A344)+1)</f>
        <v>166</v>
      </c>
      <c r="B345" s="3">
        <v>45048</v>
      </c>
      <c r="C345" s="2" t="s">
        <v>108</v>
      </c>
      <c r="D345" s="2" t="str">
        <f>_xlfn.XLOOKUP(C345,Proveedores!A:A,Proveedores!B:B)</f>
        <v>COMERCIAL DE GALLARDO LTDA</v>
      </c>
      <c r="E345" s="13">
        <v>23</v>
      </c>
      <c r="F345" s="2" t="str">
        <f>_xlfn.XLOOKUP(E345,Productos!A:A,Productos!B:B)</f>
        <v>MARGARINA</v>
      </c>
      <c r="G345" s="2" t="str">
        <f>_xlfn.XLOOKUP(F345,Productos!B:B,Productos!C:C)</f>
        <v>UN</v>
      </c>
      <c r="H345" s="12">
        <v>1</v>
      </c>
      <c r="I345" s="10">
        <v>1890</v>
      </c>
      <c r="J345" s="10">
        <v>0</v>
      </c>
      <c r="K345" s="10">
        <f t="shared" si="6"/>
        <v>1890</v>
      </c>
    </row>
    <row r="346" spans="1:11" x14ac:dyDescent="0.3">
      <c r="A346" s="2">
        <f>IF(_xlfn.CONCAT(B346:C346)=_xlfn.CONCAT(B345:C345),MAX($A$2:A345),MAX($A$2:A345)+1)</f>
        <v>166</v>
      </c>
      <c r="B346" s="3">
        <v>45048</v>
      </c>
      <c r="C346" s="2" t="s">
        <v>108</v>
      </c>
      <c r="D346" s="2" t="str">
        <f>_xlfn.XLOOKUP(C346,Proveedores!A:A,Proveedores!B:B)</f>
        <v>COMERCIAL DE GALLARDO LTDA</v>
      </c>
      <c r="E346" s="13">
        <v>76</v>
      </c>
      <c r="F346" s="2" t="str">
        <f>_xlfn.XLOOKUP(E346,Productos!A:A,Productos!B:B)</f>
        <v>SALAME</v>
      </c>
      <c r="G346" s="2" t="str">
        <f>_xlfn.XLOOKUP(F346,Productos!B:B,Productos!C:C)</f>
        <v>KG</v>
      </c>
      <c r="H346" s="12">
        <v>0.125</v>
      </c>
      <c r="I346" s="10">
        <v>11900</v>
      </c>
      <c r="J346" s="10">
        <v>0</v>
      </c>
      <c r="K346" s="10">
        <f t="shared" si="6"/>
        <v>1487.5</v>
      </c>
    </row>
    <row r="347" spans="1:11" x14ac:dyDescent="0.3">
      <c r="A347" s="2">
        <f>IF(_xlfn.CONCAT(B347:C347)=_xlfn.CONCAT(B346:C346),MAX($A$2:A346),MAX($A$2:A346)+1)</f>
        <v>167</v>
      </c>
      <c r="B347" s="3">
        <v>45048</v>
      </c>
      <c r="C347" s="2" t="s">
        <v>354</v>
      </c>
      <c r="D347" s="2" t="str">
        <f>_xlfn.XLOOKUP(C347,Proveedores!A:A,Proveedores!B:B)</f>
        <v>MICROS 1</v>
      </c>
      <c r="E347" s="13">
        <v>1004</v>
      </c>
      <c r="F347" s="2" t="str">
        <f>_xlfn.XLOOKUP(E347,Productos!A:A,Productos!B:B)</f>
        <v>TRANSPORTE</v>
      </c>
      <c r="G347" s="2" t="str">
        <f>_xlfn.XLOOKUP(F347,Productos!B:B,Productos!C:C)</f>
        <v>UN</v>
      </c>
      <c r="H347" s="12">
        <v>3</v>
      </c>
      <c r="I347" s="10">
        <v>800</v>
      </c>
      <c r="J347" s="10">
        <v>0</v>
      </c>
      <c r="K347" s="10">
        <f t="shared" si="6"/>
        <v>2400</v>
      </c>
    </row>
    <row r="348" spans="1:11" x14ac:dyDescent="0.3">
      <c r="A348" s="2">
        <f>IF(_xlfn.CONCAT(B348:C348)=_xlfn.CONCAT(B347:C347),MAX($A$2:A347),MAX($A$2:A347)+1)</f>
        <v>168</v>
      </c>
      <c r="B348" s="3">
        <v>45048</v>
      </c>
      <c r="C348" s="2" t="s">
        <v>245</v>
      </c>
      <c r="D348" s="2" t="str">
        <f>_xlfn.XLOOKUP(C348,Proveedores!A:A,Proveedores!B:B)</f>
        <v>COLECTIVOS 15</v>
      </c>
      <c r="E348" s="13">
        <v>1004</v>
      </c>
      <c r="F348" s="2" t="str">
        <f>_xlfn.XLOOKUP(E348,Productos!A:A,Productos!B:B)</f>
        <v>TRANSPORTE</v>
      </c>
      <c r="G348" s="2" t="str">
        <f>_xlfn.XLOOKUP(F348,Productos!B:B,Productos!C:C)</f>
        <v>UN</v>
      </c>
      <c r="H348" s="12">
        <v>1</v>
      </c>
      <c r="I348" s="10">
        <v>1000</v>
      </c>
      <c r="J348" s="10">
        <v>0</v>
      </c>
      <c r="K348" s="10">
        <f t="shared" si="6"/>
        <v>1000</v>
      </c>
    </row>
    <row r="349" spans="1:11" x14ac:dyDescent="0.3">
      <c r="A349" s="2">
        <f>IF(_xlfn.CONCAT(B349:C349)=_xlfn.CONCAT(B348:C348),MAX($A$2:A348),MAX($A$2:A348)+1)</f>
        <v>169</v>
      </c>
      <c r="B349" s="3">
        <v>45049</v>
      </c>
      <c r="C349" s="2" t="s">
        <v>354</v>
      </c>
      <c r="D349" s="2" t="str">
        <f>_xlfn.XLOOKUP(C349,Proveedores!A:A,Proveedores!B:B)</f>
        <v>MICROS 1</v>
      </c>
      <c r="E349" s="13">
        <v>1004</v>
      </c>
      <c r="F349" s="2" t="str">
        <f>_xlfn.XLOOKUP(E349,Productos!A:A,Productos!B:B)</f>
        <v>TRANSPORTE</v>
      </c>
      <c r="G349" s="2" t="str">
        <f>_xlfn.XLOOKUP(F349,Productos!B:B,Productos!C:C)</f>
        <v>UN</v>
      </c>
      <c r="H349" s="12">
        <v>2</v>
      </c>
      <c r="I349" s="10">
        <v>800</v>
      </c>
      <c r="J349" s="10">
        <v>0</v>
      </c>
      <c r="K349" s="10">
        <f t="shared" si="6"/>
        <v>1600</v>
      </c>
    </row>
    <row r="350" spans="1:11" x14ac:dyDescent="0.3">
      <c r="A350" s="2">
        <f>IF(_xlfn.CONCAT(B350:C350)=_xlfn.CONCAT(B349:C349),MAX($A$2:A349),MAX($A$2:A349)+1)</f>
        <v>170</v>
      </c>
      <c r="B350" s="3">
        <v>45049</v>
      </c>
      <c r="C350" s="2" t="s">
        <v>109</v>
      </c>
      <c r="D350" s="2" t="str">
        <f>_xlfn.XLOOKUP(C350,Proveedores!A:A,Proveedores!B:B)</f>
        <v>SANTA ISABEL</v>
      </c>
      <c r="E350" s="13">
        <v>1008</v>
      </c>
      <c r="F350" s="2" t="str">
        <f>_xlfn.XLOOKUP(E350,Productos!A:A,Productos!B:B)</f>
        <v>PAN CASA</v>
      </c>
      <c r="G350" s="2" t="str">
        <f>_xlfn.XLOOKUP(F350,Productos!B:B,Productos!C:C)</f>
        <v>KG</v>
      </c>
      <c r="H350" s="12">
        <v>1</v>
      </c>
      <c r="I350" s="10">
        <v>2290</v>
      </c>
      <c r="J350" s="10">
        <v>916</v>
      </c>
      <c r="K350" s="10">
        <f t="shared" si="6"/>
        <v>1374</v>
      </c>
    </row>
    <row r="351" spans="1:11" x14ac:dyDescent="0.3">
      <c r="A351" s="2">
        <f>IF(_xlfn.CONCAT(B351:C351)=_xlfn.CONCAT(B350:C350),MAX($A$2:A350),MAX($A$2:A350)+1)</f>
        <v>170</v>
      </c>
      <c r="B351" s="3">
        <v>45049</v>
      </c>
      <c r="C351" s="2" t="s">
        <v>109</v>
      </c>
      <c r="D351" s="2" t="str">
        <f>_xlfn.XLOOKUP(C351,Proveedores!A:A,Proveedores!B:B)</f>
        <v>SANTA ISABEL</v>
      </c>
      <c r="E351" s="13">
        <v>46</v>
      </c>
      <c r="F351" s="2" t="str">
        <f>_xlfn.XLOOKUP(E351,Productos!A:A,Productos!B:B)</f>
        <v>PAN MARRAQUETA</v>
      </c>
      <c r="G351" s="2" t="str">
        <f>_xlfn.XLOOKUP(F351,Productos!B:B,Productos!C:C)</f>
        <v>KG</v>
      </c>
      <c r="H351" s="12">
        <v>0.52200000000000002</v>
      </c>
      <c r="I351" s="10">
        <v>2891</v>
      </c>
      <c r="J351" s="10">
        <v>302</v>
      </c>
      <c r="K351" s="10">
        <f t="shared" si="6"/>
        <v>1207.1020000000001</v>
      </c>
    </row>
    <row r="352" spans="1:11" x14ac:dyDescent="0.3">
      <c r="A352" s="2">
        <f>IF(_xlfn.CONCAT(B352:C352)=_xlfn.CONCAT(B351:C351),MAX($A$2:A351),MAX($A$2:A351)+1)</f>
        <v>170</v>
      </c>
      <c r="B352" s="3">
        <v>45049</v>
      </c>
      <c r="C352" s="2" t="s">
        <v>109</v>
      </c>
      <c r="D352" s="2" t="str">
        <f>_xlfn.XLOOKUP(C352,Proveedores!A:A,Proveedores!B:B)</f>
        <v>SANTA ISABEL</v>
      </c>
      <c r="E352" s="13">
        <v>1008</v>
      </c>
      <c r="F352" s="2" t="str">
        <f>_xlfn.XLOOKUP(E352,Productos!A:A,Productos!B:B)</f>
        <v>PAN CASA</v>
      </c>
      <c r="G352" s="2" t="str">
        <f>_xlfn.XLOOKUP(F352,Productos!B:B,Productos!C:C)</f>
        <v>KG</v>
      </c>
      <c r="H352" s="12">
        <v>1</v>
      </c>
      <c r="I352" s="10">
        <v>1090</v>
      </c>
      <c r="J352" s="10">
        <v>0</v>
      </c>
      <c r="K352" s="10">
        <f t="shared" si="6"/>
        <v>1090</v>
      </c>
    </row>
    <row r="353" spans="1:11" x14ac:dyDescent="0.3">
      <c r="A353" s="2">
        <f>IF(_xlfn.CONCAT(B353:C353)=_xlfn.CONCAT(B352:C352),MAX($A$2:A352),MAX($A$2:A352)+1)</f>
        <v>170</v>
      </c>
      <c r="B353" s="3">
        <v>45049</v>
      </c>
      <c r="C353" s="2" t="s">
        <v>109</v>
      </c>
      <c r="D353" s="2" t="str">
        <f>_xlfn.XLOOKUP(C353,Proveedores!A:A,Proveedores!B:B)</f>
        <v>SANTA ISABEL</v>
      </c>
      <c r="E353" s="13">
        <v>27</v>
      </c>
      <c r="F353" s="2" t="str">
        <f>_xlfn.XLOOKUP(E353,Productos!A:A,Productos!B:B)</f>
        <v>TRUTRO DE POLLO</v>
      </c>
      <c r="G353" s="2" t="str">
        <f>_xlfn.XLOOKUP(F353,Productos!B:B,Productos!C:C)</f>
        <v>KG</v>
      </c>
      <c r="H353" s="12">
        <v>4.234</v>
      </c>
      <c r="I353" s="10">
        <v>2390</v>
      </c>
      <c r="J353" s="10">
        <v>0</v>
      </c>
      <c r="K353" s="10">
        <f t="shared" si="6"/>
        <v>10119.26</v>
      </c>
    </row>
    <row r="354" spans="1:11" x14ac:dyDescent="0.3">
      <c r="A354" s="2">
        <f>IF(_xlfn.CONCAT(B354:C354)=_xlfn.CONCAT(B353:C353),MAX($A$2:A353),MAX($A$2:A353)+1)</f>
        <v>170</v>
      </c>
      <c r="B354" s="3">
        <v>45049</v>
      </c>
      <c r="C354" s="2" t="s">
        <v>109</v>
      </c>
      <c r="D354" s="2" t="str">
        <f>_xlfn.XLOOKUP(C354,Proveedores!A:A,Proveedores!B:B)</f>
        <v>SANTA ISABEL</v>
      </c>
      <c r="E354" s="13">
        <v>14</v>
      </c>
      <c r="F354" s="2" t="str">
        <f>_xlfn.XLOOKUP(E354,Productos!A:A,Productos!B:B)</f>
        <v>ARROZ</v>
      </c>
      <c r="G354" s="2" t="str">
        <f>_xlfn.XLOOKUP(F354,Productos!B:B,Productos!C:C)</f>
        <v>UN</v>
      </c>
      <c r="H354" s="12">
        <v>1</v>
      </c>
      <c r="I354" s="10">
        <v>1270</v>
      </c>
      <c r="J354" s="10">
        <v>280</v>
      </c>
      <c r="K354" s="10">
        <f t="shared" si="6"/>
        <v>990</v>
      </c>
    </row>
    <row r="355" spans="1:11" x14ac:dyDescent="0.3">
      <c r="A355" s="2">
        <f>IF(_xlfn.CONCAT(B355:C355)=_xlfn.CONCAT(B354:C354),MAX($A$2:A354),MAX($A$2:A354)+1)</f>
        <v>170</v>
      </c>
      <c r="B355" s="3">
        <v>45049</v>
      </c>
      <c r="C355" s="2" t="s">
        <v>109</v>
      </c>
      <c r="D355" s="2" t="str">
        <f>_xlfn.XLOOKUP(C355,Proveedores!A:A,Proveedores!B:B)</f>
        <v>SANTA ISABEL</v>
      </c>
      <c r="E355" s="13">
        <v>5</v>
      </c>
      <c r="F355" s="2" t="str">
        <f>_xlfn.XLOOKUP(E355,Productos!A:A,Productos!B:B)</f>
        <v>FIDEOS - TALLARINES</v>
      </c>
      <c r="G355" s="2" t="str">
        <f>_xlfn.XLOOKUP(F355,Productos!B:B,Productos!C:C)</f>
        <v>UN</v>
      </c>
      <c r="H355" s="12">
        <v>2</v>
      </c>
      <c r="I355" s="10">
        <v>490</v>
      </c>
      <c r="J355" s="10">
        <v>0</v>
      </c>
      <c r="K355" s="10">
        <f t="shared" si="6"/>
        <v>980</v>
      </c>
    </row>
    <row r="356" spans="1:11" x14ac:dyDescent="0.3">
      <c r="A356" s="2">
        <f>IF(_xlfn.CONCAT(B356:C356)=_xlfn.CONCAT(B355:C355),MAX($A$2:A355),MAX($A$2:A355)+1)</f>
        <v>170</v>
      </c>
      <c r="B356" s="3">
        <v>45049</v>
      </c>
      <c r="C356" s="2" t="s">
        <v>109</v>
      </c>
      <c r="D356" s="2" t="str">
        <f>_xlfn.XLOOKUP(C356,Proveedores!A:A,Proveedores!B:B)</f>
        <v>SANTA ISABEL</v>
      </c>
      <c r="E356" s="13">
        <v>6</v>
      </c>
      <c r="F356" s="2" t="str">
        <f>_xlfn.XLOOKUP(E356,Productos!A:A,Productos!B:B)</f>
        <v>FIDEOS - SPAGHETI</v>
      </c>
      <c r="G356" s="2" t="str">
        <f>_xlfn.XLOOKUP(F356,Productos!B:B,Productos!C:C)</f>
        <v>UN</v>
      </c>
      <c r="H356" s="12">
        <v>2</v>
      </c>
      <c r="I356" s="10">
        <v>490</v>
      </c>
      <c r="J356" s="10">
        <v>0</v>
      </c>
      <c r="K356" s="10">
        <f t="shared" si="6"/>
        <v>980</v>
      </c>
    </row>
    <row r="357" spans="1:11" x14ac:dyDescent="0.3">
      <c r="A357" s="2">
        <f>IF(_xlfn.CONCAT(B357:C357)=_xlfn.CONCAT(B356:C356),MAX($A$2:A356),MAX($A$2:A356)+1)</f>
        <v>171</v>
      </c>
      <c r="B357" s="3">
        <v>45050</v>
      </c>
      <c r="C357" s="2" t="s">
        <v>119</v>
      </c>
      <c r="D357" s="2" t="str">
        <f>_xlfn.XLOOKUP(C357,Proveedores!A:A,Proveedores!B:B)</f>
        <v>FABRICA DE BANDEJAS VANNI</v>
      </c>
      <c r="E357" s="13">
        <v>3</v>
      </c>
      <c r="F357" s="2" t="str">
        <f>_xlfn.XLOOKUP(E357,Productos!A:A,Productos!B:B)</f>
        <v>MARMITA</v>
      </c>
      <c r="G357" s="2" t="str">
        <f>_xlfn.XLOOKUP(F357,Productos!B:B,Productos!C:C)</f>
        <v>UN</v>
      </c>
      <c r="H357" s="12">
        <v>50</v>
      </c>
      <c r="I357" s="10">
        <v>120.96</v>
      </c>
      <c r="J357" s="10">
        <v>0</v>
      </c>
      <c r="K357" s="10">
        <f t="shared" si="6"/>
        <v>6048</v>
      </c>
    </row>
    <row r="358" spans="1:11" x14ac:dyDescent="0.3">
      <c r="A358" s="2">
        <f>IF(_xlfn.CONCAT(B358:C358)=_xlfn.CONCAT(B357:C357),MAX($A$2:A357),MAX($A$2:A357)+1)</f>
        <v>172</v>
      </c>
      <c r="B358" s="3">
        <v>45050</v>
      </c>
      <c r="C358" s="2" t="s">
        <v>258</v>
      </c>
      <c r="D358" s="2" t="str">
        <f>_xlfn.XLOOKUP(C358,Proveedores!A:A,Proveedores!B:B)</f>
        <v>COMERCIAL SAN MARTIN</v>
      </c>
      <c r="E358" s="13">
        <v>38</v>
      </c>
      <c r="F358" s="2" t="str">
        <f>_xlfn.XLOOKUP(E358,Productos!A:A,Productos!B:B)</f>
        <v>ENVASE ENSALADA GA-08</v>
      </c>
      <c r="G358" s="2" t="str">
        <f>_xlfn.XLOOKUP(F358,Productos!B:B,Productos!C:C)</f>
        <v>UN</v>
      </c>
      <c r="H358" s="12">
        <v>50</v>
      </c>
      <c r="I358" s="10">
        <v>90</v>
      </c>
      <c r="J358" s="10">
        <v>0</v>
      </c>
      <c r="K358" s="10">
        <f t="shared" si="6"/>
        <v>4500</v>
      </c>
    </row>
    <row r="359" spans="1:11" x14ac:dyDescent="0.3">
      <c r="A359" s="2">
        <f>IF(_xlfn.CONCAT(B359:C359)=_xlfn.CONCAT(B358:C358),MAX($A$2:A358),MAX($A$2:A358)+1)</f>
        <v>173</v>
      </c>
      <c r="B359" s="3">
        <v>45050</v>
      </c>
      <c r="C359" s="2" t="s">
        <v>320</v>
      </c>
      <c r="D359" s="2" t="str">
        <f>_xlfn.XLOOKUP(C359,Proveedores!A:A,Proveedores!B:B)</f>
        <v>CARNES SANTIAGO</v>
      </c>
      <c r="E359" s="13">
        <v>28</v>
      </c>
      <c r="F359" s="2" t="str">
        <f>_xlfn.XLOOKUP(E359,Productos!A:A,Productos!B:B)</f>
        <v>CHULETAS</v>
      </c>
      <c r="G359" s="2" t="str">
        <f>_xlfn.XLOOKUP(F359,Productos!B:B,Productos!C:C)</f>
        <v>KG</v>
      </c>
      <c r="H359" s="12">
        <v>0.83</v>
      </c>
      <c r="I359" s="10">
        <f>4398/H359</f>
        <v>5298.7951807228919</v>
      </c>
      <c r="J359" s="10">
        <v>0</v>
      </c>
      <c r="K359" s="10">
        <f t="shared" si="6"/>
        <v>4398</v>
      </c>
    </row>
    <row r="360" spans="1:11" x14ac:dyDescent="0.3">
      <c r="A360" s="2">
        <f>IF(_xlfn.CONCAT(B360:C360)=_xlfn.CONCAT(B359:C359),MAX($A$2:A359),MAX($A$2:A359)+1)</f>
        <v>174</v>
      </c>
      <c r="B360" s="3">
        <v>45050</v>
      </c>
      <c r="C360" s="2" t="s">
        <v>355</v>
      </c>
      <c r="D360" s="2" t="str">
        <f>_xlfn.XLOOKUP(C360,Proveedores!A:A,Proveedores!B:B)</f>
        <v>SOCIEDAD SANT JULIAN SPA</v>
      </c>
      <c r="E360" s="13">
        <v>82</v>
      </c>
      <c r="F360" s="2" t="str">
        <f>_xlfn.XLOOKUP(E360,Productos!A:A,Productos!B:B)</f>
        <v>GALLINA</v>
      </c>
      <c r="G360" s="2" t="str">
        <f>_xlfn.XLOOKUP(F360,Productos!B:B,Productos!C:C)</f>
        <v>KG</v>
      </c>
      <c r="H360" s="12">
        <v>0.48799999999999999</v>
      </c>
      <c r="I360" s="10">
        <v>2000</v>
      </c>
      <c r="J360" s="10">
        <v>0</v>
      </c>
      <c r="K360" s="10">
        <f t="shared" si="6"/>
        <v>976</v>
      </c>
    </row>
    <row r="361" spans="1:11" x14ac:dyDescent="0.3">
      <c r="A361" s="2">
        <f>IF(_xlfn.CONCAT(B361:C361)=_xlfn.CONCAT(B360:C360),MAX($A$2:A360),MAX($A$2:A360)+1)</f>
        <v>175</v>
      </c>
      <c r="B361" s="3">
        <v>45050</v>
      </c>
      <c r="C361" s="2" t="s">
        <v>109</v>
      </c>
      <c r="D361" s="2" t="str">
        <f>_xlfn.XLOOKUP(C361,Proveedores!A:A,Proveedores!B:B)</f>
        <v>SANTA ISABEL</v>
      </c>
      <c r="E361" s="13">
        <v>14</v>
      </c>
      <c r="F361" s="2" t="str">
        <f>_xlfn.XLOOKUP(E361,Productos!A:A,Productos!B:B)</f>
        <v>ARROZ</v>
      </c>
      <c r="G361" s="2" t="str">
        <f>_xlfn.XLOOKUP(F361,Productos!B:B,Productos!C:C)</f>
        <v>UN</v>
      </c>
      <c r="H361" s="12">
        <v>1</v>
      </c>
      <c r="I361" s="10">
        <v>1189</v>
      </c>
      <c r="J361" s="10">
        <v>59</v>
      </c>
      <c r="K361" s="10">
        <f t="shared" si="6"/>
        <v>1130</v>
      </c>
    </row>
    <row r="362" spans="1:11" x14ac:dyDescent="0.3">
      <c r="A362" s="2">
        <f>IF(_xlfn.CONCAT(B362:C362)=_xlfn.CONCAT(B361:C361),MAX($A$2:A361),MAX($A$2:A361)+1)</f>
        <v>175</v>
      </c>
      <c r="B362" s="3">
        <v>45050</v>
      </c>
      <c r="C362" s="2" t="s">
        <v>109</v>
      </c>
      <c r="D362" s="2" t="str">
        <f>_xlfn.XLOOKUP(C362,Proveedores!A:A,Proveedores!B:B)</f>
        <v>SANTA ISABEL</v>
      </c>
      <c r="E362" s="13">
        <v>6</v>
      </c>
      <c r="F362" s="2" t="str">
        <f>_xlfn.XLOOKUP(E362,Productos!A:A,Productos!B:B)</f>
        <v>FIDEOS - SPAGHETI</v>
      </c>
      <c r="G362" s="2" t="str">
        <f>_xlfn.XLOOKUP(F362,Productos!B:B,Productos!C:C)</f>
        <v>UN</v>
      </c>
      <c r="H362" s="12">
        <v>2</v>
      </c>
      <c r="I362" s="10">
        <v>1079</v>
      </c>
      <c r="J362" s="10">
        <v>339</v>
      </c>
      <c r="K362" s="10">
        <f t="shared" si="6"/>
        <v>1819</v>
      </c>
    </row>
    <row r="363" spans="1:11" x14ac:dyDescent="0.3">
      <c r="A363" s="2">
        <f>IF(_xlfn.CONCAT(B363:C363)=_xlfn.CONCAT(B362:C362),MAX($A$2:A362),MAX($A$2:A362)+1)</f>
        <v>176</v>
      </c>
      <c r="B363" s="3">
        <v>45050</v>
      </c>
      <c r="C363" s="2" t="s">
        <v>245</v>
      </c>
      <c r="D363" s="2" t="str">
        <f>_xlfn.XLOOKUP(C363,Proveedores!A:A,Proveedores!B:B)</f>
        <v>COLECTIVOS 15</v>
      </c>
      <c r="E363" s="13">
        <v>1004</v>
      </c>
      <c r="F363" s="2" t="str">
        <f>_xlfn.XLOOKUP(E363,Productos!A:A,Productos!B:B)</f>
        <v>TRANSPORTE</v>
      </c>
      <c r="G363" s="2" t="str">
        <f>_xlfn.XLOOKUP(F363,Productos!B:B,Productos!C:C)</f>
        <v>UN</v>
      </c>
      <c r="H363" s="12">
        <v>2</v>
      </c>
      <c r="I363" s="10">
        <v>1000</v>
      </c>
      <c r="J363" s="10">
        <v>0</v>
      </c>
      <c r="K363" s="14">
        <f t="shared" si="6"/>
        <v>2000</v>
      </c>
    </row>
    <row r="364" spans="1:11" x14ac:dyDescent="0.3">
      <c r="A364" s="2">
        <f>IF(_xlfn.CONCAT(B364:C364)=_xlfn.CONCAT(B363:C363),MAX($A$2:A363),MAX($A$2:A363)+1)</f>
        <v>177</v>
      </c>
      <c r="B364" s="3">
        <v>45050</v>
      </c>
      <c r="C364" s="2" t="s">
        <v>215</v>
      </c>
      <c r="D364" s="2" t="str">
        <f>_xlfn.XLOOKUP(C364,Proveedores!A:A,Proveedores!B:B)</f>
        <v>SUPERCARNES</v>
      </c>
      <c r="E364" s="13">
        <v>12</v>
      </c>
      <c r="F364" s="2" t="str">
        <f>_xlfn.XLOOKUP(E364,Productos!A:A,Productos!B:B)</f>
        <v>CARNE MOLIDA</v>
      </c>
      <c r="G364" s="2" t="str">
        <f>_xlfn.XLOOKUP(F364,Productos!B:B,Productos!C:C)</f>
        <v>KG</v>
      </c>
      <c r="H364" s="12">
        <v>1.5079</v>
      </c>
      <c r="I364" s="10">
        <v>6980</v>
      </c>
      <c r="J364" s="10">
        <v>0</v>
      </c>
      <c r="K364" s="14">
        <f t="shared" si="6"/>
        <v>10525.142</v>
      </c>
    </row>
    <row r="365" spans="1:11" x14ac:dyDescent="0.3">
      <c r="A365" s="2">
        <f>IF(_xlfn.CONCAT(B365:C365)=_xlfn.CONCAT(B364:C364),MAX($A$2:A364),MAX($A$2:A364)+1)</f>
        <v>178</v>
      </c>
      <c r="B365" s="3">
        <v>45050</v>
      </c>
      <c r="C365" s="2" t="s">
        <v>109</v>
      </c>
      <c r="D365" s="2" t="str">
        <f>_xlfn.XLOOKUP(C365,Proveedores!A:A,Proveedores!B:B)</f>
        <v>SANTA ISABEL</v>
      </c>
      <c r="E365" s="13">
        <v>70</v>
      </c>
      <c r="F365" s="2" t="str">
        <f>_xlfn.XLOOKUP(E365,Productos!A:A,Productos!B:B)</f>
        <v>CARNE VACUNO</v>
      </c>
      <c r="G365" s="2" t="str">
        <f>_xlfn.XLOOKUP(F365,Productos!B:B,Productos!C:C)</f>
        <v>KG</v>
      </c>
      <c r="H365" s="12">
        <v>1.3740000000000001</v>
      </c>
      <c r="I365" s="10">
        <v>5490</v>
      </c>
      <c r="J365" s="10">
        <v>377</v>
      </c>
      <c r="K365" s="14">
        <f t="shared" si="6"/>
        <v>7166.26</v>
      </c>
    </row>
    <row r="366" spans="1:11" x14ac:dyDescent="0.3">
      <c r="A366" s="2">
        <f>IF(_xlfn.CONCAT(B366:C366)=_xlfn.CONCAT(B365:C365),MAX($A$2:A365),MAX($A$2:A365)+1)</f>
        <v>178</v>
      </c>
      <c r="B366" s="3">
        <v>45050</v>
      </c>
      <c r="C366" s="2" t="s">
        <v>109</v>
      </c>
      <c r="D366" s="2" t="str">
        <f>_xlfn.XLOOKUP(C366,Proveedores!A:A,Proveedores!B:B)</f>
        <v>SANTA ISABEL</v>
      </c>
      <c r="E366" s="13">
        <v>70</v>
      </c>
      <c r="F366" s="2" t="str">
        <f>_xlfn.XLOOKUP(E366,Productos!A:A,Productos!B:B)</f>
        <v>CARNE VACUNO</v>
      </c>
      <c r="G366" s="2" t="str">
        <f>_xlfn.XLOOKUP(F366,Productos!B:B,Productos!C:C)</f>
        <v>KG</v>
      </c>
      <c r="H366" s="12">
        <v>1.746</v>
      </c>
      <c r="I366" s="10">
        <v>5490</v>
      </c>
      <c r="J366" s="10">
        <v>479</v>
      </c>
      <c r="K366" s="14">
        <f t="shared" si="6"/>
        <v>9106.5400000000009</v>
      </c>
    </row>
    <row r="367" spans="1:11" x14ac:dyDescent="0.3">
      <c r="A367" s="2">
        <f>IF(_xlfn.CONCAT(B367:C367)=_xlfn.CONCAT(B366:C366),MAX($A$2:A366),MAX($A$2:A366)+1)</f>
        <v>178</v>
      </c>
      <c r="B367" s="3">
        <v>45050</v>
      </c>
      <c r="C367" s="2" t="s">
        <v>109</v>
      </c>
      <c r="D367" s="2" t="str">
        <f>_xlfn.XLOOKUP(C367,Proveedores!A:A,Proveedores!B:B)</f>
        <v>SANTA ISABEL</v>
      </c>
      <c r="E367" s="13">
        <v>16</v>
      </c>
      <c r="F367" s="2" t="str">
        <f>_xlfn.XLOOKUP(E367,Productos!A:A,Productos!B:B)</f>
        <v>HARINA</v>
      </c>
      <c r="G367" s="2" t="str">
        <f>_xlfn.XLOOKUP(F367,Productos!B:B,Productos!C:C)</f>
        <v>KG</v>
      </c>
      <c r="H367" s="12">
        <v>1</v>
      </c>
      <c r="I367" s="10">
        <v>1399</v>
      </c>
      <c r="J367" s="10">
        <v>70</v>
      </c>
      <c r="K367" s="14">
        <f t="shared" si="6"/>
        <v>1329</v>
      </c>
    </row>
    <row r="368" spans="1:11" x14ac:dyDescent="0.3">
      <c r="A368" s="2">
        <f>IF(_xlfn.CONCAT(B368:C368)=_xlfn.CONCAT(B367:C367),MAX($A$2:A367),MAX($A$2:A367)+1)</f>
        <v>178</v>
      </c>
      <c r="B368" s="3">
        <v>45050</v>
      </c>
      <c r="C368" s="2" t="s">
        <v>109</v>
      </c>
      <c r="D368" s="2" t="str">
        <f>_xlfn.XLOOKUP(C368,Proveedores!A:A,Proveedores!B:B)</f>
        <v>SANTA ISABEL</v>
      </c>
      <c r="E368" s="13">
        <v>83</v>
      </c>
      <c r="F368" s="2" t="str">
        <f>_xlfn.XLOOKUP(E368,Productos!A:A,Productos!B:B)</f>
        <v>CHANCACA</v>
      </c>
      <c r="G368" s="2" t="str">
        <f>_xlfn.XLOOKUP(F368,Productos!B:B,Productos!C:C)</f>
        <v>UN</v>
      </c>
      <c r="H368" s="12">
        <v>1</v>
      </c>
      <c r="I368" s="10">
        <v>2549</v>
      </c>
      <c r="J368" s="10">
        <v>127</v>
      </c>
      <c r="K368" s="14">
        <f t="shared" si="6"/>
        <v>2422</v>
      </c>
    </row>
    <row r="369" spans="1:11" x14ac:dyDescent="0.3">
      <c r="A369" s="2">
        <f>IF(_xlfn.CONCAT(B369:C369)=_xlfn.CONCAT(B368:C368),MAX($A$2:A368),MAX($A$2:A368)+1)</f>
        <v>178</v>
      </c>
      <c r="B369" s="3">
        <v>45050</v>
      </c>
      <c r="C369" s="2" t="s">
        <v>109</v>
      </c>
      <c r="D369" s="2" t="str">
        <f>_xlfn.XLOOKUP(C369,Proveedores!A:A,Proveedores!B:B)</f>
        <v>SANTA ISABEL</v>
      </c>
      <c r="E369" s="13">
        <v>88</v>
      </c>
      <c r="F369" s="2" t="str">
        <f>_xlfn.XLOOKUP(E369,Productos!A:A,Productos!B:B)</f>
        <v>FIDEOS CABELLITOS (N51)</v>
      </c>
      <c r="G369" s="2" t="str">
        <f>_xlfn.XLOOKUP(F369,Productos!B:B,Productos!C:C)</f>
        <v>UN</v>
      </c>
      <c r="H369" s="12">
        <v>1</v>
      </c>
      <c r="I369" s="10">
        <v>1049</v>
      </c>
      <c r="J369" s="10">
        <v>53</v>
      </c>
      <c r="K369" s="14">
        <f t="shared" si="6"/>
        <v>996</v>
      </c>
    </row>
    <row r="370" spans="1:11" x14ac:dyDescent="0.3">
      <c r="A370" s="2">
        <f>IF(_xlfn.CONCAT(B370:C370)=_xlfn.CONCAT(B369:C369),MAX($A$2:A369),MAX($A$2:A369)+1)</f>
        <v>178</v>
      </c>
      <c r="B370" s="3">
        <v>45050</v>
      </c>
      <c r="C370" s="2" t="s">
        <v>109</v>
      </c>
      <c r="D370" s="2" t="str">
        <f>_xlfn.XLOOKUP(C370,Proveedores!A:A,Proveedores!B:B)</f>
        <v>SANTA ISABEL</v>
      </c>
      <c r="E370" s="13">
        <v>9</v>
      </c>
      <c r="F370" s="2" t="str">
        <f>_xlfn.XLOOKUP(E370,Productos!A:A,Productos!B:B)</f>
        <v>LECHE SEMIDESCREMADA</v>
      </c>
      <c r="G370" s="2" t="str">
        <f>_xlfn.XLOOKUP(F370,Productos!B:B,Productos!C:C)</f>
        <v>UN</v>
      </c>
      <c r="H370" s="12">
        <v>2</v>
      </c>
      <c r="I370" s="10">
        <v>949</v>
      </c>
      <c r="J370" s="10">
        <v>95</v>
      </c>
      <c r="K370" s="14">
        <f t="shared" si="6"/>
        <v>1803</v>
      </c>
    </row>
    <row r="371" spans="1:11" x14ac:dyDescent="0.3">
      <c r="A371" s="2">
        <f>IF(_xlfn.CONCAT(B371:C371)=_xlfn.CONCAT(B370:C370),MAX($A$2:A370),MAX($A$2:A370)+1)</f>
        <v>178</v>
      </c>
      <c r="B371" s="3">
        <v>45050</v>
      </c>
      <c r="C371" s="2" t="s">
        <v>109</v>
      </c>
      <c r="D371" s="2" t="str">
        <f>_xlfn.XLOOKUP(C371,Proveedores!A:A,Proveedores!B:B)</f>
        <v>SANTA ISABEL</v>
      </c>
      <c r="E371" s="13">
        <v>2</v>
      </c>
      <c r="F371" s="2" t="str">
        <f>_xlfn.XLOOKUP(E371,Productos!A:A,Productos!B:B)</f>
        <v>CREMA DE LECHE</v>
      </c>
      <c r="G371" s="2" t="str">
        <f>_xlfn.XLOOKUP(F371,Productos!B:B,Productos!C:C)</f>
        <v>LT</v>
      </c>
      <c r="H371" s="12">
        <v>1</v>
      </c>
      <c r="I371" s="10">
        <v>4549</v>
      </c>
      <c r="J371" s="10">
        <v>228</v>
      </c>
      <c r="K371" s="14">
        <f t="shared" si="6"/>
        <v>4321</v>
      </c>
    </row>
    <row r="372" spans="1:11" x14ac:dyDescent="0.3">
      <c r="A372" s="2">
        <f>IF(_xlfn.CONCAT(B372:C372)=_xlfn.CONCAT(B371:C371),MAX($A$2:A371),MAX($A$2:A371)+1)</f>
        <v>178</v>
      </c>
      <c r="B372" s="3">
        <v>45050</v>
      </c>
      <c r="C372" s="2" t="s">
        <v>109</v>
      </c>
      <c r="D372" s="2" t="str">
        <f>_xlfn.XLOOKUP(C372,Proveedores!A:A,Proveedores!B:B)</f>
        <v>SANTA ISABEL</v>
      </c>
      <c r="E372" s="13">
        <v>48</v>
      </c>
      <c r="F372" s="2" t="str">
        <f>_xlfn.XLOOKUP(E372,Productos!A:A,Productos!B:B)</f>
        <v>SAL COCINA</v>
      </c>
      <c r="G372" s="2" t="str">
        <f>_xlfn.XLOOKUP(F372,Productos!B:B,Productos!C:C)</f>
        <v>UN</v>
      </c>
      <c r="H372" s="12">
        <v>1</v>
      </c>
      <c r="I372" s="10">
        <v>539</v>
      </c>
      <c r="J372" s="10">
        <v>26</v>
      </c>
      <c r="K372" s="14">
        <f t="shared" si="6"/>
        <v>513</v>
      </c>
    </row>
    <row r="373" spans="1:11" x14ac:dyDescent="0.3">
      <c r="A373" s="2">
        <f>IF(_xlfn.CONCAT(B373:C373)=_xlfn.CONCAT(B372:C372),MAX($A$2:A372),MAX($A$2:A372)+1)</f>
        <v>179</v>
      </c>
      <c r="B373" s="3">
        <v>45050</v>
      </c>
      <c r="C373" s="2" t="s">
        <v>290</v>
      </c>
      <c r="D373" s="2" t="str">
        <f>_xlfn.XLOOKUP(C373,Proveedores!A:A,Proveedores!B:B)</f>
        <v>COMERCIAL DON PEPO</v>
      </c>
      <c r="E373" s="13">
        <v>1020</v>
      </c>
      <c r="F373" s="2" t="str">
        <f>_xlfn.XLOOKUP(E373,Productos!A:A,Productos!B:B)</f>
        <v>DETERGENTE</v>
      </c>
      <c r="G373" s="2" t="str">
        <f>_xlfn.XLOOKUP(F373,Productos!B:B,Productos!C:C)</f>
        <v>UN</v>
      </c>
      <c r="H373" s="12">
        <v>1</v>
      </c>
      <c r="I373" s="10">
        <v>1990</v>
      </c>
      <c r="J373" s="10">
        <v>0</v>
      </c>
      <c r="K373" s="14">
        <f t="shared" si="6"/>
        <v>1990</v>
      </c>
    </row>
    <row r="374" spans="1:11" x14ac:dyDescent="0.3">
      <c r="A374" s="2">
        <f>IF(_xlfn.CONCAT(B374:C374)=_xlfn.CONCAT(B373:C373),MAX($A$2:A373),MAX($A$2:A373)+1)</f>
        <v>180</v>
      </c>
      <c r="B374" s="3">
        <v>45050</v>
      </c>
      <c r="C374" s="2" t="s">
        <v>113</v>
      </c>
      <c r="D374" s="2" t="str">
        <f>_xlfn.XLOOKUP(C374,Proveedores!A:A,Proveedores!B:B)</f>
        <v>UNIMARC</v>
      </c>
      <c r="E374" s="13">
        <v>1008</v>
      </c>
      <c r="F374" s="2" t="str">
        <f>_xlfn.XLOOKUP(E374,Productos!A:A,Productos!B:B)</f>
        <v>PAN CASA</v>
      </c>
      <c r="G374" s="2" t="str">
        <f>_xlfn.XLOOKUP(F374,Productos!B:B,Productos!C:C)</f>
        <v>KG</v>
      </c>
      <c r="H374" s="12">
        <v>0.78800000000000003</v>
      </c>
      <c r="I374" s="10">
        <v>2190</v>
      </c>
      <c r="J374" s="10">
        <v>0</v>
      </c>
      <c r="K374" s="14">
        <f t="shared" si="6"/>
        <v>1725.72</v>
      </c>
    </row>
    <row r="375" spans="1:11" x14ac:dyDescent="0.3">
      <c r="A375" s="2">
        <f>IF(_xlfn.CONCAT(B375:C375)=_xlfn.CONCAT(B374:C374),MAX($A$2:A374),MAX($A$2:A374)+1)</f>
        <v>180</v>
      </c>
      <c r="B375" s="3">
        <v>45050</v>
      </c>
      <c r="C375" s="2" t="s">
        <v>113</v>
      </c>
      <c r="D375" s="2" t="str">
        <f>_xlfn.XLOOKUP(C375,Proveedores!A:A,Proveedores!B:B)</f>
        <v>UNIMARC</v>
      </c>
      <c r="E375" s="13">
        <v>32</v>
      </c>
      <c r="F375" s="2" t="str">
        <f>_xlfn.XLOOKUP(E375,Productos!A:A,Productos!B:B)</f>
        <v>HUEVOS 30 - BANDEJA</v>
      </c>
      <c r="G375" s="2" t="str">
        <f>_xlfn.XLOOKUP(F375,Productos!B:B,Productos!C:C)</f>
        <v>UN</v>
      </c>
      <c r="H375" s="12">
        <v>1</v>
      </c>
      <c r="I375" s="10">
        <v>6090</v>
      </c>
      <c r="J375" s="10">
        <v>0</v>
      </c>
      <c r="K375" s="14">
        <f t="shared" si="6"/>
        <v>6090</v>
      </c>
    </row>
    <row r="376" spans="1:11" x14ac:dyDescent="0.3">
      <c r="A376" s="2">
        <f>IF(_xlfn.CONCAT(B376:C376)=_xlfn.CONCAT(B375:C375),MAX($A$2:A375),MAX($A$2:A375)+1)</f>
        <v>180</v>
      </c>
      <c r="B376" s="3">
        <v>45050</v>
      </c>
      <c r="C376" s="2" t="s">
        <v>113</v>
      </c>
      <c r="D376" s="2" t="str">
        <f>_xlfn.XLOOKUP(C376,Proveedores!A:A,Proveedores!B:B)</f>
        <v>UNIMARC</v>
      </c>
      <c r="E376" s="13">
        <v>27</v>
      </c>
      <c r="F376" s="2" t="str">
        <f>_xlfn.XLOOKUP(E376,Productos!A:A,Productos!B:B)</f>
        <v>TRUTRO DE POLLO</v>
      </c>
      <c r="G376" s="2" t="str">
        <f>_xlfn.XLOOKUP(F376,Productos!B:B,Productos!C:C)</f>
        <v>KG</v>
      </c>
      <c r="H376" s="12">
        <v>2.4300000000000002</v>
      </c>
      <c r="I376" s="10">
        <v>2390</v>
      </c>
      <c r="J376" s="10">
        <v>0</v>
      </c>
      <c r="K376" s="14">
        <f t="shared" si="6"/>
        <v>5807.7000000000007</v>
      </c>
    </row>
    <row r="377" spans="1:11" x14ac:dyDescent="0.3">
      <c r="A377" s="2">
        <f>IF(_xlfn.CONCAT(B377:C377)=_xlfn.CONCAT(B376:C376),MAX($A$2:A376),MAX($A$2:A376)+1)</f>
        <v>180</v>
      </c>
      <c r="B377" s="3">
        <v>45050</v>
      </c>
      <c r="C377" s="2" t="s">
        <v>113</v>
      </c>
      <c r="D377" s="2" t="str">
        <f>_xlfn.XLOOKUP(C377,Proveedores!A:A,Proveedores!B:B)</f>
        <v>UNIMARC</v>
      </c>
      <c r="E377" s="13">
        <v>1023</v>
      </c>
      <c r="F377" s="2" t="str">
        <f>_xlfn.XLOOKUP(E377,Productos!A:A,Productos!B:B)</f>
        <v>PAN PITA</v>
      </c>
      <c r="G377" s="2" t="str">
        <f>_xlfn.XLOOKUP(F377,Productos!B:B,Productos!C:C)</f>
        <v>UN</v>
      </c>
      <c r="H377" s="12">
        <v>1</v>
      </c>
      <c r="I377" s="10">
        <v>1190</v>
      </c>
      <c r="J377" s="10">
        <v>0</v>
      </c>
      <c r="K377" s="14">
        <f t="shared" si="6"/>
        <v>1190</v>
      </c>
    </row>
    <row r="378" spans="1:11" x14ac:dyDescent="0.3">
      <c r="A378" s="2">
        <f>IF(_xlfn.CONCAT(B378:C378)=_xlfn.CONCAT(B377:C377),MAX($A$2:A377),MAX($A$2:A377)+1)</f>
        <v>180</v>
      </c>
      <c r="B378" s="3">
        <v>45050</v>
      </c>
      <c r="C378" s="2" t="s">
        <v>113</v>
      </c>
      <c r="D378" s="2" t="str">
        <f>_xlfn.XLOOKUP(C378,Proveedores!A:A,Proveedores!B:B)</f>
        <v>UNIMARC</v>
      </c>
      <c r="E378" s="13">
        <v>14</v>
      </c>
      <c r="F378" s="2" t="str">
        <f>_xlfn.XLOOKUP(E378,Productos!A:A,Productos!B:B)</f>
        <v>ARROZ</v>
      </c>
      <c r="G378" s="2" t="str">
        <f>_xlfn.XLOOKUP(F378,Productos!B:B,Productos!C:C)</f>
        <v>UN</v>
      </c>
      <c r="H378" s="12">
        <v>2</v>
      </c>
      <c r="I378" s="10">
        <v>800</v>
      </c>
      <c r="J378" s="10">
        <v>0</v>
      </c>
      <c r="K378" s="14">
        <f t="shared" si="6"/>
        <v>1600</v>
      </c>
    </row>
    <row r="379" spans="1:11" x14ac:dyDescent="0.3">
      <c r="A379" s="2">
        <f>IF(_xlfn.CONCAT(B379:C379)=_xlfn.CONCAT(B378:C378),MAX($A$2:A378),MAX($A$2:A378)+1)</f>
        <v>180</v>
      </c>
      <c r="B379" s="3">
        <v>45050</v>
      </c>
      <c r="C379" s="2" t="s">
        <v>113</v>
      </c>
      <c r="D379" s="2" t="str">
        <f>_xlfn.XLOOKUP(C379,Proveedores!A:A,Proveedores!B:B)</f>
        <v>UNIMARC</v>
      </c>
      <c r="E379" s="13">
        <v>19</v>
      </c>
      <c r="F379" s="2" t="str">
        <f>_xlfn.XLOOKUP(E379,Productos!A:A,Productos!B:B)</f>
        <v>PALMITOS</v>
      </c>
      <c r="G379" s="2" t="str">
        <f>_xlfn.XLOOKUP(F379,Productos!B:B,Productos!C:C)</f>
        <v>UN</v>
      </c>
      <c r="H379" s="12">
        <v>1</v>
      </c>
      <c r="I379" s="10">
        <v>2190</v>
      </c>
      <c r="J379" s="10">
        <v>440</v>
      </c>
      <c r="K379" s="14">
        <f t="shared" si="6"/>
        <v>1750</v>
      </c>
    </row>
    <row r="380" spans="1:11" x14ac:dyDescent="0.3">
      <c r="A380" s="2">
        <f>IF(_xlfn.CONCAT(B380:C380)=_xlfn.CONCAT(B379:C379),MAX($A$2:A379),MAX($A$2:A379)+1)</f>
        <v>180</v>
      </c>
      <c r="B380" s="3">
        <v>45050</v>
      </c>
      <c r="C380" s="2" t="s">
        <v>113</v>
      </c>
      <c r="D380" s="2" t="str">
        <f>_xlfn.XLOOKUP(C380,Proveedores!A:A,Proveedores!B:B)</f>
        <v>UNIMARC</v>
      </c>
      <c r="E380" s="13">
        <v>42</v>
      </c>
      <c r="F380" s="2" t="str">
        <f>_xlfn.XLOOKUP(E380,Productos!A:A,Productos!B:B)</f>
        <v>PECHUGA POLLO</v>
      </c>
      <c r="G380" s="2" t="str">
        <f>_xlfn.XLOOKUP(F380,Productos!B:B,Productos!C:C)</f>
        <v>KG</v>
      </c>
      <c r="H380" s="12">
        <v>2.4740000000000002</v>
      </c>
      <c r="I380" s="10">
        <v>2690</v>
      </c>
      <c r="J380" s="10">
        <v>0</v>
      </c>
      <c r="K380" s="14">
        <f t="shared" si="6"/>
        <v>6655.06</v>
      </c>
    </row>
    <row r="381" spans="1:11" x14ac:dyDescent="0.3">
      <c r="A381" s="2">
        <f>IF(_xlfn.CONCAT(B381:C381)=_xlfn.CONCAT(B380:C380),MAX($A$2:A380),MAX($A$2:A380)+1)</f>
        <v>180</v>
      </c>
      <c r="B381" s="3">
        <v>45050</v>
      </c>
      <c r="C381" s="2" t="s">
        <v>113</v>
      </c>
      <c r="D381" s="2" t="str">
        <f>_xlfn.XLOOKUP(C381,Proveedores!A:A,Proveedores!B:B)</f>
        <v>UNIMARC</v>
      </c>
      <c r="E381" s="13">
        <v>61</v>
      </c>
      <c r="F381" s="2" t="str">
        <f>_xlfn.XLOOKUP(E381,Productos!A:A,Productos!B:B)</f>
        <v>PATE</v>
      </c>
      <c r="G381" s="2" t="str">
        <f>_xlfn.XLOOKUP(F381,Productos!B:B,Productos!C:C)</f>
        <v>UN</v>
      </c>
      <c r="H381" s="12">
        <v>1</v>
      </c>
      <c r="I381" s="10">
        <v>940</v>
      </c>
      <c r="J381" s="10">
        <v>0</v>
      </c>
      <c r="K381" s="14">
        <f t="shared" si="6"/>
        <v>940</v>
      </c>
    </row>
    <row r="382" spans="1:11" x14ac:dyDescent="0.3">
      <c r="A382" s="2">
        <f>IF(_xlfn.CONCAT(B382:C382)=_xlfn.CONCAT(B381:C381),MAX($A$2:A381),MAX($A$2:A381)+1)</f>
        <v>180</v>
      </c>
      <c r="B382" s="3">
        <v>45050</v>
      </c>
      <c r="C382" s="2" t="s">
        <v>113</v>
      </c>
      <c r="D382" s="2" t="str">
        <f>_xlfn.XLOOKUP(C382,Proveedores!A:A,Proveedores!B:B)</f>
        <v>UNIMARC</v>
      </c>
      <c r="E382" s="13">
        <v>1014</v>
      </c>
      <c r="F382" s="2" t="str">
        <f>_xlfn.XLOOKUP(E382,Productos!A:A,Productos!B:B)</f>
        <v>BEBIDA</v>
      </c>
      <c r="G382" s="2" t="str">
        <f>_xlfn.XLOOKUP(F382,Productos!B:B,Productos!C:C)</f>
        <v>UN</v>
      </c>
      <c r="H382" s="12">
        <v>1</v>
      </c>
      <c r="I382" s="10">
        <v>2990</v>
      </c>
      <c r="J382" s="10">
        <v>900</v>
      </c>
      <c r="K382" s="14">
        <f t="shared" si="6"/>
        <v>2090</v>
      </c>
    </row>
    <row r="383" spans="1:11" x14ac:dyDescent="0.3">
      <c r="A383" s="2">
        <f>IF(_xlfn.CONCAT(B383:C383)=_xlfn.CONCAT(B382:C382),MAX($A$2:A382),MAX($A$2:A382)+1)</f>
        <v>181</v>
      </c>
      <c r="B383" s="3">
        <v>45050</v>
      </c>
      <c r="C383" s="2" t="s">
        <v>375</v>
      </c>
      <c r="D383" s="2" t="e">
        <f>_xlfn.XLOOKUP(C383,Proveedores!A:A,Proveedores!B:B)</f>
        <v>#N/A</v>
      </c>
      <c r="E383" s="13">
        <v>-1</v>
      </c>
      <c r="F383" s="2" t="str">
        <f>_xlfn.XLOOKUP(E383,Productos!A:A,Productos!B:B)</f>
        <v>OTROS</v>
      </c>
      <c r="G383" s="2" t="str">
        <f>_xlfn.XLOOKUP(F383,Productos!B:B,Productos!C:C)</f>
        <v>UN</v>
      </c>
      <c r="H383" s="12">
        <v>2</v>
      </c>
      <c r="I383" s="10">
        <v>130.88</v>
      </c>
      <c r="J383" s="10">
        <v>0</v>
      </c>
      <c r="K383" s="14">
        <f t="shared" si="6"/>
        <v>261.76</v>
      </c>
    </row>
    <row r="384" spans="1:11" x14ac:dyDescent="0.3">
      <c r="A384" s="2">
        <f>IF(_xlfn.CONCAT(B384:C384)=_xlfn.CONCAT(B383:C383),MAX($A$2:A383),MAX($A$2:A383)+1)</f>
        <v>181</v>
      </c>
      <c r="B384" s="3">
        <v>45050</v>
      </c>
      <c r="C384" s="2" t="s">
        <v>375</v>
      </c>
      <c r="D384" s="2" t="e">
        <f>_xlfn.XLOOKUP(C384,Proveedores!A:A,Proveedores!B:B)</f>
        <v>#N/A</v>
      </c>
      <c r="E384" s="13">
        <v>-1</v>
      </c>
      <c r="F384" s="2" t="str">
        <f>_xlfn.XLOOKUP(E384,Productos!A:A,Productos!B:B)</f>
        <v>OTROS</v>
      </c>
      <c r="G384" s="2" t="str">
        <f>_xlfn.XLOOKUP(F384,Productos!B:B,Productos!C:C)</f>
        <v>UN</v>
      </c>
      <c r="H384" s="12">
        <v>2</v>
      </c>
      <c r="I384" s="10">
        <v>301.08999999999997</v>
      </c>
      <c r="J384" s="10">
        <v>0</v>
      </c>
      <c r="K384" s="14">
        <f t="shared" si="6"/>
        <v>602.17999999999995</v>
      </c>
    </row>
    <row r="385" spans="1:11" x14ac:dyDescent="0.3">
      <c r="A385" s="2">
        <f>IF(_xlfn.CONCAT(B385:C385)=_xlfn.CONCAT(B384:C384),MAX($A$2:A384),MAX($A$2:A384)+1)</f>
        <v>181</v>
      </c>
      <c r="B385" s="3">
        <v>45050</v>
      </c>
      <c r="C385" s="2" t="s">
        <v>375</v>
      </c>
      <c r="D385" s="2" t="e">
        <f>_xlfn.XLOOKUP(C385,Proveedores!A:A,Proveedores!B:B)</f>
        <v>#N/A</v>
      </c>
      <c r="E385" s="13">
        <v>65</v>
      </c>
      <c r="F385" s="2" t="str">
        <f>_xlfn.XLOOKUP(E385,Productos!A:A,Productos!B:B)</f>
        <v>SACO PAPEL KRAFT</v>
      </c>
      <c r="G385" s="2" t="str">
        <f>_xlfn.XLOOKUP(F385,Productos!B:B,Productos!C:C)</f>
        <v>UN</v>
      </c>
      <c r="H385" s="12">
        <v>100</v>
      </c>
      <c r="I385" s="10">
        <v>19.829999999999998</v>
      </c>
      <c r="J385" s="10">
        <v>0</v>
      </c>
      <c r="K385" s="14">
        <f t="shared" si="6"/>
        <v>1982.9999999999998</v>
      </c>
    </row>
    <row r="386" spans="1:11" x14ac:dyDescent="0.3">
      <c r="A386" s="2">
        <f>IF(_xlfn.CONCAT(B386:C386)=_xlfn.CONCAT(B385:C385),MAX($A$2:A385),MAX($A$2:A385)+1)</f>
        <v>181</v>
      </c>
      <c r="B386" s="3">
        <v>45050</v>
      </c>
      <c r="C386" s="2" t="s">
        <v>375</v>
      </c>
      <c r="D386" s="2" t="e">
        <f>_xlfn.XLOOKUP(C386,Proveedores!A:A,Proveedores!B:B)</f>
        <v>#N/A</v>
      </c>
      <c r="E386" s="13">
        <v>73</v>
      </c>
      <c r="F386" s="2" t="str">
        <f>_xlfn.XLOOKUP(E386,Productos!A:A,Productos!B:B)</f>
        <v>ENVASES REDONDO CARTON (CONSOME 8OZ)</v>
      </c>
      <c r="G386" s="2" t="str">
        <f>_xlfn.XLOOKUP(F386,Productos!B:B,Productos!C:C)</f>
        <v>UN</v>
      </c>
      <c r="H386" s="12">
        <v>25</v>
      </c>
      <c r="I386" s="10">
        <v>99.72</v>
      </c>
      <c r="J386" s="10">
        <v>0</v>
      </c>
      <c r="K386" s="14">
        <f t="shared" si="6"/>
        <v>2493</v>
      </c>
    </row>
    <row r="387" spans="1:11" x14ac:dyDescent="0.3">
      <c r="A387" s="2">
        <f>IF(_xlfn.CONCAT(B387:C387)=_xlfn.CONCAT(B386:C386),MAX($A$2:A386),MAX($A$2:A386)+1)</f>
        <v>181</v>
      </c>
      <c r="B387" s="3">
        <v>45050</v>
      </c>
      <c r="C387" s="2" t="s">
        <v>375</v>
      </c>
      <c r="D387" s="2" t="e">
        <f>_xlfn.XLOOKUP(C387,Proveedores!A:A,Proveedores!B:B)</f>
        <v>#N/A</v>
      </c>
      <c r="E387" s="13">
        <v>74</v>
      </c>
      <c r="F387" s="2" t="str">
        <f>_xlfn.XLOOKUP(E387,Productos!A:A,Productos!B:B)</f>
        <v>TAPA ENVASE REDONDO</v>
      </c>
      <c r="G387" s="2" t="str">
        <f>_xlfn.XLOOKUP(F387,Productos!B:B,Productos!C:C)</f>
        <v>UN</v>
      </c>
      <c r="H387" s="12">
        <v>50</v>
      </c>
      <c r="I387" s="10">
        <v>42.74</v>
      </c>
      <c r="J387" s="10">
        <v>0</v>
      </c>
      <c r="K387" s="14">
        <f t="shared" si="6"/>
        <v>2137</v>
      </c>
    </row>
    <row r="388" spans="1:11" x14ac:dyDescent="0.3">
      <c r="A388" s="2">
        <f>IF(_xlfn.CONCAT(B388:C388)=_xlfn.CONCAT(B387:C387),MAX($A$2:A387),MAX($A$2:A387)+1)</f>
        <v>182</v>
      </c>
      <c r="B388" s="3">
        <v>45051</v>
      </c>
      <c r="C388" s="2" t="s">
        <v>116</v>
      </c>
      <c r="D388" s="2" t="str">
        <f>_xlfn.XLOOKUP(C388,Proveedores!A:A,Proveedores!B:B)</f>
        <v>EMPRESA COMERCIAL LA VEGA</v>
      </c>
      <c r="E388" s="13">
        <v>56</v>
      </c>
      <c r="F388" s="2" t="str">
        <f>_xlfn.XLOOKUP(E388,Productos!A:A,Productos!B:B)</f>
        <v>VERDURAS</v>
      </c>
      <c r="G388" s="2" t="str">
        <f>_xlfn.XLOOKUP(F388,Productos!B:B,Productos!C:C)</f>
        <v>UN</v>
      </c>
      <c r="H388" s="12">
        <v>1</v>
      </c>
      <c r="I388" s="10">
        <v>2000</v>
      </c>
      <c r="J388" s="10">
        <v>0</v>
      </c>
      <c r="K388" s="14">
        <f t="shared" si="6"/>
        <v>2000</v>
      </c>
    </row>
    <row r="389" spans="1:11" x14ac:dyDescent="0.3">
      <c r="A389" s="2">
        <f>IF(_xlfn.CONCAT(B389:C389)=_xlfn.CONCAT(B388:C388),MAX($A$2:A388),MAX($A$2:A388)+1)</f>
        <v>183</v>
      </c>
      <c r="B389" s="3">
        <v>45051</v>
      </c>
      <c r="C389" s="2" t="s">
        <v>279</v>
      </c>
      <c r="D389" s="2" t="str">
        <f>_xlfn.XLOOKUP(C389,Proveedores!A:A,Proveedores!B:B)</f>
        <v>GALPON</v>
      </c>
      <c r="E389" s="13">
        <v>83</v>
      </c>
      <c r="F389" s="2" t="str">
        <f>_xlfn.XLOOKUP(E389,Productos!A:A,Productos!B:B)</f>
        <v>CHANCACA</v>
      </c>
      <c r="G389" s="2" t="str">
        <f>_xlfn.XLOOKUP(F389,Productos!B:B,Productos!C:C)</f>
        <v>UN</v>
      </c>
      <c r="H389" s="12">
        <v>1</v>
      </c>
      <c r="I389" s="10">
        <v>2350</v>
      </c>
      <c r="J389" s="10">
        <v>0</v>
      </c>
      <c r="K389" s="14">
        <f t="shared" ref="K389:K407" si="7">(H389*I389)-J389</f>
        <v>2350</v>
      </c>
    </row>
    <row r="390" spans="1:11" x14ac:dyDescent="0.3">
      <c r="A390" s="2">
        <f>IF(_xlfn.CONCAT(B390:C390)=_xlfn.CONCAT(B389:C389),MAX($A$2:A389),MAX($A$2:A389)+1)</f>
        <v>184</v>
      </c>
      <c r="B390" s="3">
        <v>45051</v>
      </c>
      <c r="C390" s="2" t="s">
        <v>108</v>
      </c>
      <c r="D390" s="2" t="str">
        <f>_xlfn.XLOOKUP(C390,Proveedores!A:A,Proveedores!B:B)</f>
        <v>COMERCIAL DE GALLARDO LTDA</v>
      </c>
      <c r="E390" s="13">
        <v>52</v>
      </c>
      <c r="F390" s="2" t="str">
        <f>_xlfn.XLOOKUP(E390,Productos!A:A,Productos!B:B)</f>
        <v>PRIMAVERA MINUTO VERDE</v>
      </c>
      <c r="G390" s="2" t="str">
        <f>_xlfn.XLOOKUP(F390,Productos!B:B,Productos!C:C)</f>
        <v>UN</v>
      </c>
      <c r="H390" s="12">
        <v>1</v>
      </c>
      <c r="I390" s="10">
        <v>2190</v>
      </c>
      <c r="J390" s="10">
        <v>0</v>
      </c>
      <c r="K390" s="14">
        <f t="shared" si="7"/>
        <v>2190</v>
      </c>
    </row>
    <row r="391" spans="1:11" x14ac:dyDescent="0.3">
      <c r="A391" s="2">
        <f>IF(_xlfn.CONCAT(B391:C391)=_xlfn.CONCAT(B390:C390),MAX($A$2:A390),MAX($A$2:A390)+1)</f>
        <v>184</v>
      </c>
      <c r="B391" s="3">
        <v>45051</v>
      </c>
      <c r="C391" s="2" t="s">
        <v>108</v>
      </c>
      <c r="D391" s="2" t="str">
        <f>_xlfn.XLOOKUP(C391,Proveedores!A:A,Proveedores!B:B)</f>
        <v>COMERCIAL DE GALLARDO LTDA</v>
      </c>
      <c r="E391" s="13">
        <v>26</v>
      </c>
      <c r="F391" s="2" t="str">
        <f>_xlfn.XLOOKUP(E391,Productos!A:A,Productos!B:B)</f>
        <v>QUESO</v>
      </c>
      <c r="G391" s="2" t="str">
        <f>_xlfn.XLOOKUP(F391,Productos!B:B,Productos!C:C)</f>
        <v>KG</v>
      </c>
      <c r="H391" s="12">
        <v>3.83</v>
      </c>
      <c r="I391" s="10">
        <v>6890</v>
      </c>
      <c r="J391" s="10">
        <v>0</v>
      </c>
      <c r="K391" s="14">
        <f t="shared" si="7"/>
        <v>26388.7</v>
      </c>
    </row>
    <row r="392" spans="1:11" x14ac:dyDescent="0.3">
      <c r="A392" s="2">
        <f>IF(_xlfn.CONCAT(B392:C392)=_xlfn.CONCAT(B391:C391),MAX($A$2:A391),MAX($A$2:A391)+1)</f>
        <v>184</v>
      </c>
      <c r="B392" s="3">
        <v>45051</v>
      </c>
      <c r="C392" s="2" t="s">
        <v>108</v>
      </c>
      <c r="D392" s="2" t="str">
        <f>_xlfn.XLOOKUP(C392,Proveedores!A:A,Proveedores!B:B)</f>
        <v>COMERCIAL DE GALLARDO LTDA</v>
      </c>
      <c r="E392" s="13">
        <v>1022</v>
      </c>
      <c r="F392" s="2" t="str">
        <f>_xlfn.XLOOKUP(E392,Productos!A:A,Productos!B:B)</f>
        <v>JAMONADA</v>
      </c>
      <c r="G392" s="2" t="str">
        <f>_xlfn.XLOOKUP(F392,Productos!B:B,Productos!C:C)</f>
        <v>KG</v>
      </c>
      <c r="H392" s="12">
        <v>0.27</v>
      </c>
      <c r="I392" s="10">
        <v>6760</v>
      </c>
      <c r="J392" s="10">
        <v>0</v>
      </c>
      <c r="K392" s="14">
        <f t="shared" si="7"/>
        <v>1825.2</v>
      </c>
    </row>
    <row r="393" spans="1:11" x14ac:dyDescent="0.3">
      <c r="A393" s="2">
        <f>IF(_xlfn.CONCAT(B393:C393)=_xlfn.CONCAT(B392:C392),MAX($A$2:A392),MAX($A$2:A392)+1)</f>
        <v>185</v>
      </c>
      <c r="B393" s="3">
        <v>45051</v>
      </c>
      <c r="C393" s="2" t="s">
        <v>194</v>
      </c>
      <c r="D393" s="2" t="str">
        <f>_xlfn.XLOOKUP(C393,Proveedores!A:A,Proveedores!B:B)</f>
        <v>FRUNA</v>
      </c>
      <c r="E393" s="13">
        <v>20</v>
      </c>
      <c r="F393" s="2" t="str">
        <f>_xlfn.XLOOKUP(E393,Productos!A:A,Productos!B:B)</f>
        <v>ACEITE 900ML</v>
      </c>
      <c r="G393" s="2" t="str">
        <f>_xlfn.XLOOKUP(F393,Productos!B:B,Productos!C:C)</f>
        <v>UN</v>
      </c>
      <c r="H393" s="12">
        <v>2</v>
      </c>
      <c r="I393" s="10">
        <v>1453</v>
      </c>
      <c r="J393" s="10">
        <v>0</v>
      </c>
      <c r="K393" s="14">
        <f t="shared" si="7"/>
        <v>2906</v>
      </c>
    </row>
    <row r="394" spans="1:11" x14ac:dyDescent="0.3">
      <c r="A394" s="2">
        <f>IF(_xlfn.CONCAT(B394:C394)=_xlfn.CONCAT(B393:C393),MAX($A$2:A393),MAX($A$2:A393)+1)</f>
        <v>186</v>
      </c>
      <c r="B394" s="3">
        <v>45051</v>
      </c>
      <c r="C394" s="2" t="s">
        <v>355</v>
      </c>
      <c r="D394" s="2" t="str">
        <f>_xlfn.XLOOKUP(C394,Proveedores!A:A,Proveedores!B:B)</f>
        <v>SOCIEDAD SANT JULIAN SPA</v>
      </c>
      <c r="E394" s="13">
        <v>82</v>
      </c>
      <c r="F394" s="2" t="str">
        <f>_xlfn.XLOOKUP(E394,Productos!A:A,Productos!B:B)</f>
        <v>GALLINA</v>
      </c>
      <c r="G394" s="2" t="str">
        <f>_xlfn.XLOOKUP(F394,Productos!B:B,Productos!C:C)</f>
        <v>KG</v>
      </c>
      <c r="H394" s="12">
        <v>0.125</v>
      </c>
      <c r="I394" s="10">
        <f>1000/(0.125)</f>
        <v>8000</v>
      </c>
      <c r="J394" s="10">
        <v>0</v>
      </c>
      <c r="K394" s="14">
        <f t="shared" si="7"/>
        <v>1000</v>
      </c>
    </row>
    <row r="395" spans="1:11" x14ac:dyDescent="0.3">
      <c r="A395" s="2">
        <f>IF(_xlfn.CONCAT(B395:C395)=_xlfn.CONCAT(B394:C394),MAX($A$2:A394),MAX($A$2:A394)+1)</f>
        <v>187</v>
      </c>
      <c r="B395" s="3">
        <v>45051</v>
      </c>
      <c r="C395" s="2" t="s">
        <v>245</v>
      </c>
      <c r="D395" s="2" t="str">
        <f>_xlfn.XLOOKUP(C395,Proveedores!A:A,Proveedores!B:B)</f>
        <v>COLECTIVOS 15</v>
      </c>
      <c r="E395" s="13">
        <v>1004</v>
      </c>
      <c r="F395" s="2" t="str">
        <f>_xlfn.XLOOKUP(E395,Productos!A:A,Productos!B:B)</f>
        <v>TRANSPORTE</v>
      </c>
      <c r="G395" s="2" t="str">
        <f>_xlfn.XLOOKUP(F395,Productos!B:B,Productos!C:C)</f>
        <v>UN</v>
      </c>
      <c r="H395" s="12">
        <v>2</v>
      </c>
      <c r="I395" s="10">
        <v>1000</v>
      </c>
      <c r="J395" s="10">
        <v>0</v>
      </c>
      <c r="K395" s="14">
        <f t="shared" si="7"/>
        <v>2000</v>
      </c>
    </row>
    <row r="396" spans="1:11" x14ac:dyDescent="0.3">
      <c r="A396" s="2">
        <f>IF(_xlfn.CONCAT(B396:C396)=_xlfn.CONCAT(B395:C395),MAX($A$2:A395),MAX($A$2:A395)+1)</f>
        <v>188</v>
      </c>
      <c r="B396" s="3">
        <v>45052</v>
      </c>
      <c r="C396" s="2" t="s">
        <v>221</v>
      </c>
      <c r="D396" s="2" t="str">
        <f>_xlfn.XLOOKUP(C396,Proveedores!A:A,Proveedores!B:B)</f>
        <v>FAMA</v>
      </c>
      <c r="E396" s="13">
        <v>55</v>
      </c>
      <c r="F396" s="2" t="str">
        <f>_xlfn.XLOOKUP(E396,Productos!A:A,Productos!B:B)</f>
        <v>CERVEZA</v>
      </c>
      <c r="G396" s="2" t="str">
        <f>_xlfn.XLOOKUP(F396,Productos!B:B,Productos!C:C)</f>
        <v>UN</v>
      </c>
      <c r="H396" s="12">
        <v>2</v>
      </c>
      <c r="I396" s="10">
        <v>1400</v>
      </c>
      <c r="J396" s="10">
        <v>0</v>
      </c>
      <c r="K396" s="14">
        <f t="shared" si="7"/>
        <v>2800</v>
      </c>
    </row>
    <row r="397" spans="1:11" x14ac:dyDescent="0.3">
      <c r="A397" s="2">
        <f>IF(_xlfn.CONCAT(B397:C397)=_xlfn.CONCAT(B396:C396),MAX($A$2:A396),MAX($A$2:A396)+1)</f>
        <v>189</v>
      </c>
      <c r="B397" s="3">
        <v>45052</v>
      </c>
      <c r="C397" s="2" t="s">
        <v>364</v>
      </c>
      <c r="D397" s="2" t="str">
        <f>_xlfn.XLOOKUP(C397,Proveedores!A:A,Proveedores!B:B)</f>
        <v>LIPIGAS S.A.</v>
      </c>
      <c r="E397" s="13">
        <v>1006</v>
      </c>
      <c r="F397" s="2" t="str">
        <f>_xlfn.XLOOKUP(E397,Productos!A:A,Productos!B:B)</f>
        <v>GAS - GALONES</v>
      </c>
      <c r="G397" s="2" t="str">
        <f>_xlfn.XLOOKUP(F397,Productos!B:B,Productos!C:C)</f>
        <v>UN</v>
      </c>
      <c r="H397" s="12">
        <v>1</v>
      </c>
      <c r="I397" s="10">
        <v>18300</v>
      </c>
      <c r="J397" s="10">
        <v>0</v>
      </c>
      <c r="K397" s="14">
        <f t="shared" si="7"/>
        <v>18300</v>
      </c>
    </row>
    <row r="398" spans="1:11" x14ac:dyDescent="0.3">
      <c r="A398" s="2">
        <f>IF(_xlfn.CONCAT(B398:C398)=_xlfn.CONCAT(B397:C397),MAX($A$2:A397),MAX($A$2:A397)+1)</f>
        <v>190</v>
      </c>
      <c r="B398" s="3">
        <v>45052</v>
      </c>
      <c r="C398" s="2" t="s">
        <v>116</v>
      </c>
      <c r="D398" s="2" t="str">
        <f>_xlfn.XLOOKUP(C398,Proveedores!A:A,Proveedores!B:B)</f>
        <v>EMPRESA COMERCIAL LA VEGA</v>
      </c>
      <c r="E398" s="13">
        <v>56</v>
      </c>
      <c r="F398" s="2" t="str">
        <f>_xlfn.XLOOKUP(E398,Productos!A:A,Productos!B:B)</f>
        <v>VERDURAS</v>
      </c>
      <c r="G398" s="2" t="str">
        <f>_xlfn.XLOOKUP(F398,Productos!B:B,Productos!C:C)</f>
        <v>UN</v>
      </c>
      <c r="H398" s="12">
        <v>1</v>
      </c>
      <c r="I398" s="10">
        <v>5470</v>
      </c>
      <c r="J398" s="10">
        <v>0</v>
      </c>
      <c r="K398" s="14">
        <f t="shared" si="7"/>
        <v>5470</v>
      </c>
    </row>
    <row r="399" spans="1:11" x14ac:dyDescent="0.3">
      <c r="A399" s="2">
        <f>IF(_xlfn.CONCAT(B399:C399)=_xlfn.CONCAT(B398:C398),MAX($A$2:A398),MAX($A$2:A398)+1)</f>
        <v>191</v>
      </c>
      <c r="B399" s="3">
        <v>45052</v>
      </c>
      <c r="C399" s="2" t="s">
        <v>221</v>
      </c>
      <c r="D399" s="2" t="str">
        <f>_xlfn.XLOOKUP(C399,Proveedores!A:A,Proveedores!B:B)</f>
        <v>FAMA</v>
      </c>
      <c r="E399" s="13">
        <v>55</v>
      </c>
      <c r="F399" s="2" t="str">
        <f>_xlfn.XLOOKUP(E399,Productos!A:A,Productos!B:B)</f>
        <v>CERVEZA</v>
      </c>
      <c r="G399" s="2" t="str">
        <f>_xlfn.XLOOKUP(F399,Productos!B:B,Productos!C:C)</f>
        <v>UN</v>
      </c>
      <c r="H399" s="12">
        <v>3</v>
      </c>
      <c r="I399" s="10">
        <v>1200</v>
      </c>
      <c r="J399" s="10">
        <v>0</v>
      </c>
      <c r="K399" s="14">
        <f t="shared" si="7"/>
        <v>3600</v>
      </c>
    </row>
    <row r="400" spans="1:11" x14ac:dyDescent="0.3">
      <c r="A400" s="2">
        <f>IF(_xlfn.CONCAT(B400:C400)=_xlfn.CONCAT(B399:C399),MAX($A$2:A399),MAX($A$2:A399)+1)</f>
        <v>192</v>
      </c>
      <c r="B400" s="3">
        <v>45053</v>
      </c>
      <c r="C400" s="2" t="s">
        <v>279</v>
      </c>
      <c r="D400" s="2" t="str">
        <f>_xlfn.XLOOKUP(C400,Proveedores!A:A,Proveedores!B:B)</f>
        <v>GALPON</v>
      </c>
      <c r="E400" s="13">
        <v>63</v>
      </c>
      <c r="F400" s="2" t="str">
        <f>_xlfn.XLOOKUP(E400,Productos!A:A,Productos!B:B)</f>
        <v>MANTECA</v>
      </c>
      <c r="G400" s="2" t="str">
        <f>_xlfn.XLOOKUP(F400,Productos!B:B,Productos!C:C)</f>
        <v>UN</v>
      </c>
      <c r="H400" s="12">
        <v>1</v>
      </c>
      <c r="I400" s="10">
        <v>1400</v>
      </c>
      <c r="J400" s="10">
        <v>0</v>
      </c>
      <c r="K400" s="14">
        <f t="shared" si="7"/>
        <v>1400</v>
      </c>
    </row>
    <row r="401" spans="1:11" x14ac:dyDescent="0.3">
      <c r="A401" s="2">
        <f>IF(_xlfn.CONCAT(B401:C401)=_xlfn.CONCAT(B400:C400),MAX($A$2:A400),MAX($A$2:A400)+1)</f>
        <v>192</v>
      </c>
      <c r="B401" s="3">
        <v>45053</v>
      </c>
      <c r="C401" s="2" t="s">
        <v>279</v>
      </c>
      <c r="D401" s="2" t="str">
        <f>_xlfn.XLOOKUP(C401,Proveedores!A:A,Proveedores!B:B)</f>
        <v>GALPON</v>
      </c>
      <c r="E401" s="13">
        <v>1014</v>
      </c>
      <c r="F401" s="2" t="str">
        <f>_xlfn.XLOOKUP(E401,Productos!A:A,Productos!B:B)</f>
        <v>BEBIDA</v>
      </c>
      <c r="G401" s="2" t="str">
        <f>_xlfn.XLOOKUP(F401,Productos!B:B,Productos!C:C)</f>
        <v>UN</v>
      </c>
      <c r="H401" s="12">
        <v>1</v>
      </c>
      <c r="I401" s="10">
        <v>1600</v>
      </c>
      <c r="J401" s="10">
        <v>0</v>
      </c>
      <c r="K401" s="14">
        <f t="shared" si="7"/>
        <v>1600</v>
      </c>
    </row>
    <row r="402" spans="1:11" x14ac:dyDescent="0.3">
      <c r="A402" s="2">
        <f>IF(_xlfn.CONCAT(B402:C402)=_xlfn.CONCAT(B401:C401),MAX($A$2:A401),MAX($A$2:A401)+1)</f>
        <v>192</v>
      </c>
      <c r="B402" s="3">
        <v>45053</v>
      </c>
      <c r="C402" s="2" t="s">
        <v>279</v>
      </c>
      <c r="D402" s="2" t="str">
        <f>_xlfn.XLOOKUP(C402,Proveedores!A:A,Proveedores!B:B)</f>
        <v>GALPON</v>
      </c>
      <c r="E402" s="13">
        <v>75</v>
      </c>
      <c r="F402" s="2" t="str">
        <f>_xlfn.XLOOKUP(E402,Productos!A:A,Productos!B:B)</f>
        <v>POLVOS DE HORNEAR</v>
      </c>
      <c r="G402" s="2" t="str">
        <f>_xlfn.XLOOKUP(F402,Productos!B:B,Productos!C:C)</f>
        <v>UN</v>
      </c>
      <c r="H402" s="12">
        <v>1</v>
      </c>
      <c r="I402" s="10">
        <v>390</v>
      </c>
      <c r="J402" s="10">
        <v>0</v>
      </c>
      <c r="K402" s="14">
        <f t="shared" si="7"/>
        <v>390</v>
      </c>
    </row>
    <row r="403" spans="1:11" x14ac:dyDescent="0.3">
      <c r="A403" s="2">
        <f>IF(_xlfn.CONCAT(B403:C403)=_xlfn.CONCAT(B402:C402),MAX($A$2:A402),MAX($A$2:A402)+1)</f>
        <v>193</v>
      </c>
      <c r="B403" s="3">
        <v>45054</v>
      </c>
      <c r="C403" s="2" t="s">
        <v>367</v>
      </c>
      <c r="D403" s="2" t="str">
        <f>_xlfn.XLOOKUP(C403,Proveedores!A:A,Proveedores!B:B)</f>
        <v>UNIMARC-LS</v>
      </c>
      <c r="E403" s="13">
        <v>13</v>
      </c>
      <c r="F403" s="2" t="str">
        <f>_xlfn.XLOOKUP(E403,Productos!A:A,Productos!B:B)</f>
        <v>FIDEOS - ESPIRALES</v>
      </c>
      <c r="G403" s="2" t="str">
        <f>_xlfn.XLOOKUP(F403,Productos!B:B,Productos!C:C)</f>
        <v>UN</v>
      </c>
      <c r="H403" s="12">
        <v>2</v>
      </c>
      <c r="I403" s="10">
        <v>490</v>
      </c>
      <c r="J403" s="10">
        <v>0</v>
      </c>
      <c r="K403" s="14">
        <f t="shared" si="7"/>
        <v>980</v>
      </c>
    </row>
    <row r="404" spans="1:11" x14ac:dyDescent="0.3">
      <c r="A404" s="2">
        <f>IF(_xlfn.CONCAT(B404:C404)=_xlfn.CONCAT(B403:C403),MAX($A$2:A403),MAX($A$2:A403)+1)</f>
        <v>193</v>
      </c>
      <c r="B404" s="3">
        <v>45054</v>
      </c>
      <c r="C404" s="2" t="s">
        <v>367</v>
      </c>
      <c r="D404" s="2" t="str">
        <f>_xlfn.XLOOKUP(C404,Proveedores!A:A,Proveedores!B:B)</f>
        <v>UNIMARC-LS</v>
      </c>
      <c r="E404" s="13">
        <v>42</v>
      </c>
      <c r="F404" s="2" t="str">
        <f>_xlfn.XLOOKUP(E404,Productos!A:A,Productos!B:B)</f>
        <v>PECHUGA POLLO</v>
      </c>
      <c r="G404" s="2" t="str">
        <f>_xlfn.XLOOKUP(F404,Productos!B:B,Productos!C:C)</f>
        <v>KG</v>
      </c>
      <c r="H404" s="12">
        <v>2.024</v>
      </c>
      <c r="I404" s="10">
        <v>2690</v>
      </c>
      <c r="J404" s="10">
        <v>0</v>
      </c>
      <c r="K404" s="14">
        <f t="shared" si="7"/>
        <v>5444.56</v>
      </c>
    </row>
    <row r="405" spans="1:11" x14ac:dyDescent="0.3">
      <c r="A405" s="2">
        <f>IF(_xlfn.CONCAT(B405:C405)=_xlfn.CONCAT(B404:C404),MAX($A$2:A404),MAX($A$2:A404)+1)</f>
        <v>194</v>
      </c>
      <c r="B405" s="3">
        <v>45054</v>
      </c>
      <c r="C405" s="2" t="s">
        <v>370</v>
      </c>
      <c r="D405" s="2" t="str">
        <f>_xlfn.XLOOKUP(C405,Proveedores!A:A,Proveedores!B:B)</f>
        <v>CARNES KAR LS</v>
      </c>
      <c r="E405" s="13">
        <v>12</v>
      </c>
      <c r="F405" s="2" t="str">
        <f>_xlfn.XLOOKUP(E405,Productos!A:A,Productos!B:B)</f>
        <v>CARNE MOLIDA</v>
      </c>
      <c r="G405" s="2" t="str">
        <f>_xlfn.XLOOKUP(F405,Productos!B:B,Productos!C:C)</f>
        <v>KG</v>
      </c>
      <c r="H405" s="12">
        <v>1.52</v>
      </c>
      <c r="I405" s="10">
        <v>6498</v>
      </c>
      <c r="J405" s="10">
        <v>0</v>
      </c>
      <c r="K405" s="14">
        <f t="shared" si="7"/>
        <v>9876.9600000000009</v>
      </c>
    </row>
    <row r="406" spans="1:11" x14ac:dyDescent="0.3">
      <c r="A406" s="2">
        <f>IF(_xlfn.CONCAT(B406:C406)=_xlfn.CONCAT(B405:C405),MAX($A$2:A405),MAX($A$2:A405)+1)</f>
        <v>194</v>
      </c>
      <c r="B406" s="3">
        <v>45054</v>
      </c>
      <c r="C406" s="2" t="s">
        <v>370</v>
      </c>
      <c r="D406" s="2" t="str">
        <f>_xlfn.XLOOKUP(C406,Proveedores!A:A,Proveedores!B:B)</f>
        <v>CARNES KAR LS</v>
      </c>
      <c r="E406" s="13">
        <v>82</v>
      </c>
      <c r="F406" s="2" t="str">
        <f>_xlfn.XLOOKUP(E406,Productos!A:A,Productos!B:B)</f>
        <v>GALLINA</v>
      </c>
      <c r="G406" s="2" t="str">
        <f>_xlfn.XLOOKUP(F406,Productos!B:B,Productos!C:C)</f>
        <v>KG</v>
      </c>
      <c r="H406" s="12">
        <v>0.57979999999999998</v>
      </c>
      <c r="I406" s="10">
        <v>3498</v>
      </c>
      <c r="J406" s="10">
        <v>0</v>
      </c>
      <c r="K406" s="14">
        <f t="shared" si="7"/>
        <v>2028.1404</v>
      </c>
    </row>
    <row r="407" spans="1:11" x14ac:dyDescent="0.3">
      <c r="A407" s="2">
        <f>IF(_xlfn.CONCAT(B407:C407)=_xlfn.CONCAT(B406:C406),MAX($A$2:A406),MAX($A$2:A406)+1)</f>
        <v>195</v>
      </c>
      <c r="B407" s="3">
        <v>45054</v>
      </c>
      <c r="C407" s="2" t="s">
        <v>221</v>
      </c>
      <c r="D407" s="2" t="str">
        <f>_xlfn.XLOOKUP(C407,Proveedores!A:A,Proveedores!B:B)</f>
        <v>FAMA</v>
      </c>
      <c r="E407" s="13">
        <v>55</v>
      </c>
      <c r="F407" s="2" t="str">
        <f>_xlfn.XLOOKUP(E407,Productos!A:A,Productos!B:B)</f>
        <v>CERVEZA</v>
      </c>
      <c r="G407" s="2" t="str">
        <f>_xlfn.XLOOKUP(F407,Productos!B:B,Productos!C:C)</f>
        <v>UN</v>
      </c>
      <c r="H407" s="12">
        <v>2</v>
      </c>
      <c r="I407" s="10">
        <v>1000</v>
      </c>
      <c r="J407" s="10">
        <v>0</v>
      </c>
      <c r="K407" s="14">
        <f t="shared" si="7"/>
        <v>2000</v>
      </c>
    </row>
    <row r="408" spans="1:11" x14ac:dyDescent="0.3">
      <c r="A408" s="2">
        <f>IF(_xlfn.CONCAT(B408:C408)=_xlfn.CONCAT(B407:C407),MAX($A$2:A407),MAX($A$2:A407)+1)</f>
        <v>196</v>
      </c>
      <c r="B408" s="3">
        <v>45055</v>
      </c>
      <c r="C408" s="11" t="s">
        <v>320</v>
      </c>
      <c r="D408" s="2" t="str">
        <f>_xlfn.XLOOKUP(C408,Proveedores!A:A,Proveedores!B:B)</f>
        <v>CARNES SANTIAGO</v>
      </c>
      <c r="E408" s="13">
        <v>27</v>
      </c>
      <c r="F408" s="2" t="str">
        <f>_xlfn.XLOOKUP(E408,Productos!A:A,Productos!B:B)</f>
        <v>TRUTRO DE POLLO</v>
      </c>
      <c r="G408" s="2" t="str">
        <f>_xlfn.XLOOKUP(F408,Productos!B:B,Productos!C:C)</f>
        <v>KG</v>
      </c>
      <c r="H408" s="12">
        <v>3.145</v>
      </c>
      <c r="I408" s="10">
        <v>2498</v>
      </c>
      <c r="J408" s="10">
        <v>0</v>
      </c>
      <c r="K408" s="14">
        <f t="shared" ref="K408:K448" si="8">(H408*I408)-J408</f>
        <v>7856.21</v>
      </c>
    </row>
    <row r="409" spans="1:11" x14ac:dyDescent="0.3">
      <c r="A409" s="2">
        <f>IF(_xlfn.CONCAT(B409:C409)=_xlfn.CONCAT(B408:C408),MAX($A$2:A408),MAX($A$2:A408)+1)</f>
        <v>197</v>
      </c>
      <c r="B409" s="3">
        <v>45055</v>
      </c>
      <c r="C409" s="2" t="s">
        <v>109</v>
      </c>
      <c r="D409" s="2" t="str">
        <f>_xlfn.XLOOKUP(C409,Proveedores!A:A,Proveedores!B:B)</f>
        <v>SANTA ISABEL</v>
      </c>
      <c r="E409" s="13">
        <v>1008</v>
      </c>
      <c r="F409" s="2" t="str">
        <f>_xlfn.XLOOKUP(E409,Productos!A:A,Productos!B:B)</f>
        <v>PAN CASA</v>
      </c>
      <c r="G409" s="2" t="str">
        <f>_xlfn.XLOOKUP(F409,Productos!B:B,Productos!C:C)</f>
        <v>KG</v>
      </c>
      <c r="H409" s="12">
        <v>0.78400000000000003</v>
      </c>
      <c r="I409" s="10">
        <v>2089</v>
      </c>
      <c r="J409" s="10">
        <v>82</v>
      </c>
      <c r="K409" s="14">
        <f t="shared" si="8"/>
        <v>1555.7760000000001</v>
      </c>
    </row>
    <row r="410" spans="1:11" x14ac:dyDescent="0.3">
      <c r="A410" s="2">
        <f>IF(_xlfn.CONCAT(B410:C410)=_xlfn.CONCAT(B409:C409),MAX($A$2:A409),MAX($A$2:A409)+1)</f>
        <v>197</v>
      </c>
      <c r="B410" s="3">
        <v>45055</v>
      </c>
      <c r="C410" s="2" t="s">
        <v>109</v>
      </c>
      <c r="D410" s="2" t="str">
        <f>_xlfn.XLOOKUP(C410,Proveedores!A:A,Proveedores!B:B)</f>
        <v>SANTA ISABEL</v>
      </c>
      <c r="E410" s="13">
        <v>14</v>
      </c>
      <c r="F410" s="2" t="str">
        <f>_xlfn.XLOOKUP(E410,Productos!A:A,Productos!B:B)</f>
        <v>ARROZ</v>
      </c>
      <c r="G410" s="2" t="str">
        <f>_xlfn.XLOOKUP(F410,Productos!B:B,Productos!C:C)</f>
        <v>UN</v>
      </c>
      <c r="H410" s="12">
        <v>1</v>
      </c>
      <c r="I410" s="10">
        <v>859</v>
      </c>
      <c r="J410" s="10">
        <v>43</v>
      </c>
      <c r="K410" s="14">
        <f t="shared" si="8"/>
        <v>816</v>
      </c>
    </row>
    <row r="411" spans="1:11" x14ac:dyDescent="0.3">
      <c r="A411" s="2">
        <f>IF(_xlfn.CONCAT(B411:C411)=_xlfn.CONCAT(B410:C410),MAX($A$2:A410),MAX($A$2:A410)+1)</f>
        <v>197</v>
      </c>
      <c r="B411" s="3">
        <v>45055</v>
      </c>
      <c r="C411" s="2" t="s">
        <v>109</v>
      </c>
      <c r="D411" s="2" t="str">
        <f>_xlfn.XLOOKUP(C411,Proveedores!A:A,Proveedores!B:B)</f>
        <v>SANTA ISABEL</v>
      </c>
      <c r="E411" s="13">
        <v>16</v>
      </c>
      <c r="F411" s="2" t="str">
        <f>_xlfn.XLOOKUP(E411,Productos!A:A,Productos!B:B)</f>
        <v>HARINA</v>
      </c>
      <c r="G411" s="2" t="str">
        <f>_xlfn.XLOOKUP(F411,Productos!B:B,Productos!C:C)</f>
        <v>KG</v>
      </c>
      <c r="H411" s="12">
        <v>2</v>
      </c>
      <c r="I411" s="10">
        <v>920</v>
      </c>
      <c r="J411" s="10">
        <v>92</v>
      </c>
      <c r="K411" s="14">
        <f t="shared" si="8"/>
        <v>1748</v>
      </c>
    </row>
    <row r="412" spans="1:11" x14ac:dyDescent="0.3">
      <c r="A412" s="2">
        <f>IF(_xlfn.CONCAT(B412:C412)=_xlfn.CONCAT(B411:C411),MAX($A$2:A411),MAX($A$2:A411)+1)</f>
        <v>197</v>
      </c>
      <c r="B412" s="3">
        <v>45055</v>
      </c>
      <c r="C412" s="2" t="s">
        <v>109</v>
      </c>
      <c r="D412" s="2" t="str">
        <f>_xlfn.XLOOKUP(C412,Proveedores!A:A,Proveedores!B:B)</f>
        <v>SANTA ISABEL</v>
      </c>
      <c r="E412" s="13">
        <v>29</v>
      </c>
      <c r="F412" s="2" t="str">
        <f>_xlfn.XLOOKUP(E412,Productos!A:A,Productos!B:B)</f>
        <v>CHAMPIÑONES BANDEJA</v>
      </c>
      <c r="G412" s="2" t="str">
        <f>_xlfn.XLOOKUP(F412,Productos!B:B,Productos!C:C)</f>
        <v>UN</v>
      </c>
      <c r="H412" s="12">
        <v>1</v>
      </c>
      <c r="I412" s="10">
        <v>1290</v>
      </c>
      <c r="J412" s="10">
        <v>64</v>
      </c>
      <c r="K412" s="14">
        <f t="shared" si="8"/>
        <v>1226</v>
      </c>
    </row>
    <row r="413" spans="1:11" x14ac:dyDescent="0.3">
      <c r="A413" s="2">
        <f>IF(_xlfn.CONCAT(B413:C413)=_xlfn.CONCAT(B412:C412),MAX($A$2:A412),MAX($A$2:A412)+1)</f>
        <v>197</v>
      </c>
      <c r="B413" s="3">
        <v>45055</v>
      </c>
      <c r="C413" s="2" t="s">
        <v>109</v>
      </c>
      <c r="D413" s="2" t="str">
        <f>_xlfn.XLOOKUP(C413,Proveedores!A:A,Proveedores!B:B)</f>
        <v>SANTA ISABEL</v>
      </c>
      <c r="E413" s="13">
        <v>42</v>
      </c>
      <c r="F413" s="2" t="str">
        <f>_xlfn.XLOOKUP(E413,Productos!A:A,Productos!B:B)</f>
        <v>PECHUGA POLLO</v>
      </c>
      <c r="G413" s="2" t="str">
        <f>_xlfn.XLOOKUP(F413,Productos!B:B,Productos!C:C)</f>
        <v>KG</v>
      </c>
      <c r="H413" s="12">
        <v>2.802</v>
      </c>
      <c r="I413" s="10">
        <v>2390</v>
      </c>
      <c r="J413" s="10">
        <v>335</v>
      </c>
      <c r="K413" s="14">
        <f t="shared" si="8"/>
        <v>6361.78</v>
      </c>
    </row>
    <row r="414" spans="1:11" x14ac:dyDescent="0.3">
      <c r="A414" s="2">
        <f>IF(_xlfn.CONCAT(B414:C414)=_xlfn.CONCAT(B413:C413),MAX($A$2:A413),MAX($A$2:A413)+1)</f>
        <v>197</v>
      </c>
      <c r="B414" s="3">
        <v>45055</v>
      </c>
      <c r="C414" s="2" t="s">
        <v>109</v>
      </c>
      <c r="D414" s="2" t="str">
        <f>_xlfn.XLOOKUP(C414,Proveedores!A:A,Proveedores!B:B)</f>
        <v>SANTA ISABEL</v>
      </c>
      <c r="E414" s="13">
        <v>89</v>
      </c>
      <c r="F414" s="2" t="str">
        <f>_xlfn.XLOOKUP(E414,Productos!A:A,Productos!B:B)</f>
        <v>SALCHICHAS</v>
      </c>
      <c r="G414" s="2" t="str">
        <f>_xlfn.XLOOKUP(F414,Productos!B:B,Productos!C:C)</f>
        <v>UN</v>
      </c>
      <c r="H414" s="12">
        <v>1</v>
      </c>
      <c r="I414" s="10">
        <v>2099</v>
      </c>
      <c r="J414" s="10">
        <v>105</v>
      </c>
      <c r="K414" s="14">
        <f t="shared" si="8"/>
        <v>1994</v>
      </c>
    </row>
    <row r="415" spans="1:11" x14ac:dyDescent="0.3">
      <c r="A415" s="2">
        <f>IF(_xlfn.CONCAT(B415:C415)=_xlfn.CONCAT(B414:C414),MAX($A$2:A414),MAX($A$2:A414)+1)</f>
        <v>198</v>
      </c>
      <c r="B415" s="3">
        <v>45055</v>
      </c>
      <c r="C415" s="2" t="s">
        <v>263</v>
      </c>
      <c r="D415" s="2" t="str">
        <f>_xlfn.XLOOKUP(C415,Proveedores!A:A,Proveedores!B:B)</f>
        <v>FARMACIAS FENIX</v>
      </c>
      <c r="E415" s="13">
        <v>1005</v>
      </c>
      <c r="F415" s="2" t="str">
        <f>_xlfn.XLOOKUP(E415,Productos!A:A,Productos!B:B)</f>
        <v>MEDICAMENTOS CASA</v>
      </c>
      <c r="G415" s="2" t="str">
        <f>_xlfn.XLOOKUP(F415,Productos!B:B,Productos!C:C)</f>
        <v>UN</v>
      </c>
      <c r="H415" s="12">
        <v>1</v>
      </c>
      <c r="I415" s="10">
        <v>1800</v>
      </c>
      <c r="J415" s="10">
        <v>0</v>
      </c>
      <c r="K415" s="14">
        <f t="shared" si="8"/>
        <v>1800</v>
      </c>
    </row>
    <row r="416" spans="1:11" x14ac:dyDescent="0.3">
      <c r="A416" s="2">
        <f>IF(_xlfn.CONCAT(B416:C416)=_xlfn.CONCAT(B415:C415),MAX($A$2:A415),MAX($A$2:A415)+1)</f>
        <v>199</v>
      </c>
      <c r="B416" s="3">
        <v>45055</v>
      </c>
      <c r="C416" s="2" t="s">
        <v>119</v>
      </c>
      <c r="D416" s="2" t="str">
        <f>_xlfn.XLOOKUP(C416,Proveedores!A:A,Proveedores!B:B)</f>
        <v>FABRICA DE BANDEJAS VANNI</v>
      </c>
      <c r="E416" s="13">
        <v>73</v>
      </c>
      <c r="F416" s="2" t="str">
        <f>_xlfn.XLOOKUP(E416,Productos!A:A,Productos!B:B)</f>
        <v>ENVASES REDONDO CARTON (CONSOME 8OZ)</v>
      </c>
      <c r="G416" s="2" t="str">
        <f>_xlfn.XLOOKUP(F416,Productos!B:B,Productos!C:C)</f>
        <v>UN</v>
      </c>
      <c r="H416" s="12">
        <v>25</v>
      </c>
      <c r="I416" s="10">
        <v>99.72</v>
      </c>
      <c r="J416" s="10">
        <v>0</v>
      </c>
      <c r="K416" s="14">
        <f t="shared" si="8"/>
        <v>2493</v>
      </c>
    </row>
    <row r="417" spans="1:11" x14ac:dyDescent="0.3">
      <c r="A417" s="2">
        <f>IF(_xlfn.CONCAT(B417:C417)=_xlfn.CONCAT(B416:C416),MAX($A$2:A416),MAX($A$2:A416)+1)</f>
        <v>200</v>
      </c>
      <c r="B417" s="3">
        <v>45056</v>
      </c>
      <c r="C417" s="2" t="s">
        <v>116</v>
      </c>
      <c r="D417" s="2" t="str">
        <f>_xlfn.XLOOKUP(C417,Proveedores!A:A,Proveedores!B:B)</f>
        <v>EMPRESA COMERCIAL LA VEGA</v>
      </c>
      <c r="E417" s="13">
        <v>72</v>
      </c>
      <c r="F417" s="2" t="str">
        <f>_xlfn.XLOOKUP(E417,Productos!A:A,Productos!B:B)</f>
        <v>FRUTAS</v>
      </c>
      <c r="G417" s="2" t="str">
        <f>_xlfn.XLOOKUP(F417,Productos!B:B,Productos!C:C)</f>
        <v>UN</v>
      </c>
      <c r="H417" s="12">
        <v>1</v>
      </c>
      <c r="I417" s="10">
        <v>3460</v>
      </c>
      <c r="J417" s="10">
        <v>0</v>
      </c>
      <c r="K417" s="14">
        <f t="shared" si="8"/>
        <v>3460</v>
      </c>
    </row>
    <row r="418" spans="1:11" x14ac:dyDescent="0.3">
      <c r="A418" s="2">
        <f>IF(_xlfn.CONCAT(B418:C418)=_xlfn.CONCAT(B417:C417),MAX($A$2:A417),MAX($A$2:A417)+1)</f>
        <v>201</v>
      </c>
      <c r="B418" s="3">
        <v>45056</v>
      </c>
      <c r="C418" s="2" t="s">
        <v>323</v>
      </c>
      <c r="D418" s="2" t="str">
        <f>_xlfn.XLOOKUP(C418,Proveedores!A:A,Proveedores!B:B)</f>
        <v>AGUAS GONZALO</v>
      </c>
      <c r="E418" s="13">
        <v>1012</v>
      </c>
      <c r="F418" s="2" t="str">
        <f>_xlfn.XLOOKUP(E418,Productos!A:A,Productos!B:B)</f>
        <v>AGUA BIDON</v>
      </c>
      <c r="G418" s="2" t="str">
        <f>_xlfn.XLOOKUP(F418,Productos!B:B,Productos!C:C)</f>
        <v>UN</v>
      </c>
      <c r="H418" s="12">
        <v>2</v>
      </c>
      <c r="I418" s="10">
        <v>2000</v>
      </c>
      <c r="J418" s="10">
        <v>0</v>
      </c>
      <c r="K418" s="14">
        <f t="shared" si="8"/>
        <v>4000</v>
      </c>
    </row>
    <row r="419" spans="1:11" x14ac:dyDescent="0.3">
      <c r="A419" s="2">
        <f>IF(_xlfn.CONCAT(B419:C419)=_xlfn.CONCAT(B418:C418),MAX($A$2:A418),MAX($A$2:A418)+1)</f>
        <v>202</v>
      </c>
      <c r="B419" s="3">
        <v>45057</v>
      </c>
      <c r="C419" s="2" t="s">
        <v>290</v>
      </c>
      <c r="D419" s="2" t="str">
        <f>_xlfn.XLOOKUP(C419,Proveedores!A:A,Proveedores!B:B)</f>
        <v>COMERCIAL DON PEPO</v>
      </c>
      <c r="E419" s="13">
        <v>90</v>
      </c>
      <c r="F419" s="2" t="str">
        <f>_xlfn.XLOOKUP(E419,Productos!A:A,Productos!B:B)</f>
        <v>SEMOLA</v>
      </c>
      <c r="G419" s="2" t="str">
        <f>_xlfn.XLOOKUP(F419,Productos!B:B,Productos!C:C)</f>
        <v>UN</v>
      </c>
      <c r="H419" s="12">
        <v>1</v>
      </c>
      <c r="I419" s="10">
        <v>1590</v>
      </c>
      <c r="J419" s="10">
        <v>0</v>
      </c>
      <c r="K419" s="14">
        <f t="shared" si="8"/>
        <v>1590</v>
      </c>
    </row>
    <row r="420" spans="1:11" x14ac:dyDescent="0.3">
      <c r="A420" s="2">
        <f>IF(_xlfn.CONCAT(B420:C420)=_xlfn.CONCAT(B419:C419),MAX($A$2:A419),MAX($A$2:A419)+1)</f>
        <v>203</v>
      </c>
      <c r="B420" s="3">
        <v>45057</v>
      </c>
      <c r="C420" s="2" t="s">
        <v>194</v>
      </c>
      <c r="D420" s="2" t="str">
        <f>_xlfn.XLOOKUP(C420,Proveedores!A:A,Proveedores!B:B)</f>
        <v>FRUNA</v>
      </c>
      <c r="E420" s="13">
        <v>20</v>
      </c>
      <c r="F420" s="2" t="str">
        <f>_xlfn.XLOOKUP(E420,Productos!A:A,Productos!B:B)</f>
        <v>ACEITE 900ML</v>
      </c>
      <c r="G420" s="2" t="str">
        <f>_xlfn.XLOOKUP(F420,Productos!B:B,Productos!C:C)</f>
        <v>UN</v>
      </c>
      <c r="H420" s="12">
        <v>3</v>
      </c>
      <c r="I420" s="10">
        <v>1427</v>
      </c>
      <c r="J420" s="10">
        <v>0</v>
      </c>
      <c r="K420" s="14">
        <f t="shared" si="8"/>
        <v>4281</v>
      </c>
    </row>
    <row r="421" spans="1:11" x14ac:dyDescent="0.3">
      <c r="A421" s="2">
        <f>IF(_xlfn.CONCAT(B421:C421)=_xlfn.CONCAT(B420:C420),MAX($A$2:A420),MAX($A$2:A420)+1)</f>
        <v>204</v>
      </c>
      <c r="B421" s="3">
        <v>45057</v>
      </c>
      <c r="C421" s="2" t="s">
        <v>378</v>
      </c>
      <c r="D421" s="2" t="str">
        <f>_xlfn.XLOOKUP(C421,Proveedores!A:A,Proveedores!B:B)</f>
        <v>DANIEL GONZALEZ</v>
      </c>
      <c r="E421" s="13">
        <v>20</v>
      </c>
      <c r="F421" s="2" t="str">
        <f>_xlfn.XLOOKUP(E421,Productos!A:A,Productos!B:B)</f>
        <v>ACEITE 900ML</v>
      </c>
      <c r="G421" s="2" t="str">
        <f>_xlfn.XLOOKUP(F421,Productos!B:B,Productos!C:C)</f>
        <v>UN</v>
      </c>
      <c r="H421" s="12">
        <v>1</v>
      </c>
      <c r="I421" s="10">
        <v>1450</v>
      </c>
      <c r="J421" s="10">
        <v>0</v>
      </c>
      <c r="K421" s="14">
        <f t="shared" si="8"/>
        <v>1450</v>
      </c>
    </row>
    <row r="422" spans="1:11" x14ac:dyDescent="0.3">
      <c r="A422" s="2">
        <f>IF(_xlfn.CONCAT(B422:C422)=_xlfn.CONCAT(B421:C421),MAX($A$2:A421),MAX($A$2:A421)+1)</f>
        <v>204</v>
      </c>
      <c r="B422" s="3">
        <v>45057</v>
      </c>
      <c r="C422" s="2" t="s">
        <v>378</v>
      </c>
      <c r="D422" s="2" t="str">
        <f>_xlfn.XLOOKUP(C422,Proveedores!A:A,Proveedores!B:B)</f>
        <v>DANIEL GONZALEZ</v>
      </c>
      <c r="E422" s="13">
        <v>25</v>
      </c>
      <c r="F422" s="2" t="str">
        <f>_xlfn.XLOOKUP(E422,Productos!A:A,Productos!B:B)</f>
        <v>ACEITUNAS ECONOMICAS</v>
      </c>
      <c r="G422" s="2" t="str">
        <f>_xlfn.XLOOKUP(F422,Productos!B:B,Productos!C:C)</f>
        <v>KG</v>
      </c>
      <c r="H422" s="12">
        <v>3</v>
      </c>
      <c r="I422" s="10">
        <v>1300</v>
      </c>
      <c r="J422" s="10">
        <v>0</v>
      </c>
      <c r="K422" s="14">
        <f t="shared" si="8"/>
        <v>3900</v>
      </c>
    </row>
    <row r="423" spans="1:11" x14ac:dyDescent="0.3">
      <c r="A423" s="2">
        <f>IF(_xlfn.CONCAT(B423:C423)=_xlfn.CONCAT(B422:C422),MAX($A$2:A422),MAX($A$2:A422)+1)</f>
        <v>204</v>
      </c>
      <c r="B423" s="3">
        <v>45057</v>
      </c>
      <c r="C423" s="2" t="s">
        <v>378</v>
      </c>
      <c r="D423" s="2" t="str">
        <f>_xlfn.XLOOKUP(C423,Proveedores!A:A,Proveedores!B:B)</f>
        <v>DANIEL GONZALEZ</v>
      </c>
      <c r="E423" s="13">
        <v>91</v>
      </c>
      <c r="F423" s="2" t="str">
        <f>_xlfn.XLOOKUP(E423,Productos!A:A,Productos!B:B)</f>
        <v>CEBOLLA ESCABECHE</v>
      </c>
      <c r="G423" s="2" t="str">
        <f>_xlfn.XLOOKUP(F423,Productos!B:B,Productos!C:C)</f>
        <v>KG</v>
      </c>
      <c r="H423" s="12">
        <v>3</v>
      </c>
      <c r="I423" s="10">
        <v>1300</v>
      </c>
      <c r="J423" s="10">
        <v>0</v>
      </c>
      <c r="K423" s="14">
        <f t="shared" si="8"/>
        <v>3900</v>
      </c>
    </row>
    <row r="424" spans="1:11" x14ac:dyDescent="0.3">
      <c r="A424" s="2">
        <f>IF(_xlfn.CONCAT(B424:C424)=_xlfn.CONCAT(B423:C423),MAX($A$2:A423),MAX($A$2:A423)+1)</f>
        <v>205</v>
      </c>
      <c r="B424" s="3">
        <v>45057</v>
      </c>
      <c r="C424" s="33" t="s">
        <v>382</v>
      </c>
      <c r="D424" s="2" t="str">
        <f>_xlfn.XLOOKUP(C424,Proveedores!A:A,Proveedores!B:B)</f>
        <v>IMPERIO</v>
      </c>
      <c r="E424" s="13">
        <v>-1</v>
      </c>
      <c r="F424" s="2" t="str">
        <f>_xlfn.XLOOKUP(E424,Productos!A:A,Productos!B:B)</f>
        <v>OTROS</v>
      </c>
      <c r="G424" s="2" t="str">
        <f>_xlfn.XLOOKUP(F424,Productos!B:B,Productos!C:C)</f>
        <v>UN</v>
      </c>
      <c r="H424" s="12">
        <v>1</v>
      </c>
      <c r="I424" s="10">
        <v>23000</v>
      </c>
      <c r="J424" s="10">
        <v>0</v>
      </c>
      <c r="K424" s="14">
        <f t="shared" si="8"/>
        <v>23000</v>
      </c>
    </row>
    <row r="425" spans="1:11" x14ac:dyDescent="0.3">
      <c r="A425" s="2">
        <f>IF(_xlfn.CONCAT(B425:C425)=_xlfn.CONCAT(B424:C424),MAX($A$2:A424),MAX($A$2:A424)+1)</f>
        <v>206</v>
      </c>
      <c r="B425" s="3">
        <v>45057</v>
      </c>
      <c r="C425" s="2" t="s">
        <v>109</v>
      </c>
      <c r="D425" s="2" t="str">
        <f>_xlfn.XLOOKUP(C425,Proveedores!A:A,Proveedores!B:B)</f>
        <v>SANTA ISABEL</v>
      </c>
      <c r="E425" s="13">
        <v>1008</v>
      </c>
      <c r="F425" s="2" t="str">
        <f>_xlfn.XLOOKUP(E425,Productos!A:A,Productos!B:B)</f>
        <v>PAN CASA</v>
      </c>
      <c r="G425" s="2" t="str">
        <f>_xlfn.XLOOKUP(F425,Productos!B:B,Productos!C:C)</f>
        <v>KG</v>
      </c>
      <c r="H425" s="12">
        <v>1.3740000000000001</v>
      </c>
      <c r="I425" s="10">
        <v>1690</v>
      </c>
      <c r="J425" s="10">
        <v>116</v>
      </c>
      <c r="K425" s="14">
        <f t="shared" si="8"/>
        <v>2206.0600000000004</v>
      </c>
    </row>
    <row r="426" spans="1:11" x14ac:dyDescent="0.3">
      <c r="A426" s="2">
        <f>IF(_xlfn.CONCAT(B426:C426)=_xlfn.CONCAT(B425:C425),MAX($A$2:A425),MAX($A$2:A425)+1)</f>
        <v>206</v>
      </c>
      <c r="B426" s="3">
        <v>45057</v>
      </c>
      <c r="C426" s="2" t="s">
        <v>109</v>
      </c>
      <c r="D426" s="2" t="str">
        <f>_xlfn.XLOOKUP(C426,Proveedores!A:A,Proveedores!B:B)</f>
        <v>SANTA ISABEL</v>
      </c>
      <c r="E426" s="13">
        <v>-1</v>
      </c>
      <c r="F426" s="2" t="str">
        <f>_xlfn.XLOOKUP(E426,Productos!A:A,Productos!B:B)</f>
        <v>OTROS</v>
      </c>
      <c r="G426" s="2" t="str">
        <f>_xlfn.XLOOKUP(F426,Productos!B:B,Productos!C:C)</f>
        <v>UN</v>
      </c>
      <c r="H426" s="12">
        <v>1</v>
      </c>
      <c r="I426" s="10">
        <v>1999</v>
      </c>
      <c r="J426" s="10">
        <v>100</v>
      </c>
      <c r="K426" s="14">
        <f t="shared" si="8"/>
        <v>1899</v>
      </c>
    </row>
    <row r="427" spans="1:11" x14ac:dyDescent="0.3">
      <c r="A427" s="2">
        <f>IF(_xlfn.CONCAT(B427:C427)=_xlfn.CONCAT(B426:C426),MAX($A$2:A426),MAX($A$2:A426)+1)</f>
        <v>206</v>
      </c>
      <c r="B427" s="3">
        <v>45057</v>
      </c>
      <c r="C427" s="2" t="s">
        <v>109</v>
      </c>
      <c r="D427" s="2" t="str">
        <f>_xlfn.XLOOKUP(C427,Proveedores!A:A,Proveedores!B:B)</f>
        <v>SANTA ISABEL</v>
      </c>
      <c r="E427" s="13">
        <v>49</v>
      </c>
      <c r="F427" s="2" t="str">
        <f>_xlfn.XLOOKUP(E427,Productos!A:A,Productos!B:B)</f>
        <v>PAN RALLADO</v>
      </c>
      <c r="G427" s="2" t="str">
        <f>_xlfn.XLOOKUP(F427,Productos!B:B,Productos!C:C)</f>
        <v>UN</v>
      </c>
      <c r="H427" s="12">
        <v>1</v>
      </c>
      <c r="I427" s="10">
        <v>1529</v>
      </c>
      <c r="J427" s="10">
        <v>77</v>
      </c>
      <c r="K427" s="14">
        <f t="shared" si="8"/>
        <v>1452</v>
      </c>
    </row>
    <row r="428" spans="1:11" x14ac:dyDescent="0.3">
      <c r="A428" s="2">
        <f>IF(_xlfn.CONCAT(B428:C428)=_xlfn.CONCAT(B427:C427),MAX($A$2:A427),MAX($A$2:A427)+1)</f>
        <v>207</v>
      </c>
      <c r="B428" s="3">
        <v>45057</v>
      </c>
      <c r="C428" s="2" t="s">
        <v>113</v>
      </c>
      <c r="D428" s="2" t="str">
        <f>_xlfn.XLOOKUP(C428,Proveedores!A:A,Proveedores!B:B)</f>
        <v>UNIMARC</v>
      </c>
      <c r="E428" s="13">
        <v>16</v>
      </c>
      <c r="F428" s="2" t="str">
        <f>_xlfn.XLOOKUP(E428,Productos!A:A,Productos!B:B)</f>
        <v>HARINA</v>
      </c>
      <c r="G428" s="2" t="str">
        <f>_xlfn.XLOOKUP(F428,Productos!B:B,Productos!C:C)</f>
        <v>KG</v>
      </c>
      <c r="H428" s="12">
        <v>2</v>
      </c>
      <c r="I428" s="10">
        <v>990</v>
      </c>
      <c r="J428" s="10">
        <v>180</v>
      </c>
      <c r="K428" s="14">
        <f t="shared" si="8"/>
        <v>1800</v>
      </c>
    </row>
    <row r="429" spans="1:11" x14ac:dyDescent="0.3">
      <c r="A429" s="2">
        <f>IF(_xlfn.CONCAT(B429:C429)=_xlfn.CONCAT(B428:C428),MAX($A$2:A428),MAX($A$2:A428)+1)</f>
        <v>207</v>
      </c>
      <c r="B429" s="3">
        <v>45057</v>
      </c>
      <c r="C429" s="2" t="s">
        <v>113</v>
      </c>
      <c r="D429" s="2" t="str">
        <f>_xlfn.XLOOKUP(C429,Proveedores!A:A,Proveedores!B:B)</f>
        <v>UNIMARC</v>
      </c>
      <c r="E429" s="13">
        <v>27</v>
      </c>
      <c r="F429" s="2" t="str">
        <f>_xlfn.XLOOKUP(E429,Productos!A:A,Productos!B:B)</f>
        <v>TRUTRO DE POLLO</v>
      </c>
      <c r="G429" s="2" t="str">
        <f>_xlfn.XLOOKUP(F429,Productos!B:B,Productos!C:C)</f>
        <v>KG</v>
      </c>
      <c r="H429" s="12">
        <v>1.8859999999999999</v>
      </c>
      <c r="I429" s="10">
        <v>2190</v>
      </c>
      <c r="J429" s="10">
        <v>0</v>
      </c>
      <c r="K429" s="14">
        <f t="shared" si="8"/>
        <v>4130.34</v>
      </c>
    </row>
    <row r="430" spans="1:11" x14ac:dyDescent="0.3">
      <c r="A430" s="2">
        <f>IF(_xlfn.CONCAT(B430:C430)=_xlfn.CONCAT(B429:C429),MAX($A$2:A429),MAX($A$2:A429)+1)</f>
        <v>207</v>
      </c>
      <c r="B430" s="3">
        <v>45057</v>
      </c>
      <c r="C430" s="2" t="s">
        <v>113</v>
      </c>
      <c r="D430" s="2" t="str">
        <f>_xlfn.XLOOKUP(C430,Proveedores!A:A,Proveedores!B:B)</f>
        <v>UNIMARC</v>
      </c>
      <c r="E430" s="13">
        <v>46</v>
      </c>
      <c r="F430" s="2" t="str">
        <f>_xlfn.XLOOKUP(E430,Productos!A:A,Productos!B:B)</f>
        <v>PAN MARRAQUETA</v>
      </c>
      <c r="G430" s="2" t="str">
        <f>_xlfn.XLOOKUP(F430,Productos!B:B,Productos!C:C)</f>
        <v>KG</v>
      </c>
      <c r="H430" s="12">
        <v>0.41199999999999998</v>
      </c>
      <c r="I430" s="10">
        <v>2189</v>
      </c>
      <c r="J430" s="10">
        <v>0</v>
      </c>
      <c r="K430" s="14">
        <f t="shared" si="8"/>
        <v>901.86799999999994</v>
      </c>
    </row>
    <row r="431" spans="1:11" x14ac:dyDescent="0.3">
      <c r="A431" s="2">
        <f>IF(_xlfn.CONCAT(B431:C431)=_xlfn.CONCAT(B430:C430),MAX($A$2:A430),MAX($A$2:A430)+1)</f>
        <v>208</v>
      </c>
      <c r="B431" s="3">
        <v>45057</v>
      </c>
      <c r="C431" s="2" t="s">
        <v>385</v>
      </c>
      <c r="D431" s="2" t="str">
        <f>_xlfn.XLOOKUP(C431,Proveedores!A:A,Proveedores!B:B)</f>
        <v>UNIMARC-PÑLS</v>
      </c>
      <c r="E431" s="13">
        <v>5</v>
      </c>
      <c r="F431" s="2" t="str">
        <f>_xlfn.XLOOKUP(E431,Productos!A:A,Productos!B:B)</f>
        <v>FIDEOS - TALLARINES</v>
      </c>
      <c r="G431" s="2" t="str">
        <f>_xlfn.XLOOKUP(F431,Productos!B:B,Productos!C:C)</f>
        <v>UN</v>
      </c>
      <c r="H431" s="12">
        <v>7</v>
      </c>
      <c r="I431" s="10">
        <v>490</v>
      </c>
      <c r="J431" s="10">
        <v>0</v>
      </c>
      <c r="K431" s="14">
        <f t="shared" si="8"/>
        <v>3430</v>
      </c>
    </row>
    <row r="432" spans="1:11" x14ac:dyDescent="0.3">
      <c r="A432" s="2">
        <f>IF(_xlfn.CONCAT(B432:C432)=_xlfn.CONCAT(B431:C431),MAX($A$2:A431),MAX($A$2:A431)+1)</f>
        <v>208</v>
      </c>
      <c r="B432" s="3">
        <v>45057</v>
      </c>
      <c r="C432" s="2" t="s">
        <v>385</v>
      </c>
      <c r="D432" s="2" t="str">
        <f>_xlfn.XLOOKUP(C432,Proveedores!A:A,Proveedores!B:B)</f>
        <v>UNIMARC-PÑLS</v>
      </c>
      <c r="E432" s="13">
        <v>13</v>
      </c>
      <c r="F432" s="2" t="str">
        <f>_xlfn.XLOOKUP(E432,Productos!A:A,Productos!B:B)</f>
        <v>FIDEOS - ESPIRALES</v>
      </c>
      <c r="G432" s="2" t="str">
        <f>_xlfn.XLOOKUP(F432,Productos!B:B,Productos!C:C)</f>
        <v>UN</v>
      </c>
      <c r="H432" s="12">
        <v>2</v>
      </c>
      <c r="I432" s="10">
        <v>490</v>
      </c>
      <c r="J432" s="10">
        <v>0</v>
      </c>
      <c r="K432" s="14">
        <f t="shared" si="8"/>
        <v>980</v>
      </c>
    </row>
    <row r="433" spans="1:11" x14ac:dyDescent="0.3">
      <c r="A433" s="2">
        <f>IF(_xlfn.CONCAT(B433:C433)=_xlfn.CONCAT(B432:C432),MAX($A$2:A432),MAX($A$2:A432)+1)</f>
        <v>208</v>
      </c>
      <c r="B433" s="3">
        <v>45057</v>
      </c>
      <c r="C433" s="2" t="s">
        <v>385</v>
      </c>
      <c r="D433" s="2" t="str">
        <f>_xlfn.XLOOKUP(C433,Proveedores!A:A,Proveedores!B:B)</f>
        <v>UNIMARC-PÑLS</v>
      </c>
      <c r="E433" s="13">
        <v>29</v>
      </c>
      <c r="F433" s="2" t="str">
        <f>_xlfn.XLOOKUP(E433,Productos!A:A,Productos!B:B)</f>
        <v>CHAMPIÑONES BANDEJA</v>
      </c>
      <c r="G433" s="2" t="str">
        <f>_xlfn.XLOOKUP(F433,Productos!B:B,Productos!C:C)</f>
        <v>UN</v>
      </c>
      <c r="H433" s="12">
        <v>1</v>
      </c>
      <c r="I433" s="10">
        <v>1690</v>
      </c>
      <c r="J433" s="10">
        <v>500</v>
      </c>
      <c r="K433" s="14">
        <f t="shared" si="8"/>
        <v>1190</v>
      </c>
    </row>
    <row r="434" spans="1:11" x14ac:dyDescent="0.3">
      <c r="A434" s="2">
        <f>IF(_xlfn.CONCAT(B434:C434)=_xlfn.CONCAT(B433:C433),MAX($A$2:A433),MAX($A$2:A433)+1)</f>
        <v>208</v>
      </c>
      <c r="B434" s="3">
        <v>45057</v>
      </c>
      <c r="C434" s="2" t="s">
        <v>385</v>
      </c>
      <c r="D434" s="2" t="str">
        <f>_xlfn.XLOOKUP(C434,Proveedores!A:A,Proveedores!B:B)</f>
        <v>UNIMARC-PÑLS</v>
      </c>
      <c r="E434" s="13">
        <v>92</v>
      </c>
      <c r="F434" s="2" t="str">
        <f>_xlfn.XLOOKUP(E434,Productos!A:A,Productos!B:B)</f>
        <v>CONTRE DE POLLO</v>
      </c>
      <c r="G434" s="2" t="str">
        <f>_xlfn.XLOOKUP(F434,Productos!B:B,Productos!C:C)</f>
        <v>UN</v>
      </c>
      <c r="H434" s="12">
        <v>1</v>
      </c>
      <c r="I434" s="10">
        <v>2699</v>
      </c>
      <c r="J434" s="10">
        <v>1409</v>
      </c>
      <c r="K434" s="14">
        <f t="shared" si="8"/>
        <v>1290</v>
      </c>
    </row>
    <row r="435" spans="1:11" x14ac:dyDescent="0.3">
      <c r="A435" s="2">
        <f>IF(_xlfn.CONCAT(B435:C435)=_xlfn.CONCAT(B434:C434),MAX($A$2:A434),MAX($A$2:A434)+1)</f>
        <v>208</v>
      </c>
      <c r="B435" s="3">
        <v>45057</v>
      </c>
      <c r="C435" s="2" t="s">
        <v>385</v>
      </c>
      <c r="D435" s="2" t="str">
        <f>_xlfn.XLOOKUP(C435,Proveedores!A:A,Proveedores!B:B)</f>
        <v>UNIMARC-PÑLS</v>
      </c>
      <c r="E435" s="13">
        <v>9</v>
      </c>
      <c r="F435" s="2" t="str">
        <f>_xlfn.XLOOKUP(E435,Productos!A:A,Productos!B:B)</f>
        <v>LECHE SEMIDESCREMADA</v>
      </c>
      <c r="G435" s="2" t="str">
        <f>_xlfn.XLOOKUP(F435,Productos!B:B,Productos!C:C)</f>
        <v>UN</v>
      </c>
      <c r="H435" s="12">
        <v>2</v>
      </c>
      <c r="I435" s="10">
        <v>1420</v>
      </c>
      <c r="J435" s="10">
        <v>1420</v>
      </c>
      <c r="K435" s="14">
        <f t="shared" si="8"/>
        <v>1420</v>
      </c>
    </row>
    <row r="436" spans="1:11" x14ac:dyDescent="0.3">
      <c r="A436" s="2">
        <f>IF(_xlfn.CONCAT(B436:C436)=_xlfn.CONCAT(B435:C435),MAX($A$2:A435),MAX($A$2:A435)+1)</f>
        <v>209</v>
      </c>
      <c r="B436" s="3">
        <v>45057</v>
      </c>
      <c r="C436" s="2" t="s">
        <v>394</v>
      </c>
      <c r="D436" s="2" t="str">
        <f>_xlfn.XLOOKUP(C436,Proveedores!A:A,Proveedores!B:B)</f>
        <v>COLECTIVOS 33</v>
      </c>
      <c r="E436" s="13">
        <v>1004</v>
      </c>
      <c r="F436" s="2" t="str">
        <f>_xlfn.XLOOKUP(E436,Productos!A:A,Productos!B:B)</f>
        <v>TRANSPORTE</v>
      </c>
      <c r="G436" s="2" t="str">
        <f>_xlfn.XLOOKUP(F436,Productos!B:B,Productos!C:C)</f>
        <v>UN</v>
      </c>
      <c r="H436" s="12">
        <v>1</v>
      </c>
      <c r="I436" s="10">
        <v>1000</v>
      </c>
      <c r="J436" s="10">
        <v>0</v>
      </c>
      <c r="K436" s="14">
        <f t="shared" si="8"/>
        <v>1000</v>
      </c>
    </row>
    <row r="437" spans="1:11" x14ac:dyDescent="0.3">
      <c r="A437" s="2">
        <f>IF(_xlfn.CONCAT(B437:C437)=_xlfn.CONCAT(B436:C436),MAX($A$2:A436),MAX($A$2:A436)+1)</f>
        <v>210</v>
      </c>
      <c r="B437" s="3">
        <v>45057</v>
      </c>
      <c r="C437" s="2" t="s">
        <v>245</v>
      </c>
      <c r="D437" s="2" t="str">
        <f>_xlfn.XLOOKUP(C437,Proveedores!A:A,Proveedores!B:B)</f>
        <v>COLECTIVOS 15</v>
      </c>
      <c r="E437" s="13">
        <v>1004</v>
      </c>
      <c r="F437" s="2" t="str">
        <f>_xlfn.XLOOKUP(E437,Productos!A:A,Productos!B:B)</f>
        <v>TRANSPORTE</v>
      </c>
      <c r="G437" s="2" t="str">
        <f>_xlfn.XLOOKUP(F437,Productos!B:B,Productos!C:C)</f>
        <v>UN</v>
      </c>
      <c r="H437" s="12">
        <v>2</v>
      </c>
      <c r="I437" s="10">
        <v>1000</v>
      </c>
      <c r="J437" s="10">
        <v>0</v>
      </c>
      <c r="K437" s="14">
        <f t="shared" si="8"/>
        <v>2000</v>
      </c>
    </row>
    <row r="438" spans="1:11" x14ac:dyDescent="0.3">
      <c r="A438" s="2">
        <f>IF(_xlfn.CONCAT(B438:C438)=_xlfn.CONCAT(B437:C437),MAX($A$2:A437),MAX($A$2:A437)+1)</f>
        <v>211</v>
      </c>
      <c r="B438" s="3">
        <v>45058</v>
      </c>
      <c r="C438" s="2" t="s">
        <v>302</v>
      </c>
      <c r="D438" s="2" t="str">
        <f>_xlfn.XLOOKUP(C438,Proveedores!A:A,Proveedores!B:B)</f>
        <v>JUGETERIA MENAJES DONDE SILVA</v>
      </c>
      <c r="E438" s="13">
        <v>1018</v>
      </c>
      <c r="F438" s="2" t="str">
        <f>_xlfn.XLOOKUP(E438,Productos!A:A,Productos!B:B)</f>
        <v>VELAS</v>
      </c>
      <c r="G438" s="2" t="str">
        <f>_xlfn.XLOOKUP(F438,Productos!B:B,Productos!C:C)</f>
        <v>UN</v>
      </c>
      <c r="H438" s="12">
        <v>1</v>
      </c>
      <c r="I438" s="10">
        <v>2400</v>
      </c>
      <c r="J438" s="10">
        <v>0</v>
      </c>
      <c r="K438" s="14">
        <f t="shared" si="8"/>
        <v>2400</v>
      </c>
    </row>
    <row r="439" spans="1:11" x14ac:dyDescent="0.3">
      <c r="A439" s="2">
        <f>IF(_xlfn.CONCAT(B439:C439)=_xlfn.CONCAT(B438:C438),MAX($A$2:A438),MAX($A$2:A438)+1)</f>
        <v>212</v>
      </c>
      <c r="B439" s="3">
        <v>45058</v>
      </c>
      <c r="C439" s="2" t="s">
        <v>391</v>
      </c>
      <c r="D439" s="2" t="str">
        <f>_xlfn.XLOOKUP(C439,Proveedores!A:A,Proveedores!B:B)</f>
        <v>LMN LTDA</v>
      </c>
      <c r="E439" s="13">
        <v>68</v>
      </c>
      <c r="F439" s="2" t="str">
        <f>_xlfn.XLOOKUP(E439,Productos!A:A,Productos!B:B)</f>
        <v>BOLSA CAMISETA</v>
      </c>
      <c r="G439" s="2" t="str">
        <f>_xlfn.XLOOKUP(F439,Productos!B:B,Productos!C:C)</f>
        <v>UN</v>
      </c>
      <c r="H439" s="12">
        <v>10</v>
      </c>
      <c r="I439" s="10">
        <v>100</v>
      </c>
      <c r="J439" s="10">
        <v>0</v>
      </c>
      <c r="K439" s="14">
        <f t="shared" si="8"/>
        <v>1000</v>
      </c>
    </row>
    <row r="440" spans="1:11" x14ac:dyDescent="0.3">
      <c r="A440" s="2">
        <f>IF(_xlfn.CONCAT(B440:C440)=_xlfn.CONCAT(B439:C439),MAX($A$2:A439),MAX($A$2:A439)+1)</f>
        <v>213</v>
      </c>
      <c r="B440" s="3">
        <v>45058</v>
      </c>
      <c r="C440" s="2" t="s">
        <v>108</v>
      </c>
      <c r="D440" s="2" t="str">
        <f>_xlfn.XLOOKUP(C440,Proveedores!A:A,Proveedores!B:B)</f>
        <v>COMERCIAL DE GALLARDO LTDA</v>
      </c>
      <c r="E440" s="13">
        <v>8</v>
      </c>
      <c r="F440" s="2" t="str">
        <f>_xlfn.XLOOKUP(E440,Productos!A:A,Productos!B:B)</f>
        <v>JAMON</v>
      </c>
      <c r="G440" s="2" t="str">
        <f>_xlfn.XLOOKUP(F440,Productos!B:B,Productos!C:C)</f>
        <v>KG</v>
      </c>
      <c r="H440" s="12">
        <v>0.06</v>
      </c>
      <c r="I440" s="10">
        <v>4760</v>
      </c>
      <c r="J440" s="10">
        <v>0</v>
      </c>
      <c r="K440" s="14">
        <f t="shared" si="8"/>
        <v>285.59999999999997</v>
      </c>
    </row>
    <row r="441" spans="1:11" x14ac:dyDescent="0.3">
      <c r="A441" s="2">
        <f>IF(_xlfn.CONCAT(B441:C441)=_xlfn.CONCAT(B440:C440),MAX($A$2:A440),MAX($A$2:A440)+1)</f>
        <v>213</v>
      </c>
      <c r="B441" s="3">
        <v>45058</v>
      </c>
      <c r="C441" s="2" t="s">
        <v>108</v>
      </c>
      <c r="D441" s="2" t="str">
        <f>_xlfn.XLOOKUP(C441,Proveedores!A:A,Proveedores!B:B)</f>
        <v>COMERCIAL DE GALLARDO LTDA</v>
      </c>
      <c r="E441" s="13">
        <v>1022</v>
      </c>
      <c r="F441" s="2" t="str">
        <f>_xlfn.XLOOKUP(E441,Productos!A:A,Productos!B:B)</f>
        <v>JAMONADA</v>
      </c>
      <c r="G441" s="2" t="str">
        <f>_xlfn.XLOOKUP(F441,Productos!B:B,Productos!C:C)</f>
        <v>KG</v>
      </c>
      <c r="H441" s="12">
        <v>0.15</v>
      </c>
      <c r="I441" s="10">
        <v>6760</v>
      </c>
      <c r="J441" s="10">
        <v>0</v>
      </c>
      <c r="K441" s="14">
        <f t="shared" si="8"/>
        <v>1014</v>
      </c>
    </row>
    <row r="442" spans="1:11" x14ac:dyDescent="0.3">
      <c r="A442" s="2">
        <f>IF(_xlfn.CONCAT(B442:C442)=_xlfn.CONCAT(B441:C441),MAX($A$2:A441),MAX($A$2:A441)+1)</f>
        <v>213</v>
      </c>
      <c r="B442" s="3">
        <v>45058</v>
      </c>
      <c r="C442" s="2" t="s">
        <v>108</v>
      </c>
      <c r="D442" s="2" t="str">
        <f>_xlfn.XLOOKUP(C442,Proveedores!A:A,Proveedores!B:B)</f>
        <v>COMERCIAL DE GALLARDO LTDA</v>
      </c>
      <c r="E442" s="13">
        <v>8</v>
      </c>
      <c r="F442" s="2" t="str">
        <f>_xlfn.XLOOKUP(E442,Productos!A:A,Productos!B:B)</f>
        <v>JAMON</v>
      </c>
      <c r="G442" s="2" t="str">
        <f>_xlfn.XLOOKUP(F442,Productos!B:B,Productos!C:C)</f>
        <v>KG</v>
      </c>
      <c r="H442" s="12">
        <v>0.375</v>
      </c>
      <c r="I442" s="10">
        <v>8200</v>
      </c>
      <c r="J442" s="10">
        <v>0</v>
      </c>
      <c r="K442" s="14">
        <f t="shared" si="8"/>
        <v>3075</v>
      </c>
    </row>
    <row r="443" spans="1:11" x14ac:dyDescent="0.3">
      <c r="A443" s="2">
        <f>IF(_xlfn.CONCAT(B443:C443)=_xlfn.CONCAT(B442:C442),MAX($A$2:A442),MAX($A$2:A442)+1)</f>
        <v>213</v>
      </c>
      <c r="B443" s="3">
        <v>45058</v>
      </c>
      <c r="C443" s="2" t="s">
        <v>108</v>
      </c>
      <c r="D443" s="2" t="str">
        <f>_xlfn.XLOOKUP(C443,Proveedores!A:A,Proveedores!B:B)</f>
        <v>COMERCIAL DE GALLARDO LTDA</v>
      </c>
      <c r="E443" s="13">
        <v>76</v>
      </c>
      <c r="F443" s="2" t="str">
        <f>_xlfn.XLOOKUP(E443,Productos!A:A,Productos!B:B)</f>
        <v>SALAME</v>
      </c>
      <c r="G443" s="2" t="str">
        <f>_xlfn.XLOOKUP(F443,Productos!B:B,Productos!C:C)</f>
        <v>KG</v>
      </c>
      <c r="H443" s="12">
        <v>0.14000000000000001</v>
      </c>
      <c r="I443" s="10">
        <v>11900</v>
      </c>
      <c r="J443" s="10">
        <v>0</v>
      </c>
      <c r="K443" s="14">
        <f t="shared" si="8"/>
        <v>1666.0000000000002</v>
      </c>
    </row>
    <row r="444" spans="1:11" x14ac:dyDescent="0.3">
      <c r="A444" s="2">
        <f>IF(_xlfn.CONCAT(B444:C444)=_xlfn.CONCAT(B443:C443),MAX($A$2:A443),MAX($A$2:A443)+1)</f>
        <v>214</v>
      </c>
      <c r="B444" s="3">
        <v>45058</v>
      </c>
      <c r="C444" s="2" t="s">
        <v>194</v>
      </c>
      <c r="D444" s="2" t="str">
        <f>_xlfn.XLOOKUP(C444,Proveedores!A:A,Proveedores!B:B)</f>
        <v>FRUNA</v>
      </c>
      <c r="E444" s="13">
        <v>-1</v>
      </c>
      <c r="F444" s="2" t="str">
        <f>_xlfn.XLOOKUP(E444,Productos!A:A,Productos!B:B)</f>
        <v>OTROS</v>
      </c>
      <c r="G444" s="2" t="str">
        <f>_xlfn.XLOOKUP(F444,Productos!B:B,Productos!C:C)</f>
        <v>UN</v>
      </c>
      <c r="H444" s="12">
        <v>1</v>
      </c>
      <c r="I444" s="14">
        <v>742</v>
      </c>
      <c r="J444" s="14">
        <v>0</v>
      </c>
      <c r="K444" s="14">
        <f t="shared" si="8"/>
        <v>742</v>
      </c>
    </row>
    <row r="445" spans="1:11" x14ac:dyDescent="0.3">
      <c r="A445" s="2">
        <f>IF(_xlfn.CONCAT(B445:C445)=_xlfn.CONCAT(B444:C444),MAX($A$2:A444),MAX($A$2:A444)+1)</f>
        <v>214</v>
      </c>
      <c r="B445" s="3">
        <v>45058</v>
      </c>
      <c r="C445" s="2" t="s">
        <v>194</v>
      </c>
      <c r="D445" s="2" t="str">
        <f>_xlfn.XLOOKUP(C445,Proveedores!A:A,Proveedores!B:B)</f>
        <v>FRUNA</v>
      </c>
      <c r="E445" s="13">
        <v>-1</v>
      </c>
      <c r="F445" s="2" t="str">
        <f>_xlfn.XLOOKUP(E445,Productos!A:A,Productos!B:B)</f>
        <v>OTROS</v>
      </c>
      <c r="G445" s="2" t="str">
        <f>_xlfn.XLOOKUP(F445,Productos!B:B,Productos!C:C)</f>
        <v>UN</v>
      </c>
      <c r="H445" s="12">
        <v>1</v>
      </c>
      <c r="I445" s="14">
        <v>808</v>
      </c>
      <c r="J445" s="14">
        <v>0</v>
      </c>
      <c r="K445" s="14">
        <f t="shared" si="8"/>
        <v>808</v>
      </c>
    </row>
    <row r="446" spans="1:11" x14ac:dyDescent="0.3">
      <c r="A446" s="2">
        <f>IF(_xlfn.CONCAT(B446:C446)=_xlfn.CONCAT(B445:C445),MAX($A$2:A445),MAX($A$2:A445)+1)</f>
        <v>214</v>
      </c>
      <c r="B446" s="3">
        <v>45058</v>
      </c>
      <c r="C446" s="2" t="s">
        <v>194</v>
      </c>
      <c r="D446" s="2" t="str">
        <f>_xlfn.XLOOKUP(C446,Proveedores!A:A,Proveedores!B:B)</f>
        <v>FRUNA</v>
      </c>
      <c r="E446" s="13">
        <v>1010</v>
      </c>
      <c r="F446" s="2" t="str">
        <f>_xlfn.XLOOKUP(E446,Productos!A:A,Productos!B:B)</f>
        <v>GALLETAS SODA</v>
      </c>
      <c r="G446" s="2" t="str">
        <f>_xlfn.XLOOKUP(F446,Productos!B:B,Productos!C:C)</f>
        <v>UN</v>
      </c>
      <c r="H446" s="12">
        <v>1</v>
      </c>
      <c r="I446" s="14">
        <v>160</v>
      </c>
      <c r="J446" s="14">
        <v>0</v>
      </c>
      <c r="K446" s="14">
        <f t="shared" si="8"/>
        <v>160</v>
      </c>
    </row>
    <row r="447" spans="1:11" x14ac:dyDescent="0.3">
      <c r="A447" s="2">
        <f>IF(_xlfn.CONCAT(B447:C447)=_xlfn.CONCAT(B446:C446),MAX($A$2:A446),MAX($A$2:A446)+1)</f>
        <v>214</v>
      </c>
      <c r="B447" s="3">
        <v>45058</v>
      </c>
      <c r="C447" s="2" t="s">
        <v>194</v>
      </c>
      <c r="D447" s="2" t="str">
        <f>_xlfn.XLOOKUP(C447,Proveedores!A:A,Proveedores!B:B)</f>
        <v>FRUNA</v>
      </c>
      <c r="E447" s="13">
        <v>20</v>
      </c>
      <c r="F447" s="2" t="str">
        <f>_xlfn.XLOOKUP(E447,Productos!A:A,Productos!B:B)</f>
        <v>ACEITE 900ML</v>
      </c>
      <c r="G447" s="2" t="str">
        <f>_xlfn.XLOOKUP(F447,Productos!B:B,Productos!C:C)</f>
        <v>UN</v>
      </c>
      <c r="H447" s="12">
        <v>1</v>
      </c>
      <c r="I447" s="14">
        <v>1427</v>
      </c>
      <c r="J447" s="14">
        <v>0</v>
      </c>
      <c r="K447" s="14">
        <f t="shared" si="8"/>
        <v>1427</v>
      </c>
    </row>
    <row r="448" spans="1:11" x14ac:dyDescent="0.3">
      <c r="A448" s="2">
        <f>IF(_xlfn.CONCAT(B448:C448)=_xlfn.CONCAT(B447:C447),MAX($A$2:A447),MAX($A$2:A447)+1)</f>
        <v>214</v>
      </c>
      <c r="B448" s="3">
        <v>45058</v>
      </c>
      <c r="C448" s="2" t="s">
        <v>194</v>
      </c>
      <c r="D448" s="2" t="str">
        <f>_xlfn.XLOOKUP(C448,Proveedores!A:A,Proveedores!B:B)</f>
        <v>FRUNA</v>
      </c>
      <c r="E448" s="13">
        <v>93</v>
      </c>
      <c r="F448" s="2" t="str">
        <f>_xlfn.XLOOKUP(E448,Productos!A:A,Productos!B:B)</f>
        <v>MANJAR - CAJA</v>
      </c>
      <c r="G448" s="2" t="str">
        <f>_xlfn.XLOOKUP(F448,Productos!B:B,Productos!C:C)</f>
        <v>UN</v>
      </c>
      <c r="H448" s="12">
        <v>1</v>
      </c>
      <c r="I448" s="14">
        <v>1659</v>
      </c>
      <c r="J448" s="14">
        <v>0</v>
      </c>
      <c r="K448" s="14">
        <f t="shared" si="8"/>
        <v>1659</v>
      </c>
    </row>
    <row r="449" spans="1:11" x14ac:dyDescent="0.3">
      <c r="A449" s="2">
        <f>IF(_xlfn.CONCAT(B449:C449)=_xlfn.CONCAT(B448:C448),MAX($A$2:A448),MAX($A$2:A448)+1)</f>
        <v>215</v>
      </c>
      <c r="B449" s="3">
        <v>45058</v>
      </c>
      <c r="C449" s="2" t="s">
        <v>110</v>
      </c>
      <c r="D449" s="2" t="str">
        <f>_xlfn.XLOOKUP(C449,Proveedores!A:A,Proveedores!B:B)</f>
        <v>DISTRIBUIDORA DELICIA SPA</v>
      </c>
      <c r="E449" s="13">
        <v>-1</v>
      </c>
      <c r="F449" s="2" t="str">
        <f>_xlfn.XLOOKUP(E449,Productos!A:A,Productos!B:B)</f>
        <v>OTROS</v>
      </c>
      <c r="G449" s="2" t="str">
        <f>_xlfn.XLOOKUP(F449,Productos!B:B,Productos!C:C)</f>
        <v>UN</v>
      </c>
      <c r="H449" s="12">
        <v>1</v>
      </c>
      <c r="I449" s="14">
        <v>640</v>
      </c>
      <c r="J449" s="14">
        <v>0</v>
      </c>
      <c r="K449" s="14">
        <f t="shared" ref="K449:K512" si="9">(H449*I449)-J449</f>
        <v>640</v>
      </c>
    </row>
    <row r="450" spans="1:11" x14ac:dyDescent="0.3">
      <c r="A450" s="2">
        <f>IF(_xlfn.CONCAT(B450:C450)=_xlfn.CONCAT(B449:C449),MAX($A$2:A449),MAX($A$2:A449)+1)</f>
        <v>215</v>
      </c>
      <c r="B450" s="3">
        <v>45058</v>
      </c>
      <c r="C450" s="2" t="s">
        <v>110</v>
      </c>
      <c r="D450" s="2" t="str">
        <f>_xlfn.XLOOKUP(C450,Proveedores!A:A,Proveedores!B:B)</f>
        <v>DISTRIBUIDORA DELICIA SPA</v>
      </c>
      <c r="E450" s="13">
        <v>-1</v>
      </c>
      <c r="F450" s="2" t="str">
        <f>_xlfn.XLOOKUP(E450,Productos!A:A,Productos!B:B)</f>
        <v>OTROS</v>
      </c>
      <c r="G450" s="2" t="str">
        <f>_xlfn.XLOOKUP(F450,Productos!B:B,Productos!C:C)</f>
        <v>UN</v>
      </c>
      <c r="H450" s="12">
        <v>1</v>
      </c>
      <c r="I450" s="14">
        <v>80</v>
      </c>
      <c r="J450" s="14">
        <v>0</v>
      </c>
      <c r="K450" s="14">
        <f t="shared" si="9"/>
        <v>80</v>
      </c>
    </row>
    <row r="451" spans="1:11" x14ac:dyDescent="0.3">
      <c r="A451" s="2">
        <f>IF(_xlfn.CONCAT(B451:C451)=_xlfn.CONCAT(B450:C450),MAX($A$2:A450),MAX($A$2:A450)+1)</f>
        <v>215</v>
      </c>
      <c r="B451" s="3">
        <v>45058</v>
      </c>
      <c r="C451" s="2" t="s">
        <v>110</v>
      </c>
      <c r="D451" s="2" t="str">
        <f>_xlfn.XLOOKUP(C451,Proveedores!A:A,Proveedores!B:B)</f>
        <v>DISTRIBUIDORA DELICIA SPA</v>
      </c>
      <c r="E451" s="13">
        <v>-1</v>
      </c>
      <c r="F451" s="2" t="str">
        <f>_xlfn.XLOOKUP(E451,Productos!A:A,Productos!B:B)</f>
        <v>OTROS</v>
      </c>
      <c r="G451" s="2" t="str">
        <f>_xlfn.XLOOKUP(F451,Productos!B:B,Productos!C:C)</f>
        <v>UN</v>
      </c>
      <c r="H451" s="12">
        <v>1</v>
      </c>
      <c r="I451" s="14">
        <v>50</v>
      </c>
      <c r="J451" s="14">
        <v>0</v>
      </c>
      <c r="K451" s="14">
        <f t="shared" si="9"/>
        <v>50</v>
      </c>
    </row>
    <row r="452" spans="1:11" x14ac:dyDescent="0.3">
      <c r="A452" s="2">
        <f>IF(_xlfn.CONCAT(B452:C452)=_xlfn.CONCAT(B451:C451),MAX($A$2:A451),MAX($A$2:A451)+1)</f>
        <v>215</v>
      </c>
      <c r="B452" s="3">
        <v>45058</v>
      </c>
      <c r="C452" s="2" t="s">
        <v>110</v>
      </c>
      <c r="D452" s="2" t="str">
        <f>_xlfn.XLOOKUP(C452,Proveedores!A:A,Proveedores!B:B)</f>
        <v>DISTRIBUIDORA DELICIA SPA</v>
      </c>
      <c r="E452" s="13">
        <v>94</v>
      </c>
      <c r="F452" s="2" t="str">
        <f>_xlfn.XLOOKUP(E452,Productos!A:A,Productos!B:B)</f>
        <v>ENVASE DOMO (SOPAIPILLAS)</v>
      </c>
      <c r="G452" s="2" t="str">
        <f>_xlfn.XLOOKUP(F452,Productos!B:B,Productos!C:C)</f>
        <v>UN</v>
      </c>
      <c r="H452" s="12">
        <v>4</v>
      </c>
      <c r="I452" s="14">
        <v>300</v>
      </c>
      <c r="J452" s="14">
        <v>0</v>
      </c>
      <c r="K452" s="14">
        <f t="shared" si="9"/>
        <v>1200</v>
      </c>
    </row>
    <row r="453" spans="1:11" x14ac:dyDescent="0.3">
      <c r="A453" s="2">
        <f>IF(_xlfn.CONCAT(B453:C453)=_xlfn.CONCAT(B452:C452),MAX($A$2:A452),MAX($A$2:A452)+1)</f>
        <v>216</v>
      </c>
      <c r="B453" s="3">
        <v>45058</v>
      </c>
      <c r="C453" s="2" t="s">
        <v>215</v>
      </c>
      <c r="D453" s="2" t="str">
        <f>_xlfn.XLOOKUP(C453,Proveedores!A:A,Proveedores!B:B)</f>
        <v>SUPERCARNES</v>
      </c>
      <c r="E453" s="13">
        <v>12</v>
      </c>
      <c r="F453" s="2" t="str">
        <f>_xlfn.XLOOKUP(E453,Productos!A:A,Productos!B:B)</f>
        <v>CARNE MOLIDA</v>
      </c>
      <c r="G453" s="2" t="str">
        <f>_xlfn.XLOOKUP(F453,Productos!B:B,Productos!C:C)</f>
        <v>KG</v>
      </c>
      <c r="H453" s="12">
        <v>0.72199999999999998</v>
      </c>
      <c r="I453" s="14">
        <v>5881</v>
      </c>
      <c r="J453" s="14"/>
      <c r="K453" s="14">
        <f t="shared" si="9"/>
        <v>4246.0819999999994</v>
      </c>
    </row>
    <row r="454" spans="1:11" x14ac:dyDescent="0.3">
      <c r="A454" s="2">
        <f>IF(_xlfn.CONCAT(B454:C454)=_xlfn.CONCAT(B453:C453),MAX($A$2:A453),MAX($A$2:A453)+1)</f>
        <v>217</v>
      </c>
      <c r="B454" s="3">
        <v>45058</v>
      </c>
      <c r="C454" s="2" t="s">
        <v>109</v>
      </c>
      <c r="D454" s="2" t="str">
        <f>_xlfn.XLOOKUP(C454,Proveedores!A:A,Proveedores!B:B)</f>
        <v>SANTA ISABEL</v>
      </c>
      <c r="E454" s="13">
        <v>16</v>
      </c>
      <c r="F454" s="2" t="str">
        <f>_xlfn.XLOOKUP(E454,Productos!A:A,Productos!B:B)</f>
        <v>HARINA</v>
      </c>
      <c r="G454" s="2" t="str">
        <f>_xlfn.XLOOKUP(F454,Productos!B:B,Productos!C:C)</f>
        <v>KG</v>
      </c>
      <c r="H454" s="12">
        <v>3</v>
      </c>
      <c r="I454" s="14">
        <v>920</v>
      </c>
      <c r="J454" s="14">
        <v>138</v>
      </c>
      <c r="K454" s="14">
        <f t="shared" si="9"/>
        <v>2622</v>
      </c>
    </row>
    <row r="455" spans="1:11" x14ac:dyDescent="0.3">
      <c r="A455" s="2">
        <f>IF(_xlfn.CONCAT(B455:C455)=_xlfn.CONCAT(B454:C454),MAX($A$2:A454),MAX($A$2:A454)+1)</f>
        <v>217</v>
      </c>
      <c r="B455" s="3">
        <v>45058</v>
      </c>
      <c r="C455" s="2" t="s">
        <v>109</v>
      </c>
      <c r="D455" s="2" t="str">
        <f>_xlfn.XLOOKUP(C455,Proveedores!A:A,Proveedores!B:B)</f>
        <v>SANTA ISABEL</v>
      </c>
      <c r="E455" s="13">
        <v>42</v>
      </c>
      <c r="F455" s="2" t="str">
        <f>_xlfn.XLOOKUP(E455,Productos!A:A,Productos!B:B)</f>
        <v>PECHUGA POLLO</v>
      </c>
      <c r="G455" s="2" t="str">
        <f>_xlfn.XLOOKUP(F455,Productos!B:B,Productos!C:C)</f>
        <v>KG</v>
      </c>
      <c r="H455" s="12">
        <v>2.37</v>
      </c>
      <c r="I455" s="14">
        <v>2390</v>
      </c>
      <c r="J455" s="14">
        <v>284</v>
      </c>
      <c r="K455" s="14">
        <f t="shared" si="9"/>
        <v>5380.3</v>
      </c>
    </row>
    <row r="456" spans="1:11" x14ac:dyDescent="0.3">
      <c r="A456" s="2">
        <f>IF(_xlfn.CONCAT(B456:C456)=_xlfn.CONCAT(B455:C455),MAX($A$2:A455),MAX($A$2:A455)+1)</f>
        <v>217</v>
      </c>
      <c r="B456" s="3">
        <v>45058</v>
      </c>
      <c r="C456" s="2" t="s">
        <v>109</v>
      </c>
      <c r="D456" s="2" t="str">
        <f>_xlfn.XLOOKUP(C456,Proveedores!A:A,Proveedores!B:B)</f>
        <v>SANTA ISABEL</v>
      </c>
      <c r="E456" s="13">
        <v>70</v>
      </c>
      <c r="F456" s="2" t="str">
        <f>_xlfn.XLOOKUP(E456,Productos!A:A,Productos!B:B)</f>
        <v>CARNE VACUNO</v>
      </c>
      <c r="G456" s="2" t="str">
        <f>_xlfn.XLOOKUP(F456,Productos!B:B,Productos!C:C)</f>
        <v>KG</v>
      </c>
      <c r="H456" s="12">
        <v>1.23</v>
      </c>
      <c r="I456" s="14">
        <v>5990</v>
      </c>
      <c r="J456" s="14">
        <v>368</v>
      </c>
      <c r="K456" s="14">
        <f t="shared" si="9"/>
        <v>6999.7</v>
      </c>
    </row>
    <row r="457" spans="1:11" x14ac:dyDescent="0.3">
      <c r="A457" s="2">
        <f>IF(_xlfn.CONCAT(B457:C457)=_xlfn.CONCAT(B456:C456),MAX($A$2:A456),MAX($A$2:A456)+1)</f>
        <v>218</v>
      </c>
      <c r="B457" s="3">
        <v>45059</v>
      </c>
      <c r="C457" s="33" t="s">
        <v>221</v>
      </c>
      <c r="D457" s="2" t="str">
        <f>_xlfn.XLOOKUP(C457,Proveedores!A:A,Proveedores!B:B)</f>
        <v>FAMA</v>
      </c>
      <c r="E457" s="13">
        <v>43</v>
      </c>
      <c r="F457" s="2" t="str">
        <f>_xlfn.XLOOKUP(E457,Productos!A:A,Productos!B:B)</f>
        <v>VINO BLANCO</v>
      </c>
      <c r="G457" s="2" t="str">
        <f>_xlfn.XLOOKUP(F457,Productos!B:B,Productos!C:C)</f>
        <v>UN</v>
      </c>
      <c r="H457" s="12">
        <v>1</v>
      </c>
      <c r="I457" s="14">
        <v>1400</v>
      </c>
      <c r="J457" s="14">
        <v>0</v>
      </c>
      <c r="K457" s="14">
        <f t="shared" si="9"/>
        <v>1400</v>
      </c>
    </row>
    <row r="458" spans="1:11" x14ac:dyDescent="0.3">
      <c r="A458" s="2">
        <f>IF(_xlfn.CONCAT(B458:C458)=_xlfn.CONCAT(B457:C457),MAX($A$2:A457),MAX($A$2:A457)+1)</f>
        <v>219</v>
      </c>
      <c r="B458" s="3">
        <v>45059</v>
      </c>
      <c r="C458" s="2" t="s">
        <v>279</v>
      </c>
      <c r="D458" s="2" t="str">
        <f>_xlfn.XLOOKUP(C458,Proveedores!A:A,Proveedores!B:B)</f>
        <v>GALPON</v>
      </c>
      <c r="E458" s="13">
        <v>83</v>
      </c>
      <c r="F458" s="2" t="str">
        <f>_xlfn.XLOOKUP(E458,Productos!A:A,Productos!B:B)</f>
        <v>CHANCACA</v>
      </c>
      <c r="G458" s="2" t="str">
        <f>_xlfn.XLOOKUP(F458,Productos!B:B,Productos!C:C)</f>
        <v>UN</v>
      </c>
      <c r="H458" s="12">
        <v>1</v>
      </c>
      <c r="I458" s="14">
        <v>2350</v>
      </c>
      <c r="J458" s="14">
        <v>0</v>
      </c>
      <c r="K458" s="14">
        <f t="shared" si="9"/>
        <v>2350</v>
      </c>
    </row>
    <row r="459" spans="1:11" x14ac:dyDescent="0.3">
      <c r="A459" s="2">
        <f>IF(_xlfn.CONCAT(B459:C459)=_xlfn.CONCAT(B458:C458),MAX($A$2:A458),MAX($A$2:A458)+1)</f>
        <v>219</v>
      </c>
      <c r="B459" s="3">
        <v>45059</v>
      </c>
      <c r="C459" s="2" t="s">
        <v>279</v>
      </c>
      <c r="D459" s="2" t="str">
        <f>_xlfn.XLOOKUP(C459,Proveedores!A:A,Proveedores!B:B)</f>
        <v>GALPON</v>
      </c>
      <c r="E459" s="13">
        <v>1014</v>
      </c>
      <c r="F459" s="2" t="str">
        <f>_xlfn.XLOOKUP(E459,Productos!A:A,Productos!B:B)</f>
        <v>BEBIDA</v>
      </c>
      <c r="G459" s="2" t="str">
        <f>_xlfn.XLOOKUP(F459,Productos!B:B,Productos!C:C)</f>
        <v>UN</v>
      </c>
      <c r="H459" s="12">
        <v>1</v>
      </c>
      <c r="I459" s="14">
        <v>1600</v>
      </c>
      <c r="J459" s="14">
        <v>0</v>
      </c>
      <c r="K459" s="14">
        <f t="shared" si="9"/>
        <v>1600</v>
      </c>
    </row>
    <row r="460" spans="1:11" x14ac:dyDescent="0.3">
      <c r="A460" s="2">
        <f>IF(_xlfn.CONCAT(B460:C460)=_xlfn.CONCAT(B459:C459),MAX($A$2:A459),MAX($A$2:A459)+1)</f>
        <v>220</v>
      </c>
      <c r="B460" s="3">
        <v>45059</v>
      </c>
      <c r="C460" s="2" t="s">
        <v>110</v>
      </c>
      <c r="D460" s="2" t="str">
        <f>_xlfn.XLOOKUP(C460,Proveedores!A:A,Proveedores!B:B)</f>
        <v>DISTRIBUIDORA DELICIA SPA</v>
      </c>
      <c r="E460" s="13">
        <v>95</v>
      </c>
      <c r="F460" s="2" t="str">
        <f>_xlfn.XLOOKUP(E460,Productos!A:A,Productos!B:B)</f>
        <v>ETIQUETAS</v>
      </c>
      <c r="G460" s="2" t="str">
        <f>_xlfn.XLOOKUP(F460,Productos!B:B,Productos!C:C)</f>
        <v>UN</v>
      </c>
      <c r="H460" s="12">
        <v>6</v>
      </c>
      <c r="I460" s="14">
        <v>20</v>
      </c>
      <c r="J460" s="14">
        <v>0</v>
      </c>
      <c r="K460" s="14">
        <f t="shared" si="9"/>
        <v>120</v>
      </c>
    </row>
    <row r="461" spans="1:11" x14ac:dyDescent="0.3">
      <c r="A461" s="2">
        <f>IF(_xlfn.CONCAT(B461:C461)=_xlfn.CONCAT(B460:C460),MAX($A$2:A460),MAX($A$2:A460)+1)</f>
        <v>220</v>
      </c>
      <c r="B461" s="3">
        <v>45059</v>
      </c>
      <c r="C461" s="2" t="s">
        <v>110</v>
      </c>
      <c r="D461" s="2" t="str">
        <f>_xlfn.XLOOKUP(C461,Proveedores!A:A,Proveedores!B:B)</f>
        <v>DISTRIBUIDORA DELICIA SPA</v>
      </c>
      <c r="E461" s="13">
        <v>94</v>
      </c>
      <c r="F461" s="2" t="str">
        <f>_xlfn.XLOOKUP(E461,Productos!A:A,Productos!B:B)</f>
        <v>ENVASE DOMO (SOPAIPILLAS)</v>
      </c>
      <c r="G461" s="2" t="str">
        <f>_xlfn.XLOOKUP(F461,Productos!B:B,Productos!C:C)</f>
        <v>UN</v>
      </c>
      <c r="H461" s="12">
        <v>6</v>
      </c>
      <c r="I461" s="14">
        <v>300</v>
      </c>
      <c r="J461" s="14">
        <v>0</v>
      </c>
      <c r="K461" s="14">
        <f t="shared" si="9"/>
        <v>1800</v>
      </c>
    </row>
    <row r="462" spans="1:11" x14ac:dyDescent="0.3">
      <c r="A462" s="2">
        <f>IF(_xlfn.CONCAT(B462:C462)=_xlfn.CONCAT(B461:C461),MAX($A$2:A461),MAX($A$2:A461)+1)</f>
        <v>221</v>
      </c>
      <c r="B462" s="3">
        <v>45059</v>
      </c>
      <c r="C462" s="2" t="s">
        <v>113</v>
      </c>
      <c r="D462" s="2" t="str">
        <f>_xlfn.XLOOKUP(C462,Proveedores!A:A,Proveedores!B:B)</f>
        <v>UNIMARC</v>
      </c>
      <c r="E462" s="13">
        <v>27</v>
      </c>
      <c r="F462" s="2" t="str">
        <f>_xlfn.XLOOKUP(E462,Productos!A:A,Productos!B:B)</f>
        <v>TRUTRO DE POLLO</v>
      </c>
      <c r="G462" s="2" t="str">
        <f>_xlfn.XLOOKUP(F462,Productos!B:B,Productos!C:C)</f>
        <v>KG</v>
      </c>
      <c r="H462" s="12">
        <v>2.0539999999999998</v>
      </c>
      <c r="I462" s="14">
        <v>2190</v>
      </c>
      <c r="J462" s="14">
        <v>0</v>
      </c>
      <c r="K462" s="14">
        <f t="shared" si="9"/>
        <v>4498.2599999999993</v>
      </c>
    </row>
    <row r="463" spans="1:11" x14ac:dyDescent="0.3">
      <c r="A463" s="2">
        <f>IF(_xlfn.CONCAT(B463:C463)=_xlfn.CONCAT(B462:C462),MAX($A$2:A462),MAX($A$2:A462)+1)</f>
        <v>221</v>
      </c>
      <c r="B463" s="3">
        <v>45059</v>
      </c>
      <c r="C463" s="2" t="s">
        <v>113</v>
      </c>
      <c r="D463" s="2" t="str">
        <f>_xlfn.XLOOKUP(C463,Proveedores!A:A,Proveedores!B:B)</f>
        <v>UNIMARC</v>
      </c>
      <c r="E463" s="13">
        <v>1008</v>
      </c>
      <c r="F463" s="2" t="str">
        <f>_xlfn.XLOOKUP(E463,Productos!A:A,Productos!B:B)</f>
        <v>PAN CASA</v>
      </c>
      <c r="G463" s="2" t="str">
        <f>_xlfn.XLOOKUP(F463,Productos!B:B,Productos!C:C)</f>
        <v>KG</v>
      </c>
      <c r="H463" s="12">
        <v>0.11600000000000001</v>
      </c>
      <c r="I463" s="14">
        <v>3190</v>
      </c>
      <c r="J463" s="14">
        <v>0</v>
      </c>
      <c r="K463" s="14">
        <f t="shared" si="9"/>
        <v>370.04</v>
      </c>
    </row>
    <row r="464" spans="1:11" x14ac:dyDescent="0.3">
      <c r="A464" s="2">
        <f>IF(_xlfn.CONCAT(B464:C464)=_xlfn.CONCAT(B463:C463),MAX($A$2:A463),MAX($A$2:A463)+1)</f>
        <v>221</v>
      </c>
      <c r="B464" s="3">
        <v>45059</v>
      </c>
      <c r="C464" s="2" t="s">
        <v>113</v>
      </c>
      <c r="D464" s="2" t="str">
        <f>_xlfn.XLOOKUP(C464,Proveedores!A:A,Proveedores!B:B)</f>
        <v>UNIMARC</v>
      </c>
      <c r="E464" s="13">
        <v>1024</v>
      </c>
      <c r="F464" s="2" t="str">
        <f>_xlfn.XLOOKUP(E464,Productos!A:A,Productos!B:B)</f>
        <v>AZUCAR RUBIA</v>
      </c>
      <c r="G464" s="2" t="str">
        <f>_xlfn.XLOOKUP(F464,Productos!B:B,Productos!C:C)</f>
        <v>KG</v>
      </c>
      <c r="H464" s="12">
        <v>1</v>
      </c>
      <c r="I464" s="14">
        <v>1210</v>
      </c>
      <c r="J464" s="14">
        <v>170</v>
      </c>
      <c r="K464" s="14">
        <f t="shared" si="9"/>
        <v>1040</v>
      </c>
    </row>
    <row r="465" spans="1:11" x14ac:dyDescent="0.3">
      <c r="A465" s="2">
        <f>IF(_xlfn.CONCAT(B465:C465)=_xlfn.CONCAT(B464:C464),MAX($A$2:A464),MAX($A$2:A464)+1)</f>
        <v>221</v>
      </c>
      <c r="B465" s="3">
        <v>45059</v>
      </c>
      <c r="C465" s="2" t="s">
        <v>113</v>
      </c>
      <c r="D465" s="2" t="str">
        <f>_xlfn.XLOOKUP(C465,Proveedores!A:A,Proveedores!B:B)</f>
        <v>UNIMARC</v>
      </c>
      <c r="E465" s="13">
        <v>32</v>
      </c>
      <c r="F465" s="2" t="str">
        <f>_xlfn.XLOOKUP(E465,Productos!A:A,Productos!B:B)</f>
        <v>HUEVOS 30 - BANDEJA</v>
      </c>
      <c r="G465" s="2" t="str">
        <f>_xlfn.XLOOKUP(F465,Productos!B:B,Productos!C:C)</f>
        <v>UN</v>
      </c>
      <c r="H465" s="12">
        <v>1</v>
      </c>
      <c r="I465" s="14">
        <v>6090</v>
      </c>
      <c r="J465" s="14">
        <v>0</v>
      </c>
      <c r="K465" s="14">
        <f t="shared" si="9"/>
        <v>6090</v>
      </c>
    </row>
    <row r="466" spans="1:11" x14ac:dyDescent="0.3">
      <c r="A466" s="2">
        <f>IF(_xlfn.CONCAT(B466:C466)=_xlfn.CONCAT(B465:C465),MAX($A$2:A465),MAX($A$2:A465)+1)</f>
        <v>222</v>
      </c>
      <c r="B466" s="3">
        <v>45059</v>
      </c>
      <c r="C466" s="2" t="s">
        <v>290</v>
      </c>
      <c r="D466" s="2" t="str">
        <f>_xlfn.XLOOKUP(C466,Proveedores!A:A,Proveedores!B:B)</f>
        <v>COMERCIAL DON PEPO</v>
      </c>
      <c r="E466" s="13">
        <v>83</v>
      </c>
      <c r="F466" s="2" t="str">
        <f>_xlfn.XLOOKUP(E466,Productos!A:A,Productos!B:B)</f>
        <v>CHANCACA</v>
      </c>
      <c r="G466" s="2" t="str">
        <f>_xlfn.XLOOKUP(F466,Productos!B:B,Productos!C:C)</f>
        <v>UN</v>
      </c>
      <c r="H466" s="12">
        <v>2</v>
      </c>
      <c r="I466" s="14">
        <v>1490</v>
      </c>
      <c r="J466" s="14">
        <v>0</v>
      </c>
      <c r="K466" s="14">
        <f t="shared" si="9"/>
        <v>2980</v>
      </c>
    </row>
    <row r="467" spans="1:11" x14ac:dyDescent="0.3">
      <c r="A467" s="2">
        <f>IF(_xlfn.CONCAT(B467:C467)=_xlfn.CONCAT(B466:C466),MAX($A$2:A466),MAX($A$2:A466)+1)</f>
        <v>222</v>
      </c>
      <c r="B467" s="3">
        <v>45059</v>
      </c>
      <c r="C467" s="2" t="s">
        <v>290</v>
      </c>
      <c r="D467" s="2" t="str">
        <f>_xlfn.XLOOKUP(C467,Proveedores!A:A,Proveedores!B:B)</f>
        <v>COMERCIAL DON PEPO</v>
      </c>
      <c r="E467" s="13">
        <v>54</v>
      </c>
      <c r="F467" s="2" t="str">
        <f>_xlfn.XLOOKUP(E467,Productos!A:A,Productos!B:B)</f>
        <v>GALLETAS</v>
      </c>
      <c r="G467" s="2" t="str">
        <f>_xlfn.XLOOKUP(F467,Productos!B:B,Productos!C:C)</f>
        <v>UN</v>
      </c>
      <c r="H467" s="12">
        <v>1</v>
      </c>
      <c r="I467" s="14">
        <v>470</v>
      </c>
      <c r="J467" s="14">
        <v>0</v>
      </c>
      <c r="K467" s="14">
        <f t="shared" si="9"/>
        <v>470</v>
      </c>
    </row>
    <row r="468" spans="1:11" x14ac:dyDescent="0.3">
      <c r="A468" s="2">
        <f>IF(_xlfn.CONCAT(B468:C468)=_xlfn.CONCAT(B467:C467),MAX($A$2:A467),MAX($A$2:A467)+1)</f>
        <v>223</v>
      </c>
      <c r="B468" s="3">
        <v>45059</v>
      </c>
      <c r="C468" s="2" t="s">
        <v>109</v>
      </c>
      <c r="D468" s="2" t="str">
        <f>_xlfn.XLOOKUP(C468,Proveedores!A:A,Proveedores!B:B)</f>
        <v>SANTA ISABEL</v>
      </c>
      <c r="E468" s="13">
        <v>16</v>
      </c>
      <c r="F468" s="2" t="str">
        <f>_xlfn.XLOOKUP(E468,Productos!A:A,Productos!B:B)</f>
        <v>HARINA</v>
      </c>
      <c r="G468" s="2" t="str">
        <f>_xlfn.XLOOKUP(F468,Productos!B:B,Productos!C:C)</f>
        <v>KG</v>
      </c>
      <c r="H468" s="12">
        <v>4</v>
      </c>
      <c r="I468" s="14">
        <v>920</v>
      </c>
      <c r="J468" s="14">
        <v>0</v>
      </c>
      <c r="K468" s="14">
        <f t="shared" si="9"/>
        <v>3680</v>
      </c>
    </row>
    <row r="469" spans="1:11" x14ac:dyDescent="0.3">
      <c r="A469" s="2">
        <f>IF(_xlfn.CONCAT(B469:C469)=_xlfn.CONCAT(B468:C468),MAX($A$2:A468),MAX($A$2:A468)+1)</f>
        <v>223</v>
      </c>
      <c r="B469" s="3">
        <v>45059</v>
      </c>
      <c r="C469" s="2" t="s">
        <v>109</v>
      </c>
      <c r="D469" s="2" t="str">
        <f>_xlfn.XLOOKUP(C469,Proveedores!A:A,Proveedores!B:B)</f>
        <v>SANTA ISABEL</v>
      </c>
      <c r="E469" s="13">
        <v>51</v>
      </c>
      <c r="F469" s="2" t="str">
        <f>_xlfn.XLOOKUP(E469,Productos!A:A,Productos!B:B)</f>
        <v>LAVALOZAS</v>
      </c>
      <c r="G469" s="2" t="str">
        <f>_xlfn.XLOOKUP(F469,Productos!B:B,Productos!C:C)</f>
        <v>UN</v>
      </c>
      <c r="H469" s="12">
        <v>1</v>
      </c>
      <c r="I469" s="14">
        <v>4399</v>
      </c>
      <c r="J469" s="14">
        <v>1109</v>
      </c>
      <c r="K469" s="14">
        <f t="shared" si="9"/>
        <v>3290</v>
      </c>
    </row>
    <row r="470" spans="1:11" x14ac:dyDescent="0.3">
      <c r="A470" s="2">
        <f>IF(_xlfn.CONCAT(B470:C470)=_xlfn.CONCAT(B469:C469),MAX($A$2:A469),MAX($A$2:A469)+1)</f>
        <v>223</v>
      </c>
      <c r="B470" s="3">
        <v>45059</v>
      </c>
      <c r="C470" s="2" t="s">
        <v>109</v>
      </c>
      <c r="D470" s="2" t="str">
        <f>_xlfn.XLOOKUP(C470,Proveedores!A:A,Proveedores!B:B)</f>
        <v>SANTA ISABEL</v>
      </c>
      <c r="E470" s="13">
        <v>1008</v>
      </c>
      <c r="F470" s="2" t="str">
        <f>_xlfn.XLOOKUP(E470,Productos!A:A,Productos!B:B)</f>
        <v>PAN CASA</v>
      </c>
      <c r="G470" s="2" t="str">
        <f>_xlfn.XLOOKUP(F470,Productos!B:B,Productos!C:C)</f>
        <v>KG</v>
      </c>
      <c r="H470" s="12">
        <v>0.77200000000000002</v>
      </c>
      <c r="I470" s="10">
        <v>1689</v>
      </c>
      <c r="J470" s="10">
        <v>65</v>
      </c>
      <c r="K470" s="14">
        <f t="shared" si="9"/>
        <v>1238.9080000000001</v>
      </c>
    </row>
    <row r="471" spans="1:11" x14ac:dyDescent="0.3">
      <c r="A471" s="2">
        <f>IF(_xlfn.CONCAT(B471:C471)=_xlfn.CONCAT(B470:C470),MAX($A$2:A470),MAX($A$2:A470)+1)</f>
        <v>224</v>
      </c>
      <c r="B471" s="3">
        <v>45059</v>
      </c>
      <c r="C471" s="2" t="s">
        <v>245</v>
      </c>
      <c r="D471" s="2" t="str">
        <f>_xlfn.XLOOKUP(C471,Proveedores!A:A,Proveedores!B:B)</f>
        <v>COLECTIVOS 15</v>
      </c>
      <c r="E471" s="13">
        <v>1004</v>
      </c>
      <c r="F471" s="2" t="str">
        <f>_xlfn.XLOOKUP(E471,Productos!A:A,Productos!B:B)</f>
        <v>TRANSPORTE</v>
      </c>
      <c r="G471" s="2" t="str">
        <f>_xlfn.XLOOKUP(F471,Productos!B:B,Productos!C:C)</f>
        <v>UN</v>
      </c>
      <c r="H471" s="12">
        <v>2</v>
      </c>
      <c r="I471" s="10">
        <v>1000</v>
      </c>
      <c r="J471" s="10">
        <v>0</v>
      </c>
      <c r="K471" s="14">
        <f t="shared" si="9"/>
        <v>2000</v>
      </c>
    </row>
    <row r="472" spans="1:11" x14ac:dyDescent="0.3">
      <c r="A472" s="2">
        <f>IF(_xlfn.CONCAT(B472:C472)=_xlfn.CONCAT(B471:C471),MAX($A$2:A471),MAX($A$2:A471)+1)</f>
        <v>225</v>
      </c>
      <c r="B472" s="3">
        <v>45061</v>
      </c>
      <c r="C472" s="2" t="s">
        <v>116</v>
      </c>
      <c r="D472" s="2" t="str">
        <f>_xlfn.XLOOKUP(C472,Proveedores!A:A,Proveedores!B:B)</f>
        <v>EMPRESA COMERCIAL LA VEGA</v>
      </c>
      <c r="E472" s="13">
        <v>56</v>
      </c>
      <c r="F472" s="2" t="str">
        <f>_xlfn.XLOOKUP(E472,Productos!A:A,Productos!B:B)</f>
        <v>VERDURAS</v>
      </c>
      <c r="G472" s="2" t="str">
        <f>_xlfn.XLOOKUP(F472,Productos!B:B,Productos!C:C)</f>
        <v>UN</v>
      </c>
      <c r="H472" s="12">
        <v>1</v>
      </c>
      <c r="I472" s="10">
        <v>5760</v>
      </c>
      <c r="J472" s="10">
        <v>0</v>
      </c>
      <c r="K472" s="14">
        <f t="shared" si="9"/>
        <v>5760</v>
      </c>
    </row>
    <row r="473" spans="1:11" x14ac:dyDescent="0.3">
      <c r="A473" s="2">
        <f>IF(_xlfn.CONCAT(B473:C473)=_xlfn.CONCAT(B472:C472),MAX($A$2:A472),MAX($A$2:A472)+1)</f>
        <v>226</v>
      </c>
      <c r="B473" s="3">
        <v>45062</v>
      </c>
      <c r="C473" s="2" t="s">
        <v>279</v>
      </c>
      <c r="D473" s="2" t="str">
        <f>_xlfn.XLOOKUP(C473,Proveedores!A:A,Proveedores!B:B)</f>
        <v>GALPON</v>
      </c>
      <c r="E473" s="13">
        <v>1014</v>
      </c>
      <c r="F473" s="2" t="str">
        <f>_xlfn.XLOOKUP(E473,Productos!A:A,Productos!B:B)</f>
        <v>BEBIDA</v>
      </c>
      <c r="G473" s="2" t="str">
        <f>_xlfn.XLOOKUP(F473,Productos!B:B,Productos!C:C)</f>
        <v>UN</v>
      </c>
      <c r="H473" s="12">
        <v>1</v>
      </c>
      <c r="I473" s="10">
        <v>1400</v>
      </c>
      <c r="J473" s="10">
        <v>0</v>
      </c>
      <c r="K473" s="14">
        <f t="shared" si="9"/>
        <v>1400</v>
      </c>
    </row>
    <row r="474" spans="1:11" x14ac:dyDescent="0.3">
      <c r="A474" s="2">
        <f>IF(_xlfn.CONCAT(B474:C474)=_xlfn.CONCAT(B473:C473),MAX($A$2:A473),MAX($A$2:A473)+1)</f>
        <v>226</v>
      </c>
      <c r="B474" s="3">
        <v>45062</v>
      </c>
      <c r="C474" s="2" t="s">
        <v>279</v>
      </c>
      <c r="D474" s="2" t="str">
        <f>_xlfn.XLOOKUP(C474,Proveedores!A:A,Proveedores!B:B)</f>
        <v>GALPON</v>
      </c>
      <c r="E474" s="13">
        <v>1008</v>
      </c>
      <c r="F474" s="2" t="str">
        <f>_xlfn.XLOOKUP(E474,Productos!A:A,Productos!B:B)</f>
        <v>PAN CASA</v>
      </c>
      <c r="G474" s="2" t="str">
        <f>_xlfn.XLOOKUP(F474,Productos!B:B,Productos!C:C)</f>
        <v>KG</v>
      </c>
      <c r="H474" s="12">
        <v>0.57599999999999996</v>
      </c>
      <c r="I474" s="10">
        <v>2200</v>
      </c>
      <c r="J474" s="10">
        <v>0</v>
      </c>
      <c r="K474" s="14">
        <f t="shared" si="9"/>
        <v>1267.1999999999998</v>
      </c>
    </row>
    <row r="475" spans="1:11" x14ac:dyDescent="0.3">
      <c r="A475" s="2">
        <f>IF(_xlfn.CONCAT(B475:C475)=_xlfn.CONCAT(B474:C474),MAX($A$2:A474),MAX($A$2:A474)+1)</f>
        <v>227</v>
      </c>
      <c r="B475" s="3">
        <v>45063</v>
      </c>
      <c r="C475" s="2" t="s">
        <v>290</v>
      </c>
      <c r="D475" s="2" t="str">
        <f>_xlfn.XLOOKUP(C475,Proveedores!A:A,Proveedores!B:B)</f>
        <v>COMERCIAL DON PEPO</v>
      </c>
      <c r="E475" s="13">
        <v>96</v>
      </c>
      <c r="F475" s="2" t="str">
        <f>_xlfn.XLOOKUP(E475,Productos!A:A,Productos!B:B)</f>
        <v>MAICENA</v>
      </c>
      <c r="G475" s="2" t="str">
        <f>_xlfn.XLOOKUP(F475,Productos!B:B,Productos!C:C)</f>
        <v>KG</v>
      </c>
      <c r="H475" s="12">
        <v>1</v>
      </c>
      <c r="I475" s="10">
        <v>1590</v>
      </c>
      <c r="J475" s="10">
        <v>0</v>
      </c>
      <c r="K475" s="14">
        <f t="shared" si="9"/>
        <v>1590</v>
      </c>
    </row>
    <row r="476" spans="1:11" x14ac:dyDescent="0.3">
      <c r="A476" s="2">
        <f>IF(_xlfn.CONCAT(B476:C476)=_xlfn.CONCAT(B475:C475),MAX($A$2:A475),MAX($A$2:A475)+1)</f>
        <v>228</v>
      </c>
      <c r="B476" s="3">
        <v>45063</v>
      </c>
      <c r="C476" s="2" t="s">
        <v>215</v>
      </c>
      <c r="D476" s="2" t="str">
        <f>_xlfn.XLOOKUP(C476,Proveedores!A:A,Proveedores!B:B)</f>
        <v>SUPERCARNES</v>
      </c>
      <c r="E476" s="13">
        <v>12</v>
      </c>
      <c r="F476" s="2" t="str">
        <f>_xlfn.XLOOKUP(E476,Productos!A:A,Productos!B:B)</f>
        <v>CARNE MOLIDA</v>
      </c>
      <c r="G476" s="2" t="str">
        <f>_xlfn.XLOOKUP(F476,Productos!B:B,Productos!C:C)</f>
        <v>KG</v>
      </c>
      <c r="H476" s="12">
        <v>1.006</v>
      </c>
      <c r="I476" s="10">
        <v>4998</v>
      </c>
      <c r="J476" s="10">
        <v>0</v>
      </c>
      <c r="K476" s="14">
        <f t="shared" si="9"/>
        <v>5027.9880000000003</v>
      </c>
    </row>
    <row r="477" spans="1:11" x14ac:dyDescent="0.3">
      <c r="A477" s="2">
        <f>IF(_xlfn.CONCAT(B477:C477)=_xlfn.CONCAT(B476:C476),MAX($A$2:A476),MAX($A$2:A476)+1)</f>
        <v>229</v>
      </c>
      <c r="B477" s="3">
        <v>45063</v>
      </c>
      <c r="C477" s="2" t="s">
        <v>109</v>
      </c>
      <c r="D477" s="2" t="str">
        <f>_xlfn.XLOOKUP(C477,Proveedores!A:A,Proveedores!B:B)</f>
        <v>SANTA ISABEL</v>
      </c>
      <c r="E477" s="13">
        <v>1008</v>
      </c>
      <c r="F477" s="2" t="str">
        <f>_xlfn.XLOOKUP(E477,Productos!A:A,Productos!B:B)</f>
        <v>PAN CASA</v>
      </c>
      <c r="G477" s="2" t="str">
        <f>_xlfn.XLOOKUP(F477,Productos!B:B,Productos!C:C)</f>
        <v>KG</v>
      </c>
      <c r="H477" s="12">
        <v>0.57999999999999996</v>
      </c>
      <c r="I477" s="10">
        <v>2089</v>
      </c>
      <c r="J477" s="10">
        <v>61</v>
      </c>
      <c r="K477" s="14">
        <f t="shared" si="9"/>
        <v>1150.6199999999999</v>
      </c>
    </row>
    <row r="478" spans="1:11" x14ac:dyDescent="0.3">
      <c r="A478" s="2">
        <f>IF(_xlfn.CONCAT(B478:C478)=_xlfn.CONCAT(B477:C477),MAX($A$2:A477),MAX($A$2:A477)+1)</f>
        <v>229</v>
      </c>
      <c r="B478" s="3">
        <v>45063</v>
      </c>
      <c r="C478" s="2" t="s">
        <v>109</v>
      </c>
      <c r="D478" s="2" t="str">
        <f>_xlfn.XLOOKUP(C478,Proveedores!A:A,Proveedores!B:B)</f>
        <v>SANTA ISABEL</v>
      </c>
      <c r="E478" s="13">
        <v>2</v>
      </c>
      <c r="F478" s="2" t="str">
        <f>_xlfn.XLOOKUP(E478,Productos!A:A,Productos!B:B)</f>
        <v>CREMA DE LECHE</v>
      </c>
      <c r="G478" s="2" t="str">
        <f>_xlfn.XLOOKUP(F478,Productos!B:B,Productos!C:C)</f>
        <v>LT</v>
      </c>
      <c r="H478" s="12">
        <v>1</v>
      </c>
      <c r="I478" s="10">
        <v>4549</v>
      </c>
      <c r="J478" s="10">
        <v>227</v>
      </c>
      <c r="K478" s="14">
        <f t="shared" si="9"/>
        <v>4322</v>
      </c>
    </row>
    <row r="479" spans="1:11" x14ac:dyDescent="0.3">
      <c r="A479" s="2">
        <f>IF(_xlfn.CONCAT(B479:C479)=_xlfn.CONCAT(B478:C478),MAX($A$2:A478),MAX($A$2:A478)+1)</f>
        <v>229</v>
      </c>
      <c r="B479" s="3">
        <v>45063</v>
      </c>
      <c r="C479" s="2" t="s">
        <v>109</v>
      </c>
      <c r="D479" s="2" t="str">
        <f>_xlfn.XLOOKUP(C479,Proveedores!A:A,Proveedores!B:B)</f>
        <v>SANTA ISABEL</v>
      </c>
      <c r="E479" s="13">
        <v>27</v>
      </c>
      <c r="F479" s="2" t="str">
        <f>_xlfn.XLOOKUP(E479,Productos!A:A,Productos!B:B)</f>
        <v>TRUTRO DE POLLO</v>
      </c>
      <c r="G479" s="2" t="str">
        <f>_xlfn.XLOOKUP(F479,Productos!B:B,Productos!C:C)</f>
        <v>KG</v>
      </c>
      <c r="H479" s="12">
        <v>2.976</v>
      </c>
      <c r="I479" s="10">
        <v>2190</v>
      </c>
      <c r="J479" s="10">
        <v>326</v>
      </c>
      <c r="K479" s="14">
        <f t="shared" si="9"/>
        <v>6191.44</v>
      </c>
    </row>
    <row r="480" spans="1:11" x14ac:dyDescent="0.3">
      <c r="A480" s="2">
        <f>IF(_xlfn.CONCAT(B480:C480)=_xlfn.CONCAT(B479:C479),MAX($A$2:A479),MAX($A$2:A479)+1)</f>
        <v>229</v>
      </c>
      <c r="B480" s="3">
        <v>45063</v>
      </c>
      <c r="C480" s="2" t="s">
        <v>109</v>
      </c>
      <c r="D480" s="2" t="str">
        <f>_xlfn.XLOOKUP(C480,Proveedores!A:A,Proveedores!B:B)</f>
        <v>SANTA ISABEL</v>
      </c>
      <c r="E480" s="13">
        <v>1024</v>
      </c>
      <c r="F480" s="2" t="str">
        <f>_xlfn.XLOOKUP(E480,Productos!A:A,Productos!B:B)</f>
        <v>AZUCAR RUBIA</v>
      </c>
      <c r="G480" s="2" t="str">
        <f>_xlfn.XLOOKUP(F480,Productos!B:B,Productos!C:C)</f>
        <v>KG</v>
      </c>
      <c r="H480" s="12">
        <v>1</v>
      </c>
      <c r="I480" s="10">
        <v>2889</v>
      </c>
      <c r="J480" s="10">
        <v>2022</v>
      </c>
      <c r="K480" s="14">
        <f t="shared" si="9"/>
        <v>867</v>
      </c>
    </row>
    <row r="481" spans="1:11" x14ac:dyDescent="0.3">
      <c r="A481" s="2">
        <f>IF(_xlfn.CONCAT(B481:C481)=_xlfn.CONCAT(B480:C480),MAX($A$2:A480),MAX($A$2:A480)+1)</f>
        <v>230</v>
      </c>
      <c r="B481" s="3">
        <v>45063</v>
      </c>
      <c r="C481" s="2" t="s">
        <v>160</v>
      </c>
      <c r="D481" s="2" t="str">
        <f>_xlfn.XLOOKUP(C481,Proveedores!A:A,Proveedores!B:B)</f>
        <v>CARNES KAR</v>
      </c>
      <c r="E481" s="13">
        <v>42</v>
      </c>
      <c r="F481" s="2" t="str">
        <f>_xlfn.XLOOKUP(E481,Productos!A:A,Productos!B:B)</f>
        <v>PECHUGA POLLO</v>
      </c>
      <c r="G481" s="2" t="str">
        <f>_xlfn.XLOOKUP(F481,Productos!B:B,Productos!C:C)</f>
        <v>KG</v>
      </c>
      <c r="H481" s="12">
        <v>2.2959999999999998</v>
      </c>
      <c r="I481" s="10">
        <v>2798</v>
      </c>
      <c r="J481" s="10">
        <v>0</v>
      </c>
      <c r="K481" s="14">
        <f t="shared" si="9"/>
        <v>6424.2079999999996</v>
      </c>
    </row>
    <row r="482" spans="1:11" x14ac:dyDescent="0.3">
      <c r="A482" s="2">
        <f>IF(_xlfn.CONCAT(B482:C482)=_xlfn.CONCAT(B481:C481),MAX($A$2:A481),MAX($A$2:A481)+1)</f>
        <v>231</v>
      </c>
      <c r="B482" s="3">
        <v>45063</v>
      </c>
      <c r="C482" s="2" t="s">
        <v>263</v>
      </c>
      <c r="D482" s="2" t="str">
        <f>_xlfn.XLOOKUP(C482,Proveedores!A:A,Proveedores!B:B)</f>
        <v>FARMACIAS FENIX</v>
      </c>
      <c r="E482" s="13">
        <v>1005</v>
      </c>
      <c r="F482" s="2" t="str">
        <f>_xlfn.XLOOKUP(E482,Productos!A:A,Productos!B:B)</f>
        <v>MEDICAMENTOS CASA</v>
      </c>
      <c r="G482" s="2" t="str">
        <f>_xlfn.XLOOKUP(F482,Productos!B:B,Productos!C:C)</f>
        <v>UN</v>
      </c>
      <c r="H482" s="12">
        <v>1</v>
      </c>
      <c r="I482" s="10">
        <v>900</v>
      </c>
      <c r="J482" s="10">
        <v>0</v>
      </c>
      <c r="K482" s="14">
        <f t="shared" si="9"/>
        <v>900</v>
      </c>
    </row>
    <row r="483" spans="1:11" x14ac:dyDescent="0.3">
      <c r="A483" s="2">
        <f>IF(_xlfn.CONCAT(B483:C483)=_xlfn.CONCAT(B482:C482),MAX($A$2:A482),MAX($A$2:A482)+1)</f>
        <v>231</v>
      </c>
      <c r="B483" s="3">
        <v>45063</v>
      </c>
      <c r="C483" s="2" t="s">
        <v>263</v>
      </c>
      <c r="D483" s="2" t="str">
        <f>_xlfn.XLOOKUP(C483,Proveedores!A:A,Proveedores!B:B)</f>
        <v>FARMACIAS FENIX</v>
      </c>
      <c r="E483" s="13">
        <v>1005</v>
      </c>
      <c r="F483" s="2" t="str">
        <f>_xlfn.XLOOKUP(E483,Productos!A:A,Productos!B:B)</f>
        <v>MEDICAMENTOS CASA</v>
      </c>
      <c r="G483" s="2" t="str">
        <f>_xlfn.XLOOKUP(F483,Productos!B:B,Productos!C:C)</f>
        <v>UN</v>
      </c>
      <c r="H483" s="12">
        <v>1</v>
      </c>
      <c r="I483" s="10">
        <v>950</v>
      </c>
      <c r="J483" s="10">
        <v>0</v>
      </c>
      <c r="K483" s="14">
        <f t="shared" si="9"/>
        <v>950</v>
      </c>
    </row>
    <row r="484" spans="1:11" x14ac:dyDescent="0.3">
      <c r="A484" s="2">
        <f>IF(_xlfn.CONCAT(B484:C484)=_xlfn.CONCAT(B483:C483),MAX($A$2:A483),MAX($A$2:A483)+1)</f>
        <v>231</v>
      </c>
      <c r="B484" s="3">
        <v>45063</v>
      </c>
      <c r="C484" s="2" t="s">
        <v>263</v>
      </c>
      <c r="D484" s="2" t="str">
        <f>_xlfn.XLOOKUP(C484,Proveedores!A:A,Proveedores!B:B)</f>
        <v>FARMACIAS FENIX</v>
      </c>
      <c r="E484" s="13">
        <v>1005</v>
      </c>
      <c r="F484" s="2" t="str">
        <f>_xlfn.XLOOKUP(E484,Productos!A:A,Productos!B:B)</f>
        <v>MEDICAMENTOS CASA</v>
      </c>
      <c r="G484" s="2" t="str">
        <f>_xlfn.XLOOKUP(F484,Productos!B:B,Productos!C:C)</f>
        <v>UN</v>
      </c>
      <c r="H484" s="12">
        <v>1</v>
      </c>
      <c r="I484" s="10">
        <v>3500</v>
      </c>
      <c r="J484" s="10">
        <v>0</v>
      </c>
      <c r="K484" s="14">
        <f t="shared" si="9"/>
        <v>3500</v>
      </c>
    </row>
    <row r="485" spans="1:11" x14ac:dyDescent="0.3">
      <c r="A485" s="2">
        <f>IF(_xlfn.CONCAT(B485:C485)=_xlfn.CONCAT(B484:C484),MAX($A$2:A484),MAX($A$2:A484)+1)</f>
        <v>232</v>
      </c>
      <c r="B485" s="3">
        <v>45063</v>
      </c>
      <c r="C485" s="2" t="s">
        <v>119</v>
      </c>
      <c r="D485" s="2" t="str">
        <f>_xlfn.XLOOKUP(C485,Proveedores!A:A,Proveedores!B:B)</f>
        <v>FABRICA DE BANDEJAS VANNI</v>
      </c>
      <c r="E485" s="13">
        <v>73</v>
      </c>
      <c r="F485" s="2" t="str">
        <f>_xlfn.XLOOKUP(E485,Productos!A:A,Productos!B:B)</f>
        <v>ENVASES REDONDO CARTON (CONSOME 8OZ)</v>
      </c>
      <c r="G485" s="2" t="str">
        <f>_xlfn.XLOOKUP(F485,Productos!B:B,Productos!C:C)</f>
        <v>UN</v>
      </c>
      <c r="H485" s="12">
        <v>5</v>
      </c>
      <c r="I485" s="10">
        <v>241.37</v>
      </c>
      <c r="J485" s="10">
        <v>0</v>
      </c>
      <c r="K485" s="14">
        <f t="shared" si="9"/>
        <v>1206.8499999999999</v>
      </c>
    </row>
    <row r="486" spans="1:11" x14ac:dyDescent="0.3">
      <c r="A486" s="2">
        <f>IF(_xlfn.CONCAT(B486:C486)=_xlfn.CONCAT(B485:C485),MAX($A$2:A485),MAX($A$2:A485)+1)</f>
        <v>232</v>
      </c>
      <c r="B486" s="3">
        <v>45063</v>
      </c>
      <c r="C486" s="2" t="s">
        <v>119</v>
      </c>
      <c r="D486" s="2" t="str">
        <f>_xlfn.XLOOKUP(C486,Proveedores!A:A,Proveedores!B:B)</f>
        <v>FABRICA DE BANDEJAS VANNI</v>
      </c>
      <c r="E486" s="13">
        <v>74</v>
      </c>
      <c r="F486" s="2" t="str">
        <f>_xlfn.XLOOKUP(E486,Productos!A:A,Productos!B:B)</f>
        <v>TAPA ENVASE REDONDO</v>
      </c>
      <c r="G486" s="2" t="str">
        <f>_xlfn.XLOOKUP(F486,Productos!B:B,Productos!C:C)</f>
        <v>UN</v>
      </c>
      <c r="H486" s="12">
        <v>6</v>
      </c>
      <c r="I486" s="10">
        <v>130.88</v>
      </c>
      <c r="J486" s="10">
        <v>0</v>
      </c>
      <c r="K486" s="14">
        <f t="shared" si="9"/>
        <v>785.28</v>
      </c>
    </row>
    <row r="487" spans="1:11" x14ac:dyDescent="0.3">
      <c r="A487" s="2">
        <f>IF(_xlfn.CONCAT(B487:C487)=_xlfn.CONCAT(B486:C486),MAX($A$2:A486),MAX($A$2:A486)+1)</f>
        <v>233</v>
      </c>
      <c r="B487" s="3">
        <v>45063</v>
      </c>
      <c r="C487" s="2" t="s">
        <v>245</v>
      </c>
      <c r="D487" s="2" t="str">
        <f>_xlfn.XLOOKUP(C487,Proveedores!A:A,Proveedores!B:B)</f>
        <v>COLECTIVOS 15</v>
      </c>
      <c r="E487" s="13">
        <v>1004</v>
      </c>
      <c r="F487" s="2" t="str">
        <f>_xlfn.XLOOKUP(E487,Productos!A:A,Productos!B:B)</f>
        <v>TRANSPORTE</v>
      </c>
      <c r="G487" s="2" t="str">
        <f>_xlfn.XLOOKUP(F487,Productos!B:B,Productos!C:C)</f>
        <v>UN</v>
      </c>
      <c r="H487" s="12">
        <v>2</v>
      </c>
      <c r="I487" s="10">
        <v>1000</v>
      </c>
      <c r="J487" s="10">
        <v>0</v>
      </c>
      <c r="K487" s="14">
        <f t="shared" si="9"/>
        <v>2000</v>
      </c>
    </row>
    <row r="488" spans="1:11" x14ac:dyDescent="0.3">
      <c r="A488" s="2">
        <f>IF(_xlfn.CONCAT(B488:C488)=_xlfn.CONCAT(B487:C487),MAX($A$2:A487),MAX($A$2:A487)+1)</f>
        <v>234</v>
      </c>
      <c r="B488" s="3">
        <v>45064</v>
      </c>
      <c r="C488" s="2" t="s">
        <v>327</v>
      </c>
      <c r="D488" s="2" t="str">
        <f>_xlfn.XLOOKUP(C488,Proveedores!A:A,Proveedores!B:B)</f>
        <v>LIQUIMAX</v>
      </c>
      <c r="E488" s="13">
        <v>1011</v>
      </c>
      <c r="F488" s="2" t="str">
        <f>_xlfn.XLOOKUP(E488,Productos!A:A,Productos!B:B)</f>
        <v>ART. LIMPIEZA</v>
      </c>
      <c r="G488" s="2" t="str">
        <f>_xlfn.XLOOKUP(F488,Productos!B:B,Productos!C:C)</f>
        <v>UN</v>
      </c>
      <c r="H488" s="12">
        <v>2</v>
      </c>
      <c r="I488" s="10">
        <v>2090</v>
      </c>
      <c r="J488" s="10">
        <v>0</v>
      </c>
      <c r="K488" s="14">
        <f t="shared" si="9"/>
        <v>4180</v>
      </c>
    </row>
    <row r="489" spans="1:11" x14ac:dyDescent="0.3">
      <c r="A489" s="2">
        <f>IF(_xlfn.CONCAT(B489:C489)=_xlfn.CONCAT(B488:C488),MAX($A$2:A488),MAX($A$2:A488)+1)</f>
        <v>234</v>
      </c>
      <c r="B489" s="3">
        <v>45064</v>
      </c>
      <c r="C489" s="2" t="s">
        <v>327</v>
      </c>
      <c r="D489" s="2" t="str">
        <f>_xlfn.XLOOKUP(C489,Proveedores!A:A,Proveedores!B:B)</f>
        <v>LIQUIMAX</v>
      </c>
      <c r="E489" s="13">
        <v>1011</v>
      </c>
      <c r="F489" s="2" t="str">
        <f>_xlfn.XLOOKUP(E489,Productos!A:A,Productos!B:B)</f>
        <v>ART. LIMPIEZA</v>
      </c>
      <c r="G489" s="2" t="str">
        <f>_xlfn.XLOOKUP(F489,Productos!B:B,Productos!C:C)</f>
        <v>UN</v>
      </c>
      <c r="H489" s="12">
        <v>1</v>
      </c>
      <c r="I489" s="10">
        <v>1450</v>
      </c>
      <c r="J489" s="10">
        <v>0</v>
      </c>
      <c r="K489" s="14">
        <f t="shared" si="9"/>
        <v>1450</v>
      </c>
    </row>
    <row r="490" spans="1:11" x14ac:dyDescent="0.3">
      <c r="A490" s="2">
        <f>IF(_xlfn.CONCAT(B490:C490)=_xlfn.CONCAT(B489:C489),MAX($A$2:A489),MAX($A$2:A489)+1)</f>
        <v>234</v>
      </c>
      <c r="B490" s="3">
        <v>45064</v>
      </c>
      <c r="C490" s="2" t="s">
        <v>327</v>
      </c>
      <c r="D490" s="2" t="str">
        <f>_xlfn.XLOOKUP(C490,Proveedores!A:A,Proveedores!B:B)</f>
        <v>LIQUIMAX</v>
      </c>
      <c r="E490" s="13">
        <v>1011</v>
      </c>
      <c r="F490" s="2" t="str">
        <f>_xlfn.XLOOKUP(E490,Productos!A:A,Productos!B:B)</f>
        <v>ART. LIMPIEZA</v>
      </c>
      <c r="G490" s="2" t="str">
        <f>_xlfn.XLOOKUP(F490,Productos!B:B,Productos!C:C)</f>
        <v>UN</v>
      </c>
      <c r="H490" s="12">
        <v>1</v>
      </c>
      <c r="I490" s="10">
        <v>1450</v>
      </c>
      <c r="J490" s="10">
        <v>0</v>
      </c>
      <c r="K490" s="14">
        <f t="shared" si="9"/>
        <v>1450</v>
      </c>
    </row>
    <row r="491" spans="1:11" x14ac:dyDescent="0.3">
      <c r="A491" s="2">
        <f>IF(_xlfn.CONCAT(B491:C491)=_xlfn.CONCAT(B490:C490),MAX($A$2:A490),MAX($A$2:A490)+1)</f>
        <v>234</v>
      </c>
      <c r="B491" s="3">
        <v>45064</v>
      </c>
      <c r="C491" s="2" t="s">
        <v>327</v>
      </c>
      <c r="D491" s="2" t="str">
        <f>_xlfn.XLOOKUP(C491,Proveedores!A:A,Proveedores!B:B)</f>
        <v>LIQUIMAX</v>
      </c>
      <c r="E491" s="13">
        <v>1025</v>
      </c>
      <c r="F491" s="2" t="str">
        <f>_xlfn.XLOOKUP(E491,Productos!A:A,Productos!B:B)</f>
        <v>GOTAS STEVIA</v>
      </c>
      <c r="G491" s="2" t="str">
        <f>_xlfn.XLOOKUP(F491,Productos!B:B,Productos!C:C)</f>
        <v>UN</v>
      </c>
      <c r="H491" s="12">
        <v>1</v>
      </c>
      <c r="I491" s="10">
        <v>2990</v>
      </c>
      <c r="J491" s="10">
        <v>0</v>
      </c>
      <c r="K491" s="14">
        <f t="shared" si="9"/>
        <v>2990</v>
      </c>
    </row>
    <row r="492" spans="1:11" x14ac:dyDescent="0.3">
      <c r="A492" s="2">
        <f>IF(_xlfn.CONCAT(B492:C492)=_xlfn.CONCAT(B491:C491),MAX($A$2:A491),MAX($A$2:A491)+1)</f>
        <v>234</v>
      </c>
      <c r="B492" s="3">
        <v>45064</v>
      </c>
      <c r="C492" s="2" t="s">
        <v>327</v>
      </c>
      <c r="D492" s="2" t="str">
        <f>_xlfn.XLOOKUP(C492,Proveedores!A:A,Proveedores!B:B)</f>
        <v>LIQUIMAX</v>
      </c>
      <c r="E492" s="13">
        <v>1011</v>
      </c>
      <c r="F492" s="2" t="str">
        <f>_xlfn.XLOOKUP(E492,Productos!A:A,Productos!B:B)</f>
        <v>ART. LIMPIEZA</v>
      </c>
      <c r="G492" s="2" t="str">
        <f>_xlfn.XLOOKUP(F492,Productos!B:B,Productos!C:C)</f>
        <v>UN</v>
      </c>
      <c r="H492" s="12">
        <v>3</v>
      </c>
      <c r="I492" s="10">
        <v>1290</v>
      </c>
      <c r="J492" s="10">
        <v>0</v>
      </c>
      <c r="K492" s="14">
        <f t="shared" si="9"/>
        <v>3870</v>
      </c>
    </row>
    <row r="493" spans="1:11" x14ac:dyDescent="0.3">
      <c r="A493" s="2">
        <f>IF(_xlfn.CONCAT(B493:C493)=_xlfn.CONCAT(B492:C492),MAX($A$2:A492),MAX($A$2:A492)+1)</f>
        <v>234</v>
      </c>
      <c r="B493" s="3">
        <v>45064</v>
      </c>
      <c r="C493" s="2" t="s">
        <v>327</v>
      </c>
      <c r="D493" s="2" t="str">
        <f>_xlfn.XLOOKUP(C493,Proveedores!A:A,Proveedores!B:B)</f>
        <v>LIQUIMAX</v>
      </c>
      <c r="E493" s="13">
        <v>1011</v>
      </c>
      <c r="F493" s="2" t="str">
        <f>_xlfn.XLOOKUP(E493,Productos!A:A,Productos!B:B)</f>
        <v>ART. LIMPIEZA</v>
      </c>
      <c r="G493" s="2" t="str">
        <f>_xlfn.XLOOKUP(F493,Productos!B:B,Productos!C:C)</f>
        <v>UN</v>
      </c>
      <c r="H493" s="12">
        <v>1</v>
      </c>
      <c r="I493" s="10">
        <v>7590</v>
      </c>
      <c r="J493" s="10">
        <v>0</v>
      </c>
      <c r="K493" s="14">
        <f t="shared" si="9"/>
        <v>7590</v>
      </c>
    </row>
    <row r="494" spans="1:11" x14ac:dyDescent="0.3">
      <c r="A494" s="2">
        <f>IF(_xlfn.CONCAT(B494:C494)=_xlfn.CONCAT(B493:C493),MAX($A$2:A493),MAX($A$2:A493)+1)</f>
        <v>235</v>
      </c>
      <c r="B494" s="3">
        <v>45064</v>
      </c>
      <c r="C494" s="2" t="s">
        <v>113</v>
      </c>
      <c r="D494" s="2" t="str">
        <f>_xlfn.XLOOKUP(C494,Proveedores!A:A,Proveedores!B:B)</f>
        <v>UNIMARC</v>
      </c>
      <c r="E494" s="13">
        <v>14</v>
      </c>
      <c r="F494" s="2" t="str">
        <f>_xlfn.XLOOKUP(E494,Productos!A:A,Productos!B:B)</f>
        <v>ARROZ</v>
      </c>
      <c r="G494" s="2" t="str">
        <f>_xlfn.XLOOKUP(F494,Productos!B:B,Productos!C:C)</f>
        <v>UN</v>
      </c>
      <c r="H494" s="12">
        <v>2</v>
      </c>
      <c r="I494" s="10">
        <v>1270</v>
      </c>
      <c r="J494" s="10">
        <v>560</v>
      </c>
      <c r="K494" s="14">
        <f t="shared" si="9"/>
        <v>1980</v>
      </c>
    </row>
    <row r="495" spans="1:11" x14ac:dyDescent="0.3">
      <c r="A495" s="2">
        <f>IF(_xlfn.CONCAT(B495:C495)=_xlfn.CONCAT(B494:C494),MAX($A$2:A494),MAX($A$2:A494)+1)</f>
        <v>235</v>
      </c>
      <c r="B495" s="3">
        <v>45064</v>
      </c>
      <c r="C495" s="2" t="s">
        <v>113</v>
      </c>
      <c r="D495" s="2" t="str">
        <f>_xlfn.XLOOKUP(C495,Proveedores!A:A,Proveedores!B:B)</f>
        <v>UNIMARC</v>
      </c>
      <c r="E495" s="13">
        <v>1010</v>
      </c>
      <c r="F495" s="2" t="str">
        <f>_xlfn.XLOOKUP(E495,Productos!A:A,Productos!B:B)</f>
        <v>GALLETAS SODA</v>
      </c>
      <c r="G495" s="2" t="str">
        <f>_xlfn.XLOOKUP(F495,Productos!B:B,Productos!C:C)</f>
        <v>UN</v>
      </c>
      <c r="H495" s="12">
        <v>1</v>
      </c>
      <c r="I495" s="10">
        <v>990</v>
      </c>
      <c r="J495" s="10">
        <v>0</v>
      </c>
      <c r="K495" s="14">
        <f t="shared" si="9"/>
        <v>990</v>
      </c>
    </row>
    <row r="496" spans="1:11" x14ac:dyDescent="0.3">
      <c r="A496" s="2">
        <f>IF(_xlfn.CONCAT(B496:C496)=_xlfn.CONCAT(B495:C495),MAX($A$2:A495),MAX($A$2:A495)+1)</f>
        <v>235</v>
      </c>
      <c r="B496" s="3">
        <v>45064</v>
      </c>
      <c r="C496" s="2" t="s">
        <v>113</v>
      </c>
      <c r="D496" s="2" t="str">
        <f>_xlfn.XLOOKUP(C496,Proveedores!A:A,Proveedores!B:B)</f>
        <v>UNIMARC</v>
      </c>
      <c r="E496" s="13">
        <v>83</v>
      </c>
      <c r="F496" s="2" t="str">
        <f>_xlfn.XLOOKUP(E496,Productos!A:A,Productos!B:B)</f>
        <v>CHANCACA</v>
      </c>
      <c r="G496" s="2" t="str">
        <f>_xlfn.XLOOKUP(F496,Productos!B:B,Productos!C:C)</f>
        <v>UN</v>
      </c>
      <c r="H496" s="12">
        <v>1</v>
      </c>
      <c r="I496" s="10">
        <v>2450</v>
      </c>
      <c r="J496" s="10">
        <v>360</v>
      </c>
      <c r="K496" s="14">
        <f t="shared" si="9"/>
        <v>2090</v>
      </c>
    </row>
    <row r="497" spans="1:11" x14ac:dyDescent="0.3">
      <c r="A497" s="2">
        <f>IF(_xlfn.CONCAT(B497:C497)=_xlfn.CONCAT(B496:C496),MAX($A$2:A496),MAX($A$2:A496)+1)</f>
        <v>235</v>
      </c>
      <c r="B497" s="3">
        <v>45064</v>
      </c>
      <c r="C497" s="2" t="s">
        <v>113</v>
      </c>
      <c r="D497" s="2" t="str">
        <f>_xlfn.XLOOKUP(C497,Proveedores!A:A,Proveedores!B:B)</f>
        <v>UNIMARC</v>
      </c>
      <c r="E497" s="13">
        <v>61</v>
      </c>
      <c r="F497" s="2" t="str">
        <f>_xlfn.XLOOKUP(E497,Productos!A:A,Productos!B:B)</f>
        <v>PATE</v>
      </c>
      <c r="G497" s="2" t="str">
        <f>_xlfn.XLOOKUP(F497,Productos!B:B,Productos!C:C)</f>
        <v>UN</v>
      </c>
      <c r="H497" s="12">
        <v>1</v>
      </c>
      <c r="I497" s="10">
        <v>2090</v>
      </c>
      <c r="J497" s="10">
        <v>0</v>
      </c>
      <c r="K497" s="14">
        <f t="shared" si="9"/>
        <v>2090</v>
      </c>
    </row>
    <row r="498" spans="1:11" x14ac:dyDescent="0.3">
      <c r="A498" s="2">
        <f>IF(_xlfn.CONCAT(B498:C498)=_xlfn.CONCAT(B497:C497),MAX($A$2:A497),MAX($A$2:A497)+1)</f>
        <v>235</v>
      </c>
      <c r="B498" s="3">
        <v>45064</v>
      </c>
      <c r="C498" s="2" t="s">
        <v>113</v>
      </c>
      <c r="D498" s="2" t="str">
        <f>_xlfn.XLOOKUP(C498,Proveedores!A:A,Proveedores!B:B)</f>
        <v>UNIMARC</v>
      </c>
      <c r="E498" s="13">
        <v>55</v>
      </c>
      <c r="F498" s="2" t="str">
        <f>_xlfn.XLOOKUP(E498,Productos!A:A,Productos!B:B)</f>
        <v>CERVEZA</v>
      </c>
      <c r="G498" s="2" t="str">
        <f>_xlfn.XLOOKUP(F498,Productos!B:B,Productos!C:C)</f>
        <v>UN</v>
      </c>
      <c r="H498" s="12">
        <v>1</v>
      </c>
      <c r="I498" s="10">
        <v>13050</v>
      </c>
      <c r="J498" s="10">
        <v>5460</v>
      </c>
      <c r="K498" s="14">
        <f t="shared" si="9"/>
        <v>7590</v>
      </c>
    </row>
    <row r="499" spans="1:11" x14ac:dyDescent="0.3">
      <c r="A499" s="2">
        <f>IF(_xlfn.CONCAT(B499:C499)=_xlfn.CONCAT(B498:C498),MAX($A$2:A498),MAX($A$2:A498)+1)</f>
        <v>235</v>
      </c>
      <c r="B499" s="3">
        <v>45064</v>
      </c>
      <c r="C499" s="2" t="s">
        <v>113</v>
      </c>
      <c r="D499" s="2" t="str">
        <f>_xlfn.XLOOKUP(C499,Proveedores!A:A,Proveedores!B:B)</f>
        <v>UNIMARC</v>
      </c>
      <c r="E499" s="13">
        <v>24</v>
      </c>
      <c r="F499" s="2" t="str">
        <f>_xlfn.XLOOKUP(E499,Productos!A:A,Productos!B:B)</f>
        <v>TOALLA PAPEL</v>
      </c>
      <c r="G499" s="2" t="str">
        <f>_xlfn.XLOOKUP(F499,Productos!B:B,Productos!C:C)</f>
        <v>UN</v>
      </c>
      <c r="H499" s="12">
        <v>1</v>
      </c>
      <c r="I499" s="10">
        <v>3050</v>
      </c>
      <c r="J499" s="10">
        <v>900</v>
      </c>
      <c r="K499" s="14">
        <f t="shared" si="9"/>
        <v>2150</v>
      </c>
    </row>
    <row r="500" spans="1:11" x14ac:dyDescent="0.3">
      <c r="A500" s="2">
        <f>IF(_xlfn.CONCAT(B500:C500)=_xlfn.CONCAT(B499:C499),MAX($A$2:A499),MAX($A$2:A499)+1)</f>
        <v>236</v>
      </c>
      <c r="B500" s="3">
        <v>45064</v>
      </c>
      <c r="C500" s="2" t="s">
        <v>403</v>
      </c>
      <c r="D500" s="2" t="str">
        <f>_xlfn.XLOOKUP(C500,Proveedores!A:A,Proveedores!B:B)</f>
        <v>PREUNIC COQUIMBO</v>
      </c>
      <c r="E500" s="13">
        <v>1011</v>
      </c>
      <c r="F500" s="2" t="str">
        <f>_xlfn.XLOOKUP(E500,Productos!A:A,Productos!B:B)</f>
        <v>ART. LIMPIEZA</v>
      </c>
      <c r="G500" s="2" t="str">
        <f>_xlfn.XLOOKUP(F500,Productos!B:B,Productos!C:C)</f>
        <v>UN</v>
      </c>
      <c r="H500" s="12">
        <v>1</v>
      </c>
      <c r="I500" s="10">
        <v>2599</v>
      </c>
      <c r="J500" s="10">
        <v>400</v>
      </c>
      <c r="K500" s="14">
        <f t="shared" si="9"/>
        <v>2199</v>
      </c>
    </row>
    <row r="501" spans="1:11" x14ac:dyDescent="0.3">
      <c r="A501" s="2">
        <f>IF(_xlfn.CONCAT(B501:C501)=_xlfn.CONCAT(B500:C500),MAX($A$2:A500),MAX($A$2:A500)+1)</f>
        <v>237</v>
      </c>
      <c r="B501" s="3">
        <v>45064</v>
      </c>
      <c r="C501" s="2" t="s">
        <v>320</v>
      </c>
      <c r="D501" s="2" t="str">
        <f>_xlfn.XLOOKUP(C501,Proveedores!A:A,Proveedores!B:B)</f>
        <v>CARNES SANTIAGO</v>
      </c>
      <c r="E501" s="13">
        <v>97</v>
      </c>
      <c r="F501" s="2" t="str">
        <f>_xlfn.XLOOKUP(E501,Productos!A:A,Productos!B:B)</f>
        <v>COSTILLAR DE LOMO</v>
      </c>
      <c r="G501" s="2" t="str">
        <f>_xlfn.XLOOKUP(F501,Productos!B:B,Productos!C:C)</f>
        <v>KG</v>
      </c>
      <c r="H501" s="12">
        <f>15060/I501</f>
        <v>2.7431693989071038</v>
      </c>
      <c r="I501" s="10">
        <v>5490</v>
      </c>
      <c r="J501" s="10">
        <v>0</v>
      </c>
      <c r="K501" s="14">
        <f t="shared" si="9"/>
        <v>15060</v>
      </c>
    </row>
    <row r="502" spans="1:11" x14ac:dyDescent="0.3">
      <c r="A502" s="2">
        <f>IF(_xlfn.CONCAT(B502:C502)=_xlfn.CONCAT(B501:C501),MAX($A$2:A501),MAX($A$2:A501)+1)</f>
        <v>238</v>
      </c>
      <c r="B502" s="3">
        <v>45064</v>
      </c>
      <c r="C502" s="2" t="s">
        <v>407</v>
      </c>
      <c r="D502" s="2" t="str">
        <f>_xlfn.XLOOKUP(C502,Proveedores!A:A,Proveedores!B:B)</f>
        <v>COMERCIAL MAICAO</v>
      </c>
      <c r="E502" s="13">
        <v>1011</v>
      </c>
      <c r="F502" s="2" t="str">
        <f>_xlfn.XLOOKUP(E502,Productos!A:A,Productos!B:B)</f>
        <v>ART. LIMPIEZA</v>
      </c>
      <c r="G502" s="2" t="str">
        <f>_xlfn.XLOOKUP(F502,Productos!B:B,Productos!C:C)</f>
        <v>UN</v>
      </c>
      <c r="H502" s="12">
        <v>1</v>
      </c>
      <c r="I502" s="10">
        <v>2999</v>
      </c>
      <c r="J502" s="10">
        <v>699</v>
      </c>
      <c r="K502" s="14">
        <f t="shared" si="9"/>
        <v>2300</v>
      </c>
    </row>
    <row r="503" spans="1:11" x14ac:dyDescent="0.3">
      <c r="A503" s="2">
        <f>IF(_xlfn.CONCAT(B503:C503)=_xlfn.CONCAT(B502:C502),MAX($A$2:A502),MAX($A$2:A502)+1)</f>
        <v>239</v>
      </c>
      <c r="B503" s="3">
        <v>45064</v>
      </c>
      <c r="C503" s="2" t="s">
        <v>108</v>
      </c>
      <c r="D503" s="2" t="str">
        <f>_xlfn.XLOOKUP(C503,Proveedores!A:A,Proveedores!B:B)</f>
        <v>COMERCIAL DE GALLARDO LTDA</v>
      </c>
      <c r="E503" s="13">
        <v>1022</v>
      </c>
      <c r="F503" s="2" t="str">
        <f>_xlfn.XLOOKUP(E503,Productos!A:A,Productos!B:B)</f>
        <v>JAMONADA</v>
      </c>
      <c r="G503" s="2" t="str">
        <f>_xlfn.XLOOKUP(F503,Productos!B:B,Productos!C:C)</f>
        <v>KG</v>
      </c>
      <c r="H503" s="12">
        <v>0.23499999999999999</v>
      </c>
      <c r="I503" s="10">
        <v>6360</v>
      </c>
      <c r="J503" s="10">
        <v>0</v>
      </c>
      <c r="K503" s="14">
        <f t="shared" si="9"/>
        <v>1494.6</v>
      </c>
    </row>
    <row r="504" spans="1:11" x14ac:dyDescent="0.3">
      <c r="A504" s="2">
        <f>IF(_xlfn.CONCAT(B504:C504)=_xlfn.CONCAT(B503:C503),MAX($A$2:A503),MAX($A$2:A503)+1)</f>
        <v>239</v>
      </c>
      <c r="B504" s="3">
        <v>45064</v>
      </c>
      <c r="C504" s="2" t="s">
        <v>108</v>
      </c>
      <c r="D504" s="2" t="str">
        <f>_xlfn.XLOOKUP(C504,Proveedores!A:A,Proveedores!B:B)</f>
        <v>COMERCIAL DE GALLARDO LTDA</v>
      </c>
      <c r="E504" s="13">
        <v>8</v>
      </c>
      <c r="F504" s="2" t="str">
        <f>_xlfn.XLOOKUP(E504,Productos!A:A,Productos!B:B)</f>
        <v>JAMON</v>
      </c>
      <c r="G504" s="2" t="str">
        <f>_xlfn.XLOOKUP(F504,Productos!B:B,Productos!C:C)</f>
        <v>KG</v>
      </c>
      <c r="H504" s="12">
        <v>0.31</v>
      </c>
      <c r="I504" s="10">
        <v>8200</v>
      </c>
      <c r="J504" s="10">
        <v>0</v>
      </c>
      <c r="K504" s="14">
        <f t="shared" si="9"/>
        <v>2542</v>
      </c>
    </row>
    <row r="505" spans="1:11" x14ac:dyDescent="0.3">
      <c r="A505" s="2">
        <f>IF(_xlfn.CONCAT(B505:C505)=_xlfn.CONCAT(B504:C504),MAX($A$2:A504),MAX($A$2:A504)+1)</f>
        <v>239</v>
      </c>
      <c r="B505" s="3">
        <v>45064</v>
      </c>
      <c r="C505" s="2" t="s">
        <v>108</v>
      </c>
      <c r="D505" s="2" t="str">
        <f>_xlfn.XLOOKUP(C505,Proveedores!A:A,Proveedores!B:B)</f>
        <v>COMERCIAL DE GALLARDO LTDA</v>
      </c>
      <c r="E505" s="13">
        <v>23</v>
      </c>
      <c r="F505" s="2" t="str">
        <f>_xlfn.XLOOKUP(E505,Productos!A:A,Productos!B:B)</f>
        <v>MARGARINA</v>
      </c>
      <c r="G505" s="2" t="str">
        <f>_xlfn.XLOOKUP(F505,Productos!B:B,Productos!C:C)</f>
        <v>UN</v>
      </c>
      <c r="H505" s="12">
        <v>1</v>
      </c>
      <c r="I505" s="10">
        <v>2290</v>
      </c>
      <c r="J505" s="10">
        <v>0</v>
      </c>
      <c r="K505" s="14">
        <f t="shared" si="9"/>
        <v>2290</v>
      </c>
    </row>
    <row r="506" spans="1:11" x14ac:dyDescent="0.3">
      <c r="A506" s="2">
        <f>IF(_xlfn.CONCAT(B506:C506)=_xlfn.CONCAT(B505:C505),MAX($A$2:A505),MAX($A$2:A505)+1)</f>
        <v>239</v>
      </c>
      <c r="B506" s="3">
        <v>45064</v>
      </c>
      <c r="C506" s="2" t="s">
        <v>108</v>
      </c>
      <c r="D506" s="2" t="str">
        <f>_xlfn.XLOOKUP(C506,Proveedores!A:A,Proveedores!B:B)</f>
        <v>COMERCIAL DE GALLARDO LTDA</v>
      </c>
      <c r="E506" s="13">
        <v>76</v>
      </c>
      <c r="F506" s="2" t="str">
        <f>_xlfn.XLOOKUP(E506,Productos!A:A,Productos!B:B)</f>
        <v>SALAME</v>
      </c>
      <c r="G506" s="2" t="str">
        <f>_xlfn.XLOOKUP(F506,Productos!B:B,Productos!C:C)</f>
        <v>KG</v>
      </c>
      <c r="H506" s="12">
        <v>0.185</v>
      </c>
      <c r="I506" s="10">
        <v>11900</v>
      </c>
      <c r="J506" s="10">
        <v>0</v>
      </c>
      <c r="K506" s="14">
        <f t="shared" si="9"/>
        <v>2201.5</v>
      </c>
    </row>
    <row r="507" spans="1:11" x14ac:dyDescent="0.3">
      <c r="A507" s="2">
        <f>IF(_xlfn.CONCAT(B507:C507)=_xlfn.CONCAT(B506:C506),MAX($A$2:A506),MAX($A$2:A506)+1)</f>
        <v>240</v>
      </c>
      <c r="B507" s="3">
        <v>45064</v>
      </c>
      <c r="C507" s="2" t="s">
        <v>290</v>
      </c>
      <c r="D507" s="2" t="str">
        <f>_xlfn.XLOOKUP(C507,Proveedores!A:A,Proveedores!B:B)</f>
        <v>COMERCIAL DON PEPO</v>
      </c>
      <c r="E507" s="13">
        <v>54</v>
      </c>
      <c r="F507" s="2" t="str">
        <f>_xlfn.XLOOKUP(E507,Productos!A:A,Productos!B:B)</f>
        <v>GALLETAS</v>
      </c>
      <c r="G507" s="2" t="str">
        <f>_xlfn.XLOOKUP(F507,Productos!B:B,Productos!C:C)</f>
        <v>UN</v>
      </c>
      <c r="H507" s="12">
        <v>1</v>
      </c>
      <c r="I507" s="10">
        <v>470</v>
      </c>
      <c r="J507" s="10">
        <v>0</v>
      </c>
      <c r="K507" s="14">
        <f t="shared" si="9"/>
        <v>470</v>
      </c>
    </row>
    <row r="508" spans="1:11" x14ac:dyDescent="0.3">
      <c r="A508" s="2">
        <f>IF(_xlfn.CONCAT(B508:C508)=_xlfn.CONCAT(B507:C507),MAX($A$2:A507),MAX($A$2:A507)+1)</f>
        <v>240</v>
      </c>
      <c r="B508" s="3">
        <v>45064</v>
      </c>
      <c r="C508" s="2" t="s">
        <v>290</v>
      </c>
      <c r="D508" s="2" t="str">
        <f>_xlfn.XLOOKUP(C508,Proveedores!A:A,Proveedores!B:B)</f>
        <v>COMERCIAL DON PEPO</v>
      </c>
      <c r="E508" s="13">
        <v>63</v>
      </c>
      <c r="F508" s="2" t="str">
        <f>_xlfn.XLOOKUP(E508,Productos!A:A,Productos!B:B)</f>
        <v>MANTECA</v>
      </c>
      <c r="G508" s="2" t="str">
        <f>_xlfn.XLOOKUP(F508,Productos!B:B,Productos!C:C)</f>
        <v>UN</v>
      </c>
      <c r="H508" s="12">
        <v>1</v>
      </c>
      <c r="I508" s="10">
        <v>1690</v>
      </c>
      <c r="J508" s="10">
        <v>0</v>
      </c>
      <c r="K508" s="14">
        <f t="shared" si="9"/>
        <v>1690</v>
      </c>
    </row>
    <row r="509" spans="1:11" x14ac:dyDescent="0.3">
      <c r="A509" s="2">
        <f>IF(_xlfn.CONCAT(B509:C509)=_xlfn.CONCAT(B508:C508),MAX($A$2:A508),MAX($A$2:A508)+1)</f>
        <v>240</v>
      </c>
      <c r="B509" s="3">
        <v>45064</v>
      </c>
      <c r="C509" s="2" t="s">
        <v>290</v>
      </c>
      <c r="D509" s="2" t="str">
        <f>_xlfn.XLOOKUP(C509,Proveedores!A:A,Proveedores!B:B)</f>
        <v>COMERCIAL DON PEPO</v>
      </c>
      <c r="E509" s="13">
        <v>30</v>
      </c>
      <c r="F509" s="2" t="str">
        <f>_xlfn.XLOOKUP(E509,Productos!A:A,Productos!B:B)</f>
        <v>CHOCLO BOLSA 1KG</v>
      </c>
      <c r="G509" s="2" t="str">
        <f>_xlfn.XLOOKUP(F509,Productos!B:B,Productos!C:C)</f>
        <v>UN</v>
      </c>
      <c r="H509" s="12">
        <v>1</v>
      </c>
      <c r="I509" s="10">
        <v>2590</v>
      </c>
      <c r="J509" s="10">
        <v>0</v>
      </c>
      <c r="K509" s="14">
        <f t="shared" si="9"/>
        <v>2590</v>
      </c>
    </row>
    <row r="510" spans="1:11" x14ac:dyDescent="0.3">
      <c r="A510" s="2">
        <f>IF(_xlfn.CONCAT(B510:C510)=_xlfn.CONCAT(B509:C509),MAX($A$2:A509),MAX($A$2:A509)+1)</f>
        <v>240</v>
      </c>
      <c r="B510" s="3">
        <v>45064</v>
      </c>
      <c r="C510" s="2" t="s">
        <v>290</v>
      </c>
      <c r="D510" s="2" t="str">
        <f>_xlfn.XLOOKUP(C510,Proveedores!A:A,Proveedores!B:B)</f>
        <v>COMERCIAL DON PEPO</v>
      </c>
      <c r="E510" s="13">
        <v>83</v>
      </c>
      <c r="F510" s="2" t="str">
        <f>_xlfn.XLOOKUP(E510,Productos!A:A,Productos!B:B)</f>
        <v>CHANCACA</v>
      </c>
      <c r="G510" s="2" t="str">
        <f>_xlfn.XLOOKUP(F510,Productos!B:B,Productos!C:C)</f>
        <v>UN</v>
      </c>
      <c r="H510" s="12">
        <v>1</v>
      </c>
      <c r="I510" s="10">
        <v>1490</v>
      </c>
      <c r="J510" s="10">
        <v>0</v>
      </c>
      <c r="K510" s="14">
        <f t="shared" si="9"/>
        <v>1490</v>
      </c>
    </row>
    <row r="511" spans="1:11" x14ac:dyDescent="0.3">
      <c r="A511" s="2">
        <f>IF(_xlfn.CONCAT(B511:C511)=_xlfn.CONCAT(B510:C510),MAX($A$2:A510),MAX($A$2:A510)+1)</f>
        <v>241</v>
      </c>
      <c r="B511" s="3">
        <v>45064</v>
      </c>
      <c r="C511" s="2" t="s">
        <v>194</v>
      </c>
      <c r="D511" s="2" t="str">
        <f>_xlfn.XLOOKUP(C511,Proveedores!A:A,Proveedores!B:B)</f>
        <v>FRUNA</v>
      </c>
      <c r="E511" s="13">
        <v>20</v>
      </c>
      <c r="F511" s="2" t="str">
        <f>_xlfn.XLOOKUP(E511,Productos!A:A,Productos!B:B)</f>
        <v>ACEITE 900ML</v>
      </c>
      <c r="G511" s="2" t="str">
        <f>_xlfn.XLOOKUP(F511,Productos!B:B,Productos!C:C)</f>
        <v>UN</v>
      </c>
      <c r="H511" s="12">
        <v>3</v>
      </c>
      <c r="I511" s="10">
        <v>1427</v>
      </c>
      <c r="J511" s="10">
        <v>0</v>
      </c>
      <c r="K511" s="14">
        <f t="shared" si="9"/>
        <v>4281</v>
      </c>
    </row>
    <row r="512" spans="1:11" x14ac:dyDescent="0.3">
      <c r="A512" s="2">
        <f>IF(_xlfn.CONCAT(B512:C512)=_xlfn.CONCAT(B511:C511),MAX($A$2:A511),MAX($A$2:A511)+1)</f>
        <v>242</v>
      </c>
      <c r="B512" s="3">
        <v>45064</v>
      </c>
      <c r="C512" s="2" t="s">
        <v>407</v>
      </c>
      <c r="D512" s="2" t="str">
        <f>_xlfn.XLOOKUP(C512,Proveedores!A:A,Proveedores!B:B)</f>
        <v>COMERCIAL MAICAO</v>
      </c>
      <c r="E512" s="13">
        <v>1011</v>
      </c>
      <c r="F512" s="2" t="str">
        <f>_xlfn.XLOOKUP(E512,Productos!A:A,Productos!B:B)</f>
        <v>ART. LIMPIEZA</v>
      </c>
      <c r="G512" s="2" t="str">
        <f>_xlfn.XLOOKUP(F512,Productos!B:B,Productos!C:C)</f>
        <v>UN</v>
      </c>
      <c r="H512" s="12">
        <v>1</v>
      </c>
      <c r="I512" s="10">
        <v>2299</v>
      </c>
      <c r="J512" s="10">
        <v>599</v>
      </c>
      <c r="K512" s="14">
        <f t="shared" si="9"/>
        <v>1700</v>
      </c>
    </row>
    <row r="513" spans="1:11" x14ac:dyDescent="0.3">
      <c r="A513" s="2">
        <f>IF(_xlfn.CONCAT(B513:C513)=_xlfn.CONCAT(B512:C512),MAX($A$2:A512),MAX($A$2:A512)+1)</f>
        <v>243</v>
      </c>
      <c r="B513" s="3">
        <v>45064</v>
      </c>
      <c r="C513" s="2" t="s">
        <v>411</v>
      </c>
      <c r="D513" s="2" t="str">
        <f>_xlfn.XLOOKUP(C513,Proveedores!A:A,Proveedores!B:B)</f>
        <v>TOSTADURIA ELIZABETH ZALAZAR ALCAYAGA</v>
      </c>
      <c r="E513" s="13">
        <v>98</v>
      </c>
      <c r="F513" s="2" t="str">
        <f>_xlfn.XLOOKUP(E513,Productos!A:A,Productos!B:B)</f>
        <v>CALLAMPAS GRANEL</v>
      </c>
      <c r="G513" s="2" t="str">
        <f>_xlfn.XLOOKUP(F513,Productos!B:B,Productos!C:C)</f>
        <v>KG</v>
      </c>
      <c r="H513" s="12">
        <v>0.1303</v>
      </c>
      <c r="I513" s="10">
        <v>18960</v>
      </c>
      <c r="J513" s="10">
        <v>0</v>
      </c>
      <c r="K513" s="14">
        <f t="shared" ref="K513:K519" si="10">(H513*I513)-J513</f>
        <v>2470.4879999999998</v>
      </c>
    </row>
    <row r="514" spans="1:11" x14ac:dyDescent="0.3">
      <c r="A514" s="2">
        <f>IF(_xlfn.CONCAT(B514:C514)=_xlfn.CONCAT(B513:C513),MAX($A$2:A513),MAX($A$2:A513)+1)</f>
        <v>244</v>
      </c>
      <c r="B514" s="3">
        <v>45064</v>
      </c>
      <c r="C514" s="2" t="s">
        <v>370</v>
      </c>
      <c r="D514" s="2" t="str">
        <f>_xlfn.XLOOKUP(C514,Proveedores!A:A,Proveedores!B:B)</f>
        <v>CARNES KAR LS</v>
      </c>
      <c r="E514" s="13">
        <v>12</v>
      </c>
      <c r="F514" s="2" t="str">
        <f>_xlfn.XLOOKUP(E514,Productos!A:A,Productos!B:B)</f>
        <v>CARNE MOLIDA</v>
      </c>
      <c r="G514" s="2" t="str">
        <f>_xlfn.XLOOKUP(F514,Productos!B:B,Productos!C:C)</f>
        <v>KG</v>
      </c>
      <c r="H514" s="12">
        <v>1.02</v>
      </c>
      <c r="I514" s="10">
        <v>6498</v>
      </c>
      <c r="J514" s="10"/>
      <c r="K514" s="14">
        <f>(H514*I514)-J514-1</f>
        <v>6626.96</v>
      </c>
    </row>
    <row r="515" spans="1:11" x14ac:dyDescent="0.3">
      <c r="A515" s="2">
        <f>IF(_xlfn.CONCAT(B515:C515)=_xlfn.CONCAT(B514:C514),MAX($A$2:A514),MAX($A$2:A514)+1)</f>
        <v>244</v>
      </c>
      <c r="B515" s="3">
        <v>45064</v>
      </c>
      <c r="C515" s="2" t="s">
        <v>370</v>
      </c>
      <c r="D515" s="2" t="str">
        <f>_xlfn.XLOOKUP(C515,Proveedores!A:A,Proveedores!B:B)</f>
        <v>CARNES KAR LS</v>
      </c>
      <c r="E515" s="13">
        <v>70</v>
      </c>
      <c r="F515" s="2" t="str">
        <f>_xlfn.XLOOKUP(E515,Productos!A:A,Productos!B:B)</f>
        <v>CARNE VACUNO</v>
      </c>
      <c r="G515" s="2" t="str">
        <f>_xlfn.XLOOKUP(F515,Productos!B:B,Productos!C:C)</f>
        <v>KG</v>
      </c>
      <c r="H515" s="12">
        <v>0.57799999999999996</v>
      </c>
      <c r="I515" s="10">
        <v>10798</v>
      </c>
      <c r="J515" s="10">
        <v>0</v>
      </c>
      <c r="K515" s="14">
        <f t="shared" si="10"/>
        <v>6241.2439999999997</v>
      </c>
    </row>
    <row r="516" spans="1:11" x14ac:dyDescent="0.3">
      <c r="A516" s="2">
        <f>IF(_xlfn.CONCAT(B516:C516)=_xlfn.CONCAT(B515:C515),MAX($A$2:A515),MAX($A$2:A515)+1)</f>
        <v>245</v>
      </c>
      <c r="B516" s="3">
        <v>45064</v>
      </c>
      <c r="C516" s="2" t="s">
        <v>414</v>
      </c>
      <c r="D516" s="2" t="str">
        <f>_xlfn.XLOOKUP(C516,Proveedores!A:A,Proveedores!B:B)</f>
        <v>ENVSASES BETSABE MONDACA</v>
      </c>
      <c r="E516" s="13">
        <v>3</v>
      </c>
      <c r="F516" s="2" t="str">
        <f>_xlfn.XLOOKUP(E516,Productos!A:A,Productos!B:B)</f>
        <v>MARMITA</v>
      </c>
      <c r="G516" s="2" t="str">
        <f>_xlfn.XLOOKUP(F516,Productos!B:B,Productos!C:C)</f>
        <v>UN</v>
      </c>
      <c r="H516" s="12">
        <v>50</v>
      </c>
      <c r="I516" s="10">
        <v>190</v>
      </c>
      <c r="J516" s="10"/>
      <c r="K516" s="14">
        <f t="shared" si="10"/>
        <v>9500</v>
      </c>
    </row>
    <row r="517" spans="1:11" x14ac:dyDescent="0.3">
      <c r="A517" s="2">
        <f>IF(_xlfn.CONCAT(B517:C517)=_xlfn.CONCAT(B516:C516),MAX($A$2:A516),MAX($A$2:A516)+1)</f>
        <v>246</v>
      </c>
      <c r="B517" s="3">
        <v>45064</v>
      </c>
      <c r="C517" s="2" t="s">
        <v>419</v>
      </c>
      <c r="D517" s="2" t="str">
        <f>_xlfn.XLOOKUP(C517,Proveedores!A:A,Proveedores!B:B)</f>
        <v>SANTA ISABEL LA SERENA</v>
      </c>
      <c r="E517" s="13">
        <v>1008</v>
      </c>
      <c r="F517" s="2" t="str">
        <f>_xlfn.XLOOKUP(E517,Productos!A:A,Productos!B:B)</f>
        <v>PAN CASA</v>
      </c>
      <c r="G517" s="2" t="str">
        <f>_xlfn.XLOOKUP(F517,Productos!B:B,Productos!C:C)</f>
        <v>KG</v>
      </c>
      <c r="H517" s="12">
        <v>0.75</v>
      </c>
      <c r="I517" s="10">
        <v>2089</v>
      </c>
      <c r="J517" s="10">
        <v>78</v>
      </c>
      <c r="K517" s="14">
        <f t="shared" si="10"/>
        <v>1488.75</v>
      </c>
    </row>
    <row r="518" spans="1:11" x14ac:dyDescent="0.3">
      <c r="A518" s="2">
        <f>IF(_xlfn.CONCAT(B518:C518)=_xlfn.CONCAT(B517:C517),MAX($A$2:A517),MAX($A$2:A517)+1)</f>
        <v>246</v>
      </c>
      <c r="B518" s="3">
        <v>45064</v>
      </c>
      <c r="C518" s="2" t="s">
        <v>419</v>
      </c>
      <c r="D518" s="2" t="str">
        <f>_xlfn.XLOOKUP(C518,Proveedores!A:A,Proveedores!B:B)</f>
        <v>SANTA ISABEL LA SERENA</v>
      </c>
      <c r="E518" s="13">
        <v>46</v>
      </c>
      <c r="F518" s="2" t="str">
        <f>_xlfn.XLOOKUP(E518,Productos!A:A,Productos!B:B)</f>
        <v>PAN MARRAQUETA</v>
      </c>
      <c r="G518" s="2" t="str">
        <f>_xlfn.XLOOKUP(F518,Productos!B:B,Productos!C:C)</f>
        <v>KG</v>
      </c>
      <c r="H518" s="12">
        <v>0.41</v>
      </c>
      <c r="I518" s="10">
        <v>2189</v>
      </c>
      <c r="J518" s="10">
        <v>45</v>
      </c>
      <c r="K518" s="14">
        <f t="shared" si="10"/>
        <v>852.4899999999999</v>
      </c>
    </row>
    <row r="519" spans="1:11" x14ac:dyDescent="0.3">
      <c r="A519" s="2">
        <f>IF(_xlfn.CONCAT(B519:C519)=_xlfn.CONCAT(B518:C518),MAX($A$2:A518),MAX($A$2:A518)+1)</f>
        <v>246</v>
      </c>
      <c r="B519" s="3">
        <v>45064</v>
      </c>
      <c r="C519" s="2" t="s">
        <v>419</v>
      </c>
      <c r="D519" s="2" t="str">
        <f>_xlfn.XLOOKUP(C519,Proveedores!A:A,Proveedores!B:B)</f>
        <v>SANTA ISABEL LA SERENA</v>
      </c>
      <c r="E519" s="13">
        <v>16</v>
      </c>
      <c r="F519" s="2" t="str">
        <f>_xlfn.XLOOKUP(E519,Productos!A:A,Productos!B:B)</f>
        <v>HARINA</v>
      </c>
      <c r="G519" s="2" t="str">
        <f>_xlfn.XLOOKUP(F519,Productos!B:B,Productos!C:C)</f>
        <v>KG</v>
      </c>
      <c r="H519" s="12">
        <v>3</v>
      </c>
      <c r="I519" s="10">
        <v>920</v>
      </c>
      <c r="J519" s="10">
        <v>138</v>
      </c>
      <c r="K519" s="14">
        <f t="shared" si="10"/>
        <v>2622</v>
      </c>
    </row>
    <row r="520" spans="1:11" x14ac:dyDescent="0.3">
      <c r="A520" s="2">
        <f>IF(_xlfn.CONCAT(B520:C520)=_xlfn.CONCAT(B519:C519),MAX($A$2:A519),MAX($A$2:A519)+1)</f>
        <v>246</v>
      </c>
      <c r="B520" s="3">
        <v>45064</v>
      </c>
      <c r="C520" s="2" t="s">
        <v>419</v>
      </c>
      <c r="D520" s="2" t="str">
        <f>_xlfn.XLOOKUP(C520,Proveedores!A:A,Proveedores!B:B)</f>
        <v>SANTA ISABEL LA SERENA</v>
      </c>
      <c r="E520" s="13">
        <v>1015</v>
      </c>
      <c r="F520" s="2" t="str">
        <f>_xlfn.XLOOKUP(E520,Productos!A:A,Productos!B:B)</f>
        <v>ISOTONICA</v>
      </c>
      <c r="G520" s="2" t="str">
        <f>_xlfn.XLOOKUP(F520,Productos!B:B,Productos!C:C)</f>
        <v>UN</v>
      </c>
      <c r="H520" s="12">
        <v>2</v>
      </c>
      <c r="I520" s="10">
        <v>1450</v>
      </c>
      <c r="J520" s="10">
        <v>710</v>
      </c>
      <c r="K520" s="14">
        <f t="shared" ref="K520:K530" si="11">(H520*I520)-J520</f>
        <v>2190</v>
      </c>
    </row>
    <row r="521" spans="1:11" x14ac:dyDescent="0.3">
      <c r="A521" s="2">
        <f>IF(_xlfn.CONCAT(B521:C521)=_xlfn.CONCAT(B520:C520),MAX($A$2:A520),MAX($A$2:A520)+1)</f>
        <v>246</v>
      </c>
      <c r="B521" s="3">
        <v>45064</v>
      </c>
      <c r="C521" s="2" t="s">
        <v>419</v>
      </c>
      <c r="D521" s="2" t="str">
        <f>_xlfn.XLOOKUP(C521,Proveedores!A:A,Proveedores!B:B)</f>
        <v>SANTA ISABEL LA SERENA</v>
      </c>
      <c r="E521" s="13">
        <v>1011</v>
      </c>
      <c r="F521" s="2" t="str">
        <f>_xlfn.XLOOKUP(E521,Productos!A:A,Productos!B:B)</f>
        <v>ART. LIMPIEZA</v>
      </c>
      <c r="G521" s="2" t="str">
        <f>_xlfn.XLOOKUP(F521,Productos!B:B,Productos!C:C)</f>
        <v>UN</v>
      </c>
      <c r="H521" s="12">
        <v>1</v>
      </c>
      <c r="I521" s="10">
        <v>1389</v>
      </c>
      <c r="J521" s="10">
        <v>70</v>
      </c>
      <c r="K521" s="14">
        <f t="shared" si="11"/>
        <v>1319</v>
      </c>
    </row>
    <row r="522" spans="1:11" x14ac:dyDescent="0.3">
      <c r="A522" s="2">
        <f>IF(_xlfn.CONCAT(B522:C522)=_xlfn.CONCAT(B521:C521),MAX($A$2:A521),MAX($A$2:A521)+1)</f>
        <v>246</v>
      </c>
      <c r="B522" s="3">
        <v>45064</v>
      </c>
      <c r="C522" s="2" t="s">
        <v>419</v>
      </c>
      <c r="D522" s="2" t="str">
        <f>_xlfn.XLOOKUP(C522,Proveedores!A:A,Proveedores!B:B)</f>
        <v>SANTA ISABEL LA SERENA</v>
      </c>
      <c r="E522" s="13">
        <v>1011</v>
      </c>
      <c r="F522" s="2" t="str">
        <f>_xlfn.XLOOKUP(E522,Productos!A:A,Productos!B:B)</f>
        <v>ART. LIMPIEZA</v>
      </c>
      <c r="G522" s="2" t="str">
        <f>_xlfn.XLOOKUP(F522,Productos!B:B,Productos!C:C)</f>
        <v>UN</v>
      </c>
      <c r="H522" s="12">
        <v>1</v>
      </c>
      <c r="I522" s="10">
        <v>1089</v>
      </c>
      <c r="J522" s="10">
        <v>206</v>
      </c>
      <c r="K522" s="14">
        <f t="shared" si="11"/>
        <v>883</v>
      </c>
    </row>
    <row r="523" spans="1:11" x14ac:dyDescent="0.3">
      <c r="A523" s="2">
        <f>IF(_xlfn.CONCAT(B523:C523)=_xlfn.CONCAT(B522:C522),MAX($A$2:A522),MAX($A$2:A522)+1)</f>
        <v>246</v>
      </c>
      <c r="B523" s="3">
        <v>45064</v>
      </c>
      <c r="C523" s="2" t="s">
        <v>419</v>
      </c>
      <c r="D523" s="2" t="str">
        <f>_xlfn.XLOOKUP(C523,Proveedores!A:A,Proveedores!B:B)</f>
        <v>SANTA ISABEL LA SERENA</v>
      </c>
      <c r="E523" s="13">
        <v>9</v>
      </c>
      <c r="F523" s="2" t="str">
        <f>_xlfn.XLOOKUP(E523,Productos!A:A,Productos!B:B)</f>
        <v>LECHE SEMIDESCREMADA</v>
      </c>
      <c r="G523" s="2" t="str">
        <f>_xlfn.XLOOKUP(F523,Productos!B:B,Productos!C:C)</f>
        <v>UN</v>
      </c>
      <c r="H523" s="12">
        <v>2</v>
      </c>
      <c r="I523" s="10">
        <v>949</v>
      </c>
      <c r="J523" s="10">
        <v>95</v>
      </c>
      <c r="K523" s="14">
        <f t="shared" si="11"/>
        <v>1803</v>
      </c>
    </row>
    <row r="524" spans="1:11" x14ac:dyDescent="0.3">
      <c r="A524" s="2">
        <f>IF(_xlfn.CONCAT(B524:C524)=_xlfn.CONCAT(B523:C523),MAX($A$2:A523),MAX($A$2:A523)+1)</f>
        <v>247</v>
      </c>
      <c r="B524" s="3">
        <v>45064</v>
      </c>
      <c r="C524" s="2" t="s">
        <v>367</v>
      </c>
      <c r="D524" s="2" t="str">
        <f>_xlfn.XLOOKUP(C524,Proveedores!A:A,Proveedores!B:B)</f>
        <v>UNIMARC-LS</v>
      </c>
      <c r="E524" s="13">
        <v>42</v>
      </c>
      <c r="F524" s="2" t="str">
        <f>_xlfn.XLOOKUP(E524,Productos!A:A,Productos!B:B)</f>
        <v>PECHUGA POLLO</v>
      </c>
      <c r="G524" s="2" t="str">
        <f>_xlfn.XLOOKUP(F524,Productos!B:B,Productos!C:C)</f>
        <v>KG</v>
      </c>
      <c r="H524" s="12">
        <v>2.9380000000000002</v>
      </c>
      <c r="I524" s="10">
        <v>2690</v>
      </c>
      <c r="J524" s="10">
        <v>0</v>
      </c>
      <c r="K524" s="14">
        <f t="shared" si="11"/>
        <v>7903.22</v>
      </c>
    </row>
    <row r="525" spans="1:11" x14ac:dyDescent="0.3">
      <c r="A525" s="2">
        <f>IF(_xlfn.CONCAT(B525:C525)=_xlfn.CONCAT(B524:C524),MAX($A$2:A524),MAX($A$2:A524)+1)</f>
        <v>247</v>
      </c>
      <c r="B525" s="3">
        <v>45064</v>
      </c>
      <c r="C525" s="2" t="s">
        <v>367</v>
      </c>
      <c r="D525" s="2" t="str">
        <f>_xlfn.XLOOKUP(C525,Proveedores!A:A,Proveedores!B:B)</f>
        <v>UNIMARC-LS</v>
      </c>
      <c r="E525" s="13">
        <v>11</v>
      </c>
      <c r="F525" s="2" t="str">
        <f>_xlfn.XLOOKUP(E525,Productos!A:A,Productos!B:B)</f>
        <v>PAN MOLDE</v>
      </c>
      <c r="G525" s="2" t="str">
        <f>_xlfn.XLOOKUP(F525,Productos!B:B,Productos!C:C)</f>
        <v>UN</v>
      </c>
      <c r="H525" s="12">
        <v>1</v>
      </c>
      <c r="I525" s="10">
        <v>2290</v>
      </c>
      <c r="J525" s="10">
        <v>500</v>
      </c>
      <c r="K525" s="14">
        <f t="shared" si="11"/>
        <v>1790</v>
      </c>
    </row>
    <row r="526" spans="1:11" x14ac:dyDescent="0.3">
      <c r="A526" s="2">
        <f>IF(_xlfn.CONCAT(B526:C526)=_xlfn.CONCAT(B525:C525),MAX($A$2:A525),MAX($A$2:A525)+1)</f>
        <v>247</v>
      </c>
      <c r="B526" s="3">
        <v>45064</v>
      </c>
      <c r="C526" s="2" t="s">
        <v>367</v>
      </c>
      <c r="D526" s="2" t="str">
        <f>_xlfn.XLOOKUP(C526,Proveedores!A:A,Proveedores!B:B)</f>
        <v>UNIMARC-LS</v>
      </c>
      <c r="E526" s="13">
        <v>5</v>
      </c>
      <c r="F526" s="2" t="str">
        <f>_xlfn.XLOOKUP(E526,Productos!A:A,Productos!B:B)</f>
        <v>FIDEOS - TALLARINES</v>
      </c>
      <c r="G526" s="2" t="str">
        <f>_xlfn.XLOOKUP(F526,Productos!B:B,Productos!C:C)</f>
        <v>UN</v>
      </c>
      <c r="H526" s="12">
        <v>4</v>
      </c>
      <c r="I526" s="10">
        <v>490</v>
      </c>
      <c r="J526" s="10">
        <v>0</v>
      </c>
      <c r="K526" s="14">
        <f t="shared" si="11"/>
        <v>1960</v>
      </c>
    </row>
    <row r="527" spans="1:11" x14ac:dyDescent="0.3">
      <c r="A527" s="2">
        <f>IF(_xlfn.CONCAT(B527:C527)=_xlfn.CONCAT(B526:C526),MAX($A$2:A526),MAX($A$2:A526)+1)</f>
        <v>247</v>
      </c>
      <c r="B527" s="3">
        <v>45064</v>
      </c>
      <c r="C527" s="2" t="s">
        <v>367</v>
      </c>
      <c r="D527" s="2" t="str">
        <f>_xlfn.XLOOKUP(C527,Proveedores!A:A,Proveedores!B:B)</f>
        <v>UNIMARC-LS</v>
      </c>
      <c r="E527" s="13">
        <v>14</v>
      </c>
      <c r="F527" s="2" t="str">
        <f>_xlfn.XLOOKUP(E527,Productos!A:A,Productos!B:B)</f>
        <v>ARROZ</v>
      </c>
      <c r="G527" s="2" t="str">
        <f>_xlfn.XLOOKUP(F527,Productos!B:B,Productos!C:C)</f>
        <v>UN</v>
      </c>
      <c r="H527" s="12">
        <v>2</v>
      </c>
      <c r="I527" s="10">
        <v>1270</v>
      </c>
      <c r="J527" s="10">
        <v>560</v>
      </c>
      <c r="K527" s="14">
        <f t="shared" si="11"/>
        <v>1980</v>
      </c>
    </row>
    <row r="528" spans="1:11" x14ac:dyDescent="0.3">
      <c r="A528" s="2">
        <f>IF(_xlfn.CONCAT(B528:C528)=_xlfn.CONCAT(B527:C527),MAX($A$2:A527),MAX($A$2:A527)+1)</f>
        <v>247</v>
      </c>
      <c r="B528" s="3">
        <v>45064</v>
      </c>
      <c r="C528" s="2" t="s">
        <v>367</v>
      </c>
      <c r="D528" s="2" t="str">
        <f>_xlfn.XLOOKUP(C528,Proveedores!A:A,Proveedores!B:B)</f>
        <v>UNIMARC-LS</v>
      </c>
      <c r="E528" s="13">
        <v>13</v>
      </c>
      <c r="F528" s="2" t="str">
        <f>_xlfn.XLOOKUP(E528,Productos!A:A,Productos!B:B)</f>
        <v>FIDEOS - ESPIRALES</v>
      </c>
      <c r="G528" s="2" t="str">
        <f>_xlfn.XLOOKUP(F528,Productos!B:B,Productos!C:C)</f>
        <v>UN</v>
      </c>
      <c r="H528" s="12">
        <v>4</v>
      </c>
      <c r="I528" s="10">
        <v>490</v>
      </c>
      <c r="J528" s="10">
        <v>0</v>
      </c>
      <c r="K528" s="14">
        <f t="shared" si="11"/>
        <v>1960</v>
      </c>
    </row>
    <row r="529" spans="1:11" x14ac:dyDescent="0.3">
      <c r="A529" s="2">
        <f>IF(_xlfn.CONCAT(B529:C529)=_xlfn.CONCAT(B528:C528),MAX($A$2:A528),MAX($A$2:A528)+1)</f>
        <v>248</v>
      </c>
      <c r="B529" s="3">
        <v>45064</v>
      </c>
      <c r="C529" s="2" t="s">
        <v>245</v>
      </c>
      <c r="D529" s="2" t="str">
        <f>_xlfn.XLOOKUP(C529,Proveedores!A:A,Proveedores!B:B)</f>
        <v>COLECTIVOS 15</v>
      </c>
      <c r="E529" s="13">
        <v>1004</v>
      </c>
      <c r="F529" s="2" t="str">
        <f>_xlfn.XLOOKUP(E529,Productos!A:A,Productos!B:B)</f>
        <v>TRANSPORTE</v>
      </c>
      <c r="G529" s="2" t="str">
        <f>_xlfn.XLOOKUP(F529,Productos!B:B,Productos!C:C)</f>
        <v>UN</v>
      </c>
      <c r="H529" s="12">
        <v>2</v>
      </c>
      <c r="I529" s="10">
        <v>1000</v>
      </c>
      <c r="J529" s="10">
        <v>0</v>
      </c>
      <c r="K529" s="14">
        <f t="shared" si="11"/>
        <v>2000</v>
      </c>
    </row>
    <row r="530" spans="1:11" ht="29.25" customHeight="1" x14ac:dyDescent="0.3">
      <c r="A530" s="2">
        <f>IF(_xlfn.CONCAT(B530:C530)=_xlfn.CONCAT(B529:C529),MAX($A$2:A529),MAX($A$2:A529)+1)</f>
        <v>249</v>
      </c>
      <c r="B530" s="3">
        <v>45064</v>
      </c>
      <c r="C530" s="2" t="s">
        <v>394</v>
      </c>
      <c r="D530" s="2" t="str">
        <f>_xlfn.XLOOKUP(C530,Proveedores!A:A,Proveedores!B:B)</f>
        <v>COLECTIVOS 33</v>
      </c>
      <c r="E530" s="13">
        <v>1004</v>
      </c>
      <c r="F530" s="2" t="str">
        <f>_xlfn.XLOOKUP(E530,Productos!A:A,Productos!B:B)</f>
        <v>TRANSPORTE</v>
      </c>
      <c r="G530" s="2" t="str">
        <f>_xlfn.XLOOKUP(F530,Productos!B:B,Productos!C:C)</f>
        <v>UN</v>
      </c>
      <c r="H530" s="12">
        <v>2</v>
      </c>
      <c r="I530" s="10">
        <v>1300</v>
      </c>
      <c r="J530" s="10">
        <v>0</v>
      </c>
      <c r="K530" s="14">
        <f t="shared" si="11"/>
        <v>2600</v>
      </c>
    </row>
    <row r="531" spans="1:11" x14ac:dyDescent="0.3">
      <c r="A531" s="2">
        <f>IF(_xlfn.CONCAT(B531:C531)=_xlfn.CONCAT(B530:C530),MAX($A$2:A530),MAX($A$2:A530)+1)</f>
        <v>250</v>
      </c>
      <c r="B531" s="3">
        <v>45065</v>
      </c>
      <c r="C531" s="2" t="s">
        <v>279</v>
      </c>
      <c r="D531" s="2" t="str">
        <f>_xlfn.XLOOKUP(C531,Proveedores!A:A,Proveedores!B:B)</f>
        <v>GALPON</v>
      </c>
      <c r="E531" s="13">
        <v>1014</v>
      </c>
      <c r="F531" s="2" t="str">
        <f>_xlfn.XLOOKUP(E531,Productos!A:A,Productos!B:B)</f>
        <v>BEBIDA</v>
      </c>
      <c r="G531" s="2" t="str">
        <f>_xlfn.XLOOKUP(F531,Productos!B:B,Productos!C:C)</f>
        <v>UN</v>
      </c>
      <c r="H531" s="12">
        <v>1</v>
      </c>
      <c r="I531" s="10">
        <v>1700</v>
      </c>
      <c r="J531" s="10">
        <v>0</v>
      </c>
      <c r="K531" s="14">
        <f t="shared" ref="K531:K558" si="12">(H531*I531)-J531</f>
        <v>1700</v>
      </c>
    </row>
    <row r="532" spans="1:11" x14ac:dyDescent="0.3">
      <c r="A532" s="2">
        <f>IF(_xlfn.CONCAT(B532:C532)=_xlfn.CONCAT(B531:C531),MAX($A$2:A531),MAX($A$2:A531)+1)</f>
        <v>251</v>
      </c>
      <c r="B532" s="3">
        <v>45066</v>
      </c>
      <c r="C532" s="2" t="s">
        <v>233</v>
      </c>
      <c r="D532" s="2" t="str">
        <f>_xlfn.XLOOKUP(C532,Proveedores!A:A,Proveedores!B:B)</f>
        <v>AURIGAS - ABASTIBLE</v>
      </c>
      <c r="E532" s="13">
        <v>1006</v>
      </c>
      <c r="F532" s="2" t="str">
        <f>_xlfn.XLOOKUP(E532,Productos!A:A,Productos!B:B)</f>
        <v>GAS - GALONES</v>
      </c>
      <c r="G532" s="2" t="str">
        <f>_xlfn.XLOOKUP(F532,Productos!B:B,Productos!C:C)</f>
        <v>UN</v>
      </c>
      <c r="H532" s="12">
        <v>1</v>
      </c>
      <c r="I532" s="10">
        <v>16100</v>
      </c>
      <c r="J532" s="10">
        <v>0</v>
      </c>
      <c r="K532" s="14">
        <f t="shared" si="12"/>
        <v>16100</v>
      </c>
    </row>
    <row r="533" spans="1:11" x14ac:dyDescent="0.3">
      <c r="A533" s="2">
        <f>IF(_xlfn.CONCAT(B533:C533)=_xlfn.CONCAT(B532:C532),MAX($A$2:A532),MAX($A$2:A532)+1)</f>
        <v>252</v>
      </c>
      <c r="B533" s="3">
        <v>45067</v>
      </c>
      <c r="C533" s="2" t="s">
        <v>221</v>
      </c>
      <c r="D533" s="2" t="str">
        <f>_xlfn.XLOOKUP(C533,Proveedores!A:A,Proveedores!B:B)</f>
        <v>FAMA</v>
      </c>
      <c r="E533" s="13">
        <v>55</v>
      </c>
      <c r="F533" s="2" t="str">
        <f>_xlfn.XLOOKUP(E533,Productos!A:A,Productos!B:B)</f>
        <v>CERVEZA</v>
      </c>
      <c r="G533" s="2" t="str">
        <f>_xlfn.XLOOKUP(F533,Productos!B:B,Productos!C:C)</f>
        <v>UN</v>
      </c>
      <c r="H533" s="12">
        <v>2</v>
      </c>
      <c r="I533" s="10">
        <v>1400</v>
      </c>
      <c r="J533" s="10">
        <v>0</v>
      </c>
      <c r="K533" s="14">
        <f t="shared" si="12"/>
        <v>2800</v>
      </c>
    </row>
    <row r="534" spans="1:11" x14ac:dyDescent="0.3">
      <c r="A534" s="2">
        <f>IF(_xlfn.CONCAT(B534:C534)=_xlfn.CONCAT(B533:C533),MAX($A$2:A533),MAX($A$2:A533)+1)</f>
        <v>253</v>
      </c>
      <c r="B534" s="3">
        <v>45067</v>
      </c>
      <c r="C534" s="2" t="s">
        <v>279</v>
      </c>
      <c r="D534" s="2" t="str">
        <f>_xlfn.XLOOKUP(C534,Proveedores!A:A,Proveedores!B:B)</f>
        <v>GALPON</v>
      </c>
      <c r="E534" s="13">
        <v>1014</v>
      </c>
      <c r="F534" s="2" t="str">
        <f>_xlfn.XLOOKUP(E534,Productos!A:A,Productos!B:B)</f>
        <v>BEBIDA</v>
      </c>
      <c r="G534" s="2" t="str">
        <f>_xlfn.XLOOKUP(F534,Productos!B:B,Productos!C:C)</f>
        <v>UN</v>
      </c>
      <c r="H534" s="12">
        <v>1</v>
      </c>
      <c r="I534" s="10">
        <v>1600</v>
      </c>
      <c r="J534" s="10">
        <v>0</v>
      </c>
      <c r="K534" s="14">
        <f t="shared" si="12"/>
        <v>1600</v>
      </c>
    </row>
    <row r="535" spans="1:11" x14ac:dyDescent="0.3">
      <c r="A535" s="2">
        <f>IF(_xlfn.CONCAT(B535:C535)=_xlfn.CONCAT(B534:C534),MAX($A$2:A534),MAX($A$2:A534)+1)</f>
        <v>254</v>
      </c>
      <c r="B535" s="3">
        <v>45067</v>
      </c>
      <c r="C535" s="2" t="s">
        <v>116</v>
      </c>
      <c r="D535" s="2" t="str">
        <f>_xlfn.XLOOKUP(C535,Proveedores!A:A,Proveedores!B:B)</f>
        <v>EMPRESA COMERCIAL LA VEGA</v>
      </c>
      <c r="E535" s="13">
        <v>56</v>
      </c>
      <c r="F535" s="2" t="str">
        <f>_xlfn.XLOOKUP(E535,Productos!A:A,Productos!B:B)</f>
        <v>VERDURAS</v>
      </c>
      <c r="G535" s="2" t="str">
        <f>_xlfn.XLOOKUP(F535,Productos!B:B,Productos!C:C)</f>
        <v>UN</v>
      </c>
      <c r="H535" s="12">
        <v>1</v>
      </c>
      <c r="I535" s="10">
        <v>2400</v>
      </c>
      <c r="J535" s="10">
        <v>0</v>
      </c>
      <c r="K535" s="14">
        <f t="shared" si="12"/>
        <v>2400</v>
      </c>
    </row>
    <row r="536" spans="1:11" x14ac:dyDescent="0.3">
      <c r="A536" s="2">
        <f>IF(_xlfn.CONCAT(B536:C536)=_xlfn.CONCAT(B535:C535),MAX($A$2:A535),MAX($A$2:A535)+1)</f>
        <v>255</v>
      </c>
      <c r="B536" s="3">
        <v>45067</v>
      </c>
      <c r="C536" s="2" t="s">
        <v>323</v>
      </c>
      <c r="D536" s="2" t="str">
        <f>_xlfn.XLOOKUP(C536,Proveedores!A:A,Proveedores!B:B)</f>
        <v>AGUAS GONZALO</v>
      </c>
      <c r="E536" s="13">
        <v>1012</v>
      </c>
      <c r="F536" s="2" t="str">
        <f>_xlfn.XLOOKUP(E536,Productos!A:A,Productos!B:B)</f>
        <v>AGUA BIDON</v>
      </c>
      <c r="G536" s="2" t="str">
        <f>_xlfn.XLOOKUP(F536,Productos!B:B,Productos!C:C)</f>
        <v>UN</v>
      </c>
      <c r="H536" s="12">
        <v>2</v>
      </c>
      <c r="I536" s="10">
        <v>2000</v>
      </c>
      <c r="J536" s="10">
        <v>0</v>
      </c>
      <c r="K536" s="14">
        <f t="shared" si="12"/>
        <v>4000</v>
      </c>
    </row>
    <row r="537" spans="1:11" x14ac:dyDescent="0.3">
      <c r="A537" s="2">
        <f>IF(_xlfn.CONCAT(B537:C537)=_xlfn.CONCAT(B536:C536),MAX($A$2:A536),MAX($A$2:A536)+1)</f>
        <v>256</v>
      </c>
      <c r="B537" s="3">
        <v>45067</v>
      </c>
      <c r="C537" s="2" t="s">
        <v>243</v>
      </c>
      <c r="D537" s="2" t="str">
        <f>_xlfn.XLOOKUP(C537,Proveedores!A:A,Proveedores!B:B)</f>
        <v>MOVISTAR</v>
      </c>
      <c r="E537" s="13">
        <v>1001</v>
      </c>
      <c r="F537" s="2" t="str">
        <f>_xlfn.XLOOKUP(E537,Productos!A:A,Productos!B:B)</f>
        <v>INTERNET</v>
      </c>
      <c r="G537" s="2" t="str">
        <f>_xlfn.XLOOKUP(F537,Productos!B:B,Productos!C:C)</f>
        <v>UN</v>
      </c>
      <c r="H537" s="12">
        <v>1</v>
      </c>
      <c r="I537" s="10">
        <v>39402</v>
      </c>
      <c r="J537" s="10">
        <v>0</v>
      </c>
      <c r="K537" s="14">
        <f t="shared" si="12"/>
        <v>39402</v>
      </c>
    </row>
    <row r="538" spans="1:11" x14ac:dyDescent="0.3">
      <c r="A538" s="2">
        <f>IF(_xlfn.CONCAT(B538:C538)=_xlfn.CONCAT(B537:C537),MAX($A$2:A537),MAX($A$2:A537)+1)</f>
        <v>257</v>
      </c>
      <c r="B538" s="3">
        <v>45068</v>
      </c>
      <c r="C538" s="2" t="s">
        <v>116</v>
      </c>
      <c r="D538" s="2" t="str">
        <f>_xlfn.XLOOKUP(C538,Proveedores!A:A,Proveedores!B:B)</f>
        <v>EMPRESA COMERCIAL LA VEGA</v>
      </c>
      <c r="E538" s="13">
        <v>56</v>
      </c>
      <c r="F538" s="2" t="str">
        <f>_xlfn.XLOOKUP(E538,Productos!A:A,Productos!B:B)</f>
        <v>VERDURAS</v>
      </c>
      <c r="G538" s="2" t="str">
        <f>_xlfn.XLOOKUP(F538,Productos!B:B,Productos!C:C)</f>
        <v>UN</v>
      </c>
      <c r="H538" s="12">
        <v>1</v>
      </c>
      <c r="I538" s="10">
        <v>7370</v>
      </c>
      <c r="J538" s="10">
        <v>0</v>
      </c>
      <c r="K538" s="14">
        <f t="shared" si="12"/>
        <v>7370</v>
      </c>
    </row>
    <row r="539" spans="1:11" x14ac:dyDescent="0.3">
      <c r="A539" s="2">
        <f>IF(_xlfn.CONCAT(B539:C539)=_xlfn.CONCAT(B538:C538),MAX($A$2:A538),MAX($A$2:A538)+1)</f>
        <v>258</v>
      </c>
      <c r="B539" s="3">
        <v>45068</v>
      </c>
      <c r="C539" s="2" t="s">
        <v>309</v>
      </c>
      <c r="D539" s="2" t="str">
        <f>_xlfn.XLOOKUP(C539,Proveedores!A:A,Proveedores!B:B)</f>
        <v>MINIMARKET 465</v>
      </c>
      <c r="E539" s="13">
        <v>1016</v>
      </c>
      <c r="F539" s="2" t="str">
        <f>_xlfn.XLOOKUP(E539,Productos!A:A,Productos!B:B)</f>
        <v>HELADO CASA</v>
      </c>
      <c r="G539" s="2" t="str">
        <f>_xlfn.XLOOKUP(F539,Productos!B:B,Productos!C:C)</f>
        <v>UN</v>
      </c>
      <c r="H539" s="12">
        <v>5</v>
      </c>
      <c r="I539" s="10">
        <v>470</v>
      </c>
      <c r="J539" s="10">
        <v>0</v>
      </c>
      <c r="K539" s="14">
        <f t="shared" si="12"/>
        <v>2350</v>
      </c>
    </row>
    <row r="540" spans="1:11" x14ac:dyDescent="0.3">
      <c r="A540" s="2">
        <f>IF(_xlfn.CONCAT(B540:C540)=_xlfn.CONCAT(B539:C539),MAX($A$2:A539),MAX($A$2:A539)+1)</f>
        <v>259</v>
      </c>
      <c r="B540" s="3">
        <v>45068</v>
      </c>
      <c r="C540" s="2" t="s">
        <v>279</v>
      </c>
      <c r="D540" s="2" t="str">
        <f>_xlfn.XLOOKUP(C540,Proveedores!A:A,Proveedores!B:B)</f>
        <v>GALPON</v>
      </c>
      <c r="E540" s="13">
        <v>1008</v>
      </c>
      <c r="F540" s="2" t="str">
        <f>_xlfn.XLOOKUP(E540,Productos!A:A,Productos!B:B)</f>
        <v>PAN CASA</v>
      </c>
      <c r="G540" s="2" t="str">
        <f>_xlfn.XLOOKUP(F540,Productos!B:B,Productos!C:C)</f>
        <v>KG</v>
      </c>
      <c r="H540" s="12">
        <v>0.58599999999999997</v>
      </c>
      <c r="I540" s="10">
        <v>2200</v>
      </c>
      <c r="J540" s="10">
        <v>0</v>
      </c>
      <c r="K540" s="14">
        <f t="shared" si="12"/>
        <v>1289.1999999999998</v>
      </c>
    </row>
    <row r="541" spans="1:11" x14ac:dyDescent="0.3">
      <c r="A541" s="2">
        <f>IF(_xlfn.CONCAT(B541:C541)=_xlfn.CONCAT(B540:C540),MAX($A$2:A540),MAX($A$2:A540)+1)</f>
        <v>260</v>
      </c>
      <c r="B541" s="3">
        <v>45069</v>
      </c>
      <c r="C541" s="2" t="s">
        <v>320</v>
      </c>
      <c r="D541" s="2" t="str">
        <f>_xlfn.XLOOKUP(C541,Proveedores!A:A,Proveedores!B:B)</f>
        <v>CARNES SANTIAGO</v>
      </c>
      <c r="E541" s="13">
        <v>59</v>
      </c>
      <c r="F541" s="2" t="str">
        <f>_xlfn.XLOOKUP(E541,Productos!A:A,Productos!B:B)</f>
        <v>GUATA CALLO</v>
      </c>
      <c r="G541" s="2" t="str">
        <f>_xlfn.XLOOKUP(F541,Productos!B:B,Productos!C:C)</f>
        <v>KG</v>
      </c>
      <c r="H541" s="12">
        <f>12146/I541</f>
        <v>2.7325084364454444</v>
      </c>
      <c r="I541" s="10">
        <v>4445</v>
      </c>
      <c r="J541" s="10">
        <v>0</v>
      </c>
      <c r="K541" s="14">
        <f t="shared" si="12"/>
        <v>12146</v>
      </c>
    </row>
    <row r="542" spans="1:11" x14ac:dyDescent="0.3">
      <c r="A542" s="2">
        <f>IF(_xlfn.CONCAT(B542:C542)=_xlfn.CONCAT(B541:C541),MAX($A$2:A541),MAX($A$2:A541)+1)</f>
        <v>261</v>
      </c>
      <c r="B542" s="3">
        <v>45069</v>
      </c>
      <c r="C542" s="2" t="s">
        <v>258</v>
      </c>
      <c r="D542" s="2" t="str">
        <f>_xlfn.XLOOKUP(C542,Proveedores!A:A,Proveedores!B:B)</f>
        <v>COMERCIAL SAN MARTIN</v>
      </c>
      <c r="E542" s="13">
        <v>38</v>
      </c>
      <c r="F542" s="2" t="str">
        <f>_xlfn.XLOOKUP(E542,Productos!A:A,Productos!B:B)</f>
        <v>ENVASE ENSALADA GA-08</v>
      </c>
      <c r="G542" s="2" t="str">
        <f>_xlfn.XLOOKUP(F542,Productos!B:B,Productos!C:C)</f>
        <v>UN</v>
      </c>
      <c r="H542" s="12">
        <v>50</v>
      </c>
      <c r="I542" s="10">
        <v>90</v>
      </c>
      <c r="J542" s="10">
        <v>0</v>
      </c>
      <c r="K542" s="14">
        <f t="shared" si="12"/>
        <v>4500</v>
      </c>
    </row>
    <row r="543" spans="1:11" x14ac:dyDescent="0.3">
      <c r="A543" s="2">
        <f>IF(_xlfn.CONCAT(B543:C543)=_xlfn.CONCAT(B542:C542),MAX($A$2:A542),MAX($A$2:A542)+1)</f>
        <v>262</v>
      </c>
      <c r="B543" s="3">
        <v>45069</v>
      </c>
      <c r="C543" s="2" t="s">
        <v>302</v>
      </c>
      <c r="D543" s="2" t="str">
        <f>_xlfn.XLOOKUP(C543,Proveedores!A:A,Proveedores!B:B)</f>
        <v>JUGETERIA MENAJES DONDE SILVA</v>
      </c>
      <c r="E543" s="13">
        <v>1018</v>
      </c>
      <c r="F543" s="2" t="str">
        <f>_xlfn.XLOOKUP(E543,Productos!A:A,Productos!B:B)</f>
        <v>VELAS</v>
      </c>
      <c r="G543" s="2" t="str">
        <f>_xlfn.XLOOKUP(F543,Productos!B:B,Productos!C:C)</f>
        <v>UN</v>
      </c>
      <c r="H543" s="12">
        <v>3</v>
      </c>
      <c r="I543" s="10">
        <v>800</v>
      </c>
      <c r="J543" s="10">
        <v>0</v>
      </c>
      <c r="K543" s="14">
        <f t="shared" si="12"/>
        <v>2400</v>
      </c>
    </row>
    <row r="544" spans="1:11" x14ac:dyDescent="0.3">
      <c r="A544" s="2">
        <f>IF(_xlfn.CONCAT(B544:C544)=_xlfn.CONCAT(B543:C543),MAX($A$2:A543),MAX($A$2:A543)+1)</f>
        <v>263</v>
      </c>
      <c r="B544" s="3">
        <v>45069</v>
      </c>
      <c r="C544" s="2" t="s">
        <v>279</v>
      </c>
      <c r="D544" s="2" t="str">
        <f>_xlfn.XLOOKUP(C544,Proveedores!A:A,Proveedores!B:B)</f>
        <v>GALPON</v>
      </c>
      <c r="E544" s="13">
        <v>1014</v>
      </c>
      <c r="F544" s="2" t="str">
        <f>_xlfn.XLOOKUP(E544,Productos!A:A,Productos!B:B)</f>
        <v>BEBIDA</v>
      </c>
      <c r="G544" s="2" t="str">
        <f>_xlfn.XLOOKUP(F544,Productos!B:B,Productos!C:C)</f>
        <v>UN</v>
      </c>
      <c r="H544" s="12">
        <v>1</v>
      </c>
      <c r="I544" s="10">
        <v>1600</v>
      </c>
      <c r="J544" s="10">
        <v>0</v>
      </c>
      <c r="K544" s="14">
        <f t="shared" si="12"/>
        <v>1600</v>
      </c>
    </row>
    <row r="545" spans="1:11" x14ac:dyDescent="0.3">
      <c r="A545" s="2">
        <f>IF(_xlfn.CONCAT(B545:C545)=_xlfn.CONCAT(B544:C544),MAX($A$2:A544),MAX($A$2:A544)+1)</f>
        <v>264</v>
      </c>
      <c r="B545" s="3">
        <v>45069</v>
      </c>
      <c r="C545" s="2" t="s">
        <v>348</v>
      </c>
      <c r="D545" s="2" t="str">
        <f>_xlfn.XLOOKUP(C545,Proveedores!A:A,Proveedores!B:B)</f>
        <v>BISNE SPA</v>
      </c>
      <c r="E545" s="13">
        <v>70</v>
      </c>
      <c r="F545" s="2" t="str">
        <f>_xlfn.XLOOKUP(E545,Productos!A:A,Productos!B:B)</f>
        <v>CARNE VACUNO</v>
      </c>
      <c r="G545" s="2" t="str">
        <f>_xlfn.XLOOKUP(F545,Productos!B:B,Productos!C:C)</f>
        <v>KG</v>
      </c>
      <c r="H545" s="12">
        <v>0.99039999999999995</v>
      </c>
      <c r="I545" s="10">
        <v>2990</v>
      </c>
      <c r="J545" s="10">
        <v>0</v>
      </c>
      <c r="K545" s="14">
        <f t="shared" si="12"/>
        <v>2961.2959999999998</v>
      </c>
    </row>
    <row r="546" spans="1:11" x14ac:dyDescent="0.3">
      <c r="A546" s="2">
        <f>IF(_xlfn.CONCAT(B546:C546)=_xlfn.CONCAT(B545:C545),MAX($A$2:A545),MAX($A$2:A545)+1)</f>
        <v>265</v>
      </c>
      <c r="B546" s="3">
        <v>45069</v>
      </c>
      <c r="C546" s="2" t="s">
        <v>263</v>
      </c>
      <c r="D546" s="2" t="str">
        <f>_xlfn.XLOOKUP(C546,Proveedores!A:A,Proveedores!B:B)</f>
        <v>FARMACIAS FENIX</v>
      </c>
      <c r="E546" s="13">
        <v>1005</v>
      </c>
      <c r="F546" s="2" t="str">
        <f>_xlfn.XLOOKUP(E546,Productos!A:A,Productos!B:B)</f>
        <v>MEDICAMENTOS CASA</v>
      </c>
      <c r="G546" s="2" t="str">
        <f>_xlfn.XLOOKUP(F546,Productos!B:B,Productos!C:C)</f>
        <v>UN</v>
      </c>
      <c r="H546" s="12">
        <v>1</v>
      </c>
      <c r="I546" s="10">
        <v>900</v>
      </c>
      <c r="J546" s="10">
        <v>0</v>
      </c>
      <c r="K546" s="14">
        <f t="shared" si="12"/>
        <v>900</v>
      </c>
    </row>
    <row r="547" spans="1:11" x14ac:dyDescent="0.3">
      <c r="A547" s="2">
        <f>IF(_xlfn.CONCAT(B547:C547)=_xlfn.CONCAT(B546:C546),MAX($A$2:A546),MAX($A$2:A546)+1)</f>
        <v>265</v>
      </c>
      <c r="B547" s="3">
        <v>45069</v>
      </c>
      <c r="C547" s="2" t="s">
        <v>263</v>
      </c>
      <c r="D547" s="2" t="str">
        <f>_xlfn.XLOOKUP(C547,Proveedores!A:A,Proveedores!B:B)</f>
        <v>FARMACIAS FENIX</v>
      </c>
      <c r="E547" s="13">
        <v>1005</v>
      </c>
      <c r="F547" s="2" t="str">
        <f>_xlfn.XLOOKUP(E547,Productos!A:A,Productos!B:B)</f>
        <v>MEDICAMENTOS CASA</v>
      </c>
      <c r="G547" s="2" t="str">
        <f>_xlfn.XLOOKUP(F547,Productos!B:B,Productos!C:C)</f>
        <v>UN</v>
      </c>
      <c r="H547" s="12">
        <v>1</v>
      </c>
      <c r="I547" s="10">
        <v>2500</v>
      </c>
      <c r="J547" s="10">
        <v>0</v>
      </c>
      <c r="K547" s="14">
        <f t="shared" si="12"/>
        <v>2500</v>
      </c>
    </row>
    <row r="548" spans="1:11" x14ac:dyDescent="0.3">
      <c r="A548" s="2">
        <f>IF(_xlfn.CONCAT(B548:C548)=_xlfn.CONCAT(B547:C547),MAX($A$2:A547),MAX($A$2:A547)+1)</f>
        <v>265</v>
      </c>
      <c r="B548" s="3">
        <v>45069</v>
      </c>
      <c r="C548" s="2" t="s">
        <v>263</v>
      </c>
      <c r="D548" s="2" t="str">
        <f>_xlfn.XLOOKUP(C548,Proveedores!A:A,Proveedores!B:B)</f>
        <v>FARMACIAS FENIX</v>
      </c>
      <c r="E548" s="13">
        <v>1005</v>
      </c>
      <c r="F548" s="2" t="str">
        <f>_xlfn.XLOOKUP(E548,Productos!A:A,Productos!B:B)</f>
        <v>MEDICAMENTOS CASA</v>
      </c>
      <c r="G548" s="2" t="str">
        <f>_xlfn.XLOOKUP(F548,Productos!B:B,Productos!C:C)</f>
        <v>UN</v>
      </c>
      <c r="H548" s="12">
        <v>1</v>
      </c>
      <c r="I548" s="10">
        <v>1000</v>
      </c>
      <c r="J548" s="10">
        <v>0</v>
      </c>
      <c r="K548" s="14">
        <f t="shared" si="12"/>
        <v>1000</v>
      </c>
    </row>
    <row r="549" spans="1:11" x14ac:dyDescent="0.3">
      <c r="A549" s="2">
        <f>IF(_xlfn.CONCAT(B549:C549)=_xlfn.CONCAT(B548:C548),MAX($A$2:A548),MAX($A$2:A548)+1)</f>
        <v>266</v>
      </c>
      <c r="B549" s="3">
        <v>45069</v>
      </c>
      <c r="C549" s="2" t="s">
        <v>108</v>
      </c>
      <c r="D549" s="2" t="str">
        <f>_xlfn.XLOOKUP(C549,Proveedores!A:A,Proveedores!B:B)</f>
        <v>COMERCIAL DE GALLARDO LTDA</v>
      </c>
      <c r="E549" s="13">
        <v>1022</v>
      </c>
      <c r="F549" s="2" t="str">
        <f>_xlfn.XLOOKUP(E549,Productos!A:A,Productos!B:B)</f>
        <v>JAMONADA</v>
      </c>
      <c r="G549" s="2" t="str">
        <f>_xlfn.XLOOKUP(F549,Productos!B:B,Productos!C:C)</f>
        <v>KG</v>
      </c>
      <c r="H549" s="12">
        <v>0.25</v>
      </c>
      <c r="I549" s="10">
        <v>6360</v>
      </c>
      <c r="J549" s="10">
        <v>0</v>
      </c>
      <c r="K549" s="14">
        <f t="shared" si="12"/>
        <v>1590</v>
      </c>
    </row>
    <row r="550" spans="1:11" x14ac:dyDescent="0.3">
      <c r="A550" s="2">
        <f>IF(_xlfn.CONCAT(B550:C550)=_xlfn.CONCAT(B549:C549),MAX($A$2:A549),MAX($A$2:A549)+1)</f>
        <v>266</v>
      </c>
      <c r="B550" s="3">
        <v>45069</v>
      </c>
      <c r="C550" s="2" t="s">
        <v>108</v>
      </c>
      <c r="D550" s="2" t="str">
        <f>_xlfn.XLOOKUP(C550,Proveedores!A:A,Proveedores!B:B)</f>
        <v>COMERCIAL DE GALLARDO LTDA</v>
      </c>
      <c r="E550" s="13">
        <v>8</v>
      </c>
      <c r="F550" s="2" t="str">
        <f>_xlfn.XLOOKUP(E550,Productos!A:A,Productos!B:B)</f>
        <v>JAMON</v>
      </c>
      <c r="G550" s="2" t="str">
        <f>_xlfn.XLOOKUP(F550,Productos!B:B,Productos!C:C)</f>
        <v>KG</v>
      </c>
      <c r="H550" s="12">
        <v>0.31</v>
      </c>
      <c r="I550" s="10">
        <v>8200</v>
      </c>
      <c r="J550" s="10">
        <v>0</v>
      </c>
      <c r="K550" s="14">
        <f t="shared" si="12"/>
        <v>2542</v>
      </c>
    </row>
    <row r="551" spans="1:11" x14ac:dyDescent="0.3">
      <c r="A551" s="2">
        <f>IF(_xlfn.CONCAT(B551:C551)=_xlfn.CONCAT(B550:C550),MAX($A$2:A550),MAX($A$2:A550)+1)</f>
        <v>267</v>
      </c>
      <c r="B551" s="3">
        <v>45069</v>
      </c>
      <c r="C551" s="2" t="s">
        <v>109</v>
      </c>
      <c r="D551" s="2" t="str">
        <f>_xlfn.XLOOKUP(C551,Proveedores!A:A,Proveedores!B:B)</f>
        <v>SANTA ISABEL</v>
      </c>
      <c r="E551" s="13">
        <v>1008</v>
      </c>
      <c r="F551" s="2" t="str">
        <f>_xlfn.XLOOKUP(E551,Productos!A:A,Productos!B:B)</f>
        <v>PAN CASA</v>
      </c>
      <c r="G551" s="2" t="str">
        <f>_xlfn.XLOOKUP(F551,Productos!B:B,Productos!C:C)</f>
        <v>KG</v>
      </c>
      <c r="H551" s="12">
        <v>1.1359999999999999</v>
      </c>
      <c r="I551" s="10">
        <v>1689</v>
      </c>
      <c r="J551" s="10">
        <v>96</v>
      </c>
      <c r="K551" s="14">
        <f t="shared" si="12"/>
        <v>1822.7039999999997</v>
      </c>
    </row>
    <row r="552" spans="1:11" x14ac:dyDescent="0.3">
      <c r="A552" s="2">
        <f>IF(_xlfn.CONCAT(B552:C552)=_xlfn.CONCAT(B551:C551),MAX($A$2:A551),MAX($A$2:A551)+1)</f>
        <v>267</v>
      </c>
      <c r="B552" s="3">
        <v>45069</v>
      </c>
      <c r="C552" s="2" t="s">
        <v>109</v>
      </c>
      <c r="D552" s="2" t="str">
        <f>_xlfn.XLOOKUP(C552,Proveedores!A:A,Proveedores!B:B)</f>
        <v>SANTA ISABEL</v>
      </c>
      <c r="E552" s="13">
        <v>2</v>
      </c>
      <c r="F552" s="2" t="str">
        <f>_xlfn.XLOOKUP(E552,Productos!A:A,Productos!B:B)</f>
        <v>CREMA DE LECHE</v>
      </c>
      <c r="G552" s="2" t="str">
        <f>_xlfn.XLOOKUP(F552,Productos!B:B,Productos!C:C)</f>
        <v>LT</v>
      </c>
      <c r="H552" s="12">
        <v>1</v>
      </c>
      <c r="I552" s="10">
        <v>4549</v>
      </c>
      <c r="J552" s="10">
        <v>227</v>
      </c>
      <c r="K552" s="14">
        <f t="shared" si="12"/>
        <v>4322</v>
      </c>
    </row>
    <row r="553" spans="1:11" x14ac:dyDescent="0.3">
      <c r="A553" s="2">
        <f>IF(_xlfn.CONCAT(B553:C553)=_xlfn.CONCAT(B552:C552),MAX($A$2:A552),MAX($A$2:A552)+1)</f>
        <v>268</v>
      </c>
      <c r="B553" s="3">
        <v>45069</v>
      </c>
      <c r="C553" s="2" t="s">
        <v>194</v>
      </c>
      <c r="D553" s="2" t="str">
        <f>_xlfn.XLOOKUP(C553,Proveedores!A:A,Proveedores!B:B)</f>
        <v>FRUNA</v>
      </c>
      <c r="E553" s="13">
        <v>54</v>
      </c>
      <c r="F553" s="2" t="str">
        <f>_xlfn.XLOOKUP(E553,Productos!A:A,Productos!B:B)</f>
        <v>GALLETAS</v>
      </c>
      <c r="G553" s="2" t="str">
        <f>_xlfn.XLOOKUP(F553,Productos!B:B,Productos!C:C)</f>
        <v>UN</v>
      </c>
      <c r="H553" s="12">
        <v>1</v>
      </c>
      <c r="I553" s="10">
        <v>1597</v>
      </c>
      <c r="J553" s="10">
        <v>0</v>
      </c>
      <c r="K553" s="14">
        <f t="shared" si="12"/>
        <v>1597</v>
      </c>
    </row>
    <row r="554" spans="1:11" x14ac:dyDescent="0.3">
      <c r="A554" s="2">
        <f>IF(_xlfn.CONCAT(B554:C554)=_xlfn.CONCAT(B553:C553),MAX($A$2:A553),MAX($A$2:A553)+1)</f>
        <v>268</v>
      </c>
      <c r="B554" s="3">
        <v>45069</v>
      </c>
      <c r="C554" s="2" t="s">
        <v>194</v>
      </c>
      <c r="D554" s="2" t="str">
        <f>_xlfn.XLOOKUP(C554,Proveedores!A:A,Proveedores!B:B)</f>
        <v>FRUNA</v>
      </c>
      <c r="E554" s="13">
        <v>21</v>
      </c>
      <c r="F554" s="2" t="str">
        <f>_xlfn.XLOOKUP(E554,Productos!A:A,Productos!B:B)</f>
        <v>SALSA DE TOMATE</v>
      </c>
      <c r="G554" s="2" t="str">
        <f>_xlfn.XLOOKUP(F554,Productos!B:B,Productos!C:C)</f>
        <v>UN</v>
      </c>
      <c r="H554" s="12">
        <v>10</v>
      </c>
      <c r="I554" s="10">
        <v>268</v>
      </c>
      <c r="J554" s="10">
        <v>0</v>
      </c>
      <c r="K554" s="14">
        <f t="shared" si="12"/>
        <v>2680</v>
      </c>
    </row>
    <row r="555" spans="1:11" x14ac:dyDescent="0.3">
      <c r="A555" s="2">
        <f>IF(_xlfn.CONCAT(B555:C555)=_xlfn.CONCAT(B554:C554),MAX($A$2:A554),MAX($A$2:A554)+1)</f>
        <v>268</v>
      </c>
      <c r="B555" s="3">
        <v>45069</v>
      </c>
      <c r="C555" s="2" t="s">
        <v>194</v>
      </c>
      <c r="D555" s="2" t="str">
        <f>_xlfn.XLOOKUP(C555,Proveedores!A:A,Proveedores!B:B)</f>
        <v>FRUNA</v>
      </c>
      <c r="E555" s="13">
        <v>83</v>
      </c>
      <c r="F555" s="2" t="str">
        <f>_xlfn.XLOOKUP(E555,Productos!A:A,Productos!B:B)</f>
        <v>CHANCACA</v>
      </c>
      <c r="G555" s="2" t="str">
        <f>_xlfn.XLOOKUP(F555,Productos!B:B,Productos!C:C)</f>
        <v>UN</v>
      </c>
      <c r="H555" s="12">
        <v>2</v>
      </c>
      <c r="I555" s="10">
        <v>1490</v>
      </c>
      <c r="J555" s="10">
        <v>0</v>
      </c>
      <c r="K555" s="14">
        <f t="shared" si="12"/>
        <v>2980</v>
      </c>
    </row>
    <row r="556" spans="1:11" x14ac:dyDescent="0.3">
      <c r="A556" s="2">
        <f>IF(_xlfn.CONCAT(B556:C556)=_xlfn.CONCAT(B555:C555),MAX($A$2:A555),MAX($A$2:A555)+1)</f>
        <v>269</v>
      </c>
      <c r="B556" s="3">
        <v>45069</v>
      </c>
      <c r="C556" s="2" t="s">
        <v>119</v>
      </c>
      <c r="D556" s="2" t="str">
        <f>_xlfn.XLOOKUP(C556,Proveedores!A:A,Proveedores!B:B)</f>
        <v>FABRICA DE BANDEJAS VANNI</v>
      </c>
      <c r="E556" s="13">
        <v>73</v>
      </c>
      <c r="F556" s="2" t="str">
        <f>_xlfn.XLOOKUP(E556,Productos!A:A,Productos!B:B)</f>
        <v>ENVASES REDONDO CARTON (CONSOME 8OZ)</v>
      </c>
      <c r="G556" s="2" t="str">
        <f>_xlfn.XLOOKUP(F556,Productos!B:B,Productos!C:C)</f>
        <v>UN</v>
      </c>
      <c r="H556" s="12">
        <v>50</v>
      </c>
      <c r="I556" s="10">
        <v>42.74</v>
      </c>
      <c r="J556" s="10">
        <v>0</v>
      </c>
      <c r="K556" s="14">
        <f t="shared" si="12"/>
        <v>2137</v>
      </c>
    </row>
    <row r="557" spans="1:11" x14ac:dyDescent="0.3">
      <c r="A557" s="2">
        <f>IF(_xlfn.CONCAT(B557:C557)=_xlfn.CONCAT(B556:C556),MAX($A$2:A556),MAX($A$2:A556)+1)</f>
        <v>269</v>
      </c>
      <c r="B557" s="3">
        <v>45069</v>
      </c>
      <c r="C557" s="2" t="s">
        <v>119</v>
      </c>
      <c r="D557" s="2" t="str">
        <f>_xlfn.XLOOKUP(C557,Proveedores!A:A,Proveedores!B:B)</f>
        <v>FABRICA DE BANDEJAS VANNI</v>
      </c>
      <c r="E557" s="13">
        <v>74</v>
      </c>
      <c r="F557" s="2" t="str">
        <f>_xlfn.XLOOKUP(E557,Productos!A:A,Productos!B:B)</f>
        <v>TAPA ENVASE REDONDO</v>
      </c>
      <c r="G557" s="2" t="str">
        <f>_xlfn.XLOOKUP(F557,Productos!B:B,Productos!C:C)</f>
        <v>UN</v>
      </c>
      <c r="H557" s="12">
        <v>25</v>
      </c>
      <c r="I557" s="10">
        <v>99.72</v>
      </c>
      <c r="J557" s="10">
        <v>0</v>
      </c>
      <c r="K557" s="14">
        <f t="shared" si="12"/>
        <v>2493</v>
      </c>
    </row>
    <row r="558" spans="1:11" x14ac:dyDescent="0.3">
      <c r="A558" s="2">
        <f>IF(_xlfn.CONCAT(B558:C558)=_xlfn.CONCAT(B557:C557),MAX($A$2:A557),MAX($A$2:A557)+1)</f>
        <v>269</v>
      </c>
      <c r="B558" s="3">
        <v>45069</v>
      </c>
      <c r="C558" s="2" t="s">
        <v>119</v>
      </c>
      <c r="D558" s="2" t="str">
        <f>_xlfn.XLOOKUP(C558,Proveedores!A:A,Proveedores!B:B)</f>
        <v>FABRICA DE BANDEJAS VANNI</v>
      </c>
      <c r="E558" s="13">
        <v>7</v>
      </c>
      <c r="F558" s="2" t="str">
        <f>_xlfn.XLOOKUP(E558,Productos!A:A,Productos!B:B)</f>
        <v>ENVASE ALUMINIO C-18</v>
      </c>
      <c r="G558" s="2" t="str">
        <f>_xlfn.XLOOKUP(F558,Productos!B:B,Productos!C:C)</f>
        <v>UN</v>
      </c>
      <c r="H558" s="12">
        <v>20</v>
      </c>
      <c r="I558" s="10">
        <v>87.44</v>
      </c>
      <c r="J558" s="10">
        <v>0</v>
      </c>
      <c r="K558" s="14">
        <f t="shared" si="12"/>
        <v>1748.8</v>
      </c>
    </row>
    <row r="559" spans="1:11" x14ac:dyDescent="0.3">
      <c r="A559" s="2">
        <f>IF(_xlfn.CONCAT(B559:C559)=_xlfn.CONCAT(B558:C558),MAX($A$2:A558),MAX($A$2:A558)+1)</f>
        <v>270</v>
      </c>
      <c r="B559" s="3">
        <v>45069</v>
      </c>
      <c r="C559" s="2" t="s">
        <v>245</v>
      </c>
      <c r="D559" s="2" t="str">
        <f>_xlfn.XLOOKUP(C559,Proveedores!A:A,Proveedores!B:B)</f>
        <v>COLECTIVOS 15</v>
      </c>
      <c r="E559" s="13">
        <v>1004</v>
      </c>
      <c r="F559" s="2" t="str">
        <f>_xlfn.XLOOKUP(E559,Productos!A:A,Productos!B:B)</f>
        <v>TRANSPORTE</v>
      </c>
      <c r="G559" s="2" t="str">
        <f>_xlfn.XLOOKUP(F559,Productos!B:B,Productos!C:C)</f>
        <v>UN</v>
      </c>
      <c r="H559" s="12">
        <v>2</v>
      </c>
      <c r="I559" s="10">
        <v>1000</v>
      </c>
      <c r="J559" s="10">
        <v>0</v>
      </c>
      <c r="K559" s="14">
        <f>(H559*I559)-J559</f>
        <v>2000</v>
      </c>
    </row>
    <row r="560" spans="1:11" x14ac:dyDescent="0.3">
      <c r="A560" s="2">
        <f>IF(_xlfn.CONCAT(B560:C560)=_xlfn.CONCAT(B559:C559),MAX($A$2:A559),MAX($A$2:A559)+1)</f>
        <v>271</v>
      </c>
      <c r="B560" s="3">
        <v>45071</v>
      </c>
      <c r="C560" s="2" t="s">
        <v>354</v>
      </c>
      <c r="D560" s="2" t="str">
        <f>_xlfn.XLOOKUP(C560,Proveedores!A:A,Proveedores!B:B)</f>
        <v>MICROS 1</v>
      </c>
      <c r="E560" s="13">
        <v>1004</v>
      </c>
      <c r="F560" s="2" t="str">
        <f>_xlfn.XLOOKUP(E560,Productos!A:A,Productos!B:B)</f>
        <v>TRANSPORTE</v>
      </c>
      <c r="G560" s="2" t="str">
        <f>_xlfn.XLOOKUP(F560,Productos!B:B,Productos!C:C)</f>
        <v>UN</v>
      </c>
      <c r="H560" s="12">
        <v>2</v>
      </c>
      <c r="I560" s="10">
        <v>800</v>
      </c>
      <c r="J560" s="10">
        <v>0</v>
      </c>
      <c r="K560" s="14">
        <f t="shared" ref="K560:K623" si="13">(H560*I560)-J560</f>
        <v>1600</v>
      </c>
    </row>
    <row r="561" spans="1:11" x14ac:dyDescent="0.3">
      <c r="A561" s="2">
        <f>IF(_xlfn.CONCAT(B561:C561)=_xlfn.CONCAT(B560:C560),MAX($A$2:A560),MAX($A$2:A560)+1)</f>
        <v>272</v>
      </c>
      <c r="B561" s="3">
        <v>45071</v>
      </c>
      <c r="C561" s="2" t="s">
        <v>110</v>
      </c>
      <c r="D561" s="2" t="str">
        <f>_xlfn.XLOOKUP(C561,Proveedores!A:A,Proveedores!B:B)</f>
        <v>DISTRIBUIDORA DELICIA SPA</v>
      </c>
      <c r="E561" s="13">
        <v>3</v>
      </c>
      <c r="F561" s="2" t="str">
        <f>_xlfn.XLOOKUP(E561,Productos!A:A,Productos!B:B)</f>
        <v>MARMITA</v>
      </c>
      <c r="G561" s="2" t="str">
        <f>_xlfn.XLOOKUP(F561,Productos!B:B,Productos!C:C)</f>
        <v>UN</v>
      </c>
      <c r="H561" s="12">
        <v>50</v>
      </c>
      <c r="I561" s="10">
        <v>190</v>
      </c>
      <c r="J561" s="10">
        <v>0</v>
      </c>
      <c r="K561" s="14">
        <f t="shared" si="13"/>
        <v>9500</v>
      </c>
    </row>
    <row r="562" spans="1:11" x14ac:dyDescent="0.3">
      <c r="A562" s="2">
        <f>IF(_xlfn.CONCAT(B562:C562)=_xlfn.CONCAT(B561:C561),MAX($A$2:A561),MAX($A$2:A561)+1)</f>
        <v>273</v>
      </c>
      <c r="B562" s="3">
        <v>45071</v>
      </c>
      <c r="C562" s="2" t="s">
        <v>109</v>
      </c>
      <c r="D562" s="2" t="str">
        <f>_xlfn.XLOOKUP(C562,Proveedores!A:A,Proveedores!B:B)</f>
        <v>SANTA ISABEL</v>
      </c>
      <c r="E562" s="13">
        <v>81</v>
      </c>
      <c r="F562" s="2" t="str">
        <f>_xlfn.XLOOKUP(E562,Productos!A:A,Productos!B:B)</f>
        <v>VINAGRE</v>
      </c>
      <c r="G562" s="2" t="str">
        <f>_xlfn.XLOOKUP(F562,Productos!B:B,Productos!C:C)</f>
        <v>UN</v>
      </c>
      <c r="H562" s="12">
        <v>1</v>
      </c>
      <c r="I562" s="10">
        <v>1049</v>
      </c>
      <c r="J562" s="10">
        <v>157</v>
      </c>
      <c r="K562" s="14">
        <f t="shared" si="13"/>
        <v>892</v>
      </c>
    </row>
    <row r="563" spans="1:11" x14ac:dyDescent="0.3">
      <c r="A563" s="2">
        <f>IF(_xlfn.CONCAT(B563:C563)=_xlfn.CONCAT(B562:C562),MAX($A$2:A562),MAX($A$2:A562)+1)</f>
        <v>273</v>
      </c>
      <c r="B563" s="3">
        <v>45071</v>
      </c>
      <c r="C563" s="2" t="s">
        <v>109</v>
      </c>
      <c r="D563" s="2" t="str">
        <f>_xlfn.XLOOKUP(C563,Proveedores!A:A,Proveedores!B:B)</f>
        <v>SANTA ISABEL</v>
      </c>
      <c r="E563" s="13">
        <v>1008</v>
      </c>
      <c r="F563" s="2" t="str">
        <f>_xlfn.XLOOKUP(E563,Productos!A:A,Productos!B:B)</f>
        <v>PAN CASA</v>
      </c>
      <c r="G563" s="2" t="str">
        <f>_xlfn.XLOOKUP(F563,Productos!B:B,Productos!C:C)</f>
        <v>KG</v>
      </c>
      <c r="H563" s="12">
        <v>0.55600000000000005</v>
      </c>
      <c r="I563" s="10">
        <v>2089</v>
      </c>
      <c r="J563" s="10">
        <v>58</v>
      </c>
      <c r="K563" s="14">
        <f t="shared" si="13"/>
        <v>1103.4840000000002</v>
      </c>
    </row>
    <row r="564" spans="1:11" x14ac:dyDescent="0.3">
      <c r="A564" s="2">
        <f>IF(_xlfn.CONCAT(B564:C564)=_xlfn.CONCAT(B563:C563),MAX($A$2:A563),MAX($A$2:A563)+1)</f>
        <v>273</v>
      </c>
      <c r="B564" s="3">
        <v>45071</v>
      </c>
      <c r="C564" s="2" t="s">
        <v>109</v>
      </c>
      <c r="D564" s="2" t="str">
        <f>_xlfn.XLOOKUP(C564,Proveedores!A:A,Proveedores!B:B)</f>
        <v>SANTA ISABEL</v>
      </c>
      <c r="E564" s="13">
        <v>24</v>
      </c>
      <c r="F564" s="2" t="str">
        <f>_xlfn.XLOOKUP(E564,Productos!A:A,Productos!B:B)</f>
        <v>TOALLA PAPEL</v>
      </c>
      <c r="G564" s="2" t="str">
        <f>_xlfn.XLOOKUP(F564,Productos!B:B,Productos!C:C)</f>
        <v>UN</v>
      </c>
      <c r="H564" s="12">
        <v>1</v>
      </c>
      <c r="I564" s="10">
        <v>3099</v>
      </c>
      <c r="J564" s="10">
        <v>1000</v>
      </c>
      <c r="K564" s="14">
        <f t="shared" si="13"/>
        <v>2099</v>
      </c>
    </row>
    <row r="565" spans="1:11" x14ac:dyDescent="0.3">
      <c r="A565" s="2">
        <f>IF(_xlfn.CONCAT(B565:C565)=_xlfn.CONCAT(B564:C564),MAX($A$2:A564),MAX($A$2:A564)+1)</f>
        <v>274</v>
      </c>
      <c r="B565" s="3">
        <v>45071</v>
      </c>
      <c r="C565" s="2" t="s">
        <v>108</v>
      </c>
      <c r="D565" s="2" t="str">
        <f>_xlfn.XLOOKUP(C565,Proveedores!A:A,Proveedores!B:B)</f>
        <v>COMERCIAL DE GALLARDO LTDA</v>
      </c>
      <c r="E565" s="13">
        <v>1026</v>
      </c>
      <c r="F565" s="2" t="str">
        <f>_xlfn.XLOOKUP(E565,Productos!A:A,Productos!B:B)</f>
        <v>GELATINA</v>
      </c>
      <c r="G565" s="2" t="str">
        <f>_xlfn.XLOOKUP(F565,Productos!B:B,Productos!C:C)</f>
        <v>UN</v>
      </c>
      <c r="H565" s="12">
        <v>3</v>
      </c>
      <c r="I565" s="10">
        <v>490</v>
      </c>
      <c r="J565" s="10">
        <v>0</v>
      </c>
      <c r="K565" s="14">
        <f t="shared" si="13"/>
        <v>1470</v>
      </c>
    </row>
    <row r="566" spans="1:11" x14ac:dyDescent="0.3">
      <c r="A566" s="2">
        <f>IF(_xlfn.CONCAT(B566:C566)=_xlfn.CONCAT(B565:C565),MAX($A$2:A565),MAX($A$2:A565)+1)</f>
        <v>274</v>
      </c>
      <c r="B566" s="3">
        <v>45071</v>
      </c>
      <c r="C566" s="2" t="s">
        <v>108</v>
      </c>
      <c r="D566" s="2" t="str">
        <f>_xlfn.XLOOKUP(C566,Proveedores!A:A,Proveedores!B:B)</f>
        <v>COMERCIAL DE GALLARDO LTDA</v>
      </c>
      <c r="E566" s="13">
        <v>22</v>
      </c>
      <c r="F566" s="2" t="str">
        <f>_xlfn.XLOOKUP(E566,Productos!A:A,Productos!B:B)</f>
        <v>LASAÑA</v>
      </c>
      <c r="G566" s="2" t="str">
        <f>_xlfn.XLOOKUP(F566,Productos!B:B,Productos!C:C)</f>
        <v>UN</v>
      </c>
      <c r="H566" s="12">
        <v>5</v>
      </c>
      <c r="I566" s="10">
        <v>1590</v>
      </c>
      <c r="J566" s="10">
        <v>0</v>
      </c>
      <c r="K566" s="14">
        <f t="shared" si="13"/>
        <v>7950</v>
      </c>
    </row>
    <row r="567" spans="1:11" x14ac:dyDescent="0.3">
      <c r="A567" s="2">
        <f>IF(_xlfn.CONCAT(B567:C567)=_xlfn.CONCAT(B566:C566),MAX($A$2:A566),MAX($A$2:A566)+1)</f>
        <v>274</v>
      </c>
      <c r="B567" s="3">
        <v>45071</v>
      </c>
      <c r="C567" s="2" t="s">
        <v>108</v>
      </c>
      <c r="D567" s="2" t="str">
        <f>_xlfn.XLOOKUP(C567,Proveedores!A:A,Proveedores!B:B)</f>
        <v>COMERCIAL DE GALLARDO LTDA</v>
      </c>
      <c r="E567" s="13">
        <v>23</v>
      </c>
      <c r="F567" s="2" t="str">
        <f>_xlfn.XLOOKUP(E567,Productos!A:A,Productos!B:B)</f>
        <v>MARGARINA</v>
      </c>
      <c r="G567" s="2" t="str">
        <f>_xlfn.XLOOKUP(F567,Productos!B:B,Productos!C:C)</f>
        <v>UN</v>
      </c>
      <c r="H567" s="12">
        <v>1</v>
      </c>
      <c r="I567" s="10">
        <v>1890</v>
      </c>
      <c r="J567" s="10">
        <v>0</v>
      </c>
      <c r="K567" s="14">
        <f t="shared" si="13"/>
        <v>1890</v>
      </c>
    </row>
    <row r="568" spans="1:11" x14ac:dyDescent="0.3">
      <c r="A568" s="2">
        <f>IF(_xlfn.CONCAT(B568:C568)=_xlfn.CONCAT(B567:C567),MAX($A$2:A567),MAX($A$2:A567)+1)</f>
        <v>274</v>
      </c>
      <c r="B568" s="3">
        <v>45071</v>
      </c>
      <c r="C568" s="2" t="s">
        <v>108</v>
      </c>
      <c r="D568" s="2" t="str">
        <f>_xlfn.XLOOKUP(C568,Proveedores!A:A,Proveedores!B:B)</f>
        <v>COMERCIAL DE GALLARDO LTDA</v>
      </c>
      <c r="E568" s="13">
        <v>19</v>
      </c>
      <c r="F568" s="2" t="str">
        <f>_xlfn.XLOOKUP(E568,Productos!A:A,Productos!B:B)</f>
        <v>PALMITOS</v>
      </c>
      <c r="G568" s="2" t="str">
        <f>_xlfn.XLOOKUP(F568,Productos!B:B,Productos!C:C)</f>
        <v>UN</v>
      </c>
      <c r="H568" s="12">
        <v>1</v>
      </c>
      <c r="I568" s="10">
        <v>1690</v>
      </c>
      <c r="J568" s="10">
        <v>0</v>
      </c>
      <c r="K568" s="14">
        <f t="shared" si="13"/>
        <v>1690</v>
      </c>
    </row>
    <row r="569" spans="1:11" x14ac:dyDescent="0.3">
      <c r="A569" s="2">
        <f>IF(_xlfn.CONCAT(B569:C569)=_xlfn.CONCAT(B568:C568),MAX($A$2:A568),MAX($A$2:A568)+1)</f>
        <v>274</v>
      </c>
      <c r="B569" s="3">
        <v>45071</v>
      </c>
      <c r="C569" s="2" t="s">
        <v>108</v>
      </c>
      <c r="D569" s="2" t="str">
        <f>_xlfn.XLOOKUP(C569,Proveedores!A:A,Proveedores!B:B)</f>
        <v>COMERCIAL DE GALLARDO LTDA</v>
      </c>
      <c r="E569" s="13">
        <v>52</v>
      </c>
      <c r="F569" s="2" t="str">
        <f>_xlfn.XLOOKUP(E569,Productos!A:A,Productos!B:B)</f>
        <v>PRIMAVERA MINUTO VERDE</v>
      </c>
      <c r="G569" s="2" t="str">
        <f>_xlfn.XLOOKUP(F569,Productos!B:B,Productos!C:C)</f>
        <v>UN</v>
      </c>
      <c r="H569" s="12">
        <v>1</v>
      </c>
      <c r="I569" s="10">
        <v>2190</v>
      </c>
      <c r="J569" s="10">
        <v>0</v>
      </c>
      <c r="K569" s="14">
        <f t="shared" si="13"/>
        <v>2190</v>
      </c>
    </row>
    <row r="570" spans="1:11" x14ac:dyDescent="0.3">
      <c r="A570" s="2">
        <f>IF(_xlfn.CONCAT(B570:C570)=_xlfn.CONCAT(B569:C569),MAX($A$2:A569),MAX($A$2:A569)+1)</f>
        <v>275</v>
      </c>
      <c r="B570" s="3">
        <v>45071</v>
      </c>
      <c r="C570" s="2" t="s">
        <v>160</v>
      </c>
      <c r="D570" s="2" t="str">
        <f>_xlfn.XLOOKUP(C570,Proveedores!A:A,Proveedores!B:B)</f>
        <v>CARNES KAR</v>
      </c>
      <c r="E570" s="13">
        <v>70</v>
      </c>
      <c r="F570" s="2" t="str">
        <f>_xlfn.XLOOKUP(E570,Productos!A:A,Productos!B:B)</f>
        <v>CARNE VACUNO</v>
      </c>
      <c r="G570" s="2" t="str">
        <f>_xlfn.XLOOKUP(F570,Productos!B:B,Productos!C:C)</f>
        <v>KG</v>
      </c>
      <c r="H570" s="12">
        <v>2.294</v>
      </c>
      <c r="I570" s="10">
        <v>7198</v>
      </c>
      <c r="J570" s="10">
        <v>0</v>
      </c>
      <c r="K570" s="14">
        <f t="shared" si="13"/>
        <v>16512.212</v>
      </c>
    </row>
    <row r="571" spans="1:11" x14ac:dyDescent="0.3">
      <c r="A571" s="2">
        <f>IF(_xlfn.CONCAT(B571:C571)=_xlfn.CONCAT(B570:C570),MAX($A$2:A570),MAX($A$2:A570)+1)</f>
        <v>276</v>
      </c>
      <c r="B571" s="3">
        <v>45071</v>
      </c>
      <c r="C571" s="2" t="s">
        <v>320</v>
      </c>
      <c r="D571" s="2" t="str">
        <f>_xlfn.XLOOKUP(C571,Proveedores!A:A,Proveedores!B:B)</f>
        <v>CARNES SANTIAGO</v>
      </c>
      <c r="E571" s="13">
        <v>27</v>
      </c>
      <c r="F571" s="2" t="str">
        <f>_xlfn.XLOOKUP(E571,Productos!A:A,Productos!B:B)</f>
        <v>TRUTRO DE POLLO</v>
      </c>
      <c r="G571" s="2" t="str">
        <f>_xlfn.XLOOKUP(F571,Productos!B:B,Productos!C:C)</f>
        <v>KG</v>
      </c>
      <c r="H571" s="12">
        <f>9280/I571</f>
        <v>3.7269076305220885</v>
      </c>
      <c r="I571" s="10">
        <v>2490</v>
      </c>
      <c r="J571" s="10">
        <v>0</v>
      </c>
      <c r="K571" s="14">
        <f t="shared" si="13"/>
        <v>9280</v>
      </c>
    </row>
    <row r="572" spans="1:11" x14ac:dyDescent="0.3">
      <c r="A572" s="2">
        <f>IF(_xlfn.CONCAT(B572:C572)=_xlfn.CONCAT(B571:C571),MAX($A$2:A571),MAX($A$2:A571)+1)</f>
        <v>277</v>
      </c>
      <c r="B572" s="3">
        <v>45071</v>
      </c>
      <c r="C572" s="2" t="s">
        <v>290</v>
      </c>
      <c r="D572" s="2" t="str">
        <f>_xlfn.XLOOKUP(C572,Proveedores!A:A,Proveedores!B:B)</f>
        <v>COMERCIAL DON PEPO</v>
      </c>
      <c r="E572" s="13">
        <v>1020</v>
      </c>
      <c r="F572" s="2" t="str">
        <f>_xlfn.XLOOKUP(E572,Productos!A:A,Productos!B:B)</f>
        <v>DETERGENTE</v>
      </c>
      <c r="G572" s="2" t="str">
        <f>_xlfn.XLOOKUP(F572,Productos!B:B,Productos!C:C)</f>
        <v>UN</v>
      </c>
      <c r="H572" s="12">
        <v>1</v>
      </c>
      <c r="I572" s="10">
        <v>1990</v>
      </c>
      <c r="J572" s="10">
        <v>0</v>
      </c>
      <c r="K572" s="14">
        <f t="shared" si="13"/>
        <v>1990</v>
      </c>
    </row>
    <row r="573" spans="1:11" x14ac:dyDescent="0.3">
      <c r="A573" s="2">
        <f>IF(_xlfn.CONCAT(B573:C573)=_xlfn.CONCAT(B572:C572),MAX($A$2:A572),MAX($A$2:A572)+1)</f>
        <v>278</v>
      </c>
      <c r="B573" s="3">
        <v>45071</v>
      </c>
      <c r="C573" s="2" t="s">
        <v>113</v>
      </c>
      <c r="D573" s="2" t="str">
        <f>_xlfn.XLOOKUP(C573,Proveedores!A:A,Proveedores!B:B)</f>
        <v>UNIMARC</v>
      </c>
      <c r="E573" s="13">
        <v>32</v>
      </c>
      <c r="F573" s="2" t="str">
        <f>_xlfn.XLOOKUP(E573,Productos!A:A,Productos!B:B)</f>
        <v>HUEVOS 30 - BANDEJA</v>
      </c>
      <c r="G573" s="2" t="str">
        <f>_xlfn.XLOOKUP(F573,Productos!B:B,Productos!C:C)</f>
        <v>UN</v>
      </c>
      <c r="H573" s="12">
        <v>1</v>
      </c>
      <c r="I573" s="10">
        <v>6090</v>
      </c>
      <c r="J573" s="10">
        <v>0</v>
      </c>
      <c r="K573" s="14">
        <f t="shared" si="13"/>
        <v>6090</v>
      </c>
    </row>
    <row r="574" spans="1:11" x14ac:dyDescent="0.3">
      <c r="A574" s="2">
        <f>IF(_xlfn.CONCAT(B574:C574)=_xlfn.CONCAT(B573:C573),MAX($A$2:A573),MAX($A$2:A573)+1)</f>
        <v>278</v>
      </c>
      <c r="B574" s="3">
        <v>45071</v>
      </c>
      <c r="C574" s="2" t="s">
        <v>113</v>
      </c>
      <c r="D574" s="2" t="str">
        <f>_xlfn.XLOOKUP(C574,Proveedores!A:A,Proveedores!B:B)</f>
        <v>UNIMARC</v>
      </c>
      <c r="E574" s="13">
        <v>99</v>
      </c>
      <c r="F574" s="2" t="str">
        <f>_xlfn.XLOOKUP(E574,Productos!A:A,Productos!B:B)</f>
        <v>VINO TINTO</v>
      </c>
      <c r="G574" s="2" t="str">
        <f>_xlfn.XLOOKUP(F574,Productos!B:B,Productos!C:C)</f>
        <v>UN</v>
      </c>
      <c r="H574" s="12">
        <v>1</v>
      </c>
      <c r="I574" s="10">
        <v>1240</v>
      </c>
      <c r="J574" s="10">
        <v>0</v>
      </c>
      <c r="K574" s="14">
        <f t="shared" si="13"/>
        <v>1240</v>
      </c>
    </row>
    <row r="575" spans="1:11" x14ac:dyDescent="0.3">
      <c r="A575" s="2">
        <f>IF(_xlfn.CONCAT(B575:C575)=_xlfn.CONCAT(B574:C574),MAX($A$2:A574),MAX($A$2:A574)+1)</f>
        <v>278</v>
      </c>
      <c r="B575" s="3">
        <v>45071</v>
      </c>
      <c r="C575" s="2" t="s">
        <v>113</v>
      </c>
      <c r="D575" s="2" t="str">
        <f>_xlfn.XLOOKUP(C575,Proveedores!A:A,Proveedores!B:B)</f>
        <v>UNIMARC</v>
      </c>
      <c r="E575" s="13">
        <v>43</v>
      </c>
      <c r="F575" s="2" t="str">
        <f>_xlfn.XLOOKUP(E575,Productos!A:A,Productos!B:B)</f>
        <v>VINO BLANCO</v>
      </c>
      <c r="G575" s="2" t="str">
        <f>_xlfn.XLOOKUP(F575,Productos!B:B,Productos!C:C)</f>
        <v>UN</v>
      </c>
      <c r="H575" s="12">
        <v>1</v>
      </c>
      <c r="I575" s="10">
        <v>1240</v>
      </c>
      <c r="J575" s="10">
        <v>0</v>
      </c>
      <c r="K575" s="14">
        <f t="shared" si="13"/>
        <v>1240</v>
      </c>
    </row>
    <row r="576" spans="1:11" x14ac:dyDescent="0.3">
      <c r="A576" s="2">
        <f>IF(_xlfn.CONCAT(B576:C576)=_xlfn.CONCAT(B575:C575),MAX($A$2:A575),MAX($A$2:A575)+1)</f>
        <v>278</v>
      </c>
      <c r="B576" s="3">
        <v>45071</v>
      </c>
      <c r="C576" s="2" t="s">
        <v>113</v>
      </c>
      <c r="D576" s="2" t="str">
        <f>_xlfn.XLOOKUP(C576,Proveedores!A:A,Proveedores!B:B)</f>
        <v>UNIMARC</v>
      </c>
      <c r="E576" s="13">
        <v>46</v>
      </c>
      <c r="F576" s="2" t="str">
        <f>_xlfn.XLOOKUP(E576,Productos!A:A,Productos!B:B)</f>
        <v>PAN MARRAQUETA</v>
      </c>
      <c r="G576" s="2" t="str">
        <f>_xlfn.XLOOKUP(F576,Productos!B:B,Productos!C:C)</f>
        <v>KG</v>
      </c>
      <c r="H576" s="12">
        <v>0.58799999999999997</v>
      </c>
      <c r="I576" s="10">
        <v>2190</v>
      </c>
      <c r="J576" s="10">
        <v>0</v>
      </c>
      <c r="K576" s="14">
        <f t="shared" si="13"/>
        <v>1287.72</v>
      </c>
    </row>
    <row r="577" spans="1:11" x14ac:dyDescent="0.3">
      <c r="A577" s="2">
        <f>IF(_xlfn.CONCAT(B577:C577)=_xlfn.CONCAT(B576:C576),MAX($A$2:A576),MAX($A$2:A576)+1)</f>
        <v>278</v>
      </c>
      <c r="B577" s="3">
        <v>45071</v>
      </c>
      <c r="C577" s="2" t="s">
        <v>113</v>
      </c>
      <c r="D577" s="2" t="str">
        <f>_xlfn.XLOOKUP(C577,Proveedores!A:A,Proveedores!B:B)</f>
        <v>UNIMARC</v>
      </c>
      <c r="E577" s="13">
        <v>49</v>
      </c>
      <c r="F577" s="2" t="str">
        <f>_xlfn.XLOOKUP(E577,Productos!A:A,Productos!B:B)</f>
        <v>PAN RALLADO</v>
      </c>
      <c r="G577" s="2" t="str">
        <f>_xlfn.XLOOKUP(F577,Productos!B:B,Productos!C:C)</f>
        <v>UN</v>
      </c>
      <c r="H577" s="12">
        <v>1</v>
      </c>
      <c r="I577" s="10">
        <v>1540</v>
      </c>
      <c r="J577" s="10">
        <v>0</v>
      </c>
      <c r="K577" s="14">
        <f t="shared" si="13"/>
        <v>1540</v>
      </c>
    </row>
    <row r="578" spans="1:11" x14ac:dyDescent="0.3">
      <c r="A578" s="2">
        <f>IF(_xlfn.CONCAT(B578:C578)=_xlfn.CONCAT(B577:C577),MAX($A$2:A577),MAX($A$2:A577)+1)</f>
        <v>278</v>
      </c>
      <c r="B578" s="3">
        <v>45071</v>
      </c>
      <c r="C578" s="2" t="s">
        <v>113</v>
      </c>
      <c r="D578" s="2" t="str">
        <f>_xlfn.XLOOKUP(C578,Proveedores!A:A,Proveedores!B:B)</f>
        <v>UNIMARC</v>
      </c>
      <c r="E578" s="13">
        <v>16</v>
      </c>
      <c r="F578" s="2" t="str">
        <f>_xlfn.XLOOKUP(E578,Productos!A:A,Productos!B:B)</f>
        <v>HARINA</v>
      </c>
      <c r="G578" s="2" t="str">
        <f>_xlfn.XLOOKUP(F578,Productos!B:B,Productos!C:C)</f>
        <v>KG</v>
      </c>
      <c r="H578" s="12">
        <v>1</v>
      </c>
      <c r="I578" s="10">
        <v>3960</v>
      </c>
      <c r="J578" s="10">
        <v>360</v>
      </c>
      <c r="K578" s="14">
        <f t="shared" si="13"/>
        <v>3600</v>
      </c>
    </row>
    <row r="579" spans="1:11" x14ac:dyDescent="0.3">
      <c r="A579" s="2">
        <f>IF(_xlfn.CONCAT(B579:C579)=_xlfn.CONCAT(B578:C578),MAX($A$2:A578),MAX($A$2:A578)+1)</f>
        <v>279</v>
      </c>
      <c r="B579" s="3">
        <v>45071</v>
      </c>
      <c r="C579" s="2" t="s">
        <v>302</v>
      </c>
      <c r="D579" s="2" t="str">
        <f>_xlfn.XLOOKUP(C579,Proveedores!A:A,Proveedores!B:B)</f>
        <v>JUGETERIA MENAJES DONDE SILVA</v>
      </c>
      <c r="E579" s="13">
        <v>1018</v>
      </c>
      <c r="F579" s="2" t="str">
        <f>_xlfn.XLOOKUP(E579,Productos!A:A,Productos!B:B)</f>
        <v>VELAS</v>
      </c>
      <c r="G579" s="2" t="str">
        <f>_xlfn.XLOOKUP(F579,Productos!B:B,Productos!C:C)</f>
        <v>UN</v>
      </c>
      <c r="H579" s="12">
        <v>3</v>
      </c>
      <c r="I579" s="10">
        <v>800</v>
      </c>
      <c r="J579" s="10">
        <v>0</v>
      </c>
      <c r="K579" s="14">
        <f t="shared" si="13"/>
        <v>2400</v>
      </c>
    </row>
    <row r="580" spans="1:11" x14ac:dyDescent="0.3">
      <c r="A580" s="2">
        <f>IF(_xlfn.CONCAT(B580:C580)=_xlfn.CONCAT(B579:C579),MAX($A$2:A579),MAX($A$2:A579)+1)</f>
        <v>280</v>
      </c>
      <c r="B580" s="3">
        <v>45071</v>
      </c>
      <c r="C580" s="2" t="s">
        <v>294</v>
      </c>
      <c r="D580" s="2" t="str">
        <f>_xlfn.XLOOKUP(C580,Proveedores!A:A,Proveedores!B:B)</f>
        <v>LA QUILLOTANA</v>
      </c>
      <c r="E580" s="13">
        <v>56</v>
      </c>
      <c r="F580" s="2" t="str">
        <f>_xlfn.XLOOKUP(E580,Productos!A:A,Productos!B:B)</f>
        <v>VERDURAS</v>
      </c>
      <c r="G580" s="2" t="str">
        <f>_xlfn.XLOOKUP(F580,Productos!B:B,Productos!C:C)</f>
        <v>UN</v>
      </c>
      <c r="H580" s="12">
        <v>1</v>
      </c>
      <c r="I580" s="10">
        <v>4400</v>
      </c>
      <c r="J580" s="10">
        <v>0</v>
      </c>
      <c r="K580" s="14">
        <f t="shared" si="13"/>
        <v>4400</v>
      </c>
    </row>
    <row r="581" spans="1:11" x14ac:dyDescent="0.3">
      <c r="A581" s="2">
        <f>IF(_xlfn.CONCAT(B581:C581)=_xlfn.CONCAT(B580:C580),MAX($A$2:A580),MAX($A$2:A580)+1)</f>
        <v>281</v>
      </c>
      <c r="B581" s="3">
        <v>45071</v>
      </c>
      <c r="C581" s="2" t="s">
        <v>194</v>
      </c>
      <c r="D581" s="2" t="str">
        <f>_xlfn.XLOOKUP(C581,Proveedores!A:A,Proveedores!B:B)</f>
        <v>FRUNA</v>
      </c>
      <c r="E581" s="13">
        <v>83</v>
      </c>
      <c r="F581" s="2" t="str">
        <f>_xlfn.XLOOKUP(E581,Productos!A:A,Productos!B:B)</f>
        <v>CHANCACA</v>
      </c>
      <c r="G581" s="2" t="str">
        <f>_xlfn.XLOOKUP(F581,Productos!B:B,Productos!C:C)</f>
        <v>UN</v>
      </c>
      <c r="H581" s="12">
        <v>4</v>
      </c>
      <c r="I581" s="10">
        <v>1329</v>
      </c>
      <c r="J581" s="10">
        <v>0</v>
      </c>
      <c r="K581" s="14">
        <f t="shared" si="13"/>
        <v>5316</v>
      </c>
    </row>
    <row r="582" spans="1:11" x14ac:dyDescent="0.3">
      <c r="A582" s="2">
        <f>IF(_xlfn.CONCAT(B582:C582)=_xlfn.CONCAT(B581:C581),MAX($A$2:A581),MAX($A$2:A581)+1)</f>
        <v>281</v>
      </c>
      <c r="B582" s="3">
        <v>45071</v>
      </c>
      <c r="C582" s="2" t="s">
        <v>194</v>
      </c>
      <c r="D582" s="2" t="str">
        <f>_xlfn.XLOOKUP(C582,Proveedores!A:A,Proveedores!B:B)</f>
        <v>FRUNA</v>
      </c>
      <c r="E582" s="13">
        <v>20</v>
      </c>
      <c r="F582" s="2" t="str">
        <f>_xlfn.XLOOKUP(E582,Productos!A:A,Productos!B:B)</f>
        <v>ACEITE 900ML</v>
      </c>
      <c r="G582" s="2" t="str">
        <f>_xlfn.XLOOKUP(F582,Productos!B:B,Productos!C:C)</f>
        <v>UN</v>
      </c>
      <c r="H582" s="12">
        <v>3</v>
      </c>
      <c r="I582" s="10">
        <v>1427</v>
      </c>
      <c r="J582" s="10">
        <v>0</v>
      </c>
      <c r="K582" s="14">
        <f t="shared" si="13"/>
        <v>4281</v>
      </c>
    </row>
    <row r="583" spans="1:11" x14ac:dyDescent="0.3">
      <c r="A583" s="2">
        <f>IF(_xlfn.CONCAT(B583:C583)=_xlfn.CONCAT(B582:C582),MAX($A$2:A582),MAX($A$2:A582)+1)</f>
        <v>282</v>
      </c>
      <c r="B583" s="3">
        <v>45072</v>
      </c>
      <c r="C583" s="2" t="s">
        <v>279</v>
      </c>
      <c r="D583" s="2" t="str">
        <f>_xlfn.XLOOKUP(C583,Proveedores!A:A,Proveedores!B:B)</f>
        <v>GALPON</v>
      </c>
      <c r="E583" s="13">
        <v>1014</v>
      </c>
      <c r="F583" s="2" t="str">
        <f>_xlfn.XLOOKUP(E583,Productos!A:A,Productos!B:B)</f>
        <v>BEBIDA</v>
      </c>
      <c r="G583" s="2" t="str">
        <f>_xlfn.XLOOKUP(F583,Productos!B:B,Productos!C:C)</f>
        <v>UN</v>
      </c>
      <c r="H583" s="12">
        <v>1</v>
      </c>
      <c r="I583" s="10">
        <v>1700</v>
      </c>
      <c r="J583" s="10">
        <v>0</v>
      </c>
      <c r="K583" s="14">
        <f t="shared" si="13"/>
        <v>1700</v>
      </c>
    </row>
    <row r="584" spans="1:11" x14ac:dyDescent="0.3">
      <c r="A584" s="2">
        <f>IF(_xlfn.CONCAT(B584:C584)=_xlfn.CONCAT(B583:C583),MAX($A$2:A583),MAX($A$2:A583)+1)</f>
        <v>283</v>
      </c>
      <c r="B584" s="3">
        <v>45073</v>
      </c>
      <c r="C584" s="2" t="s">
        <v>116</v>
      </c>
      <c r="D584" s="2" t="str">
        <f>_xlfn.XLOOKUP(C584,Proveedores!A:A,Proveedores!B:B)</f>
        <v>EMPRESA COMERCIAL LA VEGA</v>
      </c>
      <c r="E584" s="13">
        <v>56</v>
      </c>
      <c r="F584" s="2" t="str">
        <f>_xlfn.XLOOKUP(E584,Productos!A:A,Productos!B:B)</f>
        <v>VERDURAS</v>
      </c>
      <c r="G584" s="2" t="str">
        <f>_xlfn.XLOOKUP(F584,Productos!B:B,Productos!C:C)</f>
        <v>UN</v>
      </c>
      <c r="H584" s="12">
        <v>1</v>
      </c>
      <c r="I584" s="10">
        <v>3790</v>
      </c>
      <c r="J584" s="10">
        <v>0</v>
      </c>
      <c r="K584" s="14">
        <f t="shared" si="13"/>
        <v>3790</v>
      </c>
    </row>
    <row r="585" spans="1:11" x14ac:dyDescent="0.3">
      <c r="A585" s="2">
        <f>IF(_xlfn.CONCAT(B585:C585)=_xlfn.CONCAT(B584:C584),MAX($A$2:A584),MAX($A$2:A584)+1)</f>
        <v>284</v>
      </c>
      <c r="B585" s="3">
        <v>45073</v>
      </c>
      <c r="C585" s="2" t="s">
        <v>279</v>
      </c>
      <c r="D585" s="2" t="str">
        <f>_xlfn.XLOOKUP(C585,Proveedores!A:A,Proveedores!B:B)</f>
        <v>GALPON</v>
      </c>
      <c r="E585" s="13">
        <v>1014</v>
      </c>
      <c r="F585" s="2" t="str">
        <f>_xlfn.XLOOKUP(E585,Productos!A:A,Productos!B:B)</f>
        <v>BEBIDA</v>
      </c>
      <c r="G585" s="2" t="str">
        <f>_xlfn.XLOOKUP(F585,Productos!B:B,Productos!C:C)</f>
        <v>UN</v>
      </c>
      <c r="H585" s="12">
        <v>1</v>
      </c>
      <c r="I585" s="10">
        <v>1700</v>
      </c>
      <c r="J585" s="10">
        <v>0</v>
      </c>
      <c r="K585" s="14">
        <f t="shared" si="13"/>
        <v>1700</v>
      </c>
    </row>
    <row r="586" spans="1:11" x14ac:dyDescent="0.3">
      <c r="A586" s="2">
        <f>IF(_xlfn.CONCAT(B586:C586)=_xlfn.CONCAT(B585:C585),MAX($A$2:A585),MAX($A$2:A585)+1)</f>
        <v>285</v>
      </c>
      <c r="B586" s="3">
        <v>45074</v>
      </c>
      <c r="C586" s="2" t="s">
        <v>116</v>
      </c>
      <c r="D586" s="2" t="str">
        <f>_xlfn.XLOOKUP(C586,Proveedores!A:A,Proveedores!B:B)</f>
        <v>EMPRESA COMERCIAL LA VEGA</v>
      </c>
      <c r="E586" s="13">
        <v>56</v>
      </c>
      <c r="F586" s="2" t="str">
        <f>_xlfn.XLOOKUP(E586,Productos!A:A,Productos!B:B)</f>
        <v>VERDURAS</v>
      </c>
      <c r="G586" s="2" t="str">
        <f>_xlfn.XLOOKUP(F586,Productos!B:B,Productos!C:C)</f>
        <v>UN</v>
      </c>
      <c r="H586" s="12">
        <v>1</v>
      </c>
      <c r="I586" s="10">
        <v>1390</v>
      </c>
      <c r="J586" s="10">
        <v>0</v>
      </c>
      <c r="K586" s="14">
        <f t="shared" ref="K586" si="14">(H586*I586)-J586</f>
        <v>1390</v>
      </c>
    </row>
    <row r="587" spans="1:11" x14ac:dyDescent="0.3">
      <c r="A587" s="2">
        <f>IF(_xlfn.CONCAT(B587:C587)=_xlfn.CONCAT(B586:C586),MAX($A$2:A586),MAX($A$2:A586)+1)</f>
        <v>286</v>
      </c>
      <c r="B587" s="3">
        <v>45074</v>
      </c>
      <c r="C587" s="2" t="s">
        <v>279</v>
      </c>
      <c r="D587" s="2" t="str">
        <f>_xlfn.XLOOKUP(C587,Proveedores!A:A,Proveedores!B:B)</f>
        <v>GALPON</v>
      </c>
      <c r="E587" s="13">
        <v>1008</v>
      </c>
      <c r="F587" s="2" t="str">
        <f>_xlfn.XLOOKUP(E587,Productos!A:A,Productos!B:B)</f>
        <v>PAN CASA</v>
      </c>
      <c r="G587" s="2" t="str">
        <f>_xlfn.XLOOKUP(F587,Productos!B:B,Productos!C:C)</f>
        <v>KG</v>
      </c>
      <c r="H587" s="12">
        <v>0.43</v>
      </c>
      <c r="I587" s="10">
        <v>2200</v>
      </c>
      <c r="J587" s="10">
        <v>0</v>
      </c>
      <c r="K587" s="14">
        <f t="shared" si="13"/>
        <v>946</v>
      </c>
    </row>
    <row r="588" spans="1:11" x14ac:dyDescent="0.3">
      <c r="A588" s="2">
        <f>IF(_xlfn.CONCAT(B588:C588)=_xlfn.CONCAT(B587:C587),MAX($A$2:A587),MAX($A$2:A587)+1)</f>
        <v>287</v>
      </c>
      <c r="B588" s="3">
        <v>45075</v>
      </c>
      <c r="C588" s="2" t="s">
        <v>279</v>
      </c>
      <c r="D588" s="2" t="str">
        <f>_xlfn.XLOOKUP(C588,Proveedores!A:A,Proveedores!B:B)</f>
        <v>GALPON</v>
      </c>
      <c r="E588" s="13">
        <v>1014</v>
      </c>
      <c r="F588" s="2" t="str">
        <f>_xlfn.XLOOKUP(E588,Productos!A:A,Productos!B:B)</f>
        <v>BEBIDA</v>
      </c>
      <c r="G588" s="2" t="str">
        <f>_xlfn.XLOOKUP(F588,Productos!B:B,Productos!C:C)</f>
        <v>UN</v>
      </c>
      <c r="H588" s="12">
        <v>1</v>
      </c>
      <c r="I588" s="10">
        <v>1700</v>
      </c>
      <c r="J588" s="10">
        <v>0</v>
      </c>
      <c r="K588" s="14">
        <f t="shared" si="13"/>
        <v>1700</v>
      </c>
    </row>
    <row r="589" spans="1:11" x14ac:dyDescent="0.3">
      <c r="A589" s="2">
        <f>IF(_xlfn.CONCAT(B589:C589)=_xlfn.CONCAT(B588:C588),MAX($A$2:A588),MAX($A$2:A588)+1)</f>
        <v>288</v>
      </c>
      <c r="B589" s="3">
        <v>45075</v>
      </c>
      <c r="C589" s="2" t="s">
        <v>422</v>
      </c>
      <c r="D589" s="2" t="str">
        <f>_xlfn.XLOOKUP(C589,Proveedores!A:A,Proveedores!B:B)</f>
        <v>LIDER</v>
      </c>
      <c r="E589" s="13">
        <v>62</v>
      </c>
      <c r="F589" s="2" t="str">
        <f>_xlfn.XLOOKUP(E589,Productos!A:A,Productos!B:B)</f>
        <v>CEBOLLINES</v>
      </c>
      <c r="G589" s="2" t="str">
        <f>_xlfn.XLOOKUP(F589,Productos!B:B,Productos!C:C)</f>
        <v>UN</v>
      </c>
      <c r="H589" s="12">
        <v>3</v>
      </c>
      <c r="I589" s="10">
        <v>300</v>
      </c>
      <c r="J589" s="10">
        <v>0</v>
      </c>
      <c r="K589" s="14">
        <f t="shared" si="13"/>
        <v>900</v>
      </c>
    </row>
    <row r="590" spans="1:11" x14ac:dyDescent="0.3">
      <c r="A590" s="2">
        <f>IF(_xlfn.CONCAT(B590:C590)=_xlfn.CONCAT(B589:C589),MAX($A$2:A589),MAX($A$2:A589)+1)</f>
        <v>288</v>
      </c>
      <c r="B590" s="3">
        <v>45075</v>
      </c>
      <c r="C590" s="2" t="s">
        <v>422</v>
      </c>
      <c r="D590" s="2" t="str">
        <f>_xlfn.XLOOKUP(C590,Proveedores!A:A,Proveedores!B:B)</f>
        <v>LIDER</v>
      </c>
      <c r="E590" s="13">
        <v>100</v>
      </c>
      <c r="F590" s="2" t="str">
        <f>_xlfn.XLOOKUP(E590,Productos!A:A,Productos!B:B)</f>
        <v>DIENTES DRAGON</v>
      </c>
      <c r="G590" s="2" t="str">
        <f>_xlfn.XLOOKUP(F590,Productos!B:B,Productos!C:C)</f>
        <v>UN</v>
      </c>
      <c r="H590" s="12">
        <v>1</v>
      </c>
      <c r="I590" s="10">
        <v>990</v>
      </c>
      <c r="J590" s="10">
        <v>0</v>
      </c>
      <c r="K590" s="14">
        <f t="shared" si="13"/>
        <v>990</v>
      </c>
    </row>
    <row r="591" spans="1:11" x14ac:dyDescent="0.3">
      <c r="A591" s="2">
        <f>IF(_xlfn.CONCAT(B591:C591)=_xlfn.CONCAT(B590:C590),MAX($A$2:A590),MAX($A$2:A590)+1)</f>
        <v>288</v>
      </c>
      <c r="B591" s="3">
        <v>45075</v>
      </c>
      <c r="C591" s="2" t="s">
        <v>422</v>
      </c>
      <c r="D591" s="2" t="str">
        <f>_xlfn.XLOOKUP(C591,Proveedores!A:A,Proveedores!B:B)</f>
        <v>LIDER</v>
      </c>
      <c r="E591" s="13">
        <v>1027</v>
      </c>
      <c r="F591" s="2" t="str">
        <f>_xlfn.XLOOKUP(E591,Productos!A:A,Productos!B:B)</f>
        <v>ACEITE MARAVILLA CASA</v>
      </c>
      <c r="G591" s="2" t="str">
        <f>_xlfn.XLOOKUP(F591,Productos!B:B,Productos!C:C)</f>
        <v>UN</v>
      </c>
      <c r="H591" s="12">
        <v>1</v>
      </c>
      <c r="I591" s="10">
        <v>2490</v>
      </c>
      <c r="J591" s="10">
        <v>0</v>
      </c>
      <c r="K591" s="14">
        <f t="shared" si="13"/>
        <v>2490</v>
      </c>
    </row>
    <row r="592" spans="1:11" x14ac:dyDescent="0.3">
      <c r="A592" s="2">
        <f>IF(_xlfn.CONCAT(B592:C592)=_xlfn.CONCAT(B591:C591),MAX($A$2:A591),MAX($A$2:A591)+1)</f>
        <v>288</v>
      </c>
      <c r="B592" s="3">
        <v>45075</v>
      </c>
      <c r="C592" s="2" t="s">
        <v>422</v>
      </c>
      <c r="D592" s="2" t="str">
        <f>_xlfn.XLOOKUP(C592,Proveedores!A:A,Proveedores!B:B)</f>
        <v>LIDER</v>
      </c>
      <c r="E592" s="13">
        <v>101</v>
      </c>
      <c r="F592" s="2" t="str">
        <f>_xlfn.XLOOKUP(E592,Productos!A:A,Productos!B:B)</f>
        <v>CORAZON POLLO</v>
      </c>
      <c r="G592" s="2" t="str">
        <f>_xlfn.XLOOKUP(F592,Productos!B:B,Productos!C:C)</f>
        <v>UN</v>
      </c>
      <c r="H592" s="12">
        <v>1</v>
      </c>
      <c r="I592" s="10">
        <v>1000</v>
      </c>
      <c r="J592" s="10">
        <v>0</v>
      </c>
      <c r="K592" s="14">
        <f t="shared" si="13"/>
        <v>1000</v>
      </c>
    </row>
    <row r="593" spans="1:11" x14ac:dyDescent="0.3">
      <c r="A593" s="2">
        <f>IF(_xlfn.CONCAT(B593:C593)=_xlfn.CONCAT(B592:C592),MAX($A$2:A592),MAX($A$2:A592)+1)</f>
        <v>288</v>
      </c>
      <c r="B593" s="3">
        <v>45075</v>
      </c>
      <c r="C593" s="2" t="s">
        <v>422</v>
      </c>
      <c r="D593" s="2" t="str">
        <f>_xlfn.XLOOKUP(C593,Proveedores!A:A,Proveedores!B:B)</f>
        <v>LIDER</v>
      </c>
      <c r="E593" s="13">
        <v>49</v>
      </c>
      <c r="F593" s="2" t="str">
        <f>_xlfn.XLOOKUP(E593,Productos!A:A,Productos!B:B)</f>
        <v>PAN RALLADO</v>
      </c>
      <c r="G593" s="2" t="str">
        <f>_xlfn.XLOOKUP(F593,Productos!B:B,Productos!C:C)</f>
        <v>UN</v>
      </c>
      <c r="H593" s="12">
        <v>2</v>
      </c>
      <c r="I593" s="10">
        <v>1390</v>
      </c>
      <c r="J593" s="10">
        <v>490</v>
      </c>
      <c r="K593" s="14">
        <f t="shared" si="13"/>
        <v>2290</v>
      </c>
    </row>
    <row r="594" spans="1:11" x14ac:dyDescent="0.3">
      <c r="A594" s="2">
        <f>IF(_xlfn.CONCAT(B594:C594)=_xlfn.CONCAT(B593:C593),MAX($A$2:A593),MAX($A$2:A593)+1)</f>
        <v>288</v>
      </c>
      <c r="B594" s="3">
        <v>45075</v>
      </c>
      <c r="C594" s="2" t="s">
        <v>422</v>
      </c>
      <c r="D594" s="2" t="str">
        <f>_xlfn.XLOOKUP(C594,Proveedores!A:A,Proveedores!B:B)</f>
        <v>LIDER</v>
      </c>
      <c r="E594" s="13">
        <v>27</v>
      </c>
      <c r="F594" s="2" t="str">
        <f>_xlfn.XLOOKUP(E594,Productos!A:A,Productos!B:B)</f>
        <v>TRUTRO DE POLLO</v>
      </c>
      <c r="G594" s="2" t="str">
        <f>_xlfn.XLOOKUP(F594,Productos!B:B,Productos!C:C)</f>
        <v>KG</v>
      </c>
      <c r="H594" s="12">
        <v>0.88500000000000001</v>
      </c>
      <c r="I594" s="10">
        <v>3490</v>
      </c>
      <c r="J594" s="10">
        <v>1545</v>
      </c>
      <c r="K594" s="14">
        <f t="shared" si="13"/>
        <v>1543.65</v>
      </c>
    </row>
    <row r="595" spans="1:11" x14ac:dyDescent="0.3">
      <c r="A595" s="2">
        <f>IF(_xlfn.CONCAT(B595:C595)=_xlfn.CONCAT(B594:C594),MAX($A$2:A594),MAX($A$2:A594)+1)</f>
        <v>288</v>
      </c>
      <c r="B595" s="3">
        <v>45075</v>
      </c>
      <c r="C595" s="2" t="s">
        <v>422</v>
      </c>
      <c r="D595" s="2" t="str">
        <f>_xlfn.XLOOKUP(C595,Proveedores!A:A,Proveedores!B:B)</f>
        <v>LIDER</v>
      </c>
      <c r="E595" s="13">
        <v>27</v>
      </c>
      <c r="F595" s="2" t="str">
        <f>_xlfn.XLOOKUP(E595,Productos!A:A,Productos!B:B)</f>
        <v>TRUTRO DE POLLO</v>
      </c>
      <c r="G595" s="2" t="str">
        <f>_xlfn.XLOOKUP(F595,Productos!B:B,Productos!C:C)</f>
        <v>KG</v>
      </c>
      <c r="H595" s="12">
        <v>1.01</v>
      </c>
      <c r="I595" s="10">
        <v>3490</v>
      </c>
      <c r="J595" s="10">
        <v>1763</v>
      </c>
      <c r="K595" s="14">
        <f t="shared" si="13"/>
        <v>1761.9</v>
      </c>
    </row>
    <row r="596" spans="1:11" x14ac:dyDescent="0.3">
      <c r="A596" s="2">
        <f>IF(_xlfn.CONCAT(B596:C596)=_xlfn.CONCAT(B595:C595),MAX($A$2:A595),MAX($A$2:A595)+1)</f>
        <v>288</v>
      </c>
      <c r="B596" s="3">
        <v>45075</v>
      </c>
      <c r="C596" s="2" t="s">
        <v>422</v>
      </c>
      <c r="D596" s="2" t="str">
        <f>_xlfn.XLOOKUP(C596,Proveedores!A:A,Proveedores!B:B)</f>
        <v>LIDER</v>
      </c>
      <c r="E596" s="13">
        <v>1028</v>
      </c>
      <c r="F596" s="2" t="str">
        <f>_xlfn.XLOOKUP(E596,Productos!A:A,Productos!B:B)</f>
        <v>MOSTAZA</v>
      </c>
      <c r="G596" s="2" t="str">
        <f>_xlfn.XLOOKUP(F596,Productos!B:B,Productos!C:C)</f>
        <v>UN</v>
      </c>
      <c r="H596" s="12">
        <v>1</v>
      </c>
      <c r="I596" s="10">
        <v>1490</v>
      </c>
      <c r="J596" s="10">
        <v>0</v>
      </c>
      <c r="K596" s="14">
        <f t="shared" si="13"/>
        <v>1490</v>
      </c>
    </row>
    <row r="597" spans="1:11" x14ac:dyDescent="0.3">
      <c r="A597" s="2">
        <f>IF(_xlfn.CONCAT(B597:C597)=_xlfn.CONCAT(B596:C596),MAX($A$2:A596),MAX($A$2:A596)+1)</f>
        <v>288</v>
      </c>
      <c r="B597" s="3">
        <v>45075</v>
      </c>
      <c r="C597" s="2" t="s">
        <v>422</v>
      </c>
      <c r="D597" s="2" t="str">
        <f>_xlfn.XLOOKUP(C597,Proveedores!A:A,Proveedores!B:B)</f>
        <v>LIDER</v>
      </c>
      <c r="E597" s="13">
        <v>102</v>
      </c>
      <c r="F597" s="2" t="str">
        <f>_xlfn.XLOOKUP(E597,Productos!A:A,Productos!B:B)</f>
        <v>QUESO BANDEJA</v>
      </c>
      <c r="G597" s="2" t="str">
        <f>_xlfn.XLOOKUP(F597,Productos!B:B,Productos!C:C)</f>
        <v>UN</v>
      </c>
      <c r="H597" s="12">
        <v>1</v>
      </c>
      <c r="I597" s="10">
        <v>1590</v>
      </c>
      <c r="J597" s="10">
        <v>0</v>
      </c>
      <c r="K597" s="14">
        <f t="shared" si="13"/>
        <v>1590</v>
      </c>
    </row>
    <row r="598" spans="1:11" x14ac:dyDescent="0.3">
      <c r="A598" s="2">
        <f>IF(_xlfn.CONCAT(B598:C598)=_xlfn.CONCAT(B597:C597),MAX($A$2:A597),MAX($A$2:A597)+1)</f>
        <v>288</v>
      </c>
      <c r="B598" s="3">
        <v>45075</v>
      </c>
      <c r="C598" s="2" t="s">
        <v>422</v>
      </c>
      <c r="D598" s="2" t="str">
        <f>_xlfn.XLOOKUP(C598,Proveedores!A:A,Proveedores!B:B)</f>
        <v>LIDER</v>
      </c>
      <c r="E598" s="13">
        <v>1029</v>
      </c>
      <c r="F598" s="2" t="str">
        <f>_xlfn.XLOOKUP(E598,Productos!A:A,Productos!B:B)</f>
        <v>FOSFOROS</v>
      </c>
      <c r="G598" s="2" t="str">
        <f>_xlfn.XLOOKUP(F598,Productos!B:B,Productos!C:C)</f>
        <v>UN</v>
      </c>
      <c r="H598" s="12">
        <v>1</v>
      </c>
      <c r="I598" s="10">
        <v>1040</v>
      </c>
      <c r="J598" s="10">
        <v>0</v>
      </c>
      <c r="K598" s="14">
        <f t="shared" si="13"/>
        <v>1040</v>
      </c>
    </row>
    <row r="599" spans="1:11" x14ac:dyDescent="0.3">
      <c r="A599" s="2">
        <f>IF(_xlfn.CONCAT(B599:C599)=_xlfn.CONCAT(B598:C598),MAX($A$2:A598),MAX($A$2:A598)+1)</f>
        <v>288</v>
      </c>
      <c r="B599" s="3">
        <v>45075</v>
      </c>
      <c r="C599" s="2" t="s">
        <v>422</v>
      </c>
      <c r="D599" s="2" t="str">
        <f>_xlfn.XLOOKUP(C599,Proveedores!A:A,Proveedores!B:B)</f>
        <v>LIDER</v>
      </c>
      <c r="E599" s="13">
        <v>46</v>
      </c>
      <c r="F599" s="2" t="str">
        <f>_xlfn.XLOOKUP(E599,Productos!A:A,Productos!B:B)</f>
        <v>PAN MARRAQUETA</v>
      </c>
      <c r="G599" s="2" t="str">
        <f>_xlfn.XLOOKUP(F599,Productos!B:B,Productos!C:C)</f>
        <v>KG</v>
      </c>
      <c r="H599" s="12">
        <v>0.89</v>
      </c>
      <c r="I599" s="10">
        <f>1762/H599</f>
        <v>1979.7752808988764</v>
      </c>
      <c r="J599" s="10">
        <v>0</v>
      </c>
      <c r="K599" s="14">
        <f t="shared" si="13"/>
        <v>1762</v>
      </c>
    </row>
    <row r="600" spans="1:11" x14ac:dyDescent="0.3">
      <c r="A600" s="2">
        <f>IF(_xlfn.CONCAT(B600:C600)=_xlfn.CONCAT(B599:C599),MAX($A$2:A599),MAX($A$2:A599)+1)</f>
        <v>289</v>
      </c>
      <c r="B600" s="3">
        <v>45075</v>
      </c>
      <c r="C600" s="2" t="s">
        <v>354</v>
      </c>
      <c r="D600" s="2" t="str">
        <f>_xlfn.XLOOKUP(C600,Proveedores!A:A,Proveedores!B:B)</f>
        <v>MICROS 1</v>
      </c>
      <c r="E600" s="13">
        <v>1004</v>
      </c>
      <c r="F600" s="2" t="str">
        <f>_xlfn.XLOOKUP(E600,Productos!A:A,Productos!B:B)</f>
        <v>TRANSPORTE</v>
      </c>
      <c r="G600" s="2" t="str">
        <f>_xlfn.XLOOKUP(F600,Productos!B:B,Productos!C:C)</f>
        <v>UN</v>
      </c>
      <c r="H600" s="12">
        <v>2</v>
      </c>
      <c r="I600" s="10">
        <v>800</v>
      </c>
      <c r="J600" s="10">
        <v>0</v>
      </c>
      <c r="K600" s="14">
        <f t="shared" si="13"/>
        <v>1600</v>
      </c>
    </row>
    <row r="601" spans="1:11" x14ac:dyDescent="0.3">
      <c r="A601" s="2">
        <f>IF(_xlfn.CONCAT(B601:C601)=_xlfn.CONCAT(B600:C600),MAX($A$2:A600),MAX($A$2:A600)+1)</f>
        <v>290</v>
      </c>
      <c r="B601" s="3">
        <v>45075</v>
      </c>
      <c r="C601" s="2" t="s">
        <v>245</v>
      </c>
      <c r="D601" s="2" t="str">
        <f>_xlfn.XLOOKUP(C601,Proveedores!A:A,Proveedores!B:B)</f>
        <v>COLECTIVOS 15</v>
      </c>
      <c r="E601" s="13">
        <v>1004</v>
      </c>
      <c r="F601" s="2" t="str">
        <f>_xlfn.XLOOKUP(E601,Productos!A:A,Productos!B:B)</f>
        <v>TRANSPORTE</v>
      </c>
      <c r="G601" s="2" t="str">
        <f>_xlfn.XLOOKUP(F601,Productos!B:B,Productos!C:C)</f>
        <v>UN</v>
      </c>
      <c r="H601" s="12">
        <v>2</v>
      </c>
      <c r="I601" s="10">
        <v>1000</v>
      </c>
      <c r="J601" s="10">
        <v>0</v>
      </c>
      <c r="K601" s="14">
        <f t="shared" si="13"/>
        <v>2000</v>
      </c>
    </row>
    <row r="602" spans="1:11" x14ac:dyDescent="0.3">
      <c r="A602" s="2">
        <f>IF(_xlfn.CONCAT(B602:C602)=_xlfn.CONCAT(B601:C601),MAX($A$2:A601),MAX($A$2:A601)+1)</f>
        <v>291</v>
      </c>
      <c r="B602" s="3">
        <v>45077</v>
      </c>
      <c r="C602" s="2" t="s">
        <v>385</v>
      </c>
      <c r="D602" s="2" t="str">
        <f>_xlfn.XLOOKUP(C602,Proveedores!A:A,Proveedores!B:B)</f>
        <v>UNIMARC-PÑLS</v>
      </c>
      <c r="E602" s="13">
        <v>14</v>
      </c>
      <c r="F602" s="2" t="str">
        <f>_xlfn.XLOOKUP(E602,Productos!A:A,Productos!B:B)</f>
        <v>ARROZ</v>
      </c>
      <c r="G602" s="2" t="str">
        <f>_xlfn.XLOOKUP(F602,Productos!B:B,Productos!C:C)</f>
        <v>UN</v>
      </c>
      <c r="H602" s="12">
        <v>2</v>
      </c>
      <c r="I602" s="10">
        <v>1270</v>
      </c>
      <c r="J602" s="10">
        <v>560</v>
      </c>
      <c r="K602" s="14">
        <f t="shared" si="13"/>
        <v>1980</v>
      </c>
    </row>
    <row r="603" spans="1:11" x14ac:dyDescent="0.3">
      <c r="A603" s="2">
        <f>IF(_xlfn.CONCAT(B603:C603)=_xlfn.CONCAT(B602:C602),MAX($A$2:A602),MAX($A$2:A602)+1)</f>
        <v>291</v>
      </c>
      <c r="B603" s="3">
        <v>45077</v>
      </c>
      <c r="C603" s="2" t="s">
        <v>385</v>
      </c>
      <c r="D603" s="2" t="str">
        <f>_xlfn.XLOOKUP(C603,Proveedores!A:A,Proveedores!B:B)</f>
        <v>UNIMARC-PÑLS</v>
      </c>
      <c r="E603" s="13">
        <v>1030</v>
      </c>
      <c r="F603" s="2" t="str">
        <f>_xlfn.XLOOKUP(E603,Productos!A:A,Productos!B:B)</f>
        <v>PAN BARRA - BAGUETTE</v>
      </c>
      <c r="G603" s="2" t="str">
        <f>_xlfn.XLOOKUP(F603,Productos!B:B,Productos!C:C)</f>
        <v>UN</v>
      </c>
      <c r="H603" s="12">
        <v>1</v>
      </c>
      <c r="I603" s="10">
        <v>1090</v>
      </c>
      <c r="J603" s="10">
        <v>0</v>
      </c>
      <c r="K603" s="14">
        <f t="shared" si="13"/>
        <v>1090</v>
      </c>
    </row>
    <row r="604" spans="1:11" x14ac:dyDescent="0.3">
      <c r="A604" s="2">
        <f>IF(_xlfn.CONCAT(B604:C604)=_xlfn.CONCAT(B603:C603),MAX($A$2:A603),MAX($A$2:A603)+1)</f>
        <v>291</v>
      </c>
      <c r="B604" s="3">
        <v>45077</v>
      </c>
      <c r="C604" s="2" t="s">
        <v>385</v>
      </c>
      <c r="D604" s="2" t="str">
        <f>_xlfn.XLOOKUP(C604,Proveedores!A:A,Proveedores!B:B)</f>
        <v>UNIMARC-PÑLS</v>
      </c>
      <c r="E604" s="13">
        <v>46</v>
      </c>
      <c r="F604" s="2" t="str">
        <f>_xlfn.XLOOKUP(E604,Productos!A:A,Productos!B:B)</f>
        <v>PAN MARRAQUETA</v>
      </c>
      <c r="G604" s="2" t="str">
        <f>_xlfn.XLOOKUP(F604,Productos!B:B,Productos!C:C)</f>
        <v>KG</v>
      </c>
      <c r="H604" s="12">
        <v>0.51800000000000002</v>
      </c>
      <c r="I604" s="10">
        <v>2189</v>
      </c>
      <c r="J604" s="10">
        <v>0</v>
      </c>
      <c r="K604" s="14">
        <f t="shared" si="13"/>
        <v>1133.902</v>
      </c>
    </row>
    <row r="605" spans="1:11" x14ac:dyDescent="0.3">
      <c r="A605" s="2">
        <f>IF(_xlfn.CONCAT(B605:C605)=_xlfn.CONCAT(B604:C604),MAX($A$2:A604),MAX($A$2:A604)+1)</f>
        <v>291</v>
      </c>
      <c r="B605" s="3">
        <v>45077</v>
      </c>
      <c r="C605" s="2" t="s">
        <v>385</v>
      </c>
      <c r="D605" s="2" t="str">
        <f>_xlfn.XLOOKUP(C605,Proveedores!A:A,Proveedores!B:B)</f>
        <v>UNIMARC-PÑLS</v>
      </c>
      <c r="E605" s="13">
        <v>61</v>
      </c>
      <c r="F605" s="2" t="str">
        <f>_xlfn.XLOOKUP(E605,Productos!A:A,Productos!B:B)</f>
        <v>PATE</v>
      </c>
      <c r="G605" s="2" t="str">
        <f>_xlfn.XLOOKUP(F605,Productos!B:B,Productos!C:C)</f>
        <v>UN</v>
      </c>
      <c r="H605" s="12">
        <v>1</v>
      </c>
      <c r="I605" s="10">
        <v>1490</v>
      </c>
      <c r="J605" s="10">
        <v>0</v>
      </c>
      <c r="K605" s="14">
        <f t="shared" si="13"/>
        <v>1490</v>
      </c>
    </row>
    <row r="606" spans="1:11" x14ac:dyDescent="0.3">
      <c r="A606" s="2">
        <f>IF(_xlfn.CONCAT(B606:C606)=_xlfn.CONCAT(B605:C605),MAX($A$2:A605),MAX($A$2:A605)+1)</f>
        <v>291</v>
      </c>
      <c r="B606" s="3">
        <v>45077</v>
      </c>
      <c r="C606" s="2" t="s">
        <v>385</v>
      </c>
      <c r="D606" s="2" t="str">
        <f>_xlfn.XLOOKUP(C606,Proveedores!A:A,Proveedores!B:B)</f>
        <v>UNIMARC-PÑLS</v>
      </c>
      <c r="E606" s="13">
        <v>103</v>
      </c>
      <c r="F606" s="2" t="str">
        <f>_xlfn.XLOOKUP(E606,Productos!A:A,Productos!B:B)</f>
        <v>QUESO CREMA</v>
      </c>
      <c r="G606" s="2" t="str">
        <f>_xlfn.XLOOKUP(F606,Productos!B:B,Productos!C:C)</f>
        <v>UN</v>
      </c>
      <c r="H606" s="12">
        <v>1</v>
      </c>
      <c r="I606" s="10">
        <v>1560</v>
      </c>
      <c r="J606" s="10">
        <v>0</v>
      </c>
      <c r="K606" s="14">
        <f t="shared" si="13"/>
        <v>1560</v>
      </c>
    </row>
    <row r="607" spans="1:11" x14ac:dyDescent="0.3">
      <c r="A607" s="2">
        <f>IF(_xlfn.CONCAT(B607:C607)=_xlfn.CONCAT(B606:C606),MAX($A$2:A606),MAX($A$2:A606)+1)</f>
        <v>291</v>
      </c>
      <c r="B607" s="3">
        <v>45077</v>
      </c>
      <c r="C607" s="2" t="s">
        <v>385</v>
      </c>
      <c r="D607" s="2" t="str">
        <f>_xlfn.XLOOKUP(C607,Proveedores!A:A,Proveedores!B:B)</f>
        <v>UNIMARC-PÑLS</v>
      </c>
      <c r="E607" s="13">
        <v>5</v>
      </c>
      <c r="F607" s="2" t="str">
        <f>_xlfn.XLOOKUP(E607,Productos!A:A,Productos!B:B)</f>
        <v>FIDEOS - TALLARINES</v>
      </c>
      <c r="G607" s="2" t="str">
        <f>_xlfn.XLOOKUP(F607,Productos!B:B,Productos!C:C)</f>
        <v>UN</v>
      </c>
      <c r="H607" s="12">
        <v>3</v>
      </c>
      <c r="I607" s="10">
        <v>490</v>
      </c>
      <c r="J607" s="10">
        <v>0</v>
      </c>
      <c r="K607" s="14">
        <f t="shared" si="13"/>
        <v>1470</v>
      </c>
    </row>
    <row r="608" spans="1:11" x14ac:dyDescent="0.3">
      <c r="A608" s="2">
        <f>IF(_xlfn.CONCAT(B608:C608)=_xlfn.CONCAT(B607:C607),MAX($A$2:A607),MAX($A$2:A607)+1)</f>
        <v>291</v>
      </c>
      <c r="B608" s="3">
        <v>45077</v>
      </c>
      <c r="C608" s="2" t="s">
        <v>385</v>
      </c>
      <c r="D608" s="2" t="str">
        <f>_xlfn.XLOOKUP(C608,Proveedores!A:A,Proveedores!B:B)</f>
        <v>UNIMARC-PÑLS</v>
      </c>
      <c r="E608" s="13">
        <v>1031</v>
      </c>
      <c r="F608" s="2" t="str">
        <f>_xlfn.XLOOKUP(E608,Productos!A:A,Productos!B:B)</f>
        <v>PAPAS FRITAS BOLSA - TARRO</v>
      </c>
      <c r="G608" s="2" t="str">
        <f>_xlfn.XLOOKUP(F608,Productos!B:B,Productos!C:C)</f>
        <v>UN</v>
      </c>
      <c r="H608" s="12">
        <v>1</v>
      </c>
      <c r="I608" s="10">
        <v>1180</v>
      </c>
      <c r="J608" s="10">
        <v>0</v>
      </c>
      <c r="K608" s="14">
        <f t="shared" si="13"/>
        <v>1180</v>
      </c>
    </row>
    <row r="609" spans="1:11" x14ac:dyDescent="0.3">
      <c r="A609" s="2">
        <f>IF(_xlfn.CONCAT(B609:C609)=_xlfn.CONCAT(B608:C608),MAX($A$2:A608),MAX($A$2:A608)+1)</f>
        <v>291</v>
      </c>
      <c r="B609" s="3">
        <v>45077</v>
      </c>
      <c r="C609" s="2" t="s">
        <v>385</v>
      </c>
      <c r="D609" s="2" t="str">
        <f>_xlfn.XLOOKUP(C609,Proveedores!A:A,Proveedores!B:B)</f>
        <v>UNIMARC-PÑLS</v>
      </c>
      <c r="E609" s="13">
        <v>1032</v>
      </c>
      <c r="F609" s="2" t="str">
        <f>_xlfn.XLOOKUP(E609,Productos!A:A,Productos!B:B)</f>
        <v>TÉ - CAJA</v>
      </c>
      <c r="G609" s="2" t="str">
        <f>_xlfn.XLOOKUP(F609,Productos!B:B,Productos!C:C)</f>
        <v>UN</v>
      </c>
      <c r="H609" s="12">
        <v>1</v>
      </c>
      <c r="I609" s="10">
        <v>3250</v>
      </c>
      <c r="J609" s="10">
        <v>530</v>
      </c>
      <c r="K609" s="14">
        <f t="shared" si="13"/>
        <v>2720</v>
      </c>
    </row>
    <row r="610" spans="1:11" x14ac:dyDescent="0.3">
      <c r="A610" s="2">
        <f>IF(_xlfn.CONCAT(B610:C610)=_xlfn.CONCAT(B609:C609),MAX($A$2:A609),MAX($A$2:A609)+1)</f>
        <v>291</v>
      </c>
      <c r="B610" s="3">
        <v>45077</v>
      </c>
      <c r="C610" s="2" t="s">
        <v>385</v>
      </c>
      <c r="D610" s="2" t="str">
        <f>_xlfn.XLOOKUP(C610,Proveedores!A:A,Proveedores!B:B)</f>
        <v>UNIMARC-PÑLS</v>
      </c>
      <c r="E610" s="13">
        <v>1032</v>
      </c>
      <c r="F610" s="2" t="str">
        <f>_xlfn.XLOOKUP(E610,Productos!A:A,Productos!B:B)</f>
        <v>TÉ - CAJA</v>
      </c>
      <c r="G610" s="2" t="str">
        <f>_xlfn.XLOOKUP(F610,Productos!B:B,Productos!C:C)</f>
        <v>UN</v>
      </c>
      <c r="H610" s="12">
        <v>1</v>
      </c>
      <c r="I610" s="10">
        <v>1050</v>
      </c>
      <c r="J610" s="10">
        <v>0</v>
      </c>
      <c r="K610" s="14">
        <f t="shared" si="13"/>
        <v>1050</v>
      </c>
    </row>
    <row r="611" spans="1:11" x14ac:dyDescent="0.3">
      <c r="A611" s="2">
        <f>IF(_xlfn.CONCAT(B611:C611)=_xlfn.CONCAT(B610:C610),MAX($A$2:A610),MAX($A$2:A610)+1)</f>
        <v>292</v>
      </c>
      <c r="B611" s="3">
        <v>45077</v>
      </c>
      <c r="C611" s="2" t="s">
        <v>394</v>
      </c>
      <c r="D611" s="2" t="str">
        <f>_xlfn.XLOOKUP(C611,Proveedores!A:A,Proveedores!B:B)</f>
        <v>COLECTIVOS 33</v>
      </c>
      <c r="E611" s="13">
        <v>1004</v>
      </c>
      <c r="F611" s="2" t="str">
        <f>_xlfn.XLOOKUP(E611,Productos!A:A,Productos!B:B)</f>
        <v>TRANSPORTE</v>
      </c>
      <c r="G611" s="2" t="str">
        <f>_xlfn.XLOOKUP(F611,Productos!B:B,Productos!C:C)</f>
        <v>UN</v>
      </c>
      <c r="H611" s="12">
        <v>2</v>
      </c>
      <c r="I611" s="10">
        <v>1000</v>
      </c>
      <c r="J611" s="10">
        <v>0</v>
      </c>
      <c r="K611" s="14">
        <f t="shared" si="13"/>
        <v>2000</v>
      </c>
    </row>
    <row r="612" spans="1:11" x14ac:dyDescent="0.3">
      <c r="A612" s="2">
        <f>IF(_xlfn.CONCAT(B612:C612)=_xlfn.CONCAT(B611:C611),MAX($A$2:A611),MAX($A$2:A611)+1)</f>
        <v>293</v>
      </c>
      <c r="B612" s="3">
        <v>45077</v>
      </c>
      <c r="C612" s="2" t="s">
        <v>354</v>
      </c>
      <c r="D612" s="2" t="str">
        <f>_xlfn.XLOOKUP(C612,Proveedores!A:A,Proveedores!B:B)</f>
        <v>MICROS 1</v>
      </c>
      <c r="E612" s="13">
        <v>1004</v>
      </c>
      <c r="F612" s="2" t="str">
        <f>_xlfn.XLOOKUP(E612,Productos!A:A,Productos!B:B)</f>
        <v>TRANSPORTE</v>
      </c>
      <c r="G612" s="2" t="str">
        <f>_xlfn.XLOOKUP(F612,Productos!B:B,Productos!C:C)</f>
        <v>UN</v>
      </c>
      <c r="H612" s="12">
        <v>1</v>
      </c>
      <c r="I612" s="10">
        <v>700</v>
      </c>
      <c r="J612" s="10">
        <v>0</v>
      </c>
      <c r="K612" s="14">
        <f t="shared" si="13"/>
        <v>700</v>
      </c>
    </row>
    <row r="613" spans="1:11" x14ac:dyDescent="0.3">
      <c r="A613" s="2">
        <f>IF(_xlfn.CONCAT(B613:C613)=_xlfn.CONCAT(B612:C612),MAX($A$2:A612),MAX($A$2:A612)+1)</f>
        <v>294</v>
      </c>
      <c r="B613" s="3">
        <v>45077</v>
      </c>
      <c r="C613" s="2" t="s">
        <v>245</v>
      </c>
      <c r="D613" s="2" t="str">
        <f>_xlfn.XLOOKUP(C613,Proveedores!A:A,Proveedores!B:B)</f>
        <v>COLECTIVOS 15</v>
      </c>
      <c r="E613" s="13">
        <v>1004</v>
      </c>
      <c r="F613" s="2" t="str">
        <f>_xlfn.XLOOKUP(E613,Productos!A:A,Productos!B:B)</f>
        <v>TRANSPORTE</v>
      </c>
      <c r="G613" s="2" t="str">
        <f>_xlfn.XLOOKUP(F613,Productos!B:B,Productos!C:C)</f>
        <v>UN</v>
      </c>
      <c r="H613" s="12">
        <v>2</v>
      </c>
      <c r="I613" s="10">
        <v>1000</v>
      </c>
      <c r="J613" s="10">
        <v>0</v>
      </c>
      <c r="K613" s="14">
        <f t="shared" si="13"/>
        <v>2000</v>
      </c>
    </row>
    <row r="614" spans="1:11" x14ac:dyDescent="0.3">
      <c r="A614" s="2">
        <f>IF(_xlfn.CONCAT(B614:C614)=_xlfn.CONCAT(B613:C613),MAX($A$2:A613),MAX($A$2:A613)+1)</f>
        <v>295</v>
      </c>
      <c r="B614" s="3">
        <v>45077</v>
      </c>
      <c r="C614" s="2" t="s">
        <v>108</v>
      </c>
      <c r="D614" s="2" t="str">
        <f>_xlfn.XLOOKUP(C614,Proveedores!A:A,Proveedores!B:B)</f>
        <v>COMERCIAL DE GALLARDO LTDA</v>
      </c>
      <c r="E614" s="13">
        <v>2</v>
      </c>
      <c r="F614" s="2" t="str">
        <f>_xlfn.XLOOKUP(E614,Productos!A:A,Productos!B:B)</f>
        <v>CREMA DE LECHE</v>
      </c>
      <c r="G614" s="2" t="str">
        <f>_xlfn.XLOOKUP(F614,Productos!B:B,Productos!C:C)</f>
        <v>LT</v>
      </c>
      <c r="H614" s="12">
        <v>1</v>
      </c>
      <c r="I614" s="10">
        <v>4100</v>
      </c>
      <c r="J614" s="10">
        <v>0</v>
      </c>
      <c r="K614" s="14">
        <f t="shared" si="13"/>
        <v>4100</v>
      </c>
    </row>
    <row r="615" spans="1:11" x14ac:dyDescent="0.3">
      <c r="A615" s="2">
        <f>IF(_xlfn.CONCAT(B615:C615)=_xlfn.CONCAT(B614:C614),MAX($A$2:A614),MAX($A$2:A614)+1)</f>
        <v>295</v>
      </c>
      <c r="B615" s="3">
        <v>45077</v>
      </c>
      <c r="C615" s="2" t="s">
        <v>108</v>
      </c>
      <c r="D615" s="2" t="str">
        <f>_xlfn.XLOOKUP(C615,Proveedores!A:A,Proveedores!B:B)</f>
        <v>COMERCIAL DE GALLARDO LTDA</v>
      </c>
      <c r="E615" s="13">
        <v>8</v>
      </c>
      <c r="F615" s="2" t="str">
        <f>_xlfn.XLOOKUP(E615,Productos!A:A,Productos!B:B)</f>
        <v>JAMON</v>
      </c>
      <c r="G615" s="2" t="str">
        <f>_xlfn.XLOOKUP(F615,Productos!B:B,Productos!C:C)</f>
        <v>KG</v>
      </c>
      <c r="H615" s="12">
        <v>0.28999999999999998</v>
      </c>
      <c r="I615" s="10">
        <v>5200</v>
      </c>
      <c r="J615" s="10">
        <v>0</v>
      </c>
      <c r="K615" s="14">
        <f t="shared" si="13"/>
        <v>1508</v>
      </c>
    </row>
    <row r="616" spans="1:11" x14ac:dyDescent="0.3">
      <c r="A616" s="2">
        <f>IF(_xlfn.CONCAT(B616:C616)=_xlfn.CONCAT(B615:C615),MAX($A$2:A615),MAX($A$2:A615)+1)</f>
        <v>295</v>
      </c>
      <c r="B616" s="3">
        <v>45077</v>
      </c>
      <c r="C616" s="2" t="s">
        <v>108</v>
      </c>
      <c r="D616" s="2" t="str">
        <f>_xlfn.XLOOKUP(C616,Proveedores!A:A,Proveedores!B:B)</f>
        <v>COMERCIAL DE GALLARDO LTDA</v>
      </c>
      <c r="E616" s="13">
        <v>1022</v>
      </c>
      <c r="F616" s="2" t="str">
        <f>_xlfn.XLOOKUP(E616,Productos!A:A,Productos!B:B)</f>
        <v>JAMONADA</v>
      </c>
      <c r="G616" s="2" t="str">
        <f>_xlfn.XLOOKUP(F616,Productos!B:B,Productos!C:C)</f>
        <v>KG</v>
      </c>
      <c r="H616" s="12">
        <v>0.34</v>
      </c>
      <c r="I616" s="10">
        <v>8200</v>
      </c>
      <c r="J616" s="10">
        <v>0</v>
      </c>
      <c r="K616" s="14">
        <f t="shared" si="13"/>
        <v>2788</v>
      </c>
    </row>
    <row r="617" spans="1:11" x14ac:dyDescent="0.3">
      <c r="A617" s="2">
        <f>IF(_xlfn.CONCAT(B617:C617)=_xlfn.CONCAT(B616:C616),MAX($A$2:A616),MAX($A$2:A616)+1)</f>
        <v>295</v>
      </c>
      <c r="B617" s="3">
        <v>45077</v>
      </c>
      <c r="C617" s="2" t="s">
        <v>108</v>
      </c>
      <c r="D617" s="2" t="str">
        <f>_xlfn.XLOOKUP(C617,Proveedores!A:A,Proveedores!B:B)</f>
        <v>COMERCIAL DE GALLARDO LTDA</v>
      </c>
      <c r="E617" s="13">
        <v>9</v>
      </c>
      <c r="F617" s="2" t="str">
        <f>_xlfn.XLOOKUP(E617,Productos!A:A,Productos!B:B)</f>
        <v>LECHE SEMIDESCREMADA</v>
      </c>
      <c r="G617" s="2" t="str">
        <f>_xlfn.XLOOKUP(F617,Productos!B:B,Productos!C:C)</f>
        <v>UN</v>
      </c>
      <c r="H617" s="12">
        <v>2</v>
      </c>
      <c r="I617" s="10">
        <v>890</v>
      </c>
      <c r="J617" s="10">
        <v>0</v>
      </c>
      <c r="K617" s="14">
        <f t="shared" si="13"/>
        <v>1780</v>
      </c>
    </row>
    <row r="618" spans="1:11" x14ac:dyDescent="0.3">
      <c r="A618" s="2">
        <f>IF(_xlfn.CONCAT(B618:C618)=_xlfn.CONCAT(B617:C617),MAX($A$2:A617),MAX($A$2:A617)+1)</f>
        <v>296</v>
      </c>
      <c r="B618" s="3">
        <v>45077</v>
      </c>
      <c r="C618" s="2" t="s">
        <v>110</v>
      </c>
      <c r="D618" s="2" t="str">
        <f>_xlfn.XLOOKUP(C618,Proveedores!A:A,Proveedores!B:B)</f>
        <v>DISTRIBUIDORA DELICIA SPA</v>
      </c>
      <c r="E618" s="13">
        <v>94</v>
      </c>
      <c r="F618" s="2" t="str">
        <f>_xlfn.XLOOKUP(E618,Productos!A:A,Productos!B:B)</f>
        <v>ENVASE DOMO (SOPAIPILLAS)</v>
      </c>
      <c r="G618" s="2" t="str">
        <f>_xlfn.XLOOKUP(F618,Productos!B:B,Productos!C:C)</f>
        <v>UN</v>
      </c>
      <c r="H618" s="12">
        <v>10</v>
      </c>
      <c r="I618" s="10">
        <v>300</v>
      </c>
      <c r="J618" s="10">
        <v>0</v>
      </c>
      <c r="K618" s="14">
        <f t="shared" si="13"/>
        <v>3000</v>
      </c>
    </row>
    <row r="619" spans="1:11" x14ac:dyDescent="0.3">
      <c r="A619" s="2">
        <f>IF(_xlfn.CONCAT(B619:C619)=_xlfn.CONCAT(B618:C618),MAX($A$2:A618),MAX($A$2:A618)+1)</f>
        <v>297</v>
      </c>
      <c r="B619" s="3">
        <v>45077</v>
      </c>
      <c r="C619" s="2" t="s">
        <v>355</v>
      </c>
      <c r="D619" s="2" t="str">
        <f>_xlfn.XLOOKUP(C619,Proveedores!A:A,Proveedores!B:B)</f>
        <v>SOCIEDAD SANT JULIAN SPA</v>
      </c>
      <c r="E619" s="13">
        <v>31</v>
      </c>
      <c r="F619" s="2" t="str">
        <f>_xlfn.XLOOKUP(E619,Productos!A:A,Productos!B:B)</f>
        <v>CHORIZOS PAQUETE</v>
      </c>
      <c r="G619" s="2" t="str">
        <f>_xlfn.XLOOKUP(F619,Productos!B:B,Productos!C:C)</f>
        <v>UN</v>
      </c>
      <c r="H619" s="12">
        <v>1</v>
      </c>
      <c r="I619" s="10">
        <v>2000</v>
      </c>
      <c r="J619" s="10">
        <v>0</v>
      </c>
      <c r="K619" s="14">
        <f t="shared" si="13"/>
        <v>2000</v>
      </c>
    </row>
    <row r="620" spans="1:11" x14ac:dyDescent="0.3">
      <c r="A620" s="2">
        <f>IF(_xlfn.CONCAT(B620:C620)=_xlfn.CONCAT(B619:C619),MAX($A$2:A619),MAX($A$2:A619)+1)</f>
        <v>298</v>
      </c>
      <c r="B620" s="3">
        <v>45077</v>
      </c>
      <c r="C620" s="2" t="s">
        <v>290</v>
      </c>
      <c r="D620" s="2" t="str">
        <f>_xlfn.XLOOKUP(C620,Proveedores!A:A,Proveedores!B:B)</f>
        <v>COMERCIAL DON PEPO</v>
      </c>
      <c r="E620" s="13">
        <v>75</v>
      </c>
      <c r="F620" s="2" t="str">
        <f>_xlfn.XLOOKUP(E620,Productos!A:A,Productos!B:B)</f>
        <v>POLVOS DE HORNEAR</v>
      </c>
      <c r="G620" s="2" t="str">
        <f>_xlfn.XLOOKUP(F620,Productos!B:B,Productos!C:C)</f>
        <v>UN</v>
      </c>
      <c r="H620" s="12">
        <v>1</v>
      </c>
      <c r="I620" s="10">
        <v>2150</v>
      </c>
      <c r="J620" s="10">
        <v>0</v>
      </c>
      <c r="K620" s="14">
        <f t="shared" si="13"/>
        <v>2150</v>
      </c>
    </row>
    <row r="621" spans="1:11" x14ac:dyDescent="0.3">
      <c r="A621" s="2">
        <f>IF(_xlfn.CONCAT(B621:C621)=_xlfn.CONCAT(B620:C620),MAX($A$2:A620),MAX($A$2:A620)+1)</f>
        <v>298</v>
      </c>
      <c r="B621" s="3">
        <v>45077</v>
      </c>
      <c r="C621" s="2" t="s">
        <v>290</v>
      </c>
      <c r="D621" s="2" t="str">
        <f>_xlfn.XLOOKUP(C621,Proveedores!A:A,Proveedores!B:B)</f>
        <v>COMERCIAL DON PEPO</v>
      </c>
      <c r="E621" s="13">
        <v>104</v>
      </c>
      <c r="F621" s="2" t="str">
        <f>_xlfn.XLOOKUP(E621,Productos!A:A,Productos!B:B)</f>
        <v>CANELA</v>
      </c>
      <c r="G621" s="2" t="str">
        <f>_xlfn.XLOOKUP(F621,Productos!B:B,Productos!C:C)</f>
        <v>UN</v>
      </c>
      <c r="H621" s="12">
        <v>1</v>
      </c>
      <c r="I621" s="10">
        <v>1200</v>
      </c>
      <c r="J621" s="10">
        <v>0</v>
      </c>
      <c r="K621" s="14">
        <f t="shared" si="13"/>
        <v>1200</v>
      </c>
    </row>
    <row r="622" spans="1:11" x14ac:dyDescent="0.3">
      <c r="A622" s="2">
        <f>IF(_xlfn.CONCAT(B622:C622)=_xlfn.CONCAT(B621:C621),MAX($A$2:A621),MAX($A$2:A621)+1)</f>
        <v>299</v>
      </c>
      <c r="B622" s="3">
        <v>45077</v>
      </c>
      <c r="C622" s="2" t="s">
        <v>327</v>
      </c>
      <c r="D622" s="2" t="str">
        <f>_xlfn.XLOOKUP(C622,Proveedores!A:A,Proveedores!B:B)</f>
        <v>LIQUIMAX</v>
      </c>
      <c r="E622" s="13">
        <v>1011</v>
      </c>
      <c r="F622" s="2" t="str">
        <f>_xlfn.XLOOKUP(E622,Productos!A:A,Productos!B:B)</f>
        <v>ART. LIMPIEZA</v>
      </c>
      <c r="G622" s="2" t="str">
        <f>_xlfn.XLOOKUP(F622,Productos!B:B,Productos!C:C)</f>
        <v>UN</v>
      </c>
      <c r="H622" s="12">
        <v>1</v>
      </c>
      <c r="I622" s="10">
        <v>3890</v>
      </c>
      <c r="J622" s="10">
        <v>0</v>
      </c>
      <c r="K622" s="14">
        <f t="shared" si="13"/>
        <v>3890</v>
      </c>
    </row>
    <row r="623" spans="1:11" x14ac:dyDescent="0.3">
      <c r="A623" s="2">
        <f>IF(_xlfn.CONCAT(B623:C623)=_xlfn.CONCAT(B622:C622),MAX($A$2:A622),MAX($A$2:A622)+1)</f>
        <v>300</v>
      </c>
      <c r="B623" s="3">
        <v>45077</v>
      </c>
      <c r="C623" s="2" t="s">
        <v>109</v>
      </c>
      <c r="D623" s="2" t="str">
        <f>_xlfn.XLOOKUP(C623,Proveedores!A:A,Proveedores!B:B)</f>
        <v>SANTA ISABEL</v>
      </c>
      <c r="E623" s="13">
        <v>1008</v>
      </c>
      <c r="F623" s="2" t="str">
        <f>_xlfn.XLOOKUP(E623,Productos!A:A,Productos!B:B)</f>
        <v>PAN CASA</v>
      </c>
      <c r="G623" s="2" t="str">
        <f>_xlfn.XLOOKUP(F623,Productos!B:B,Productos!C:C)</f>
        <v>KG</v>
      </c>
      <c r="H623" s="12">
        <v>1.1559999999999999</v>
      </c>
      <c r="I623" s="10">
        <v>1689</v>
      </c>
      <c r="J623" s="10">
        <v>98</v>
      </c>
      <c r="K623" s="14">
        <f t="shared" si="13"/>
        <v>1854.4839999999999</v>
      </c>
    </row>
    <row r="624" spans="1:11" x14ac:dyDescent="0.3">
      <c r="A624" s="2">
        <f>IF(_xlfn.CONCAT(B624:C624)=_xlfn.CONCAT(B623:C623),MAX($A$2:A623),MAX($A$2:A623)+1)</f>
        <v>300</v>
      </c>
      <c r="B624" s="3">
        <v>45077</v>
      </c>
      <c r="C624" s="2" t="s">
        <v>109</v>
      </c>
      <c r="D624" s="2" t="str">
        <f>_xlfn.XLOOKUP(C624,Proveedores!A:A,Proveedores!B:B)</f>
        <v>SANTA ISABEL</v>
      </c>
      <c r="E624" s="13">
        <v>29</v>
      </c>
      <c r="F624" s="2" t="str">
        <f>_xlfn.XLOOKUP(E624,Productos!A:A,Productos!B:B)</f>
        <v>CHAMPIÑONES BANDEJA</v>
      </c>
      <c r="G624" s="2" t="str">
        <f>_xlfn.XLOOKUP(F624,Productos!B:B,Productos!C:C)</f>
        <v>UN</v>
      </c>
      <c r="H624" s="12">
        <v>1</v>
      </c>
      <c r="I624" s="10">
        <v>1390</v>
      </c>
      <c r="J624" s="10">
        <v>69</v>
      </c>
      <c r="K624" s="14">
        <f t="shared" ref="K624:K690" si="15">(H624*I624)-J624</f>
        <v>1321</v>
      </c>
    </row>
    <row r="625" spans="1:11" x14ac:dyDescent="0.3">
      <c r="A625" s="2">
        <f>IF(_xlfn.CONCAT(B625:C625)=_xlfn.CONCAT(B624:C624),MAX($A$2:A624),MAX($A$2:A624)+1)</f>
        <v>301</v>
      </c>
      <c r="B625" s="3">
        <v>45078</v>
      </c>
      <c r="C625" s="2" t="s">
        <v>116</v>
      </c>
      <c r="D625" s="2" t="str">
        <f>_xlfn.XLOOKUP(C625,Proveedores!A:A,Proveedores!B:B)</f>
        <v>EMPRESA COMERCIAL LA VEGA</v>
      </c>
      <c r="E625" s="13">
        <v>56</v>
      </c>
      <c r="F625" s="2" t="str">
        <f>_xlfn.XLOOKUP(E625,Productos!A:A,Productos!B:B)</f>
        <v>VERDURAS</v>
      </c>
      <c r="G625" s="2" t="str">
        <f>_xlfn.XLOOKUP(F625,Productos!B:B,Productos!C:C)</f>
        <v>UN</v>
      </c>
      <c r="H625" s="12">
        <v>1</v>
      </c>
      <c r="I625" s="10">
        <v>6640</v>
      </c>
      <c r="J625" s="10">
        <v>0</v>
      </c>
      <c r="K625" s="14">
        <f t="shared" si="15"/>
        <v>6640</v>
      </c>
    </row>
    <row r="626" spans="1:11" x14ac:dyDescent="0.3">
      <c r="A626" s="2">
        <f>IF(_xlfn.CONCAT(B626:C626)=_xlfn.CONCAT(B625:C625),MAX($A$2:A625),MAX($A$2:A625)+1)</f>
        <v>302</v>
      </c>
      <c r="B626" s="3">
        <v>45079</v>
      </c>
      <c r="C626" s="2" t="s">
        <v>113</v>
      </c>
      <c r="D626" s="2" t="str">
        <f>_xlfn.XLOOKUP(C626,Proveedores!A:A,Proveedores!B:B)</f>
        <v>UNIMARC</v>
      </c>
      <c r="E626" s="13">
        <v>14</v>
      </c>
      <c r="F626" s="2" t="str">
        <f>_xlfn.XLOOKUP(E626,Productos!A:A,Productos!B:B)</f>
        <v>ARROZ</v>
      </c>
      <c r="G626" s="2" t="str">
        <f>_xlfn.XLOOKUP(F626,Productos!B:B,Productos!C:C)</f>
        <v>UN</v>
      </c>
      <c r="H626" s="12">
        <v>2</v>
      </c>
      <c r="I626" s="10">
        <v>1270</v>
      </c>
      <c r="J626" s="10">
        <v>560</v>
      </c>
      <c r="K626" s="14">
        <f t="shared" si="15"/>
        <v>1980</v>
      </c>
    </row>
    <row r="627" spans="1:11" x14ac:dyDescent="0.3">
      <c r="A627" s="2">
        <f>IF(_xlfn.CONCAT(B627:C627)=_xlfn.CONCAT(B626:C626),MAX($A$2:A626),MAX($A$2:A626)+1)</f>
        <v>302</v>
      </c>
      <c r="B627" s="3">
        <v>45079</v>
      </c>
      <c r="C627" s="2" t="s">
        <v>113</v>
      </c>
      <c r="D627" s="2" t="str">
        <f>_xlfn.XLOOKUP(C627,Proveedores!A:A,Proveedores!B:B)</f>
        <v>UNIMARC</v>
      </c>
      <c r="E627" s="13">
        <v>29</v>
      </c>
      <c r="F627" s="2" t="str">
        <f>_xlfn.XLOOKUP(E627,Productos!A:A,Productos!B:B)</f>
        <v>CHAMPIÑONES BANDEJA</v>
      </c>
      <c r="G627" s="2" t="str">
        <f>_xlfn.XLOOKUP(F627,Productos!B:B,Productos!C:C)</f>
        <v>UN</v>
      </c>
      <c r="H627" s="12">
        <v>2</v>
      </c>
      <c r="I627" s="10">
        <v>1790</v>
      </c>
      <c r="J627" s="10">
        <v>0</v>
      </c>
      <c r="K627" s="14">
        <f t="shared" si="15"/>
        <v>3580</v>
      </c>
    </row>
    <row r="628" spans="1:11" x14ac:dyDescent="0.3">
      <c r="A628" s="2">
        <f>IF(_xlfn.CONCAT(B628:C628)=_xlfn.CONCAT(B627:C627),MAX($A$2:A627),MAX($A$2:A627)+1)</f>
        <v>302</v>
      </c>
      <c r="B628" s="3">
        <v>45079</v>
      </c>
      <c r="C628" s="2" t="s">
        <v>113</v>
      </c>
      <c r="D628" s="2" t="str">
        <f>_xlfn.XLOOKUP(C628,Proveedores!A:A,Proveedores!B:B)</f>
        <v>UNIMARC</v>
      </c>
      <c r="E628" s="13">
        <v>46</v>
      </c>
      <c r="F628" s="2" t="str">
        <f>_xlfn.XLOOKUP(E628,Productos!A:A,Productos!B:B)</f>
        <v>PAN MARRAQUETA</v>
      </c>
      <c r="G628" s="2" t="str">
        <f>_xlfn.XLOOKUP(F628,Productos!B:B,Productos!C:C)</f>
        <v>KG</v>
      </c>
      <c r="H628" s="12">
        <v>0.62</v>
      </c>
      <c r="I628" s="10">
        <v>2190</v>
      </c>
      <c r="J628" s="10">
        <v>0</v>
      </c>
      <c r="K628" s="14">
        <f t="shared" si="15"/>
        <v>1357.8</v>
      </c>
    </row>
    <row r="629" spans="1:11" x14ac:dyDescent="0.3">
      <c r="A629" s="2">
        <f>IF(_xlfn.CONCAT(B629:C629)=_xlfn.CONCAT(B628:C628),MAX($A$2:A628),MAX($A$2:A628)+1)</f>
        <v>302</v>
      </c>
      <c r="B629" s="3">
        <v>45079</v>
      </c>
      <c r="C629" s="2" t="s">
        <v>113</v>
      </c>
      <c r="D629" s="2" t="str">
        <f>_xlfn.XLOOKUP(C629,Proveedores!A:A,Proveedores!B:B)</f>
        <v>UNIMARC</v>
      </c>
      <c r="E629" s="13">
        <v>27</v>
      </c>
      <c r="F629" s="2" t="str">
        <f>_xlfn.XLOOKUP(E629,Productos!A:A,Productos!B:B)</f>
        <v>TRUTRO DE POLLO</v>
      </c>
      <c r="G629" s="2" t="str">
        <f>_xlfn.XLOOKUP(F629,Productos!B:B,Productos!C:C)</f>
        <v>KG</v>
      </c>
      <c r="H629" s="12">
        <v>4.1100000000000003</v>
      </c>
      <c r="I629" s="10">
        <v>2190</v>
      </c>
      <c r="J629" s="10">
        <v>0</v>
      </c>
      <c r="K629" s="14">
        <f t="shared" si="15"/>
        <v>9000.9000000000015</v>
      </c>
    </row>
    <row r="630" spans="1:11" x14ac:dyDescent="0.3">
      <c r="A630" s="2">
        <f>IF(_xlfn.CONCAT(B630:C630)=_xlfn.CONCAT(B629:C629),MAX($A$2:A629),MAX($A$2:A629)+1)</f>
        <v>302</v>
      </c>
      <c r="B630" s="3">
        <v>45079</v>
      </c>
      <c r="C630" s="2" t="s">
        <v>113</v>
      </c>
      <c r="D630" s="2" t="str">
        <f>_xlfn.XLOOKUP(C630,Proveedores!A:A,Proveedores!B:B)</f>
        <v>UNIMARC</v>
      </c>
      <c r="E630" s="13">
        <v>1011</v>
      </c>
      <c r="F630" s="2" t="str">
        <f>_xlfn.XLOOKUP(E630,Productos!A:A,Productos!B:B)</f>
        <v>ART. LIMPIEZA</v>
      </c>
      <c r="G630" s="2" t="str">
        <f>_xlfn.XLOOKUP(F630,Productos!B:B,Productos!C:C)</f>
        <v>UN</v>
      </c>
      <c r="H630" s="12">
        <v>2</v>
      </c>
      <c r="I630" s="10">
        <v>3920</v>
      </c>
      <c r="J630" s="10">
        <v>2260</v>
      </c>
      <c r="K630" s="14">
        <f t="shared" si="15"/>
        <v>5580</v>
      </c>
    </row>
    <row r="631" spans="1:11" x14ac:dyDescent="0.3">
      <c r="A631" s="2">
        <f>IF(_xlfn.CONCAT(B631:C631)=_xlfn.CONCAT(B630:C630),MAX($A$2:A630),MAX($A$2:A630)+1)</f>
        <v>302</v>
      </c>
      <c r="B631" s="3">
        <v>45079</v>
      </c>
      <c r="C631" s="2" t="s">
        <v>113</v>
      </c>
      <c r="D631" s="2" t="str">
        <f>_xlfn.XLOOKUP(C631,Proveedores!A:A,Proveedores!B:B)</f>
        <v>UNIMARC</v>
      </c>
      <c r="E631" s="13">
        <v>54</v>
      </c>
      <c r="F631" s="2" t="str">
        <f>_xlfn.XLOOKUP(E631,Productos!A:A,Productos!B:B)</f>
        <v>GALLETAS</v>
      </c>
      <c r="G631" s="2" t="str">
        <f>_xlfn.XLOOKUP(F631,Productos!B:B,Productos!C:C)</f>
        <v>UN</v>
      </c>
      <c r="H631" s="12">
        <v>1</v>
      </c>
      <c r="I631" s="10">
        <v>550</v>
      </c>
      <c r="J631" s="10">
        <v>0</v>
      </c>
      <c r="K631" s="14">
        <f t="shared" si="15"/>
        <v>550</v>
      </c>
    </row>
    <row r="632" spans="1:11" x14ac:dyDescent="0.3">
      <c r="A632" s="2">
        <f>IF(_xlfn.CONCAT(B632:C632)=_xlfn.CONCAT(B631:C631),MAX($A$2:A631),MAX($A$2:A631)+1)</f>
        <v>302</v>
      </c>
      <c r="B632" s="3">
        <v>45079</v>
      </c>
      <c r="C632" s="2" t="s">
        <v>113</v>
      </c>
      <c r="D632" s="2" t="str">
        <f>_xlfn.XLOOKUP(C632,Proveedores!A:A,Proveedores!B:B)</f>
        <v>UNIMARC</v>
      </c>
      <c r="E632" s="13">
        <v>16</v>
      </c>
      <c r="F632" s="2" t="str">
        <f>_xlfn.XLOOKUP(E632,Productos!A:A,Productos!B:B)</f>
        <v>HARINA</v>
      </c>
      <c r="G632" s="2" t="str">
        <f>_xlfn.XLOOKUP(F632,Productos!B:B,Productos!C:C)</f>
        <v>KG</v>
      </c>
      <c r="H632" s="12">
        <v>5</v>
      </c>
      <c r="I632" s="10">
        <v>990</v>
      </c>
      <c r="J632" s="10">
        <v>450</v>
      </c>
      <c r="K632" s="14">
        <f t="shared" si="15"/>
        <v>4500</v>
      </c>
    </row>
    <row r="633" spans="1:11" x14ac:dyDescent="0.3">
      <c r="A633" s="2">
        <f>IF(_xlfn.CONCAT(B633:C633)=_xlfn.CONCAT(B632:C632),MAX($A$2:A632),MAX($A$2:A632)+1)</f>
        <v>302</v>
      </c>
      <c r="B633" s="3">
        <v>45079</v>
      </c>
      <c r="C633" s="2" t="s">
        <v>113</v>
      </c>
      <c r="D633" s="2" t="str">
        <f>_xlfn.XLOOKUP(C633,Proveedores!A:A,Proveedores!B:B)</f>
        <v>UNIMARC</v>
      </c>
      <c r="E633" s="13">
        <v>11</v>
      </c>
      <c r="F633" s="2" t="str">
        <f>_xlfn.XLOOKUP(E633,Productos!A:A,Productos!B:B)</f>
        <v>PAN MOLDE</v>
      </c>
      <c r="G633" s="2" t="str">
        <f>_xlfn.XLOOKUP(F633,Productos!B:B,Productos!C:C)</f>
        <v>UN</v>
      </c>
      <c r="H633" s="12">
        <v>1</v>
      </c>
      <c r="I633" s="10">
        <v>2290</v>
      </c>
      <c r="J633" s="10">
        <v>500</v>
      </c>
      <c r="K633" s="14">
        <f t="shared" si="15"/>
        <v>1790</v>
      </c>
    </row>
    <row r="634" spans="1:11" x14ac:dyDescent="0.3">
      <c r="A634" s="2">
        <f>IF(_xlfn.CONCAT(B634:C634)=_xlfn.CONCAT(B633:C633),MAX($A$2:A633),MAX($A$2:A633)+1)</f>
        <v>303</v>
      </c>
      <c r="B634" s="3">
        <v>45079</v>
      </c>
      <c r="C634" s="2" t="s">
        <v>258</v>
      </c>
      <c r="D634" s="2" t="str">
        <f>_xlfn.XLOOKUP(C634,Proveedores!A:A,Proveedores!B:B)</f>
        <v>COMERCIAL SAN MARTIN</v>
      </c>
      <c r="E634" s="13">
        <v>38</v>
      </c>
      <c r="F634" s="2" t="str">
        <f>_xlfn.XLOOKUP(E634,Productos!A:A,Productos!B:B)</f>
        <v>ENVASE ENSALADA GA-08</v>
      </c>
      <c r="G634" s="2" t="str">
        <f>_xlfn.XLOOKUP(F634,Productos!B:B,Productos!C:C)</f>
        <v>UN</v>
      </c>
      <c r="H634" s="12">
        <v>30</v>
      </c>
      <c r="I634" s="10">
        <v>90</v>
      </c>
      <c r="J634" s="10">
        <v>0</v>
      </c>
      <c r="K634" s="14">
        <f t="shared" si="15"/>
        <v>2700</v>
      </c>
    </row>
    <row r="635" spans="1:11" x14ac:dyDescent="0.3">
      <c r="A635" s="2">
        <f>IF(_xlfn.CONCAT(B635:C635)=_xlfn.CONCAT(B634:C634),MAX($A$2:A634),MAX($A$2:A634)+1)</f>
        <v>304</v>
      </c>
      <c r="B635" s="3">
        <v>45079</v>
      </c>
      <c r="C635" s="2" t="s">
        <v>108</v>
      </c>
      <c r="D635" s="2" t="str">
        <f>_xlfn.XLOOKUP(C635,Proveedores!A:A,Proveedores!B:B)</f>
        <v>COMERCIAL DE GALLARDO LTDA</v>
      </c>
      <c r="E635" s="13">
        <v>1</v>
      </c>
      <c r="F635" s="2" t="str">
        <f>_xlfn.XLOOKUP(E635,Productos!A:A,Productos!B:B)</f>
        <v>ARVEJA MINUTO VERDE</v>
      </c>
      <c r="G635" s="2" t="str">
        <f>_xlfn.XLOOKUP(F635,Productos!B:B,Productos!C:C)</f>
        <v>KG</v>
      </c>
      <c r="H635" s="12">
        <v>1</v>
      </c>
      <c r="I635" s="10">
        <v>2290</v>
      </c>
      <c r="J635" s="10">
        <v>0</v>
      </c>
      <c r="K635" s="14">
        <f t="shared" si="15"/>
        <v>2290</v>
      </c>
    </row>
    <row r="636" spans="1:11" x14ac:dyDescent="0.3">
      <c r="A636" s="2">
        <f>IF(_xlfn.CONCAT(B636:C636)=_xlfn.CONCAT(B635:C635),MAX($A$2:A635),MAX($A$2:A635)+1)</f>
        <v>304</v>
      </c>
      <c r="B636" s="3">
        <v>45079</v>
      </c>
      <c r="C636" s="2" t="s">
        <v>108</v>
      </c>
      <c r="D636" s="2" t="str">
        <f>_xlfn.XLOOKUP(C636,Proveedores!A:A,Proveedores!B:B)</f>
        <v>COMERCIAL DE GALLARDO LTDA</v>
      </c>
      <c r="E636" s="13">
        <v>30</v>
      </c>
      <c r="F636" s="2" t="str">
        <f>_xlfn.XLOOKUP(E636,Productos!A:A,Productos!B:B)</f>
        <v>CHOCLO BOLSA 1KG</v>
      </c>
      <c r="G636" s="2" t="str">
        <f>_xlfn.XLOOKUP(F636,Productos!B:B,Productos!C:C)</f>
        <v>UN</v>
      </c>
      <c r="H636" s="12">
        <v>1</v>
      </c>
      <c r="I636" s="10">
        <v>2590</v>
      </c>
      <c r="J636" s="10">
        <v>0</v>
      </c>
      <c r="K636" s="14">
        <f t="shared" si="15"/>
        <v>2590</v>
      </c>
    </row>
    <row r="637" spans="1:11" x14ac:dyDescent="0.3">
      <c r="A637" s="2">
        <f>IF(_xlfn.CONCAT(B637:C637)=_xlfn.CONCAT(B636:C636),MAX($A$2:A636),MAX($A$2:A636)+1)</f>
        <v>304</v>
      </c>
      <c r="B637" s="3">
        <v>45079</v>
      </c>
      <c r="C637" s="2" t="s">
        <v>108</v>
      </c>
      <c r="D637" s="2" t="str">
        <f>_xlfn.XLOOKUP(C637,Proveedores!A:A,Proveedores!B:B)</f>
        <v>COMERCIAL DE GALLARDO LTDA</v>
      </c>
      <c r="E637" s="13">
        <v>1022</v>
      </c>
      <c r="F637" s="2" t="str">
        <f>_xlfn.XLOOKUP(E637,Productos!A:A,Productos!B:B)</f>
        <v>JAMONADA</v>
      </c>
      <c r="G637" s="2" t="str">
        <f>_xlfn.XLOOKUP(F637,Productos!B:B,Productos!C:C)</f>
        <v>KG</v>
      </c>
      <c r="H637" s="12">
        <v>0.29499999999999998</v>
      </c>
      <c r="I637" s="10">
        <v>6360</v>
      </c>
      <c r="J637" s="10">
        <v>0</v>
      </c>
      <c r="K637" s="14">
        <f t="shared" si="15"/>
        <v>1876.1999999999998</v>
      </c>
    </row>
    <row r="638" spans="1:11" x14ac:dyDescent="0.3">
      <c r="A638" s="2">
        <f>IF(_xlfn.CONCAT(B638:C638)=_xlfn.CONCAT(B637:C637),MAX($A$2:A637),MAX($A$2:A637)+1)</f>
        <v>304</v>
      </c>
      <c r="B638" s="3">
        <v>45079</v>
      </c>
      <c r="C638" s="2" t="s">
        <v>108</v>
      </c>
      <c r="D638" s="2" t="str">
        <f>_xlfn.XLOOKUP(C638,Proveedores!A:A,Proveedores!B:B)</f>
        <v>COMERCIAL DE GALLARDO LTDA</v>
      </c>
      <c r="E638" s="13">
        <v>52</v>
      </c>
      <c r="F638" s="2" t="str">
        <f>_xlfn.XLOOKUP(E638,Productos!A:A,Productos!B:B)</f>
        <v>PRIMAVERA MINUTO VERDE</v>
      </c>
      <c r="G638" s="2" t="str">
        <f>_xlfn.XLOOKUP(F638,Productos!B:B,Productos!C:C)</f>
        <v>UN</v>
      </c>
      <c r="H638" s="12">
        <v>1</v>
      </c>
      <c r="I638" s="10">
        <v>2190</v>
      </c>
      <c r="J638" s="10">
        <v>0</v>
      </c>
      <c r="K638" s="14">
        <f t="shared" si="15"/>
        <v>2190</v>
      </c>
    </row>
    <row r="639" spans="1:11" x14ac:dyDescent="0.3">
      <c r="A639" s="2">
        <f>IF(_xlfn.CONCAT(B639:C639)=_xlfn.CONCAT(B638:C638),MAX($A$2:A638),MAX($A$2:A638)+1)</f>
        <v>304</v>
      </c>
      <c r="B639" s="3">
        <v>45079</v>
      </c>
      <c r="C639" s="2" t="s">
        <v>108</v>
      </c>
      <c r="D639" s="2" t="str">
        <f>_xlfn.XLOOKUP(C639,Proveedores!A:A,Proveedores!B:B)</f>
        <v>COMERCIAL DE GALLARDO LTDA</v>
      </c>
      <c r="E639" s="13">
        <v>76</v>
      </c>
      <c r="F639" s="2" t="str">
        <f>_xlfn.XLOOKUP(E639,Productos!A:A,Productos!B:B)</f>
        <v>SALAME</v>
      </c>
      <c r="G639" s="2" t="str">
        <f>_xlfn.XLOOKUP(F639,Productos!B:B,Productos!C:C)</f>
        <v>KG</v>
      </c>
      <c r="H639" s="12">
        <v>0.125</v>
      </c>
      <c r="I639" s="10">
        <v>11900</v>
      </c>
      <c r="J639" s="10">
        <v>0</v>
      </c>
      <c r="K639" s="14">
        <f t="shared" si="15"/>
        <v>1487.5</v>
      </c>
    </row>
    <row r="640" spans="1:11" x14ac:dyDescent="0.3">
      <c r="A640" s="2">
        <f>IF(_xlfn.CONCAT(B640:C640)=_xlfn.CONCAT(B639:C639),MAX($A$2:A639),MAX($A$2:A639)+1)</f>
        <v>305</v>
      </c>
      <c r="B640" s="3">
        <v>45079</v>
      </c>
      <c r="C640" s="2" t="s">
        <v>391</v>
      </c>
      <c r="D640" s="2" t="str">
        <f>_xlfn.XLOOKUP(C640,Proveedores!A:A,Proveedores!B:B)</f>
        <v>LMN LTDA</v>
      </c>
      <c r="E640" s="13">
        <v>1011</v>
      </c>
      <c r="F640" s="2" t="str">
        <f>_xlfn.XLOOKUP(E640,Productos!A:A,Productos!B:B)</f>
        <v>ART. LIMPIEZA</v>
      </c>
      <c r="G640" s="2" t="str">
        <f>_xlfn.XLOOKUP(F640,Productos!B:B,Productos!C:C)</f>
        <v>UN</v>
      </c>
      <c r="H640" s="12">
        <v>1</v>
      </c>
      <c r="I640" s="10">
        <v>1590</v>
      </c>
      <c r="J640" s="10">
        <v>0</v>
      </c>
      <c r="K640" s="14">
        <f t="shared" si="15"/>
        <v>1590</v>
      </c>
    </row>
    <row r="641" spans="1:11" x14ac:dyDescent="0.3">
      <c r="A641" s="2">
        <f>IF(_xlfn.CONCAT(B641:C641)=_xlfn.CONCAT(B640:C640),MAX($A$2:A640),MAX($A$2:A640)+1)</f>
        <v>306</v>
      </c>
      <c r="B641" s="3">
        <v>45079</v>
      </c>
      <c r="C641" s="2" t="s">
        <v>108</v>
      </c>
      <c r="D641" s="2" t="str">
        <f>_xlfn.XLOOKUP(C641,Proveedores!A:A,Proveedores!B:B)</f>
        <v>COMERCIAL DE GALLARDO LTDA</v>
      </c>
      <c r="E641" s="13">
        <v>1011</v>
      </c>
      <c r="F641" s="2" t="str">
        <f>_xlfn.XLOOKUP(E641,Productos!A:A,Productos!B:B)</f>
        <v>ART. LIMPIEZA</v>
      </c>
      <c r="G641" s="2" t="str">
        <f>_xlfn.XLOOKUP(F641,Productos!B:B,Productos!C:C)</f>
        <v>UN</v>
      </c>
      <c r="H641" s="12">
        <v>7</v>
      </c>
      <c r="I641" s="10">
        <v>143</v>
      </c>
      <c r="J641" s="10">
        <v>0</v>
      </c>
      <c r="K641" s="14">
        <f t="shared" si="15"/>
        <v>1001</v>
      </c>
    </row>
    <row r="642" spans="1:11" x14ac:dyDescent="0.3">
      <c r="A642" s="2">
        <f>IF(_xlfn.CONCAT(B642:C642)=_xlfn.CONCAT(B641:C641),MAX($A$2:A641),MAX($A$2:A641)+1)</f>
        <v>307</v>
      </c>
      <c r="B642" s="3">
        <v>45079</v>
      </c>
      <c r="C642" s="2" t="s">
        <v>302</v>
      </c>
      <c r="D642" s="2" t="str">
        <f>_xlfn.XLOOKUP(C642,Proveedores!A:A,Proveedores!B:B)</f>
        <v>JUGETERIA MENAJES DONDE SILVA</v>
      </c>
      <c r="E642" s="13">
        <v>1018</v>
      </c>
      <c r="F642" s="2" t="str">
        <f>_xlfn.XLOOKUP(E642,Productos!A:A,Productos!B:B)</f>
        <v>VELAS</v>
      </c>
      <c r="G642" s="2" t="str">
        <f>_xlfn.XLOOKUP(F642,Productos!B:B,Productos!C:C)</f>
        <v>UN</v>
      </c>
      <c r="H642" s="12">
        <v>3</v>
      </c>
      <c r="I642" s="10">
        <v>800</v>
      </c>
      <c r="J642" s="10">
        <v>0</v>
      </c>
      <c r="K642" s="14">
        <f t="shared" si="15"/>
        <v>2400</v>
      </c>
    </row>
    <row r="643" spans="1:11" x14ac:dyDescent="0.3">
      <c r="A643" s="2">
        <f>IF(_xlfn.CONCAT(B643:C643)=_xlfn.CONCAT(B642:C642),MAX($A$2:A642),MAX($A$2:A642)+1)</f>
        <v>308</v>
      </c>
      <c r="B643" s="3">
        <v>45079</v>
      </c>
      <c r="C643" s="2" t="s">
        <v>290</v>
      </c>
      <c r="D643" s="2" t="str">
        <f>_xlfn.XLOOKUP(C643,Proveedores!A:A,Proveedores!B:B)</f>
        <v>COMERCIAL DON PEPO</v>
      </c>
      <c r="E643" s="13">
        <v>23</v>
      </c>
      <c r="F643" s="2" t="str">
        <f>_xlfn.XLOOKUP(E643,Productos!A:A,Productos!B:B)</f>
        <v>MARGARINA</v>
      </c>
      <c r="G643" s="2" t="str">
        <f>_xlfn.XLOOKUP(F643,Productos!B:B,Productos!C:C)</f>
        <v>UN</v>
      </c>
      <c r="H643" s="12">
        <v>1</v>
      </c>
      <c r="I643" s="10">
        <v>2700</v>
      </c>
      <c r="J643" s="10">
        <v>0</v>
      </c>
      <c r="K643" s="14">
        <f t="shared" si="15"/>
        <v>2700</v>
      </c>
    </row>
    <row r="644" spans="1:11" x14ac:dyDescent="0.3">
      <c r="A644" s="2">
        <f>IF(_xlfn.CONCAT(B644:C644)=_xlfn.CONCAT(B643:C643),MAX($A$2:A643),MAX($A$2:A643)+1)</f>
        <v>308</v>
      </c>
      <c r="B644" s="3">
        <v>45079</v>
      </c>
      <c r="C644" s="2" t="s">
        <v>290</v>
      </c>
      <c r="D644" s="2" t="str">
        <f>_xlfn.XLOOKUP(C644,Proveedores!A:A,Proveedores!B:B)</f>
        <v>COMERCIAL DON PEPO</v>
      </c>
      <c r="E644" s="13">
        <v>89</v>
      </c>
      <c r="F644" s="2" t="str">
        <f>_xlfn.XLOOKUP(E644,Productos!A:A,Productos!B:B)</f>
        <v>SALCHICHAS</v>
      </c>
      <c r="G644" s="2" t="str">
        <f>_xlfn.XLOOKUP(F644,Productos!B:B,Productos!C:C)</f>
        <v>UN</v>
      </c>
      <c r="H644" s="12">
        <v>1</v>
      </c>
      <c r="I644" s="10">
        <v>3890</v>
      </c>
      <c r="J644" s="10">
        <v>0</v>
      </c>
      <c r="K644" s="14">
        <f t="shared" si="15"/>
        <v>3890</v>
      </c>
    </row>
    <row r="645" spans="1:11" x14ac:dyDescent="0.3">
      <c r="A645" s="2">
        <f>IF(_xlfn.CONCAT(B645:C645)=_xlfn.CONCAT(B644:C644),MAX($A$2:A644),MAX($A$2:A644)+1)</f>
        <v>309</v>
      </c>
      <c r="B645" s="3">
        <v>45079</v>
      </c>
      <c r="C645" s="2" t="s">
        <v>194</v>
      </c>
      <c r="D645" s="2" t="str">
        <f>_xlfn.XLOOKUP(C645,Proveedores!A:A,Proveedores!B:B)</f>
        <v>FRUNA</v>
      </c>
      <c r="E645" s="13">
        <v>1011</v>
      </c>
      <c r="F645" s="2" t="str">
        <f>_xlfn.XLOOKUP(E645,Productos!A:A,Productos!B:B)</f>
        <v>ART. LIMPIEZA</v>
      </c>
      <c r="G645" s="2" t="str">
        <f>_xlfn.XLOOKUP(F645,Productos!B:B,Productos!C:C)</f>
        <v>UN</v>
      </c>
      <c r="H645" s="12">
        <v>1</v>
      </c>
      <c r="I645" s="10">
        <v>1252</v>
      </c>
      <c r="J645" s="10">
        <v>0</v>
      </c>
      <c r="K645" s="14">
        <f t="shared" si="15"/>
        <v>1252</v>
      </c>
    </row>
    <row r="646" spans="1:11" x14ac:dyDescent="0.3">
      <c r="A646" s="2">
        <f>IF(_xlfn.CONCAT(B646:C646)=_xlfn.CONCAT(B645:C645),MAX($A$2:A645),MAX($A$2:A645)+1)</f>
        <v>309</v>
      </c>
      <c r="B646" s="3">
        <v>45079</v>
      </c>
      <c r="C646" s="2" t="s">
        <v>194</v>
      </c>
      <c r="D646" s="2" t="str">
        <f>_xlfn.XLOOKUP(C646,Proveedores!A:A,Proveedores!B:B)</f>
        <v>FRUNA</v>
      </c>
      <c r="E646" s="13">
        <v>83</v>
      </c>
      <c r="F646" s="2" t="str">
        <f>_xlfn.XLOOKUP(E646,Productos!A:A,Productos!B:B)</f>
        <v>CHANCACA</v>
      </c>
      <c r="G646" s="2" t="str">
        <f>_xlfn.XLOOKUP(F646,Productos!B:B,Productos!C:C)</f>
        <v>UN</v>
      </c>
      <c r="H646" s="12">
        <v>4</v>
      </c>
      <c r="I646" s="10">
        <v>1329</v>
      </c>
      <c r="J646" s="10">
        <v>0</v>
      </c>
      <c r="K646" s="14">
        <f t="shared" si="15"/>
        <v>5316</v>
      </c>
    </row>
    <row r="647" spans="1:11" x14ac:dyDescent="0.3">
      <c r="A647" s="2">
        <f>IF(_xlfn.CONCAT(B647:C647)=_xlfn.CONCAT(B646:C646),MAX($A$2:A646),MAX($A$2:A646)+1)</f>
        <v>309</v>
      </c>
      <c r="B647" s="3">
        <v>45079</v>
      </c>
      <c r="C647" s="2" t="s">
        <v>194</v>
      </c>
      <c r="D647" s="2" t="str">
        <f>_xlfn.XLOOKUP(C647,Proveedores!A:A,Proveedores!B:B)</f>
        <v>FRUNA</v>
      </c>
      <c r="E647" s="13">
        <v>1010</v>
      </c>
      <c r="F647" s="2" t="str">
        <f>_xlfn.XLOOKUP(E647,Productos!A:A,Productos!B:B)</f>
        <v>GALLETAS SODA</v>
      </c>
      <c r="G647" s="2" t="str">
        <f>_xlfn.XLOOKUP(F647,Productos!B:B,Productos!C:C)</f>
        <v>UN</v>
      </c>
      <c r="H647" s="12">
        <v>4</v>
      </c>
      <c r="I647" s="10">
        <v>454</v>
      </c>
      <c r="J647" s="10">
        <v>0</v>
      </c>
      <c r="K647" s="14">
        <f t="shared" si="15"/>
        <v>1816</v>
      </c>
    </row>
    <row r="648" spans="1:11" x14ac:dyDescent="0.3">
      <c r="A648" s="2">
        <f>IF(_xlfn.CONCAT(B648:C648)=_xlfn.CONCAT(B647:C647),MAX($A$2:A647),MAX($A$2:A647)+1)</f>
        <v>309</v>
      </c>
      <c r="B648" s="3">
        <v>45079</v>
      </c>
      <c r="C648" s="2" t="s">
        <v>194</v>
      </c>
      <c r="D648" s="2" t="str">
        <f>_xlfn.XLOOKUP(C648,Proveedores!A:A,Proveedores!B:B)</f>
        <v>FRUNA</v>
      </c>
      <c r="E648" s="13">
        <v>20</v>
      </c>
      <c r="F648" s="2" t="str">
        <f>_xlfn.XLOOKUP(E648,Productos!A:A,Productos!B:B)</f>
        <v>ACEITE 900ML</v>
      </c>
      <c r="G648" s="2" t="str">
        <f>_xlfn.XLOOKUP(F648,Productos!B:B,Productos!C:C)</f>
        <v>UN</v>
      </c>
      <c r="H648" s="12">
        <v>3</v>
      </c>
      <c r="I648" s="10">
        <v>1330</v>
      </c>
      <c r="J648" s="10">
        <v>0</v>
      </c>
      <c r="K648" s="14">
        <f t="shared" si="15"/>
        <v>3990</v>
      </c>
    </row>
    <row r="649" spans="1:11" x14ac:dyDescent="0.3">
      <c r="A649" s="2">
        <f>IF(_xlfn.CONCAT(B649:C649)=_xlfn.CONCAT(B648:C648),MAX($A$2:A648),MAX($A$2:A648)+1)</f>
        <v>310</v>
      </c>
      <c r="B649" s="3">
        <v>45079</v>
      </c>
      <c r="C649" s="2" t="s">
        <v>119</v>
      </c>
      <c r="D649" s="2" t="str">
        <f>_xlfn.XLOOKUP(C649,Proveedores!A:A,Proveedores!B:B)</f>
        <v>FABRICA DE BANDEJAS VANNI</v>
      </c>
      <c r="E649" s="13">
        <v>106</v>
      </c>
      <c r="F649" s="2" t="str">
        <f>_xlfn.XLOOKUP(E649,Productos!A:A,Productos!B:B)</f>
        <v>ENVASES PEQUEÑOS SOPAIPILLA</v>
      </c>
      <c r="G649" s="2" t="str">
        <f>_xlfn.XLOOKUP(F649,Productos!B:B,Productos!C:C)</f>
        <v>UN</v>
      </c>
      <c r="H649" s="12">
        <v>20</v>
      </c>
      <c r="I649" s="10">
        <v>135.79</v>
      </c>
      <c r="J649" s="10">
        <v>0</v>
      </c>
      <c r="K649" s="14">
        <f t="shared" si="15"/>
        <v>2715.7999999999997</v>
      </c>
    </row>
    <row r="650" spans="1:11" x14ac:dyDescent="0.3">
      <c r="A650" s="2">
        <f>IF(_xlfn.CONCAT(B650:C650)=_xlfn.CONCAT(B649:C649),MAX($A$2:A649),MAX($A$2:A649)+1)</f>
        <v>310</v>
      </c>
      <c r="B650" s="3">
        <v>45079</v>
      </c>
      <c r="C650" s="2" t="s">
        <v>119</v>
      </c>
      <c r="D650" s="2" t="str">
        <f>_xlfn.XLOOKUP(C650,Proveedores!A:A,Proveedores!B:B)</f>
        <v>FABRICA DE BANDEJAS VANNI</v>
      </c>
      <c r="E650" s="13">
        <v>7</v>
      </c>
      <c r="F650" s="2" t="str">
        <f>_xlfn.XLOOKUP(E650,Productos!A:A,Productos!B:B)</f>
        <v>ENVASE ALUMINIO C-18</v>
      </c>
      <c r="G650" s="2" t="str">
        <f>_xlfn.XLOOKUP(F650,Productos!B:B,Productos!C:C)</f>
        <v>UN</v>
      </c>
      <c r="H650" s="12">
        <v>20</v>
      </c>
      <c r="I650" s="10">
        <v>87.44</v>
      </c>
      <c r="J650" s="10">
        <v>0</v>
      </c>
      <c r="K650" s="14">
        <f t="shared" si="15"/>
        <v>1748.8</v>
      </c>
    </row>
    <row r="651" spans="1:11" x14ac:dyDescent="0.3">
      <c r="A651" s="2">
        <f>IF(_xlfn.CONCAT(B651:C651)=_xlfn.CONCAT(B650:C650),MAX($A$2:A650),MAX($A$2:A650)+1)</f>
        <v>311</v>
      </c>
      <c r="B651" s="3">
        <v>45079</v>
      </c>
      <c r="C651" s="2" t="s">
        <v>245</v>
      </c>
      <c r="D651" s="2" t="str">
        <f>_xlfn.XLOOKUP(C651,Proveedores!A:A,Proveedores!B:B)</f>
        <v>COLECTIVOS 15</v>
      </c>
      <c r="E651" s="13">
        <v>1004</v>
      </c>
      <c r="F651" s="2" t="str">
        <f>_xlfn.XLOOKUP(E651,Productos!A:A,Productos!B:B)</f>
        <v>TRANSPORTE</v>
      </c>
      <c r="G651" s="2" t="str">
        <f>_xlfn.XLOOKUP(F651,Productos!B:B,Productos!C:C)</f>
        <v>UN</v>
      </c>
      <c r="H651" s="12">
        <v>2</v>
      </c>
      <c r="I651" s="10">
        <v>1000</v>
      </c>
      <c r="J651" s="10">
        <v>0</v>
      </c>
      <c r="K651" s="14">
        <f t="shared" si="15"/>
        <v>2000</v>
      </c>
    </row>
    <row r="652" spans="1:11" x14ac:dyDescent="0.3">
      <c r="A652" s="2">
        <f>IF(_xlfn.CONCAT(B652:C652)=_xlfn.CONCAT(B651:C651),MAX($A$2:A651),MAX($A$2:A651)+1)</f>
        <v>312</v>
      </c>
      <c r="B652" s="3">
        <v>45079</v>
      </c>
      <c r="C652" s="2" t="s">
        <v>458</v>
      </c>
      <c r="D652" s="2" t="str">
        <f>_xlfn.XLOOKUP(C652,Proveedores!A:A,Proveedores!B:B)</f>
        <v>CARNICERIA LONQUIMAY</v>
      </c>
      <c r="E652" s="13">
        <v>70</v>
      </c>
      <c r="F652" s="2" t="str">
        <f>_xlfn.XLOOKUP(E652,Productos!A:A,Productos!B:B)</f>
        <v>CARNE VACUNO</v>
      </c>
      <c r="G652" s="2" t="str">
        <f>_xlfn.XLOOKUP(F652,Productos!B:B,Productos!C:C)</f>
        <v>KG</v>
      </c>
      <c r="H652" s="12">
        <v>1.7</v>
      </c>
      <c r="I652" s="10">
        <v>7500</v>
      </c>
      <c r="J652" s="10">
        <v>0</v>
      </c>
      <c r="K652" s="14">
        <f t="shared" si="15"/>
        <v>12750</v>
      </c>
    </row>
    <row r="653" spans="1:11" x14ac:dyDescent="0.3">
      <c r="A653" s="2">
        <f>IF(_xlfn.CONCAT(B653:C653)=_xlfn.CONCAT(B652:C652),MAX($A$2:A652),MAX($A$2:A652)+1)</f>
        <v>312</v>
      </c>
      <c r="B653" s="3">
        <v>45079</v>
      </c>
      <c r="C653" s="2" t="s">
        <v>458</v>
      </c>
      <c r="D653" s="2" t="str">
        <f>_xlfn.XLOOKUP(C653,Proveedores!A:A,Proveedores!B:B)</f>
        <v>CARNICERIA LONQUIMAY</v>
      </c>
      <c r="E653" s="13">
        <v>12</v>
      </c>
      <c r="F653" s="2" t="str">
        <f>_xlfn.XLOOKUP(E653,Productos!A:A,Productos!B:B)</f>
        <v>CARNE MOLIDA</v>
      </c>
      <c r="G653" s="2" t="str">
        <f>_xlfn.XLOOKUP(F653,Productos!B:B,Productos!C:C)</f>
        <v>KG</v>
      </c>
      <c r="H653" s="12">
        <v>1.7</v>
      </c>
      <c r="I653" s="10">
        <v>7500</v>
      </c>
      <c r="J653" s="10">
        <v>0</v>
      </c>
      <c r="K653" s="14">
        <f t="shared" si="15"/>
        <v>12750</v>
      </c>
    </row>
    <row r="654" spans="1:11" x14ac:dyDescent="0.3">
      <c r="A654" s="2">
        <f>IF(_xlfn.CONCAT(B654:C654)=_xlfn.CONCAT(B653:C653),MAX($A$2:A653),MAX($A$2:A653)+1)</f>
        <v>313</v>
      </c>
      <c r="B654" s="3">
        <v>45080</v>
      </c>
      <c r="C654" s="33" t="s">
        <v>221</v>
      </c>
      <c r="D654" s="2" t="str">
        <f>_xlfn.XLOOKUP(C654,Proveedores!A:A,Proveedores!B:B)</f>
        <v>FAMA</v>
      </c>
      <c r="E654" s="13">
        <v>1015</v>
      </c>
      <c r="F654" s="2" t="str">
        <f>_xlfn.XLOOKUP(E654,Productos!A:A,Productos!B:B)</f>
        <v>ISOTONICA</v>
      </c>
      <c r="G654" s="2" t="str">
        <f>_xlfn.XLOOKUP(F654,Productos!B:B,Productos!C:C)</f>
        <v>UN</v>
      </c>
      <c r="H654" s="12">
        <v>1</v>
      </c>
      <c r="I654" s="10">
        <v>1650</v>
      </c>
      <c r="J654" s="10">
        <v>0</v>
      </c>
      <c r="K654" s="14">
        <f t="shared" si="15"/>
        <v>1650</v>
      </c>
    </row>
    <row r="655" spans="1:11" x14ac:dyDescent="0.3">
      <c r="A655" s="2">
        <f>IF(_xlfn.CONCAT(B655:C655)=_xlfn.CONCAT(B654:C654),MAX($A$2:A654),MAX($A$2:A654)+1)</f>
        <v>314</v>
      </c>
      <c r="B655" s="3">
        <v>45081</v>
      </c>
      <c r="C655" s="2" t="s">
        <v>279</v>
      </c>
      <c r="D655" s="2" t="str">
        <f>_xlfn.XLOOKUP(C655,Proveedores!A:A,Proveedores!B:B)</f>
        <v>GALPON</v>
      </c>
      <c r="E655" s="13">
        <v>1014</v>
      </c>
      <c r="F655" s="2" t="str">
        <f>_xlfn.XLOOKUP(E655,Productos!A:A,Productos!B:B)</f>
        <v>BEBIDA</v>
      </c>
      <c r="G655" s="2" t="str">
        <f>_xlfn.XLOOKUP(F655,Productos!B:B,Productos!C:C)</f>
        <v>UN</v>
      </c>
      <c r="H655" s="12">
        <v>1</v>
      </c>
      <c r="I655" s="10">
        <v>1700</v>
      </c>
      <c r="J655" s="10">
        <v>0</v>
      </c>
      <c r="K655" s="14">
        <f t="shared" si="15"/>
        <v>1700</v>
      </c>
    </row>
    <row r="656" spans="1:11" x14ac:dyDescent="0.3">
      <c r="A656" s="2">
        <f>IF(_xlfn.CONCAT(B656:C656)=_xlfn.CONCAT(B655:C655),MAX($A$2:A655),MAX($A$2:A655)+1)</f>
        <v>315</v>
      </c>
      <c r="B656" s="3">
        <v>45082</v>
      </c>
      <c r="C656" s="2" t="s">
        <v>279</v>
      </c>
      <c r="D656" s="2" t="str">
        <f>_xlfn.XLOOKUP(C656,Proveedores!A:A,Proveedores!B:B)</f>
        <v>GALPON</v>
      </c>
      <c r="E656" s="13">
        <v>46</v>
      </c>
      <c r="F656" s="2" t="str">
        <f>_xlfn.XLOOKUP(E656,Productos!A:A,Productos!B:B)</f>
        <v>PAN MARRAQUETA</v>
      </c>
      <c r="G656" s="2" t="str">
        <f>_xlfn.XLOOKUP(F656,Productos!B:B,Productos!C:C)</f>
        <v>KG</v>
      </c>
      <c r="H656" s="12">
        <v>0.55000000000000004</v>
      </c>
      <c r="I656" s="10">
        <v>2500</v>
      </c>
      <c r="J656" s="10">
        <v>0</v>
      </c>
      <c r="K656" s="14">
        <f t="shared" si="15"/>
        <v>1375</v>
      </c>
    </row>
    <row r="657" spans="1:11" x14ac:dyDescent="0.3">
      <c r="A657" s="2">
        <f>IF(_xlfn.CONCAT(B657:C657)=_xlfn.CONCAT(B656:C656),MAX($A$2:A656),MAX($A$2:A656)+1)</f>
        <v>315</v>
      </c>
      <c r="B657" s="3">
        <v>45082</v>
      </c>
      <c r="C657" s="2" t="s">
        <v>279</v>
      </c>
      <c r="D657" s="2" t="str">
        <f>_xlfn.XLOOKUP(C657,Proveedores!A:A,Proveedores!B:B)</f>
        <v>GALPON</v>
      </c>
      <c r="E657" s="13">
        <v>1008</v>
      </c>
      <c r="F657" s="2" t="str">
        <f>_xlfn.XLOOKUP(E657,Productos!A:A,Productos!B:B)</f>
        <v>PAN CASA</v>
      </c>
      <c r="G657" s="2" t="str">
        <f>_xlfn.XLOOKUP(F657,Productos!B:B,Productos!C:C)</f>
        <v>KG</v>
      </c>
      <c r="H657" s="12">
        <v>0.25</v>
      </c>
      <c r="I657" s="10">
        <v>2200</v>
      </c>
      <c r="J657" s="10">
        <v>0</v>
      </c>
      <c r="K657" s="14">
        <f t="shared" si="15"/>
        <v>550</v>
      </c>
    </row>
    <row r="658" spans="1:11" x14ac:dyDescent="0.3">
      <c r="A658" s="2">
        <f>IF(_xlfn.CONCAT(B658:C658)=_xlfn.CONCAT(B657:C657),MAX($A$2:A657),MAX($A$2:A657)+1)</f>
        <v>315</v>
      </c>
      <c r="B658" s="3">
        <v>45082</v>
      </c>
      <c r="C658" s="2" t="s">
        <v>279</v>
      </c>
      <c r="D658" s="2" t="str">
        <f>_xlfn.XLOOKUP(C658,Proveedores!A:A,Proveedores!B:B)</f>
        <v>GALPON</v>
      </c>
      <c r="E658" s="13">
        <v>1014</v>
      </c>
      <c r="F658" s="2" t="str">
        <f>_xlfn.XLOOKUP(E658,Productos!A:A,Productos!B:B)</f>
        <v>BEBIDA</v>
      </c>
      <c r="G658" s="2" t="str">
        <f>_xlfn.XLOOKUP(F658,Productos!B:B,Productos!C:C)</f>
        <v>UN</v>
      </c>
      <c r="H658" s="12">
        <v>1</v>
      </c>
      <c r="I658" s="10">
        <v>1600</v>
      </c>
      <c r="J658" s="10">
        <v>0</v>
      </c>
      <c r="K658" s="14">
        <f t="shared" si="15"/>
        <v>1600</v>
      </c>
    </row>
    <row r="659" spans="1:11" x14ac:dyDescent="0.3">
      <c r="A659" s="2">
        <f>IF(_xlfn.CONCAT(B659:C659)=_xlfn.CONCAT(B658:C658),MAX($A$2:A658),MAX($A$2:A658)+1)</f>
        <v>316</v>
      </c>
      <c r="B659" s="3">
        <v>45082</v>
      </c>
      <c r="C659" s="2" t="s">
        <v>116</v>
      </c>
      <c r="D659" s="2" t="str">
        <f>_xlfn.XLOOKUP(C659,Proveedores!A:A,Proveedores!B:B)</f>
        <v>EMPRESA COMERCIAL LA VEGA</v>
      </c>
      <c r="E659" s="13">
        <v>56</v>
      </c>
      <c r="F659" s="2" t="str">
        <f>_xlfn.XLOOKUP(E659,Productos!A:A,Productos!B:B)</f>
        <v>VERDURAS</v>
      </c>
      <c r="G659" s="2" t="str">
        <f>_xlfn.XLOOKUP(F659,Productos!B:B,Productos!C:C)</f>
        <v>UN</v>
      </c>
      <c r="H659" s="12">
        <v>1</v>
      </c>
      <c r="I659" s="10">
        <v>4700</v>
      </c>
      <c r="J659" s="10">
        <v>0</v>
      </c>
      <c r="K659" s="14">
        <f t="shared" si="15"/>
        <v>4700</v>
      </c>
    </row>
    <row r="660" spans="1:11" x14ac:dyDescent="0.3">
      <c r="A660" s="2">
        <f>IF(_xlfn.CONCAT(B660:C660)=_xlfn.CONCAT(B659:C659),MAX($A$2:A659),MAX($A$2:A659)+1)</f>
        <v>317</v>
      </c>
      <c r="B660" s="3">
        <v>45083</v>
      </c>
      <c r="C660" s="2" t="s">
        <v>359</v>
      </c>
      <c r="D660" s="2" t="str">
        <f>_xlfn.XLOOKUP(C660,Proveedores!A:A,Proveedores!B:B)</f>
        <v>MATÍAS SILVA</v>
      </c>
      <c r="E660" s="13">
        <v>1000</v>
      </c>
      <c r="F660" s="2" t="str">
        <f>_xlfn.XLOOKUP(E660,Productos!A:A,Productos!B:B)</f>
        <v>ARRIENDO</v>
      </c>
      <c r="G660" s="2" t="str">
        <f>_xlfn.XLOOKUP(F660,Productos!B:B,Productos!C:C)</f>
        <v>UN</v>
      </c>
      <c r="H660" s="12">
        <v>1</v>
      </c>
      <c r="I660" s="10">
        <v>580000</v>
      </c>
      <c r="J660" s="10">
        <v>0</v>
      </c>
      <c r="K660" s="14">
        <f t="shared" si="15"/>
        <v>580000</v>
      </c>
    </row>
    <row r="661" spans="1:11" x14ac:dyDescent="0.3">
      <c r="A661" s="2">
        <f>IF(_xlfn.CONCAT(B661:C661)=_xlfn.CONCAT(B660:C660),MAX($A$2:A660),MAX($A$2:A660)+1)</f>
        <v>318</v>
      </c>
      <c r="B661" s="3">
        <v>45083</v>
      </c>
      <c r="C661" s="2" t="s">
        <v>245</v>
      </c>
      <c r="D661" s="2" t="str">
        <f>_xlfn.XLOOKUP(C661,Proveedores!A:A,Proveedores!B:B)</f>
        <v>COLECTIVOS 15</v>
      </c>
      <c r="E661" s="13">
        <v>1004</v>
      </c>
      <c r="F661" s="2" t="str">
        <f>_xlfn.XLOOKUP(E661,Productos!A:A,Productos!B:B)</f>
        <v>TRANSPORTE</v>
      </c>
      <c r="G661" s="2" t="str">
        <f>_xlfn.XLOOKUP(F661,Productos!B:B,Productos!C:C)</f>
        <v>UN</v>
      </c>
      <c r="H661" s="12">
        <v>2</v>
      </c>
      <c r="I661" s="10">
        <v>1000</v>
      </c>
      <c r="J661" s="10">
        <v>0</v>
      </c>
      <c r="K661" s="14">
        <f t="shared" si="15"/>
        <v>2000</v>
      </c>
    </row>
    <row r="662" spans="1:11" x14ac:dyDescent="0.3">
      <c r="A662" s="2">
        <f>IF(_xlfn.CONCAT(B662:C662)=_xlfn.CONCAT(B661:C661),MAX($A$2:A661),MAX($A$2:A661)+1)</f>
        <v>319</v>
      </c>
      <c r="B662" s="3">
        <v>45083</v>
      </c>
      <c r="C662" s="2" t="s">
        <v>385</v>
      </c>
      <c r="D662" s="2" t="str">
        <f>_xlfn.XLOOKUP(C662,Proveedores!A:A,Proveedores!B:B)</f>
        <v>UNIMARC-PÑLS</v>
      </c>
      <c r="E662" s="13">
        <v>1024</v>
      </c>
      <c r="F662" s="2" t="str">
        <f>_xlfn.XLOOKUP(E662,Productos!A:A,Productos!B:B)</f>
        <v>AZUCAR RUBIA</v>
      </c>
      <c r="G662" s="2" t="str">
        <f>_xlfn.XLOOKUP(F662,Productos!B:B,Productos!C:C)</f>
        <v>KG</v>
      </c>
      <c r="H662" s="12">
        <v>1</v>
      </c>
      <c r="I662" s="10">
        <v>1490</v>
      </c>
      <c r="J662" s="10">
        <v>260</v>
      </c>
      <c r="K662" s="14">
        <f t="shared" si="15"/>
        <v>1230</v>
      </c>
    </row>
    <row r="663" spans="1:11" x14ac:dyDescent="0.3">
      <c r="A663" s="2">
        <f>IF(_xlfn.CONCAT(B663:C663)=_xlfn.CONCAT(B662:C662),MAX($A$2:A662),MAX($A$2:A662)+1)</f>
        <v>319</v>
      </c>
      <c r="B663" s="3">
        <v>45083</v>
      </c>
      <c r="C663" s="2" t="s">
        <v>385</v>
      </c>
      <c r="D663" s="2" t="str">
        <f>_xlfn.XLOOKUP(C663,Proveedores!A:A,Proveedores!B:B)</f>
        <v>UNIMARC-PÑLS</v>
      </c>
      <c r="E663" s="13">
        <v>1011</v>
      </c>
      <c r="F663" s="2" t="str">
        <f>_xlfn.XLOOKUP(E663,Productos!A:A,Productos!B:B)</f>
        <v>ART. LIMPIEZA</v>
      </c>
      <c r="G663" s="2" t="str">
        <f>_xlfn.XLOOKUP(F663,Productos!B:B,Productos!C:C)</f>
        <v>UN</v>
      </c>
      <c r="H663" s="12">
        <v>2</v>
      </c>
      <c r="I663" s="10">
        <v>1150</v>
      </c>
      <c r="J663" s="10">
        <v>560</v>
      </c>
      <c r="K663" s="14">
        <f t="shared" si="15"/>
        <v>1740</v>
      </c>
    </row>
    <row r="664" spans="1:11" x14ac:dyDescent="0.3">
      <c r="A664" s="2">
        <f>IF(_xlfn.CONCAT(B664:C664)=_xlfn.CONCAT(B663:C663),MAX($A$2:A663),MAX($A$2:A663)+1)</f>
        <v>319</v>
      </c>
      <c r="B664" s="3">
        <v>45083</v>
      </c>
      <c r="C664" s="2" t="s">
        <v>385</v>
      </c>
      <c r="D664" s="2" t="str">
        <f>_xlfn.XLOOKUP(C664,Proveedores!A:A,Proveedores!B:B)</f>
        <v>UNIMARC-PÑLS</v>
      </c>
      <c r="E664" s="13">
        <v>1009</v>
      </c>
      <c r="F664" s="2" t="str">
        <f>_xlfn.XLOOKUP(E664,Productos!A:A,Productos!B:B)</f>
        <v>CAFÉ</v>
      </c>
      <c r="G664" s="2" t="str">
        <f>_xlfn.XLOOKUP(F664,Productos!B:B,Productos!C:C)</f>
        <v>UN</v>
      </c>
      <c r="H664" s="12">
        <v>1</v>
      </c>
      <c r="I664" s="10">
        <v>3840</v>
      </c>
      <c r="J664" s="10">
        <v>0</v>
      </c>
      <c r="K664" s="14">
        <f t="shared" si="15"/>
        <v>3840</v>
      </c>
    </row>
    <row r="665" spans="1:11" x14ac:dyDescent="0.3">
      <c r="A665" s="2">
        <f>IF(_xlfn.CONCAT(B665:C665)=_xlfn.CONCAT(B664:C664),MAX($A$2:A664),MAX($A$2:A664)+1)</f>
        <v>319</v>
      </c>
      <c r="B665" s="3">
        <v>45083</v>
      </c>
      <c r="C665" s="2" t="s">
        <v>385</v>
      </c>
      <c r="D665" s="2" t="str">
        <f>_xlfn.XLOOKUP(C665,Proveedores!A:A,Proveedores!B:B)</f>
        <v>UNIMARC-PÑLS</v>
      </c>
      <c r="E665" s="13">
        <v>24</v>
      </c>
      <c r="F665" s="2" t="str">
        <f>_xlfn.XLOOKUP(E665,Productos!A:A,Productos!B:B)</f>
        <v>TOALLA PAPEL</v>
      </c>
      <c r="G665" s="2" t="str">
        <f>_xlfn.XLOOKUP(F665,Productos!B:B,Productos!C:C)</f>
        <v>UN</v>
      </c>
      <c r="H665" s="12">
        <v>1</v>
      </c>
      <c r="I665" s="10">
        <v>3050</v>
      </c>
      <c r="J665" s="10">
        <v>900</v>
      </c>
      <c r="K665" s="14">
        <f t="shared" si="15"/>
        <v>2150</v>
      </c>
    </row>
    <row r="666" spans="1:11" x14ac:dyDescent="0.3">
      <c r="A666" s="2">
        <f>IF(_xlfn.CONCAT(B666:C666)=_xlfn.CONCAT(B665:C665),MAX($A$2:A665),MAX($A$2:A665)+1)</f>
        <v>319</v>
      </c>
      <c r="B666" s="3">
        <v>45083</v>
      </c>
      <c r="C666" s="2" t="s">
        <v>385</v>
      </c>
      <c r="D666" s="2" t="str">
        <f>_xlfn.XLOOKUP(C666,Proveedores!A:A,Proveedores!B:B)</f>
        <v>UNIMARC-PÑLS</v>
      </c>
      <c r="E666" s="13">
        <v>46</v>
      </c>
      <c r="F666" s="2" t="str">
        <f>_xlfn.XLOOKUP(E666,Productos!A:A,Productos!B:B)</f>
        <v>PAN MARRAQUETA</v>
      </c>
      <c r="G666" s="2" t="str">
        <f>_xlfn.XLOOKUP(F666,Productos!B:B,Productos!C:C)</f>
        <v>KG</v>
      </c>
      <c r="H666" s="12">
        <v>0.80400000000000005</v>
      </c>
      <c r="I666" s="10">
        <v>2190</v>
      </c>
      <c r="J666" s="10">
        <v>0</v>
      </c>
      <c r="K666" s="14">
        <f t="shared" si="15"/>
        <v>1760.7600000000002</v>
      </c>
    </row>
    <row r="667" spans="1:11" x14ac:dyDescent="0.3">
      <c r="A667" s="2">
        <f>IF(_xlfn.CONCAT(B667:C667)=_xlfn.CONCAT(B666:C666),MAX($A$2:A666),MAX($A$2:A666)+1)</f>
        <v>319</v>
      </c>
      <c r="B667" s="3">
        <v>45083</v>
      </c>
      <c r="C667" s="2" t="s">
        <v>385</v>
      </c>
      <c r="D667" s="2" t="str">
        <f>_xlfn.XLOOKUP(C667,Proveedores!A:A,Proveedores!B:B)</f>
        <v>UNIMARC-PÑLS</v>
      </c>
      <c r="E667" s="13">
        <v>27</v>
      </c>
      <c r="F667" s="2" t="str">
        <f>_xlfn.XLOOKUP(E667,Productos!A:A,Productos!B:B)</f>
        <v>TRUTRO DE POLLO</v>
      </c>
      <c r="G667" s="2" t="str">
        <f>_xlfn.XLOOKUP(F667,Productos!B:B,Productos!C:C)</f>
        <v>KG</v>
      </c>
      <c r="H667" s="12">
        <v>2.4580000000000002</v>
      </c>
      <c r="I667" s="10">
        <v>2190</v>
      </c>
      <c r="J667" s="10">
        <v>0</v>
      </c>
      <c r="K667" s="14">
        <f t="shared" si="15"/>
        <v>5383.02</v>
      </c>
    </row>
    <row r="668" spans="1:11" x14ac:dyDescent="0.3">
      <c r="A668" s="2">
        <f>IF(_xlfn.CONCAT(B668:C668)=_xlfn.CONCAT(B667:C667),MAX($A$2:A667),MAX($A$2:A667)+1)</f>
        <v>319</v>
      </c>
      <c r="B668" s="3">
        <v>45083</v>
      </c>
      <c r="C668" s="2" t="s">
        <v>385</v>
      </c>
      <c r="D668" s="2" t="str">
        <f>_xlfn.XLOOKUP(C668,Proveedores!A:A,Proveedores!B:B)</f>
        <v>UNIMARC-PÑLS</v>
      </c>
      <c r="E668" s="13">
        <v>5</v>
      </c>
      <c r="F668" s="2" t="str">
        <f>_xlfn.XLOOKUP(E668,Productos!A:A,Productos!B:B)</f>
        <v>FIDEOS - TALLARINES</v>
      </c>
      <c r="G668" s="2" t="str">
        <f>_xlfn.XLOOKUP(F668,Productos!B:B,Productos!C:C)</f>
        <v>UN</v>
      </c>
      <c r="H668" s="12">
        <v>3</v>
      </c>
      <c r="I668" s="10">
        <v>490</v>
      </c>
      <c r="J668" s="10">
        <v>0</v>
      </c>
      <c r="K668" s="14">
        <f t="shared" si="15"/>
        <v>1470</v>
      </c>
    </row>
    <row r="669" spans="1:11" x14ac:dyDescent="0.3">
      <c r="A669" s="2">
        <f>IF(_xlfn.CONCAT(B669:C669)=_xlfn.CONCAT(B668:C668),MAX($A$2:A668),MAX($A$2:A668)+1)</f>
        <v>319</v>
      </c>
      <c r="B669" s="3">
        <v>45083</v>
      </c>
      <c r="C669" s="2" t="s">
        <v>385</v>
      </c>
      <c r="D669" s="2" t="str">
        <f>_xlfn.XLOOKUP(C669,Proveedores!A:A,Proveedores!B:B)</f>
        <v>UNIMARC-PÑLS</v>
      </c>
      <c r="E669" s="13">
        <v>13</v>
      </c>
      <c r="F669" s="2" t="str">
        <f>_xlfn.XLOOKUP(E669,Productos!A:A,Productos!B:B)</f>
        <v>FIDEOS - ESPIRALES</v>
      </c>
      <c r="G669" s="2" t="str">
        <f>_xlfn.XLOOKUP(F669,Productos!B:B,Productos!C:C)</f>
        <v>UN</v>
      </c>
      <c r="H669" s="12">
        <v>3</v>
      </c>
      <c r="I669" s="10">
        <v>490</v>
      </c>
      <c r="J669" s="10">
        <v>0</v>
      </c>
      <c r="K669" s="14">
        <f t="shared" si="15"/>
        <v>1470</v>
      </c>
    </row>
    <row r="670" spans="1:11" x14ac:dyDescent="0.3">
      <c r="A670" s="2">
        <f>IF(_xlfn.CONCAT(B670:C670)=_xlfn.CONCAT(B669:C669),MAX($A$2:A669),MAX($A$2:A669)+1)</f>
        <v>320</v>
      </c>
      <c r="B670" s="3">
        <v>45083</v>
      </c>
      <c r="C670" s="2" t="s">
        <v>279</v>
      </c>
      <c r="D670" s="2" t="str">
        <f>_xlfn.XLOOKUP(C670,Proveedores!A:A,Proveedores!B:B)</f>
        <v>GALPON</v>
      </c>
      <c r="E670" s="13">
        <v>1014</v>
      </c>
      <c r="F670" s="2" t="str">
        <f>_xlfn.XLOOKUP(E670,Productos!A:A,Productos!B:B)</f>
        <v>BEBIDA</v>
      </c>
      <c r="G670" s="2" t="str">
        <f>_xlfn.XLOOKUP(F670,Productos!B:B,Productos!C:C)</f>
        <v>UN</v>
      </c>
      <c r="H670" s="12">
        <v>1</v>
      </c>
      <c r="I670" s="10">
        <v>1600</v>
      </c>
      <c r="J670" s="10">
        <v>0</v>
      </c>
      <c r="K670" s="14">
        <f t="shared" si="15"/>
        <v>1600</v>
      </c>
    </row>
    <row r="671" spans="1:11" x14ac:dyDescent="0.3">
      <c r="A671" s="2">
        <f>IF(_xlfn.CONCAT(B671:C671)=_xlfn.CONCAT(B670:C670),MAX($A$2:A670),MAX($A$2:A670)+1)</f>
        <v>320</v>
      </c>
      <c r="B671" s="3">
        <v>45083</v>
      </c>
      <c r="C671" s="2" t="s">
        <v>279</v>
      </c>
      <c r="D671" s="2" t="str">
        <f>_xlfn.XLOOKUP(C671,Proveedores!A:A,Proveedores!B:B)</f>
        <v>GALPON</v>
      </c>
      <c r="E671" s="13">
        <v>1008</v>
      </c>
      <c r="F671" s="2" t="str">
        <f>_xlfn.XLOOKUP(E671,Productos!A:A,Productos!B:B)</f>
        <v>PAN CASA</v>
      </c>
      <c r="G671" s="2" t="str">
        <f>_xlfn.XLOOKUP(F671,Productos!B:B,Productos!C:C)</f>
        <v>KG</v>
      </c>
      <c r="H671" s="12">
        <v>0.59399999999999997</v>
      </c>
      <c r="I671" s="10">
        <v>2200</v>
      </c>
      <c r="J671" s="10">
        <v>0</v>
      </c>
      <c r="K671" s="14">
        <f t="shared" si="15"/>
        <v>1306.8</v>
      </c>
    </row>
    <row r="672" spans="1:11" x14ac:dyDescent="0.3">
      <c r="A672" s="2">
        <f>IF(_xlfn.CONCAT(B672:C672)=_xlfn.CONCAT(B671:C671),MAX($A$2:A671),MAX($A$2:A671)+1)</f>
        <v>321</v>
      </c>
      <c r="B672" s="3">
        <v>45085</v>
      </c>
      <c r="C672" s="2" t="s">
        <v>116</v>
      </c>
      <c r="D672" s="2" t="str">
        <f>_xlfn.XLOOKUP(C672,Proveedores!A:A,Proveedores!B:B)</f>
        <v>EMPRESA COMERCIAL LA VEGA</v>
      </c>
      <c r="E672" s="13">
        <v>56</v>
      </c>
      <c r="F672" s="2" t="str">
        <f>_xlfn.XLOOKUP(E672,Productos!A:A,Productos!B:B)</f>
        <v>VERDURAS</v>
      </c>
      <c r="G672" s="2" t="str">
        <f>_xlfn.XLOOKUP(F672,Productos!B:B,Productos!C:C)</f>
        <v>UN</v>
      </c>
      <c r="H672" s="12">
        <v>1</v>
      </c>
      <c r="I672" s="10">
        <v>4000</v>
      </c>
      <c r="J672" s="10">
        <v>0</v>
      </c>
      <c r="K672" s="14">
        <f t="shared" si="15"/>
        <v>4000</v>
      </c>
    </row>
    <row r="673" spans="1:11" x14ac:dyDescent="0.3">
      <c r="A673" s="2">
        <f>IF(_xlfn.CONCAT(B673:C673)=_xlfn.CONCAT(B672:C672),MAX($A$2:A672),MAX($A$2:A672)+1)</f>
        <v>322</v>
      </c>
      <c r="B673" s="3">
        <v>45085</v>
      </c>
      <c r="C673" s="2" t="s">
        <v>323</v>
      </c>
      <c r="D673" s="2" t="str">
        <f>_xlfn.XLOOKUP(C673,Proveedores!A:A,Proveedores!B:B)</f>
        <v>AGUAS GONZALO</v>
      </c>
      <c r="E673" s="13">
        <v>1013</v>
      </c>
      <c r="F673" s="2" t="str">
        <f>_xlfn.XLOOKUP(E673,Productos!A:A,Productos!B:B)</f>
        <v>AGUA EMBOTELLADA</v>
      </c>
      <c r="G673" s="2" t="str">
        <f>_xlfn.XLOOKUP(F673,Productos!B:B,Productos!C:C)</f>
        <v>UN</v>
      </c>
      <c r="H673" s="12">
        <v>2</v>
      </c>
      <c r="I673" s="10">
        <v>2000</v>
      </c>
      <c r="J673" s="10">
        <v>0</v>
      </c>
      <c r="K673" s="14">
        <f t="shared" si="15"/>
        <v>4000</v>
      </c>
    </row>
    <row r="674" spans="1:11" x14ac:dyDescent="0.3">
      <c r="A674" s="2">
        <f>IF(_xlfn.CONCAT(B674:C674)=_xlfn.CONCAT(B673:C673),MAX($A$2:A673),MAX($A$2:A673)+1)</f>
        <v>323</v>
      </c>
      <c r="B674" s="3">
        <v>45086</v>
      </c>
      <c r="C674" s="2" t="s">
        <v>454</v>
      </c>
      <c r="D674" s="2" t="str">
        <f>_xlfn.XLOOKUP(C674,Proveedores!A:A,Proveedores!B:B)</f>
        <v>BAZAR MONICA VIERA</v>
      </c>
      <c r="E674" s="13">
        <v>3</v>
      </c>
      <c r="F674" s="2" t="str">
        <f>_xlfn.XLOOKUP(E674,Productos!A:A,Productos!B:B)</f>
        <v>MARMITA</v>
      </c>
      <c r="G674" s="2" t="str">
        <f>_xlfn.XLOOKUP(F674,Productos!B:B,Productos!C:C)</f>
        <v>UN</v>
      </c>
      <c r="H674" s="12">
        <v>25</v>
      </c>
      <c r="I674" s="10">
        <v>200</v>
      </c>
      <c r="J674" s="10">
        <v>0</v>
      </c>
      <c r="K674" s="14">
        <f t="shared" si="15"/>
        <v>5000</v>
      </c>
    </row>
    <row r="675" spans="1:11" x14ac:dyDescent="0.3">
      <c r="A675" s="2">
        <f>IF(_xlfn.CONCAT(B675:C675)=_xlfn.CONCAT(B674:C674),MAX($A$2:A674),MAX($A$2:A674)+1)</f>
        <v>324</v>
      </c>
      <c r="B675" s="3">
        <v>45086</v>
      </c>
      <c r="C675" s="2" t="s">
        <v>116</v>
      </c>
      <c r="D675" s="2" t="str">
        <f>_xlfn.XLOOKUP(C675,Proveedores!A:A,Proveedores!B:B)</f>
        <v>EMPRESA COMERCIAL LA VEGA</v>
      </c>
      <c r="E675" s="13">
        <v>56</v>
      </c>
      <c r="F675" s="2" t="str">
        <f>_xlfn.XLOOKUP(E675,Productos!A:A,Productos!B:B)</f>
        <v>VERDURAS</v>
      </c>
      <c r="G675" s="2" t="str">
        <f>_xlfn.XLOOKUP(F675,Productos!B:B,Productos!C:C)</f>
        <v>UN</v>
      </c>
      <c r="H675" s="12">
        <v>1</v>
      </c>
      <c r="I675" s="10">
        <v>5700</v>
      </c>
      <c r="J675" s="10">
        <v>0</v>
      </c>
      <c r="K675" s="14">
        <f t="shared" si="15"/>
        <v>5700</v>
      </c>
    </row>
    <row r="676" spans="1:11" x14ac:dyDescent="0.3">
      <c r="A676" s="2">
        <f>IF(_xlfn.CONCAT(B676:C676)=_xlfn.CONCAT(B675:C675),MAX($A$2:A675),MAX($A$2:A675)+1)</f>
        <v>325</v>
      </c>
      <c r="B676" s="3">
        <v>45086</v>
      </c>
      <c r="C676" s="2" t="s">
        <v>113</v>
      </c>
      <c r="D676" s="2" t="str">
        <f>_xlfn.XLOOKUP(C676,Proveedores!A:A,Proveedores!B:B)</f>
        <v>UNIMARC</v>
      </c>
      <c r="E676" s="13">
        <v>34</v>
      </c>
      <c r="F676" s="2" t="str">
        <f>_xlfn.XLOOKUP(E676,Productos!A:A,Productos!B:B)</f>
        <v>HUEVOS</v>
      </c>
      <c r="G676" s="2" t="str">
        <f>_xlfn.XLOOKUP(F676,Productos!B:B,Productos!C:C)</f>
        <v>UN</v>
      </c>
      <c r="H676" s="12">
        <v>1</v>
      </c>
      <c r="I676" s="10">
        <v>7190</v>
      </c>
      <c r="J676" s="10">
        <v>0</v>
      </c>
      <c r="K676" s="14">
        <f t="shared" si="15"/>
        <v>7190</v>
      </c>
    </row>
    <row r="677" spans="1:11" x14ac:dyDescent="0.3">
      <c r="A677" s="2">
        <f>IF(_xlfn.CONCAT(B677:C677)=_xlfn.CONCAT(B676:C676),MAX($A$2:A676),MAX($A$2:A676)+1)</f>
        <v>325</v>
      </c>
      <c r="B677" s="3">
        <v>45086</v>
      </c>
      <c r="C677" s="2" t="s">
        <v>113</v>
      </c>
      <c r="D677" s="2" t="str">
        <f>_xlfn.XLOOKUP(C677,Proveedores!A:A,Proveedores!B:B)</f>
        <v>UNIMARC</v>
      </c>
      <c r="E677" s="13">
        <v>11</v>
      </c>
      <c r="F677" s="2" t="str">
        <f>_xlfn.XLOOKUP(E677,Productos!A:A,Productos!B:B)</f>
        <v>PAN MOLDE</v>
      </c>
      <c r="G677" s="2" t="str">
        <f>_xlfn.XLOOKUP(F677,Productos!B:B,Productos!C:C)</f>
        <v>UN</v>
      </c>
      <c r="H677" s="12">
        <v>1</v>
      </c>
      <c r="I677" s="10">
        <v>2290</v>
      </c>
      <c r="J677" s="10">
        <v>500</v>
      </c>
      <c r="K677" s="14">
        <f t="shared" si="15"/>
        <v>1790</v>
      </c>
    </row>
    <row r="678" spans="1:11" x14ac:dyDescent="0.3">
      <c r="A678" s="2">
        <f>IF(_xlfn.CONCAT(B678:C678)=_xlfn.CONCAT(B677:C677),MAX($A$2:A677),MAX($A$2:A677)+1)</f>
        <v>325</v>
      </c>
      <c r="B678" s="3">
        <v>45086</v>
      </c>
      <c r="C678" s="2" t="s">
        <v>113</v>
      </c>
      <c r="D678" s="2" t="str">
        <f>_xlfn.XLOOKUP(C678,Proveedores!A:A,Proveedores!B:B)</f>
        <v>UNIMARC</v>
      </c>
      <c r="E678" s="13">
        <v>9</v>
      </c>
      <c r="F678" s="2" t="str">
        <f>_xlfn.XLOOKUP(E678,Productos!A:A,Productos!B:B)</f>
        <v>LECHE SEMIDESCREMADA</v>
      </c>
      <c r="G678" s="2" t="str">
        <f>_xlfn.XLOOKUP(F678,Productos!B:B,Productos!C:C)</f>
        <v>UN</v>
      </c>
      <c r="H678" s="12">
        <v>2</v>
      </c>
      <c r="I678" s="10">
        <v>990</v>
      </c>
      <c r="J678" s="10">
        <v>0</v>
      </c>
      <c r="K678" s="14">
        <f t="shared" si="15"/>
        <v>1980</v>
      </c>
    </row>
    <row r="679" spans="1:11" x14ac:dyDescent="0.3">
      <c r="A679" s="2">
        <f>IF(_xlfn.CONCAT(B679:C679)=_xlfn.CONCAT(B678:C678),MAX($A$2:A678),MAX($A$2:A678)+1)</f>
        <v>325</v>
      </c>
      <c r="B679" s="3">
        <v>45086</v>
      </c>
      <c r="C679" s="2" t="s">
        <v>113</v>
      </c>
      <c r="D679" s="2" t="str">
        <f>_xlfn.XLOOKUP(C679,Proveedores!A:A,Proveedores!B:B)</f>
        <v>UNIMARC</v>
      </c>
      <c r="E679" s="13">
        <v>1033</v>
      </c>
      <c r="F679" s="2" t="str">
        <f>_xlfn.XLOOKUP(E679,Productos!A:A,Productos!B:B)</f>
        <v>JUGO EMBOTELLADO</v>
      </c>
      <c r="G679" s="2" t="str">
        <f>_xlfn.XLOOKUP(F679,Productos!B:B,Productos!C:C)</f>
        <v>UN</v>
      </c>
      <c r="H679" s="12">
        <v>2</v>
      </c>
      <c r="I679" s="10">
        <v>990</v>
      </c>
      <c r="J679" s="10">
        <v>0</v>
      </c>
      <c r="K679" s="14">
        <f t="shared" si="15"/>
        <v>1980</v>
      </c>
    </row>
    <row r="680" spans="1:11" x14ac:dyDescent="0.3">
      <c r="A680" s="2">
        <f>IF(_xlfn.CONCAT(B680:C680)=_xlfn.CONCAT(B679:C679),MAX($A$2:A679),MAX($A$2:A679)+1)</f>
        <v>325</v>
      </c>
      <c r="B680" s="3">
        <v>45086</v>
      </c>
      <c r="C680" s="2" t="s">
        <v>113</v>
      </c>
      <c r="D680" s="2" t="str">
        <f>_xlfn.XLOOKUP(C680,Proveedores!A:A,Proveedores!B:B)</f>
        <v>UNIMARC</v>
      </c>
      <c r="E680" s="13">
        <v>16</v>
      </c>
      <c r="F680" s="2" t="str">
        <f>_xlfn.XLOOKUP(E680,Productos!A:A,Productos!B:B)</f>
        <v>HARINA</v>
      </c>
      <c r="G680" s="2" t="str">
        <f>_xlfn.XLOOKUP(F680,Productos!B:B,Productos!C:C)</f>
        <v>KG</v>
      </c>
      <c r="H680" s="12">
        <v>3</v>
      </c>
      <c r="I680" s="10">
        <v>990</v>
      </c>
      <c r="J680" s="10">
        <v>270</v>
      </c>
      <c r="K680" s="14">
        <f t="shared" si="15"/>
        <v>2700</v>
      </c>
    </row>
    <row r="681" spans="1:11" x14ac:dyDescent="0.3">
      <c r="A681" s="2">
        <f>IF(_xlfn.CONCAT(B681:C681)=_xlfn.CONCAT(B680:C680),MAX($A$2:A680),MAX($A$2:A680)+1)</f>
        <v>326</v>
      </c>
      <c r="B681" s="3">
        <v>45086</v>
      </c>
      <c r="C681" s="2" t="s">
        <v>221</v>
      </c>
      <c r="D681" s="2" t="str">
        <f>_xlfn.XLOOKUP(C681,Proveedores!A:A,Proveedores!B:B)</f>
        <v>FAMA</v>
      </c>
      <c r="E681" s="13">
        <v>55</v>
      </c>
      <c r="F681" s="2" t="str">
        <f>_xlfn.XLOOKUP(E681,Productos!A:A,Productos!B:B)</f>
        <v>CERVEZA</v>
      </c>
      <c r="G681" s="2" t="str">
        <f>_xlfn.XLOOKUP(F681,Productos!B:B,Productos!C:C)</f>
        <v>UN</v>
      </c>
      <c r="H681" s="12">
        <v>2</v>
      </c>
      <c r="I681" s="10">
        <v>1400</v>
      </c>
      <c r="J681" s="10">
        <v>0</v>
      </c>
      <c r="K681" s="14">
        <f t="shared" si="15"/>
        <v>2800</v>
      </c>
    </row>
    <row r="682" spans="1:11" x14ac:dyDescent="0.3">
      <c r="A682" s="2">
        <f>IF(_xlfn.CONCAT(B682:C682)=_xlfn.CONCAT(B681:C681),MAX($A$2:A681),MAX($A$2:A681)+1)</f>
        <v>327</v>
      </c>
      <c r="B682" s="3">
        <v>45086</v>
      </c>
      <c r="C682" s="2" t="s">
        <v>245</v>
      </c>
      <c r="D682" s="2" t="str">
        <f>_xlfn.XLOOKUP(C682,Proveedores!A:A,Proveedores!B:B)</f>
        <v>COLECTIVOS 15</v>
      </c>
      <c r="E682" s="13">
        <v>1004</v>
      </c>
      <c r="F682" s="2" t="str">
        <f>_xlfn.XLOOKUP(E682,Productos!A:A,Productos!B:B)</f>
        <v>TRANSPORTE</v>
      </c>
      <c r="G682" s="2" t="str">
        <f>_xlfn.XLOOKUP(F682,Productos!B:B,Productos!C:C)</f>
        <v>UN</v>
      </c>
      <c r="H682" s="12">
        <v>2</v>
      </c>
      <c r="I682" s="10">
        <v>1000</v>
      </c>
      <c r="J682" s="10">
        <v>0</v>
      </c>
      <c r="K682" s="14">
        <f t="shared" si="15"/>
        <v>2000</v>
      </c>
    </row>
    <row r="683" spans="1:11" x14ac:dyDescent="0.3">
      <c r="A683" s="2">
        <f>IF(_xlfn.CONCAT(B683:C683)=_xlfn.CONCAT(B682:C682),MAX($A$2:A682),MAX($A$2:A682)+1)</f>
        <v>328</v>
      </c>
      <c r="B683" s="3">
        <v>45086</v>
      </c>
      <c r="C683" s="2" t="s">
        <v>109</v>
      </c>
      <c r="D683" s="2" t="str">
        <f>_xlfn.XLOOKUP(C683,Proveedores!A:A,Proveedores!B:B)</f>
        <v>SANTA ISABEL</v>
      </c>
      <c r="E683" s="13">
        <v>27</v>
      </c>
      <c r="F683" s="2" t="str">
        <f>_xlfn.XLOOKUP(E683,Productos!A:A,Productos!B:B)</f>
        <v>TRUTRO DE POLLO</v>
      </c>
      <c r="G683" s="2" t="str">
        <f>_xlfn.XLOOKUP(F683,Productos!B:B,Productos!C:C)</f>
        <v>KG</v>
      </c>
      <c r="H683" s="12">
        <v>2.39</v>
      </c>
      <c r="I683" s="10">
        <v>2290</v>
      </c>
      <c r="J683" s="10">
        <v>274</v>
      </c>
      <c r="K683" s="14">
        <f t="shared" si="15"/>
        <v>5199.1000000000004</v>
      </c>
    </row>
    <row r="684" spans="1:11" x14ac:dyDescent="0.3">
      <c r="A684" s="2">
        <f>IF(_xlfn.CONCAT(B684:C684)=_xlfn.CONCAT(B683:C683),MAX($A$2:A683),MAX($A$2:A683)+1)</f>
        <v>328</v>
      </c>
      <c r="B684" s="3">
        <v>45086</v>
      </c>
      <c r="C684" s="2" t="s">
        <v>109</v>
      </c>
      <c r="D684" s="2" t="str">
        <f>_xlfn.XLOOKUP(C684,Proveedores!A:A,Proveedores!B:B)</f>
        <v>SANTA ISABEL</v>
      </c>
      <c r="E684" s="13">
        <v>1008</v>
      </c>
      <c r="F684" s="2" t="str">
        <f>_xlfn.XLOOKUP(E684,Productos!A:A,Productos!B:B)</f>
        <v>PAN CASA</v>
      </c>
      <c r="G684" s="2" t="str">
        <f>_xlfn.XLOOKUP(F684,Productos!B:B,Productos!C:C)</f>
        <v>KG</v>
      </c>
      <c r="H684" s="12">
        <v>0.96599999999999997</v>
      </c>
      <c r="I684" s="10">
        <v>2089</v>
      </c>
      <c r="J684" s="10">
        <v>101</v>
      </c>
      <c r="K684" s="14">
        <f t="shared" si="15"/>
        <v>1916.9739999999999</v>
      </c>
    </row>
    <row r="685" spans="1:11" x14ac:dyDescent="0.3">
      <c r="A685" s="2">
        <f>IF(_xlfn.CONCAT(B685:C685)=_xlfn.CONCAT(B684:C684),MAX($A$2:A684),MAX($A$2:A684)+1)</f>
        <v>328</v>
      </c>
      <c r="B685" s="3">
        <v>45086</v>
      </c>
      <c r="C685" s="2" t="s">
        <v>109</v>
      </c>
      <c r="D685" s="2" t="str">
        <f>_xlfn.XLOOKUP(C685,Proveedores!A:A,Proveedores!B:B)</f>
        <v>SANTA ISABEL</v>
      </c>
      <c r="E685" s="13">
        <v>1026</v>
      </c>
      <c r="F685" s="2" t="str">
        <f>_xlfn.XLOOKUP(E685,Productos!A:A,Productos!B:B)</f>
        <v>GELATINA</v>
      </c>
      <c r="G685" s="2" t="str">
        <f>_xlfn.XLOOKUP(F685,Productos!B:B,Productos!C:C)</f>
        <v>UN</v>
      </c>
      <c r="H685" s="12">
        <v>2</v>
      </c>
      <c r="I685" s="10">
        <v>759</v>
      </c>
      <c r="J685" s="10">
        <v>519</v>
      </c>
      <c r="K685" s="14">
        <f t="shared" si="15"/>
        <v>999</v>
      </c>
    </row>
    <row r="686" spans="1:11" x14ac:dyDescent="0.3">
      <c r="A686" s="2">
        <f>IF(_xlfn.CONCAT(B686:C686)=_xlfn.CONCAT(B685:C685),MAX($A$2:A685),MAX($A$2:A685)+1)</f>
        <v>328</v>
      </c>
      <c r="B686" s="3">
        <v>45086</v>
      </c>
      <c r="C686" s="2" t="s">
        <v>109</v>
      </c>
      <c r="D686" s="2" t="str">
        <f>_xlfn.XLOOKUP(C686,Proveedores!A:A,Proveedores!B:B)</f>
        <v>SANTA ISABEL</v>
      </c>
      <c r="E686" s="13">
        <v>48</v>
      </c>
      <c r="F686" s="2" t="str">
        <f>_xlfn.XLOOKUP(E686,Productos!A:A,Productos!B:B)</f>
        <v>SAL COCINA</v>
      </c>
      <c r="G686" s="2" t="str">
        <f>_xlfn.XLOOKUP(F686,Productos!B:B,Productos!C:C)</f>
        <v>UN</v>
      </c>
      <c r="H686" s="12">
        <v>2</v>
      </c>
      <c r="I686" s="10">
        <v>539</v>
      </c>
      <c r="J686" s="10">
        <v>53</v>
      </c>
      <c r="K686" s="14">
        <f t="shared" si="15"/>
        <v>1025</v>
      </c>
    </row>
    <row r="687" spans="1:11" x14ac:dyDescent="0.3">
      <c r="A687" s="2">
        <f>IF(_xlfn.CONCAT(B687:C687)=_xlfn.CONCAT(B686:C686),MAX($A$2:A686),MAX($A$2:A686)+1)</f>
        <v>328</v>
      </c>
      <c r="B687" s="3">
        <v>45086</v>
      </c>
      <c r="C687" s="2" t="s">
        <v>109</v>
      </c>
      <c r="D687" s="2" t="str">
        <f>_xlfn.XLOOKUP(C687,Proveedores!A:A,Proveedores!B:B)</f>
        <v>SANTA ISABEL</v>
      </c>
      <c r="E687" s="13">
        <v>107</v>
      </c>
      <c r="F687" s="2" t="str">
        <f>_xlfn.XLOOKUP(E687,Productos!A:A,Productos!B:B)</f>
        <v>LECHE CONDENSADA</v>
      </c>
      <c r="G687" s="2" t="str">
        <f>_xlfn.XLOOKUP(F687,Productos!B:B,Productos!C:C)</f>
        <v>UN</v>
      </c>
      <c r="H687" s="12">
        <v>1</v>
      </c>
      <c r="I687" s="10">
        <v>1569</v>
      </c>
      <c r="J687" s="10">
        <v>270</v>
      </c>
      <c r="K687" s="14">
        <f t="shared" si="15"/>
        <v>1299</v>
      </c>
    </row>
    <row r="688" spans="1:11" x14ac:dyDescent="0.3">
      <c r="A688" s="2">
        <f>IF(_xlfn.CONCAT(B688:C688)=_xlfn.CONCAT(B687:C687),MAX($A$2:A687),MAX($A$2:A687)+1)</f>
        <v>328</v>
      </c>
      <c r="B688" s="3">
        <v>45086</v>
      </c>
      <c r="C688" s="2" t="s">
        <v>109</v>
      </c>
      <c r="D688" s="2" t="str">
        <f>_xlfn.XLOOKUP(C688,Proveedores!A:A,Proveedores!B:B)</f>
        <v>SANTA ISABEL</v>
      </c>
      <c r="E688" s="13">
        <v>108</v>
      </c>
      <c r="F688" s="2" t="str">
        <f>_xlfn.XLOOKUP(E688,Productos!A:A,Productos!B:B)</f>
        <v>LECHE EVAPORADA</v>
      </c>
      <c r="G688" s="2" t="str">
        <f>_xlfn.XLOOKUP(F688,Productos!B:B,Productos!C:C)</f>
        <v>UN</v>
      </c>
      <c r="H688" s="12">
        <v>1</v>
      </c>
      <c r="I688" s="10">
        <v>1569</v>
      </c>
      <c r="J688" s="10">
        <v>270</v>
      </c>
      <c r="K688" s="14">
        <f t="shared" ref="K688" si="16">(H688*I688)-J688</f>
        <v>1299</v>
      </c>
    </row>
    <row r="689" spans="1:11" x14ac:dyDescent="0.3">
      <c r="A689" s="2">
        <f>IF(_xlfn.CONCAT(B689:C689)=_xlfn.CONCAT(B688:C688),MAX($A$2:A688),MAX($A$2:A688)+1)</f>
        <v>329</v>
      </c>
      <c r="B689" s="3">
        <v>45086</v>
      </c>
      <c r="C689" s="2" t="s">
        <v>194</v>
      </c>
      <c r="D689" s="2" t="str">
        <f>_xlfn.XLOOKUP(C689,Proveedores!A:A,Proveedores!B:B)</f>
        <v>FRUNA</v>
      </c>
      <c r="E689" s="13">
        <v>54</v>
      </c>
      <c r="F689" s="2" t="str">
        <f>_xlfn.XLOOKUP(E689,Productos!A:A,Productos!B:B)</f>
        <v>GALLETAS</v>
      </c>
      <c r="G689" s="2" t="str">
        <f>_xlfn.XLOOKUP(F689,Productos!B:B,Productos!C:C)</f>
        <v>UN</v>
      </c>
      <c r="H689" s="12">
        <v>1</v>
      </c>
      <c r="I689" s="10">
        <v>1597</v>
      </c>
      <c r="J689" s="10">
        <v>0</v>
      </c>
      <c r="K689" s="14">
        <f t="shared" si="15"/>
        <v>1597</v>
      </c>
    </row>
    <row r="690" spans="1:11" x14ac:dyDescent="0.3">
      <c r="A690" s="2">
        <f>IF(_xlfn.CONCAT(B690:C690)=_xlfn.CONCAT(B689:C689),MAX($A$2:A689),MAX($A$2:A689)+1)</f>
        <v>329</v>
      </c>
      <c r="B690" s="3">
        <v>45086</v>
      </c>
      <c r="C690" s="2" t="s">
        <v>194</v>
      </c>
      <c r="D690" s="2" t="str">
        <f>_xlfn.XLOOKUP(C690,Proveedores!A:A,Proveedores!B:B)</f>
        <v>FRUNA</v>
      </c>
      <c r="E690" s="13">
        <v>21</v>
      </c>
      <c r="F690" s="2" t="str">
        <f>_xlfn.XLOOKUP(E690,Productos!A:A,Productos!B:B)</f>
        <v>SALSA DE TOMATE</v>
      </c>
      <c r="G690" s="2" t="str">
        <f>_xlfn.XLOOKUP(F690,Productos!B:B,Productos!C:C)</f>
        <v>UN</v>
      </c>
      <c r="H690" s="12">
        <v>10</v>
      </c>
      <c r="I690" s="10">
        <v>299</v>
      </c>
      <c r="J690" s="10">
        <v>0</v>
      </c>
      <c r="K690" s="14">
        <f t="shared" si="15"/>
        <v>2990</v>
      </c>
    </row>
    <row r="691" spans="1:11" x14ac:dyDescent="0.3">
      <c r="A691" s="2">
        <f>IF(_xlfn.CONCAT(B691:C691)=_xlfn.CONCAT(B690:C690),MAX($A$2:A690),MAX($A$2:A690)+1)</f>
        <v>329</v>
      </c>
      <c r="B691" s="3">
        <v>45086</v>
      </c>
      <c r="C691" s="2" t="s">
        <v>194</v>
      </c>
      <c r="D691" s="2" t="str">
        <f>_xlfn.XLOOKUP(C691,Proveedores!A:A,Proveedores!B:B)</f>
        <v>FRUNA</v>
      </c>
      <c r="E691" s="13">
        <v>20</v>
      </c>
      <c r="F691" s="2" t="str">
        <f>_xlfn.XLOOKUP(E691,Productos!A:A,Productos!B:B)</f>
        <v>ACEITE 900ML</v>
      </c>
      <c r="G691" s="2" t="str">
        <f>_xlfn.XLOOKUP(F691,Productos!B:B,Productos!C:C)</f>
        <v>UN</v>
      </c>
      <c r="H691" s="12">
        <v>1</v>
      </c>
      <c r="I691" s="10">
        <v>1330</v>
      </c>
      <c r="J691" s="10">
        <v>0</v>
      </c>
      <c r="K691" s="14">
        <f t="shared" ref="K691:K753" si="17">(H691*I691)-J691</f>
        <v>1330</v>
      </c>
    </row>
    <row r="692" spans="1:11" x14ac:dyDescent="0.3">
      <c r="A692" s="2">
        <f>IF(_xlfn.CONCAT(B692:C692)=_xlfn.CONCAT(B691:C691),MAX($A$2:A691),MAX($A$2:A691)+1)</f>
        <v>330</v>
      </c>
      <c r="B692" s="3">
        <v>45086</v>
      </c>
      <c r="C692" s="2" t="s">
        <v>108</v>
      </c>
      <c r="D692" s="2" t="str">
        <f>_xlfn.XLOOKUP(C692,Proveedores!A:A,Proveedores!B:B)</f>
        <v>COMERCIAL DE GALLARDO LTDA</v>
      </c>
      <c r="E692" s="13">
        <v>1011</v>
      </c>
      <c r="F692" s="2" t="str">
        <f>_xlfn.XLOOKUP(E692,Productos!A:A,Productos!B:B)</f>
        <v>ART. LIMPIEZA</v>
      </c>
      <c r="G692" s="2" t="str">
        <f>_xlfn.XLOOKUP(F692,Productos!B:B,Productos!C:C)</f>
        <v>UN</v>
      </c>
      <c r="H692" s="12">
        <v>1</v>
      </c>
      <c r="I692" s="10">
        <v>1100</v>
      </c>
      <c r="J692" s="10">
        <v>0</v>
      </c>
      <c r="K692" s="14">
        <f t="shared" si="17"/>
        <v>1100</v>
      </c>
    </row>
    <row r="693" spans="1:11" x14ac:dyDescent="0.3">
      <c r="A693" s="2">
        <f>IF(_xlfn.CONCAT(B693:C693)=_xlfn.CONCAT(B692:C692),MAX($A$2:A692),MAX($A$2:A692)+1)</f>
        <v>330</v>
      </c>
      <c r="B693" s="3">
        <v>45086</v>
      </c>
      <c r="C693" s="2" t="s">
        <v>108</v>
      </c>
      <c r="D693" s="2" t="str">
        <f>_xlfn.XLOOKUP(C693,Proveedores!A:A,Proveedores!B:B)</f>
        <v>COMERCIAL DE GALLARDO LTDA</v>
      </c>
      <c r="E693" s="13">
        <v>1022</v>
      </c>
      <c r="F693" s="2" t="str">
        <f>_xlfn.XLOOKUP(E693,Productos!A:A,Productos!B:B)</f>
        <v>JAMONADA</v>
      </c>
      <c r="G693" s="2" t="str">
        <f>_xlfn.XLOOKUP(F693,Productos!B:B,Productos!C:C)</f>
        <v>KG</v>
      </c>
      <c r="H693" s="12">
        <v>0.24</v>
      </c>
      <c r="I693" s="10">
        <v>5200</v>
      </c>
      <c r="J693" s="10">
        <v>0</v>
      </c>
      <c r="K693" s="14">
        <f t="shared" si="17"/>
        <v>1248</v>
      </c>
    </row>
    <row r="694" spans="1:11" x14ac:dyDescent="0.3">
      <c r="A694" s="2">
        <f>IF(_xlfn.CONCAT(B694:C694)=_xlfn.CONCAT(B693:C693),MAX($A$2:A693),MAX($A$2:A693)+1)</f>
        <v>330</v>
      </c>
      <c r="B694" s="3">
        <v>45086</v>
      </c>
      <c r="C694" s="2" t="s">
        <v>108</v>
      </c>
      <c r="D694" s="2" t="str">
        <f>_xlfn.XLOOKUP(C694,Proveedores!A:A,Proveedores!B:B)</f>
        <v>COMERCIAL DE GALLARDO LTDA</v>
      </c>
      <c r="E694" s="13">
        <v>8</v>
      </c>
      <c r="F694" s="2" t="str">
        <f>_xlfn.XLOOKUP(E694,Productos!A:A,Productos!B:B)</f>
        <v>JAMON</v>
      </c>
      <c r="G694" s="2" t="str">
        <f>_xlfn.XLOOKUP(F694,Productos!B:B,Productos!C:C)</f>
        <v>KG</v>
      </c>
      <c r="H694" s="12">
        <v>0.35499999999999998</v>
      </c>
      <c r="I694" s="10">
        <v>8200</v>
      </c>
      <c r="J694" s="10">
        <v>0</v>
      </c>
      <c r="K694" s="14">
        <f t="shared" si="17"/>
        <v>2911</v>
      </c>
    </row>
    <row r="695" spans="1:11" x14ac:dyDescent="0.3">
      <c r="A695" s="2">
        <f>IF(_xlfn.CONCAT(B695:C695)=_xlfn.CONCAT(B694:C694),MAX($A$2:A694),MAX($A$2:A694)+1)</f>
        <v>330</v>
      </c>
      <c r="B695" s="3">
        <v>45086</v>
      </c>
      <c r="C695" s="2" t="s">
        <v>108</v>
      </c>
      <c r="D695" s="2" t="str">
        <f>_xlfn.XLOOKUP(C695,Proveedores!A:A,Proveedores!B:B)</f>
        <v>COMERCIAL DE GALLARDO LTDA</v>
      </c>
      <c r="E695" s="13">
        <v>76</v>
      </c>
      <c r="F695" s="2" t="str">
        <f>_xlfn.XLOOKUP(E695,Productos!A:A,Productos!B:B)</f>
        <v>SALAME</v>
      </c>
      <c r="G695" s="2" t="str">
        <f>_xlfn.XLOOKUP(F695,Productos!B:B,Productos!C:C)</f>
        <v>KG</v>
      </c>
      <c r="H695" s="12">
        <v>0.15</v>
      </c>
      <c r="I695" s="10">
        <v>11900</v>
      </c>
      <c r="J695" s="10">
        <v>0</v>
      </c>
      <c r="K695" s="14">
        <f t="shared" si="17"/>
        <v>1785</v>
      </c>
    </row>
    <row r="696" spans="1:11" x14ac:dyDescent="0.3">
      <c r="A696" s="2">
        <f>IF(_xlfn.CONCAT(B696:C696)=_xlfn.CONCAT(B695:C695),MAX($A$2:A695),MAX($A$2:A695)+1)</f>
        <v>330</v>
      </c>
      <c r="B696" s="3">
        <v>45086</v>
      </c>
      <c r="C696" s="2" t="s">
        <v>108</v>
      </c>
      <c r="D696" s="2" t="str">
        <f>_xlfn.XLOOKUP(C696,Proveedores!A:A,Proveedores!B:B)</f>
        <v>COMERCIAL DE GALLARDO LTDA</v>
      </c>
      <c r="E696" s="13">
        <v>1011</v>
      </c>
      <c r="F696" s="2" t="str">
        <f>_xlfn.XLOOKUP(E696,Productos!A:A,Productos!B:B)</f>
        <v>ART. LIMPIEZA</v>
      </c>
      <c r="G696" s="2" t="str">
        <f>_xlfn.XLOOKUP(F696,Productos!B:B,Productos!C:C)</f>
        <v>UN</v>
      </c>
      <c r="H696" s="12">
        <v>1</v>
      </c>
      <c r="I696" s="10">
        <v>1290</v>
      </c>
      <c r="J696" s="10">
        <v>0</v>
      </c>
      <c r="K696" s="14">
        <f t="shared" si="17"/>
        <v>1290</v>
      </c>
    </row>
    <row r="697" spans="1:11" x14ac:dyDescent="0.3">
      <c r="A697" s="2">
        <f>IF(_xlfn.CONCAT(B697:C697)=_xlfn.CONCAT(B696:C696),MAX($A$2:A696),MAX($A$2:A696)+1)</f>
        <v>331</v>
      </c>
      <c r="B697" s="3">
        <v>45086</v>
      </c>
      <c r="C697" s="2" t="s">
        <v>290</v>
      </c>
      <c r="D697" s="2" t="str">
        <f>_xlfn.XLOOKUP(C697,Proveedores!A:A,Proveedores!B:B)</f>
        <v>COMERCIAL DON PEPO</v>
      </c>
      <c r="E697" s="13">
        <v>105</v>
      </c>
      <c r="F697" s="2" t="str">
        <f>_xlfn.XLOOKUP(E697,Productos!A:A,Productos!B:B)</f>
        <v>VAINILLA 250ML</v>
      </c>
      <c r="G697" s="2" t="str">
        <f>_xlfn.XLOOKUP(F697,Productos!B:B,Productos!C:C)</f>
        <v>UN</v>
      </c>
      <c r="H697" s="12">
        <v>1</v>
      </c>
      <c r="I697" s="10">
        <v>890</v>
      </c>
      <c r="J697" s="10">
        <v>0</v>
      </c>
      <c r="K697" s="14">
        <f t="shared" si="17"/>
        <v>890</v>
      </c>
    </row>
    <row r="698" spans="1:11" x14ac:dyDescent="0.3">
      <c r="A698" s="2">
        <f>IF(_xlfn.CONCAT(B698:C698)=_xlfn.CONCAT(B697:C697),MAX($A$2:A697),MAX($A$2:A697)+1)</f>
        <v>331</v>
      </c>
      <c r="B698" s="3">
        <v>45086</v>
      </c>
      <c r="C698" s="2" t="s">
        <v>290</v>
      </c>
      <c r="D698" s="2" t="str">
        <f>_xlfn.XLOOKUP(C698,Proveedores!A:A,Proveedores!B:B)</f>
        <v>COMERCIAL DON PEPO</v>
      </c>
      <c r="E698" s="13">
        <v>104</v>
      </c>
      <c r="F698" s="2" t="str">
        <f>_xlfn.XLOOKUP(E698,Productos!A:A,Productos!B:B)</f>
        <v>CANELA</v>
      </c>
      <c r="G698" s="2" t="str">
        <f>_xlfn.XLOOKUP(F698,Productos!B:B,Productos!C:C)</f>
        <v>UN</v>
      </c>
      <c r="H698" s="12">
        <v>1</v>
      </c>
      <c r="I698" s="10">
        <v>700</v>
      </c>
      <c r="J698" s="10">
        <v>0</v>
      </c>
      <c r="K698" s="14">
        <f t="shared" si="17"/>
        <v>700</v>
      </c>
    </row>
    <row r="699" spans="1:11" x14ac:dyDescent="0.3">
      <c r="A699" s="2">
        <f>IF(_xlfn.CONCAT(B699:C699)=_xlfn.CONCAT(B698:C698),MAX($A$2:A698),MAX($A$2:A698)+1)</f>
        <v>331</v>
      </c>
      <c r="B699" s="3">
        <v>45086</v>
      </c>
      <c r="C699" s="2" t="s">
        <v>290</v>
      </c>
      <c r="D699" s="2" t="str">
        <f>_xlfn.XLOOKUP(C699,Proveedores!A:A,Proveedores!B:B)</f>
        <v>COMERCIAL DON PEPO</v>
      </c>
      <c r="E699" s="13">
        <v>1026</v>
      </c>
      <c r="F699" s="2" t="str">
        <f>_xlfn.XLOOKUP(E699,Productos!A:A,Productos!B:B)</f>
        <v>GELATINA</v>
      </c>
      <c r="G699" s="2" t="str">
        <f>_xlfn.XLOOKUP(F699,Productos!B:B,Productos!C:C)</f>
        <v>UN</v>
      </c>
      <c r="H699" s="12">
        <v>2</v>
      </c>
      <c r="I699" s="10">
        <v>700</v>
      </c>
      <c r="J699" s="10">
        <v>0</v>
      </c>
      <c r="K699" s="14">
        <f t="shared" si="17"/>
        <v>1400</v>
      </c>
    </row>
    <row r="700" spans="1:11" x14ac:dyDescent="0.3">
      <c r="A700" s="2">
        <f>IF(_xlfn.CONCAT(B700:C700)=_xlfn.CONCAT(B699:C699),MAX($A$2:A699),MAX($A$2:A699)+1)</f>
        <v>332</v>
      </c>
      <c r="B700" s="3">
        <v>45086</v>
      </c>
      <c r="C700" s="2" t="s">
        <v>263</v>
      </c>
      <c r="D700" s="2" t="str">
        <f>_xlfn.XLOOKUP(C700,Proveedores!A:A,Proveedores!B:B)</f>
        <v>FARMACIAS FENIX</v>
      </c>
      <c r="E700" s="13">
        <v>1005</v>
      </c>
      <c r="F700" s="2" t="str">
        <f>_xlfn.XLOOKUP(E700,Productos!A:A,Productos!B:B)</f>
        <v>MEDICAMENTOS CASA</v>
      </c>
      <c r="G700" s="2" t="str">
        <f>_xlfn.XLOOKUP(F700,Productos!B:B,Productos!C:C)</f>
        <v>UN</v>
      </c>
      <c r="H700" s="12">
        <v>1</v>
      </c>
      <c r="I700" s="10">
        <v>1800</v>
      </c>
      <c r="J700" s="10">
        <v>0</v>
      </c>
      <c r="K700" s="14">
        <f t="shared" si="17"/>
        <v>1800</v>
      </c>
    </row>
    <row r="701" spans="1:11" x14ac:dyDescent="0.3">
      <c r="A701" s="2">
        <f>IF(_xlfn.CONCAT(B701:C701)=_xlfn.CONCAT(B700:C700),MAX($A$2:A700),MAX($A$2:A700)+1)</f>
        <v>332</v>
      </c>
      <c r="B701" s="3">
        <v>45086</v>
      </c>
      <c r="C701" s="2" t="s">
        <v>263</v>
      </c>
      <c r="D701" s="2" t="str">
        <f>_xlfn.XLOOKUP(C701,Proveedores!A:A,Proveedores!B:B)</f>
        <v>FARMACIAS FENIX</v>
      </c>
      <c r="E701" s="13">
        <v>1005</v>
      </c>
      <c r="F701" s="2" t="str">
        <f>_xlfn.XLOOKUP(E701,Productos!A:A,Productos!B:B)</f>
        <v>MEDICAMENTOS CASA</v>
      </c>
      <c r="G701" s="2" t="str">
        <f>_xlfn.XLOOKUP(F701,Productos!B:B,Productos!C:C)</f>
        <v>UN</v>
      </c>
      <c r="H701" s="12">
        <v>1</v>
      </c>
      <c r="I701" s="10">
        <v>1000</v>
      </c>
      <c r="J701" s="10">
        <v>0</v>
      </c>
      <c r="K701" s="14">
        <f t="shared" si="17"/>
        <v>1000</v>
      </c>
    </row>
    <row r="702" spans="1:11" x14ac:dyDescent="0.3">
      <c r="A702" s="2">
        <f>IF(_xlfn.CONCAT(B702:C702)=_xlfn.CONCAT(B701:C701),MAX($A$2:A701),MAX($A$2:A701)+1)</f>
        <v>332</v>
      </c>
      <c r="B702" s="3">
        <v>45086</v>
      </c>
      <c r="C702" s="2" t="s">
        <v>263</v>
      </c>
      <c r="D702" s="2" t="str">
        <f>_xlfn.XLOOKUP(C702,Proveedores!A:A,Proveedores!B:B)</f>
        <v>FARMACIAS FENIX</v>
      </c>
      <c r="E702" s="13">
        <v>1005</v>
      </c>
      <c r="F702" s="2" t="str">
        <f>_xlfn.XLOOKUP(E702,Productos!A:A,Productos!B:B)</f>
        <v>MEDICAMENTOS CASA</v>
      </c>
      <c r="G702" s="2" t="str">
        <f>_xlfn.XLOOKUP(F702,Productos!B:B,Productos!C:C)</f>
        <v>UN</v>
      </c>
      <c r="H702" s="12">
        <v>1</v>
      </c>
      <c r="I702" s="10">
        <v>1200</v>
      </c>
      <c r="J702" s="10">
        <v>0</v>
      </c>
      <c r="K702" s="14">
        <f t="shared" si="17"/>
        <v>1200</v>
      </c>
    </row>
    <row r="703" spans="1:11" x14ac:dyDescent="0.3">
      <c r="A703" s="2">
        <f>IF(_xlfn.CONCAT(B703:C703)=_xlfn.CONCAT(B702:C702),MAX($A$2:A702),MAX($A$2:A702)+1)</f>
        <v>333</v>
      </c>
      <c r="B703" s="3">
        <v>45087</v>
      </c>
      <c r="C703" s="2" t="s">
        <v>221</v>
      </c>
      <c r="D703" s="2" t="str">
        <f>_xlfn.XLOOKUP(C703,Proveedores!A:A,Proveedores!B:B)</f>
        <v>FAMA</v>
      </c>
      <c r="E703" s="13">
        <v>55</v>
      </c>
      <c r="F703" s="2" t="str">
        <f>_xlfn.XLOOKUP(E703,Productos!A:A,Productos!B:B)</f>
        <v>CERVEZA</v>
      </c>
      <c r="G703" s="2" t="str">
        <f>_xlfn.XLOOKUP(F703,Productos!B:B,Productos!C:C)</f>
        <v>UN</v>
      </c>
      <c r="H703" s="12">
        <v>3</v>
      </c>
      <c r="I703" s="10">
        <v>1400</v>
      </c>
      <c r="J703" s="10">
        <v>0</v>
      </c>
      <c r="K703" s="14">
        <f t="shared" si="17"/>
        <v>4200</v>
      </c>
    </row>
    <row r="704" spans="1:11" x14ac:dyDescent="0.3">
      <c r="A704" s="2">
        <f>IF(_xlfn.CONCAT(B704:C704)=_xlfn.CONCAT(B703:C703),MAX($A$2:A703),MAX($A$2:A703)+1)</f>
        <v>333</v>
      </c>
      <c r="B704" s="3">
        <v>45087</v>
      </c>
      <c r="C704" s="2" t="s">
        <v>221</v>
      </c>
      <c r="D704" s="2" t="str">
        <f>_xlfn.XLOOKUP(C704,Proveedores!A:A,Proveedores!B:B)</f>
        <v>FAMA</v>
      </c>
      <c r="E704" s="13">
        <v>55</v>
      </c>
      <c r="F704" s="2" t="str">
        <f>_xlfn.XLOOKUP(E704,Productos!A:A,Productos!B:B)</f>
        <v>CERVEZA</v>
      </c>
      <c r="G704" s="2" t="str">
        <f>_xlfn.XLOOKUP(F704,Productos!B:B,Productos!C:C)</f>
        <v>UN</v>
      </c>
      <c r="H704" s="12">
        <v>2</v>
      </c>
      <c r="I704" s="10">
        <v>1000</v>
      </c>
      <c r="J704" s="10">
        <v>0</v>
      </c>
      <c r="K704" s="14">
        <f t="shared" si="17"/>
        <v>2000</v>
      </c>
    </row>
    <row r="705" spans="1:11" x14ac:dyDescent="0.3">
      <c r="A705" s="2">
        <f>IF(_xlfn.CONCAT(B705:C705)=_xlfn.CONCAT(B704:C704),MAX($A$2:A704),MAX($A$2:A704)+1)</f>
        <v>334</v>
      </c>
      <c r="B705" s="3">
        <v>45087</v>
      </c>
      <c r="C705" s="2" t="s">
        <v>458</v>
      </c>
      <c r="D705" s="2" t="str">
        <f>_xlfn.XLOOKUP(C705,Proveedores!A:A,Proveedores!B:B)</f>
        <v>CARNICERIA LONQUIMAY</v>
      </c>
      <c r="E705" s="13">
        <v>59</v>
      </c>
      <c r="F705" s="2" t="str">
        <f>_xlfn.XLOOKUP(E705,Productos!A:A,Productos!B:B)</f>
        <v>GUATA CALLO</v>
      </c>
      <c r="G705" s="2" t="str">
        <f>_xlfn.XLOOKUP(F705,Productos!B:B,Productos!C:C)</f>
        <v>KG</v>
      </c>
      <c r="H705" s="12">
        <v>4.0979166666666664</v>
      </c>
      <c r="I705" s="10">
        <v>4800</v>
      </c>
      <c r="J705" s="10">
        <v>0</v>
      </c>
      <c r="K705" s="14">
        <f t="shared" si="17"/>
        <v>19670</v>
      </c>
    </row>
    <row r="706" spans="1:11" x14ac:dyDescent="0.3">
      <c r="A706" s="2">
        <f>IF(_xlfn.CONCAT(B706:C706)=_xlfn.CONCAT(B705:C705),MAX($A$2:A705),MAX($A$2:A705)+1)</f>
        <v>335</v>
      </c>
      <c r="B706" s="3">
        <v>45089</v>
      </c>
      <c r="C706" s="2" t="s">
        <v>454</v>
      </c>
      <c r="D706" s="2" t="str">
        <f>_xlfn.XLOOKUP(C706,Proveedores!A:A,Proveedores!B:B)</f>
        <v>BAZAR MONICA VIERA</v>
      </c>
      <c r="E706" s="13">
        <v>3</v>
      </c>
      <c r="F706" s="2" t="str">
        <f>_xlfn.XLOOKUP(E706,Productos!A:A,Productos!B:B)</f>
        <v>MARMITA</v>
      </c>
      <c r="G706" s="2" t="str">
        <f>_xlfn.XLOOKUP(F706,Productos!B:B,Productos!C:C)</f>
        <v>UN</v>
      </c>
      <c r="H706" s="12">
        <v>50</v>
      </c>
      <c r="I706" s="10">
        <v>200</v>
      </c>
      <c r="J706" s="10">
        <v>0</v>
      </c>
      <c r="K706" s="14">
        <f t="shared" si="17"/>
        <v>10000</v>
      </c>
    </row>
    <row r="707" spans="1:11" x14ac:dyDescent="0.3">
      <c r="A707" s="2">
        <f>IF(_xlfn.CONCAT(B707:C707)=_xlfn.CONCAT(B706:C706),MAX($A$2:A706),MAX($A$2:A706)+1)</f>
        <v>336</v>
      </c>
      <c r="B707" s="3">
        <v>45089</v>
      </c>
      <c r="C707" s="2" t="s">
        <v>221</v>
      </c>
      <c r="D707" s="2" t="str">
        <f>_xlfn.XLOOKUP(C707,Proveedores!A:A,Proveedores!B:B)</f>
        <v>FAMA</v>
      </c>
      <c r="E707" s="13">
        <v>55</v>
      </c>
      <c r="F707" s="2" t="str">
        <f>_xlfn.XLOOKUP(E707,Productos!A:A,Productos!B:B)</f>
        <v>CERVEZA</v>
      </c>
      <c r="G707" s="2" t="str">
        <f>_xlfn.XLOOKUP(F707,Productos!B:B,Productos!C:C)</f>
        <v>UN</v>
      </c>
      <c r="H707" s="12">
        <v>2</v>
      </c>
      <c r="I707" s="10">
        <v>1400</v>
      </c>
      <c r="J707" s="10">
        <v>0</v>
      </c>
      <c r="K707" s="14">
        <f t="shared" si="17"/>
        <v>2800</v>
      </c>
    </row>
    <row r="708" spans="1:11" x14ac:dyDescent="0.3">
      <c r="A708" s="2">
        <f>IF(_xlfn.CONCAT(B708:C708)=_xlfn.CONCAT(B707:C707),MAX($A$2:A707),MAX($A$2:A707)+1)</f>
        <v>337</v>
      </c>
      <c r="B708" s="3">
        <v>45090</v>
      </c>
      <c r="C708" s="2" t="s">
        <v>119</v>
      </c>
      <c r="D708" s="2" t="str">
        <f>_xlfn.XLOOKUP(C708,Proveedores!A:A,Proveedores!B:B)</f>
        <v>FABRICA DE BANDEJAS VANNI</v>
      </c>
      <c r="E708" s="13">
        <v>7</v>
      </c>
      <c r="F708" s="2" t="str">
        <f>_xlfn.XLOOKUP(E708,Productos!A:A,Productos!B:B)</f>
        <v>ENVASE ALUMINIO C-18</v>
      </c>
      <c r="G708" s="2" t="str">
        <f>_xlfn.XLOOKUP(F708,Productos!B:B,Productos!C:C)</f>
        <v>UN</v>
      </c>
      <c r="H708" s="12">
        <v>20</v>
      </c>
      <c r="I708" s="10">
        <v>94.94</v>
      </c>
      <c r="J708" s="10">
        <v>0</v>
      </c>
      <c r="K708" s="14">
        <f t="shared" si="17"/>
        <v>1898.8</v>
      </c>
    </row>
    <row r="709" spans="1:11" x14ac:dyDescent="0.3">
      <c r="A709" s="2">
        <f>IF(_xlfn.CONCAT(B709:C709)=_xlfn.CONCAT(B708:C708),MAX($A$2:A708),MAX($A$2:A708)+1)</f>
        <v>337</v>
      </c>
      <c r="B709" s="3">
        <v>45090</v>
      </c>
      <c r="C709" s="2" t="s">
        <v>119</v>
      </c>
      <c r="D709" s="2" t="str">
        <f>_xlfn.XLOOKUP(C709,Proveedores!A:A,Proveedores!B:B)</f>
        <v>FABRICA DE BANDEJAS VANNI</v>
      </c>
      <c r="E709" s="13">
        <v>73</v>
      </c>
      <c r="F709" s="2" t="str">
        <f>_xlfn.XLOOKUP(E709,Productos!A:A,Productos!B:B)</f>
        <v>ENVASES REDONDO CARTON (CONSOME 8OZ)</v>
      </c>
      <c r="G709" s="2" t="str">
        <f>_xlfn.XLOOKUP(F709,Productos!B:B,Productos!C:C)</f>
        <v>UN</v>
      </c>
      <c r="H709" s="12">
        <v>25</v>
      </c>
      <c r="I709" s="10">
        <v>89.96</v>
      </c>
      <c r="J709" s="10">
        <v>0</v>
      </c>
      <c r="K709" s="14">
        <f t="shared" si="17"/>
        <v>2249</v>
      </c>
    </row>
    <row r="710" spans="1:11" x14ac:dyDescent="0.3">
      <c r="A710" s="2">
        <f>IF(_xlfn.CONCAT(B710:C710)=_xlfn.CONCAT(B709:C709),MAX($A$2:A709),MAX($A$2:A709)+1)</f>
        <v>337</v>
      </c>
      <c r="B710" s="3">
        <v>45090</v>
      </c>
      <c r="C710" s="2" t="s">
        <v>119</v>
      </c>
      <c r="D710" s="2" t="str">
        <f>_xlfn.XLOOKUP(C710,Proveedores!A:A,Proveedores!B:B)</f>
        <v>FABRICA DE BANDEJAS VANNI</v>
      </c>
      <c r="E710" s="13">
        <v>68</v>
      </c>
      <c r="F710" s="2" t="str">
        <f>_xlfn.XLOOKUP(E710,Productos!A:A,Productos!B:B)</f>
        <v>BOLSA CAMISETA</v>
      </c>
      <c r="G710" s="2" t="str">
        <f>_xlfn.XLOOKUP(F710,Productos!B:B,Productos!C:C)</f>
        <v>UN</v>
      </c>
      <c r="H710" s="12">
        <v>100</v>
      </c>
      <c r="I710" s="10">
        <v>17.93</v>
      </c>
      <c r="J710" s="10">
        <v>0</v>
      </c>
      <c r="K710" s="14">
        <f t="shared" si="17"/>
        <v>1793</v>
      </c>
    </row>
    <row r="711" spans="1:11" x14ac:dyDescent="0.3">
      <c r="A711" s="2">
        <f>IF(_xlfn.CONCAT(B711:C711)=_xlfn.CONCAT(B710:C710),MAX($A$2:A710),MAX($A$2:A710)+1)</f>
        <v>337</v>
      </c>
      <c r="B711" s="3">
        <v>45090</v>
      </c>
      <c r="C711" s="2" t="s">
        <v>119</v>
      </c>
      <c r="D711" s="2" t="str">
        <f>_xlfn.XLOOKUP(C711,Proveedores!A:A,Proveedores!B:B)</f>
        <v>FABRICA DE BANDEJAS VANNI</v>
      </c>
      <c r="E711" s="13">
        <v>40</v>
      </c>
      <c r="F711" s="2" t="str">
        <f>_xlfn.XLOOKUP(E711,Productos!A:A,Productos!B:B)</f>
        <v>GUANTE LATEX</v>
      </c>
      <c r="G711" s="2" t="str">
        <f>_xlfn.XLOOKUP(F711,Productos!B:B,Productos!C:C)</f>
        <v>UN</v>
      </c>
      <c r="H711" s="12">
        <v>1</v>
      </c>
      <c r="I711" s="10">
        <v>4736</v>
      </c>
      <c r="J711" s="10">
        <v>0</v>
      </c>
      <c r="K711" s="14">
        <f t="shared" si="17"/>
        <v>4736</v>
      </c>
    </row>
    <row r="712" spans="1:11" x14ac:dyDescent="0.3">
      <c r="A712" s="2">
        <f>IF(_xlfn.CONCAT(B712:C712)=_xlfn.CONCAT(B711:C711),MAX($A$2:A711),MAX($A$2:A711)+1)</f>
        <v>337</v>
      </c>
      <c r="B712" s="3">
        <v>45090</v>
      </c>
      <c r="C712" s="2" t="s">
        <v>119</v>
      </c>
      <c r="D712" s="2" t="str">
        <f>_xlfn.XLOOKUP(C712,Proveedores!A:A,Proveedores!B:B)</f>
        <v>FABRICA DE BANDEJAS VANNI</v>
      </c>
      <c r="E712" s="13">
        <v>39</v>
      </c>
      <c r="F712" s="2" t="str">
        <f>_xlfn.XLOOKUP(E712,Productos!A:A,Productos!B:B)</f>
        <v>PAPEL FILM</v>
      </c>
      <c r="G712" s="2" t="str">
        <f>_xlfn.XLOOKUP(F712,Productos!B:B,Productos!C:C)</f>
        <v>UN</v>
      </c>
      <c r="H712" s="12">
        <v>1</v>
      </c>
      <c r="I712" s="10">
        <v>2494</v>
      </c>
      <c r="J712" s="10">
        <v>0</v>
      </c>
      <c r="K712" s="14">
        <f t="shared" si="17"/>
        <v>2494</v>
      </c>
    </row>
    <row r="713" spans="1:11" x14ac:dyDescent="0.3">
      <c r="A713" s="2">
        <f>IF(_xlfn.CONCAT(B713:C713)=_xlfn.CONCAT(B712:C712),MAX($A$2:A712),MAX($A$2:A712)+1)</f>
        <v>338</v>
      </c>
      <c r="B713" s="3">
        <v>45090</v>
      </c>
      <c r="C713" s="2" t="s">
        <v>108</v>
      </c>
      <c r="D713" s="2" t="str">
        <f>_xlfn.XLOOKUP(C713,Proveedores!A:A,Proveedores!B:B)</f>
        <v>COMERCIAL DE GALLARDO LTDA</v>
      </c>
      <c r="E713" s="13">
        <v>30</v>
      </c>
      <c r="F713" s="2" t="str">
        <f>_xlfn.XLOOKUP(E713,Productos!A:A,Productos!B:B)</f>
        <v>CHOCLO BOLSA 1KG</v>
      </c>
      <c r="G713" s="2" t="str">
        <f>_xlfn.XLOOKUP(F713,Productos!B:B,Productos!C:C)</f>
        <v>UN</v>
      </c>
      <c r="H713" s="12">
        <v>1</v>
      </c>
      <c r="I713" s="10">
        <v>2590</v>
      </c>
      <c r="J713" s="10">
        <v>0</v>
      </c>
      <c r="K713" s="14">
        <f t="shared" si="17"/>
        <v>2590</v>
      </c>
    </row>
    <row r="714" spans="1:11" x14ac:dyDescent="0.3">
      <c r="A714" s="2">
        <f>IF(_xlfn.CONCAT(B714:C714)=_xlfn.CONCAT(B713:C713),MAX($A$2:A713),MAX($A$2:A713)+1)</f>
        <v>339</v>
      </c>
      <c r="B714" s="3">
        <v>45090</v>
      </c>
      <c r="C714" s="2" t="s">
        <v>290</v>
      </c>
      <c r="D714" s="2" t="str">
        <f>_xlfn.XLOOKUP(C714,Proveedores!A:A,Proveedores!B:B)</f>
        <v>COMERCIAL DON PEPO</v>
      </c>
      <c r="E714" s="13">
        <v>96</v>
      </c>
      <c r="F714" s="2" t="str">
        <f>_xlfn.XLOOKUP(E714,Productos!A:A,Productos!B:B)</f>
        <v>MAICENA</v>
      </c>
      <c r="G714" s="2" t="str">
        <f>_xlfn.XLOOKUP(F714,Productos!B:B,Productos!C:C)</f>
        <v>KG</v>
      </c>
      <c r="H714" s="12">
        <v>1</v>
      </c>
      <c r="I714" s="10">
        <v>1590</v>
      </c>
      <c r="J714" s="10">
        <v>0</v>
      </c>
      <c r="K714" s="14">
        <f t="shared" si="17"/>
        <v>1590</v>
      </c>
    </row>
    <row r="715" spans="1:11" x14ac:dyDescent="0.3">
      <c r="A715" s="2">
        <f>IF(_xlfn.CONCAT(B715:C715)=_xlfn.CONCAT(B714:C714),MAX($A$2:A714),MAX($A$2:A714)+1)</f>
        <v>340</v>
      </c>
      <c r="B715" s="3">
        <v>45090</v>
      </c>
      <c r="C715" s="2" t="s">
        <v>194</v>
      </c>
      <c r="D715" s="2" t="str">
        <f>_xlfn.XLOOKUP(C715,Proveedores!A:A,Proveedores!B:B)</f>
        <v>FRUNA</v>
      </c>
      <c r="E715" s="13">
        <v>20</v>
      </c>
      <c r="F715" s="2" t="str">
        <f>_xlfn.XLOOKUP(E715,Productos!A:A,Productos!B:B)</f>
        <v>ACEITE 900ML</v>
      </c>
      <c r="G715" s="2" t="str">
        <f>_xlfn.XLOOKUP(F715,Productos!B:B,Productos!C:C)</f>
        <v>UN</v>
      </c>
      <c r="H715" s="12">
        <v>2</v>
      </c>
      <c r="I715" s="10">
        <v>1330</v>
      </c>
      <c r="J715" s="10">
        <v>0</v>
      </c>
      <c r="K715" s="14">
        <f t="shared" si="17"/>
        <v>2660</v>
      </c>
    </row>
    <row r="716" spans="1:11" x14ac:dyDescent="0.3">
      <c r="A716" s="2">
        <f>IF(_xlfn.CONCAT(B716:C716)=_xlfn.CONCAT(B715:C715),MAX($A$2:A715),MAX($A$2:A715)+1)</f>
        <v>341</v>
      </c>
      <c r="B716" s="3">
        <v>45090</v>
      </c>
      <c r="C716" s="2" t="s">
        <v>263</v>
      </c>
      <c r="D716" s="2" t="str">
        <f>_xlfn.XLOOKUP(C716,Proveedores!A:A,Proveedores!B:B)</f>
        <v>FARMACIAS FENIX</v>
      </c>
      <c r="E716" s="13">
        <v>1005</v>
      </c>
      <c r="F716" s="2" t="str">
        <f>_xlfn.XLOOKUP(E716,Productos!A:A,Productos!B:B)</f>
        <v>MEDICAMENTOS CASA</v>
      </c>
      <c r="G716" s="2" t="str">
        <f>_xlfn.XLOOKUP(F716,Productos!B:B,Productos!C:C)</f>
        <v>UN</v>
      </c>
      <c r="H716" s="12">
        <v>1</v>
      </c>
      <c r="I716" s="10">
        <v>3300</v>
      </c>
      <c r="J716" s="10">
        <v>0</v>
      </c>
      <c r="K716" s="14">
        <f t="shared" si="17"/>
        <v>3300</v>
      </c>
    </row>
    <row r="717" spans="1:11" x14ac:dyDescent="0.3">
      <c r="A717" s="2">
        <f>IF(_xlfn.CONCAT(B717:C717)=_xlfn.CONCAT(B716:C716),MAX($A$2:A716),MAX($A$2:A716)+1)</f>
        <v>342</v>
      </c>
      <c r="B717" s="3">
        <v>45090</v>
      </c>
      <c r="C717" s="2" t="s">
        <v>108</v>
      </c>
      <c r="D717" s="2" t="str">
        <f>_xlfn.XLOOKUP(C717,Proveedores!A:A,Proveedores!B:B)</f>
        <v>COMERCIAL DE GALLARDO LTDA</v>
      </c>
      <c r="E717" s="13">
        <v>1022</v>
      </c>
      <c r="F717" s="2" t="str">
        <f>_xlfn.XLOOKUP(E717,Productos!A:A,Productos!B:B)</f>
        <v>JAMONADA</v>
      </c>
      <c r="G717" s="2" t="str">
        <f>_xlfn.XLOOKUP(F717,Productos!B:B,Productos!C:C)</f>
        <v>KG</v>
      </c>
      <c r="H717" s="12">
        <v>0.27</v>
      </c>
      <c r="I717" s="10">
        <v>6360</v>
      </c>
      <c r="J717" s="10">
        <v>0</v>
      </c>
      <c r="K717" s="14">
        <f t="shared" si="17"/>
        <v>1717.2</v>
      </c>
    </row>
    <row r="718" spans="1:11" x14ac:dyDescent="0.3">
      <c r="A718" s="2">
        <f>IF(_xlfn.CONCAT(B718:C718)=_xlfn.CONCAT(B717:C717),MAX($A$2:A717),MAX($A$2:A717)+1)</f>
        <v>342</v>
      </c>
      <c r="B718" s="3">
        <v>45090</v>
      </c>
      <c r="C718" s="2" t="s">
        <v>108</v>
      </c>
      <c r="D718" s="2" t="str">
        <f>_xlfn.XLOOKUP(C718,Proveedores!A:A,Proveedores!B:B)</f>
        <v>COMERCIAL DE GALLARDO LTDA</v>
      </c>
      <c r="E718" s="13">
        <v>8</v>
      </c>
      <c r="F718" s="2" t="str">
        <f>_xlfn.XLOOKUP(E718,Productos!A:A,Productos!B:B)</f>
        <v>JAMON</v>
      </c>
      <c r="G718" s="2" t="str">
        <f>_xlfn.XLOOKUP(F718,Productos!B:B,Productos!C:C)</f>
        <v>KG</v>
      </c>
      <c r="H718" s="12">
        <v>0.3</v>
      </c>
      <c r="I718" s="10">
        <v>8200</v>
      </c>
      <c r="J718" s="10">
        <v>0</v>
      </c>
      <c r="K718" s="14">
        <f t="shared" si="17"/>
        <v>2460</v>
      </c>
    </row>
    <row r="719" spans="1:11" x14ac:dyDescent="0.3">
      <c r="A719" s="2">
        <f>IF(_xlfn.CONCAT(B719:C719)=_xlfn.CONCAT(B718:C718),MAX($A$2:A718),MAX($A$2:A718)+1)</f>
        <v>343</v>
      </c>
      <c r="B719" s="3">
        <v>45090</v>
      </c>
      <c r="C719" s="2" t="s">
        <v>109</v>
      </c>
      <c r="D719" s="2" t="str">
        <f>_xlfn.XLOOKUP(C719,Proveedores!A:A,Proveedores!B:B)</f>
        <v>SANTA ISABEL</v>
      </c>
      <c r="E719" s="13">
        <v>16</v>
      </c>
      <c r="F719" s="2" t="str">
        <f>_xlfn.XLOOKUP(E719,Productos!A:A,Productos!B:B)</f>
        <v>HARINA</v>
      </c>
      <c r="G719" s="2" t="str">
        <f>_xlfn.XLOOKUP(F719,Productos!B:B,Productos!C:C)</f>
        <v>KG</v>
      </c>
      <c r="H719" s="12">
        <v>3</v>
      </c>
      <c r="I719" s="10">
        <v>1479</v>
      </c>
      <c r="J719" s="10">
        <v>1479</v>
      </c>
      <c r="K719" s="14">
        <f t="shared" si="17"/>
        <v>2958</v>
      </c>
    </row>
    <row r="720" spans="1:11" x14ac:dyDescent="0.3">
      <c r="A720" s="2">
        <f>IF(_xlfn.CONCAT(B720:C720)=_xlfn.CONCAT(B719:C719),MAX($A$2:A719),MAX($A$2:A719)+1)</f>
        <v>343</v>
      </c>
      <c r="B720" s="3">
        <v>45090</v>
      </c>
      <c r="C720" s="2" t="s">
        <v>109</v>
      </c>
      <c r="D720" s="2" t="str">
        <f>_xlfn.XLOOKUP(C720,Proveedores!A:A,Proveedores!B:B)</f>
        <v>SANTA ISABEL</v>
      </c>
      <c r="E720" s="13">
        <v>27</v>
      </c>
      <c r="F720" s="2" t="str">
        <f>_xlfn.XLOOKUP(E720,Productos!A:A,Productos!B:B)</f>
        <v>TRUTRO DE POLLO</v>
      </c>
      <c r="G720" s="2" t="str">
        <f>_xlfn.XLOOKUP(F720,Productos!B:B,Productos!C:C)</f>
        <v>KG</v>
      </c>
      <c r="H720" s="12">
        <v>3.7040000000000002</v>
      </c>
      <c r="I720" s="10">
        <v>2390</v>
      </c>
      <c r="J720" s="10">
        <v>443</v>
      </c>
      <c r="K720" s="14">
        <f t="shared" si="17"/>
        <v>8409.5600000000013</v>
      </c>
    </row>
    <row r="721" spans="1:11" x14ac:dyDescent="0.3">
      <c r="A721" s="2">
        <f>IF(_xlfn.CONCAT(B721:C721)=_xlfn.CONCAT(B720:C720),MAX($A$2:A720),MAX($A$2:A720)+1)</f>
        <v>343</v>
      </c>
      <c r="B721" s="3">
        <v>45090</v>
      </c>
      <c r="C721" s="2" t="s">
        <v>109</v>
      </c>
      <c r="D721" s="2" t="str">
        <f>_xlfn.XLOOKUP(C721,Proveedores!A:A,Proveedores!B:B)</f>
        <v>SANTA ISABEL</v>
      </c>
      <c r="E721" s="13">
        <v>81</v>
      </c>
      <c r="F721" s="2" t="str">
        <f>_xlfn.XLOOKUP(E721,Productos!A:A,Productos!B:B)</f>
        <v>VINAGRE</v>
      </c>
      <c r="G721" s="2" t="str">
        <f>_xlfn.XLOOKUP(F721,Productos!B:B,Productos!C:C)</f>
        <v>UN</v>
      </c>
      <c r="H721" s="12">
        <v>1</v>
      </c>
      <c r="I721" s="10">
        <v>2119</v>
      </c>
      <c r="J721" s="10">
        <v>106</v>
      </c>
      <c r="K721" s="14">
        <f t="shared" si="17"/>
        <v>2013</v>
      </c>
    </row>
    <row r="722" spans="1:11" x14ac:dyDescent="0.3">
      <c r="A722" s="2">
        <f>IF(_xlfn.CONCAT(B722:C722)=_xlfn.CONCAT(B721:C721),MAX($A$2:A721),MAX($A$2:A721)+1)</f>
        <v>343</v>
      </c>
      <c r="B722" s="3">
        <v>45090</v>
      </c>
      <c r="C722" s="2" t="s">
        <v>109</v>
      </c>
      <c r="D722" s="2" t="str">
        <f>_xlfn.XLOOKUP(C722,Proveedores!A:A,Proveedores!B:B)</f>
        <v>SANTA ISABEL</v>
      </c>
      <c r="E722" s="13">
        <v>23</v>
      </c>
      <c r="F722" s="2" t="str">
        <f>_xlfn.XLOOKUP(E722,Productos!A:A,Productos!B:B)</f>
        <v>MARGARINA</v>
      </c>
      <c r="G722" s="2" t="str">
        <f>_xlfn.XLOOKUP(F722,Productos!B:B,Productos!C:C)</f>
        <v>UN</v>
      </c>
      <c r="H722" s="12">
        <v>2</v>
      </c>
      <c r="I722" s="10">
        <v>1290</v>
      </c>
      <c r="J722" s="10">
        <v>129</v>
      </c>
      <c r="K722" s="14">
        <f t="shared" si="17"/>
        <v>2451</v>
      </c>
    </row>
    <row r="723" spans="1:11" x14ac:dyDescent="0.3">
      <c r="A723" s="2">
        <f>IF(_xlfn.CONCAT(B723:C723)=_xlfn.CONCAT(B722:C722),MAX($A$2:A722),MAX($A$2:A722)+1)</f>
        <v>343</v>
      </c>
      <c r="B723" s="3">
        <v>45090</v>
      </c>
      <c r="C723" s="2" t="s">
        <v>109</v>
      </c>
      <c r="D723" s="2" t="str">
        <f>_xlfn.XLOOKUP(C723,Proveedores!A:A,Proveedores!B:B)</f>
        <v>SANTA ISABEL</v>
      </c>
      <c r="E723" s="13">
        <v>1008</v>
      </c>
      <c r="F723" s="2" t="str">
        <f>_xlfn.XLOOKUP(E723,Productos!A:A,Productos!B:B)</f>
        <v>PAN CASA</v>
      </c>
      <c r="G723" s="2" t="str">
        <f>_xlfn.XLOOKUP(F723,Productos!B:B,Productos!C:C)</f>
        <v>KG</v>
      </c>
      <c r="H723" s="12">
        <v>0.95</v>
      </c>
      <c r="I723" s="10">
        <v>2089</v>
      </c>
      <c r="J723" s="10">
        <v>99</v>
      </c>
      <c r="K723" s="14">
        <f t="shared" si="17"/>
        <v>1885.55</v>
      </c>
    </row>
    <row r="724" spans="1:11" x14ac:dyDescent="0.3">
      <c r="A724" s="2">
        <f>IF(_xlfn.CONCAT(B724:C724)=_xlfn.CONCAT(B723:C723),MAX($A$2:A723),MAX($A$2:A723)+1)</f>
        <v>343</v>
      </c>
      <c r="B724" s="3">
        <v>45090</v>
      </c>
      <c r="C724" s="2" t="s">
        <v>109</v>
      </c>
      <c r="D724" s="2" t="str">
        <f>_xlfn.XLOOKUP(C724,Proveedores!A:A,Proveedores!B:B)</f>
        <v>SANTA ISABEL</v>
      </c>
      <c r="E724" s="13">
        <v>19</v>
      </c>
      <c r="F724" s="2" t="str">
        <f>_xlfn.XLOOKUP(E724,Productos!A:A,Productos!B:B)</f>
        <v>PALMITOS</v>
      </c>
      <c r="G724" s="2" t="str">
        <f>_xlfn.XLOOKUP(F724,Productos!B:B,Productos!C:C)</f>
        <v>UN</v>
      </c>
      <c r="H724" s="12">
        <v>2</v>
      </c>
      <c r="I724" s="10">
        <v>1190</v>
      </c>
      <c r="J724" s="10">
        <v>119</v>
      </c>
      <c r="K724" s="14">
        <f t="shared" si="17"/>
        <v>2261</v>
      </c>
    </row>
    <row r="725" spans="1:11" x14ac:dyDescent="0.3">
      <c r="A725" s="2">
        <f>IF(_xlfn.CONCAT(B725:C725)=_xlfn.CONCAT(B724:C724),MAX($A$2:A724),MAX($A$2:A724)+1)</f>
        <v>344</v>
      </c>
      <c r="B725" s="3">
        <v>45090</v>
      </c>
      <c r="C725" s="2" t="s">
        <v>221</v>
      </c>
      <c r="D725" s="2" t="str">
        <f>_xlfn.XLOOKUP(C725,Proveedores!A:A,Proveedores!B:B)</f>
        <v>FAMA</v>
      </c>
      <c r="E725" s="13">
        <v>55</v>
      </c>
      <c r="F725" s="2" t="str">
        <f>_xlfn.XLOOKUP(E725,Productos!A:A,Productos!B:B)</f>
        <v>CERVEZA</v>
      </c>
      <c r="G725" s="2" t="str">
        <f>_xlfn.XLOOKUP(F725,Productos!B:B,Productos!C:C)</f>
        <v>UN</v>
      </c>
      <c r="H725" s="12">
        <v>2</v>
      </c>
      <c r="I725" s="10">
        <v>1400</v>
      </c>
      <c r="J725" s="10">
        <v>0</v>
      </c>
      <c r="K725" s="14">
        <f t="shared" si="17"/>
        <v>2800</v>
      </c>
    </row>
    <row r="726" spans="1:11" x14ac:dyDescent="0.3">
      <c r="A726" s="2">
        <f>IF(_xlfn.CONCAT(B726:C726)=_xlfn.CONCAT(B725:C725),MAX($A$2:A725),MAX($A$2:A725)+1)</f>
        <v>345</v>
      </c>
      <c r="B726" s="3">
        <v>45090</v>
      </c>
      <c r="C726" s="2" t="s">
        <v>245</v>
      </c>
      <c r="D726" s="2" t="str">
        <f>_xlfn.XLOOKUP(C726,Proveedores!A:A,Proveedores!B:B)</f>
        <v>COLECTIVOS 15</v>
      </c>
      <c r="E726" s="13">
        <v>1004</v>
      </c>
      <c r="F726" s="2" t="str">
        <f>_xlfn.XLOOKUP(E726,Productos!A:A,Productos!B:B)</f>
        <v>TRANSPORTE</v>
      </c>
      <c r="G726" s="2" t="str">
        <f>_xlfn.XLOOKUP(F726,Productos!B:B,Productos!C:C)</f>
        <v>UN</v>
      </c>
      <c r="H726" s="12">
        <v>4</v>
      </c>
      <c r="I726" s="10">
        <v>1000</v>
      </c>
      <c r="J726" s="10">
        <v>0</v>
      </c>
      <c r="K726" s="14">
        <f t="shared" si="17"/>
        <v>4000</v>
      </c>
    </row>
    <row r="727" spans="1:11" x14ac:dyDescent="0.3">
      <c r="A727" s="2">
        <f>IF(_xlfn.CONCAT(B727:C727)=_xlfn.CONCAT(B726:C726),MAX($A$2:A726),MAX($A$2:A726)+1)</f>
        <v>346</v>
      </c>
      <c r="B727" s="3">
        <v>45091</v>
      </c>
      <c r="C727" s="2" t="s">
        <v>113</v>
      </c>
      <c r="D727" s="2" t="str">
        <f>_xlfn.XLOOKUP(C727,Proveedores!A:A,Proveedores!B:B)</f>
        <v>UNIMARC</v>
      </c>
      <c r="E727" s="13">
        <v>14</v>
      </c>
      <c r="F727" s="2" t="str">
        <f>_xlfn.XLOOKUP(E727,Productos!A:A,Productos!B:B)</f>
        <v>ARROZ</v>
      </c>
      <c r="G727" s="2" t="str">
        <f>_xlfn.XLOOKUP(F727,Productos!B:B,Productos!C:C)</f>
        <v>UN</v>
      </c>
      <c r="H727" s="12">
        <v>2</v>
      </c>
      <c r="I727" s="10">
        <v>830</v>
      </c>
      <c r="J727" s="10">
        <v>0</v>
      </c>
      <c r="K727" s="14">
        <f t="shared" si="17"/>
        <v>1660</v>
      </c>
    </row>
    <row r="728" spans="1:11" x14ac:dyDescent="0.3">
      <c r="A728" s="2">
        <f>IF(_xlfn.CONCAT(B728:C728)=_xlfn.CONCAT(B727:C727),MAX($A$2:A727),MAX($A$2:A727)+1)</f>
        <v>346</v>
      </c>
      <c r="B728" s="3">
        <v>45091</v>
      </c>
      <c r="C728" s="2" t="s">
        <v>113</v>
      </c>
      <c r="D728" s="2" t="str">
        <f>_xlfn.XLOOKUP(C728,Proveedores!A:A,Proveedores!B:B)</f>
        <v>UNIMARC</v>
      </c>
      <c r="E728" s="13">
        <v>1034</v>
      </c>
      <c r="F728" s="2" t="str">
        <f>_xlfn.XLOOKUP(E728,Productos!A:A,Productos!B:B)</f>
        <v>CREMA PASTELERA</v>
      </c>
      <c r="G728" s="2" t="str">
        <f>_xlfn.XLOOKUP(F728,Productos!B:B,Productos!C:C)</f>
        <v>UN</v>
      </c>
      <c r="H728" s="12">
        <v>2</v>
      </c>
      <c r="I728" s="10">
        <v>650</v>
      </c>
      <c r="J728" s="10">
        <v>280</v>
      </c>
      <c r="K728" s="14">
        <f t="shared" si="17"/>
        <v>1020</v>
      </c>
    </row>
    <row r="729" spans="1:11" x14ac:dyDescent="0.3">
      <c r="A729" s="2">
        <f>IF(_xlfn.CONCAT(B729:C729)=_xlfn.CONCAT(B728:C728),MAX($A$2:A728),MAX($A$2:A728)+1)</f>
        <v>346</v>
      </c>
      <c r="B729" s="3">
        <v>45091</v>
      </c>
      <c r="C729" s="2" t="s">
        <v>113</v>
      </c>
      <c r="D729" s="2" t="str">
        <f>_xlfn.XLOOKUP(C729,Proveedores!A:A,Proveedores!B:B)</f>
        <v>UNIMARC</v>
      </c>
      <c r="E729" s="13">
        <v>15</v>
      </c>
      <c r="F729" s="2" t="str">
        <f>_xlfn.XLOOKUP(E729,Productos!A:A,Productos!B:B)</f>
        <v>AZUCAR</v>
      </c>
      <c r="G729" s="2" t="str">
        <f>_xlfn.XLOOKUP(F729,Productos!B:B,Productos!C:C)</f>
        <v>KG</v>
      </c>
      <c r="H729" s="12">
        <v>1</v>
      </c>
      <c r="I729" s="10">
        <v>1390</v>
      </c>
      <c r="J729" s="10">
        <v>0</v>
      </c>
      <c r="K729" s="14">
        <f t="shared" si="17"/>
        <v>1390</v>
      </c>
    </row>
    <row r="730" spans="1:11" x14ac:dyDescent="0.3">
      <c r="A730" s="2">
        <f>IF(_xlfn.CONCAT(B730:C730)=_xlfn.CONCAT(B729:C729),MAX($A$2:A729),MAX($A$2:A729)+1)</f>
        <v>347</v>
      </c>
      <c r="B730" s="3">
        <v>45091</v>
      </c>
      <c r="C730" s="2" t="s">
        <v>194</v>
      </c>
      <c r="D730" s="2" t="str">
        <f>_xlfn.XLOOKUP(C730,Proveedores!A:A,Proveedores!B:B)</f>
        <v>FRUNA</v>
      </c>
      <c r="E730" s="13">
        <v>1010</v>
      </c>
      <c r="F730" s="2" t="str">
        <f>_xlfn.XLOOKUP(E730,Productos!A:A,Productos!B:B)</f>
        <v>GALLETAS SODA</v>
      </c>
      <c r="G730" s="2" t="str">
        <f>_xlfn.XLOOKUP(F730,Productos!B:B,Productos!C:C)</f>
        <v>UN</v>
      </c>
      <c r="H730" s="12">
        <v>5</v>
      </c>
      <c r="I730" s="10">
        <v>454</v>
      </c>
      <c r="J730" s="10">
        <v>0</v>
      </c>
      <c r="K730" s="14">
        <f t="shared" si="17"/>
        <v>2270</v>
      </c>
    </row>
    <row r="731" spans="1:11" x14ac:dyDescent="0.3">
      <c r="A731" s="2">
        <f>IF(_xlfn.CONCAT(B731:C731)=_xlfn.CONCAT(B730:C730),MAX($A$2:A730),MAX($A$2:A730)+1)</f>
        <v>347</v>
      </c>
      <c r="B731" s="3">
        <v>45091</v>
      </c>
      <c r="C731" s="2" t="s">
        <v>194</v>
      </c>
      <c r="D731" s="2" t="str">
        <f>_xlfn.XLOOKUP(C731,Proveedores!A:A,Proveedores!B:B)</f>
        <v>FRUNA</v>
      </c>
      <c r="E731" s="13">
        <v>93</v>
      </c>
      <c r="F731" s="2" t="str">
        <f>_xlfn.XLOOKUP(E731,Productos!A:A,Productos!B:B)</f>
        <v>MANJAR - CAJA</v>
      </c>
      <c r="G731" s="2" t="str">
        <f>_xlfn.XLOOKUP(F731,Productos!B:B,Productos!C:C)</f>
        <v>UN</v>
      </c>
      <c r="H731" s="12">
        <v>1</v>
      </c>
      <c r="I731" s="10">
        <v>1659</v>
      </c>
      <c r="J731" s="10">
        <v>0</v>
      </c>
      <c r="K731" s="14">
        <f t="shared" si="17"/>
        <v>1659</v>
      </c>
    </row>
    <row r="732" spans="1:11" x14ac:dyDescent="0.3">
      <c r="A732" s="2">
        <f>IF(_xlfn.CONCAT(B732:C732)=_xlfn.CONCAT(B731:C731),MAX($A$2:A731),MAX($A$2:A731)+1)</f>
        <v>347</v>
      </c>
      <c r="B732" s="3">
        <v>45091</v>
      </c>
      <c r="C732" s="2" t="s">
        <v>194</v>
      </c>
      <c r="D732" s="2" t="str">
        <f>_xlfn.XLOOKUP(C732,Proveedores!A:A,Proveedores!B:B)</f>
        <v>FRUNA</v>
      </c>
      <c r="E732" s="13">
        <v>54</v>
      </c>
      <c r="F732" s="2" t="str">
        <f>_xlfn.XLOOKUP(E732,Productos!A:A,Productos!B:B)</f>
        <v>GALLETAS</v>
      </c>
      <c r="G732" s="2" t="str">
        <f>_xlfn.XLOOKUP(F732,Productos!B:B,Productos!C:C)</f>
        <v>UN</v>
      </c>
      <c r="H732" s="12">
        <v>1</v>
      </c>
      <c r="I732" s="10">
        <v>1236</v>
      </c>
      <c r="J732" s="10">
        <v>0</v>
      </c>
      <c r="K732" s="14">
        <f t="shared" si="17"/>
        <v>1236</v>
      </c>
    </row>
    <row r="733" spans="1:11" x14ac:dyDescent="0.3">
      <c r="A733" s="2">
        <f>IF(_xlfn.CONCAT(B733:C733)=_xlfn.CONCAT(B732:C732),MAX($A$2:A732),MAX($A$2:A732)+1)</f>
        <v>348</v>
      </c>
      <c r="B733" s="3">
        <v>45091</v>
      </c>
      <c r="C733" s="2" t="s">
        <v>108</v>
      </c>
      <c r="D733" s="2" t="str">
        <f>_xlfn.XLOOKUP(C733,Proveedores!A:A,Proveedores!B:B)</f>
        <v>COMERCIAL DE GALLARDO LTDA</v>
      </c>
      <c r="E733" s="13">
        <v>1022</v>
      </c>
      <c r="F733" s="2" t="str">
        <f>_xlfn.XLOOKUP(E733,Productos!A:A,Productos!B:B)</f>
        <v>JAMONADA</v>
      </c>
      <c r="G733" s="2" t="str">
        <f>_xlfn.XLOOKUP(F733,Productos!B:B,Productos!C:C)</f>
        <v>KG</v>
      </c>
      <c r="H733" s="12">
        <v>0.255</v>
      </c>
      <c r="I733" s="10">
        <v>6360</v>
      </c>
      <c r="J733" s="10">
        <v>0</v>
      </c>
      <c r="K733" s="14">
        <f t="shared" si="17"/>
        <v>1621.8</v>
      </c>
    </row>
    <row r="734" spans="1:11" x14ac:dyDescent="0.3">
      <c r="A734" s="2">
        <f>IF(_xlfn.CONCAT(B734:C734)=_xlfn.CONCAT(B733:C733),MAX($A$2:A733),MAX($A$2:A733)+1)</f>
        <v>348</v>
      </c>
      <c r="B734" s="3">
        <v>45091</v>
      </c>
      <c r="C734" s="2" t="s">
        <v>108</v>
      </c>
      <c r="D734" s="2" t="str">
        <f>_xlfn.XLOOKUP(C734,Proveedores!A:A,Proveedores!B:B)</f>
        <v>COMERCIAL DE GALLARDO LTDA</v>
      </c>
      <c r="E734" s="13">
        <v>8</v>
      </c>
      <c r="F734" s="2" t="str">
        <f>_xlfn.XLOOKUP(E734,Productos!A:A,Productos!B:B)</f>
        <v>JAMON</v>
      </c>
      <c r="G734" s="2" t="str">
        <f>_xlfn.XLOOKUP(F734,Productos!B:B,Productos!C:C)</f>
        <v>KG</v>
      </c>
      <c r="H734" s="12">
        <v>0.26</v>
      </c>
      <c r="I734" s="10">
        <v>8200</v>
      </c>
      <c r="J734" s="10">
        <v>0</v>
      </c>
      <c r="K734" s="14">
        <f t="shared" si="17"/>
        <v>2132</v>
      </c>
    </row>
    <row r="735" spans="1:11" x14ac:dyDescent="0.3">
      <c r="A735" s="2">
        <f>IF(_xlfn.CONCAT(B735:C735)=_xlfn.CONCAT(B734:C734),MAX($A$2:A734),MAX($A$2:A734)+1)</f>
        <v>348</v>
      </c>
      <c r="B735" s="3">
        <v>45091</v>
      </c>
      <c r="C735" s="2" t="s">
        <v>108</v>
      </c>
      <c r="D735" s="2" t="str">
        <f>_xlfn.XLOOKUP(C735,Proveedores!A:A,Proveedores!B:B)</f>
        <v>COMERCIAL DE GALLARDO LTDA</v>
      </c>
      <c r="E735" s="13">
        <v>76</v>
      </c>
      <c r="F735" s="2" t="str">
        <f>_xlfn.XLOOKUP(E735,Productos!A:A,Productos!B:B)</f>
        <v>SALAME</v>
      </c>
      <c r="G735" s="2" t="str">
        <f>_xlfn.XLOOKUP(F735,Productos!B:B,Productos!C:C)</f>
        <v>KG</v>
      </c>
      <c r="H735" s="12">
        <v>0.125</v>
      </c>
      <c r="I735" s="10">
        <v>11900</v>
      </c>
      <c r="J735" s="10">
        <v>0</v>
      </c>
      <c r="K735" s="14">
        <f t="shared" si="17"/>
        <v>1487.5</v>
      </c>
    </row>
    <row r="736" spans="1:11" x14ac:dyDescent="0.3">
      <c r="A736" s="2">
        <f>IF(_xlfn.CONCAT(B736:C736)=_xlfn.CONCAT(B735:C735),MAX($A$2:A735),MAX($A$2:A735)+1)</f>
        <v>349</v>
      </c>
      <c r="B736" s="3">
        <v>45091</v>
      </c>
      <c r="C736" s="2" t="s">
        <v>109</v>
      </c>
      <c r="D736" s="2" t="str">
        <f>_xlfn.XLOOKUP(C736,Proveedores!A:A,Proveedores!B:B)</f>
        <v>SANTA ISABEL</v>
      </c>
      <c r="E736" s="13">
        <v>1008</v>
      </c>
      <c r="F736" s="2" t="str">
        <f>_xlfn.XLOOKUP(E736,Productos!A:A,Productos!B:B)</f>
        <v>PAN CASA</v>
      </c>
      <c r="G736" s="2" t="str">
        <f>_xlfn.XLOOKUP(F736,Productos!B:B,Productos!C:C)</f>
        <v>KG</v>
      </c>
      <c r="H736" s="12">
        <v>1.242</v>
      </c>
      <c r="I736" s="10">
        <v>1689</v>
      </c>
      <c r="J736" s="10">
        <v>105</v>
      </c>
      <c r="K736" s="14">
        <f t="shared" si="17"/>
        <v>1992.7379999999998</v>
      </c>
    </row>
    <row r="737" spans="1:11" x14ac:dyDescent="0.3">
      <c r="A737" s="2">
        <f>IF(_xlfn.CONCAT(B737:C737)=_xlfn.CONCAT(B736:C736),MAX($A$2:A736),MAX($A$2:A736)+1)</f>
        <v>349</v>
      </c>
      <c r="B737" s="3">
        <v>45091</v>
      </c>
      <c r="C737" s="2" t="s">
        <v>109</v>
      </c>
      <c r="D737" s="2" t="str">
        <f>_xlfn.XLOOKUP(C737,Proveedores!A:A,Proveedores!B:B)</f>
        <v>SANTA ISABEL</v>
      </c>
      <c r="E737" s="13">
        <v>29</v>
      </c>
      <c r="F737" s="2" t="str">
        <f>_xlfn.XLOOKUP(E737,Productos!A:A,Productos!B:B)</f>
        <v>CHAMPIÑONES BANDEJA</v>
      </c>
      <c r="G737" s="2" t="str">
        <f>_xlfn.XLOOKUP(F737,Productos!B:B,Productos!C:C)</f>
        <v>UN</v>
      </c>
      <c r="H737" s="12">
        <v>2</v>
      </c>
      <c r="I737" s="10">
        <v>1190</v>
      </c>
      <c r="J737" s="10">
        <v>380</v>
      </c>
      <c r="K737" s="14">
        <f t="shared" si="17"/>
        <v>2000</v>
      </c>
    </row>
    <row r="738" spans="1:11" x14ac:dyDescent="0.3">
      <c r="A738" s="2">
        <f>IF(_xlfn.CONCAT(B738:C738)=_xlfn.CONCAT(B737:C737),MAX($A$2:A737),MAX($A$2:A737)+1)</f>
        <v>349</v>
      </c>
      <c r="B738" s="3">
        <v>45091</v>
      </c>
      <c r="C738" s="2" t="s">
        <v>109</v>
      </c>
      <c r="D738" s="2" t="str">
        <f>_xlfn.XLOOKUP(C738,Proveedores!A:A,Proveedores!B:B)</f>
        <v>SANTA ISABEL</v>
      </c>
      <c r="E738" s="13">
        <v>16</v>
      </c>
      <c r="F738" s="2" t="str">
        <f>_xlfn.XLOOKUP(E738,Productos!A:A,Productos!B:B)</f>
        <v>HARINA</v>
      </c>
      <c r="G738" s="2" t="str">
        <f>_xlfn.XLOOKUP(F738,Productos!B:B,Productos!C:C)</f>
        <v>KG</v>
      </c>
      <c r="H738" s="12">
        <v>3</v>
      </c>
      <c r="I738" s="10">
        <v>1459</v>
      </c>
      <c r="J738" s="10">
        <v>1459</v>
      </c>
      <c r="K738" s="14">
        <f t="shared" si="17"/>
        <v>2918</v>
      </c>
    </row>
    <row r="739" spans="1:11" x14ac:dyDescent="0.3">
      <c r="A739" s="2">
        <f>IF(_xlfn.CONCAT(B739:C739)=_xlfn.CONCAT(B738:C738),MAX($A$2:A738),MAX($A$2:A738)+1)</f>
        <v>349</v>
      </c>
      <c r="B739" s="3">
        <v>45091</v>
      </c>
      <c r="C739" s="2" t="s">
        <v>109</v>
      </c>
      <c r="D739" s="2" t="str">
        <f>_xlfn.XLOOKUP(C739,Proveedores!A:A,Proveedores!B:B)</f>
        <v>SANTA ISABEL</v>
      </c>
      <c r="E739" s="13">
        <v>1036</v>
      </c>
      <c r="F739" s="2" t="str">
        <f>_xlfn.XLOOKUP(E739,Productos!A:A,Productos!B:B)</f>
        <v>SERVILLETAS</v>
      </c>
      <c r="G739" s="2" t="str">
        <f>_xlfn.XLOOKUP(F739,Productos!B:B,Productos!C:C)</f>
        <v>UN</v>
      </c>
      <c r="H739" s="12">
        <v>1</v>
      </c>
      <c r="I739" s="10">
        <v>1999</v>
      </c>
      <c r="J739" s="10">
        <v>100</v>
      </c>
      <c r="K739" s="14">
        <f t="shared" si="17"/>
        <v>1899</v>
      </c>
    </row>
    <row r="740" spans="1:11" x14ac:dyDescent="0.3">
      <c r="A740" s="2">
        <f>IF(_xlfn.CONCAT(B740:C740)=_xlfn.CONCAT(B739:C739),MAX($A$2:A739),MAX($A$2:A739)+1)</f>
        <v>349</v>
      </c>
      <c r="B740" s="3">
        <v>45091</v>
      </c>
      <c r="C740" s="2" t="s">
        <v>109</v>
      </c>
      <c r="D740" s="2" t="str">
        <f>_xlfn.XLOOKUP(C740,Proveedores!A:A,Proveedores!B:B)</f>
        <v>SANTA ISABEL</v>
      </c>
      <c r="E740" s="13">
        <v>1035</v>
      </c>
      <c r="F740" s="2" t="str">
        <f>_xlfn.XLOOKUP(E740,Productos!A:A,Productos!B:B)</f>
        <v>PACK 4 VASOS</v>
      </c>
      <c r="G740" s="2" t="str">
        <f>_xlfn.XLOOKUP(F740,Productos!B:B,Productos!C:C)</f>
        <v>UN</v>
      </c>
      <c r="H740" s="12">
        <v>1</v>
      </c>
      <c r="I740" s="10">
        <v>5990</v>
      </c>
      <c r="J740" s="10">
        <v>4193</v>
      </c>
      <c r="K740" s="14">
        <f t="shared" si="17"/>
        <v>1797</v>
      </c>
    </row>
    <row r="741" spans="1:11" x14ac:dyDescent="0.3">
      <c r="A741" s="2">
        <f>IF(_xlfn.CONCAT(B741:C741)=_xlfn.CONCAT(B740:C740),MAX($A$2:A740),MAX($A$2:A740)+1)</f>
        <v>350</v>
      </c>
      <c r="B741" s="3">
        <v>45091</v>
      </c>
      <c r="C741" s="2" t="s">
        <v>245</v>
      </c>
      <c r="D741" s="2" t="str">
        <f>_xlfn.XLOOKUP(C741,Proveedores!A:A,Proveedores!B:B)</f>
        <v>COLECTIVOS 15</v>
      </c>
      <c r="E741" s="13">
        <v>1004</v>
      </c>
      <c r="F741" s="2" t="str">
        <f>_xlfn.XLOOKUP(E741,Productos!A:A,Productos!B:B)</f>
        <v>TRANSPORTE</v>
      </c>
      <c r="G741" s="2" t="str">
        <f>_xlfn.XLOOKUP(F741,Productos!B:B,Productos!C:C)</f>
        <v>UN</v>
      </c>
      <c r="H741" s="12">
        <v>2</v>
      </c>
      <c r="I741" s="10">
        <v>1000</v>
      </c>
      <c r="J741" s="10">
        <v>0</v>
      </c>
      <c r="K741" s="14">
        <f t="shared" si="17"/>
        <v>2000</v>
      </c>
    </row>
    <row r="742" spans="1:11" x14ac:dyDescent="0.3">
      <c r="A742" s="2">
        <f>IF(_xlfn.CONCAT(B742:C742)=_xlfn.CONCAT(B741:C741),MAX($A$2:A741),MAX($A$2:A741)+1)</f>
        <v>351</v>
      </c>
      <c r="B742" s="3">
        <v>45092</v>
      </c>
      <c r="C742" s="2" t="s">
        <v>245</v>
      </c>
      <c r="D742" s="2" t="str">
        <f>_xlfn.XLOOKUP(C742,Proveedores!A:A,Proveedores!B:B)</f>
        <v>COLECTIVOS 15</v>
      </c>
      <c r="E742" s="13">
        <v>1004</v>
      </c>
      <c r="F742" s="2" t="str">
        <f>_xlfn.XLOOKUP(E742,Productos!A:A,Productos!B:B)</f>
        <v>TRANSPORTE</v>
      </c>
      <c r="G742" s="2" t="str">
        <f>_xlfn.XLOOKUP(F742,Productos!B:B,Productos!C:C)</f>
        <v>UN</v>
      </c>
      <c r="H742" s="12">
        <v>2</v>
      </c>
      <c r="I742" s="10">
        <v>1000</v>
      </c>
      <c r="J742" s="10">
        <v>0</v>
      </c>
      <c r="K742" s="14">
        <f t="shared" si="17"/>
        <v>2000</v>
      </c>
    </row>
    <row r="743" spans="1:11" x14ac:dyDescent="0.3">
      <c r="A743" s="2">
        <f>IF(_xlfn.CONCAT(B743:C743)=_xlfn.CONCAT(B742:C742),MAX($A$2:A742),MAX($A$2:A742)+1)</f>
        <v>352</v>
      </c>
      <c r="B743" s="3">
        <v>45092</v>
      </c>
      <c r="C743" s="2" t="s">
        <v>466</v>
      </c>
      <c r="D743" s="2" t="str">
        <f>_xlfn.XLOOKUP(C743,Proveedores!A:A,Proveedores!B:B)</f>
        <v>ALVI SA</v>
      </c>
      <c r="E743" s="13">
        <v>1037</v>
      </c>
      <c r="F743" s="2" t="str">
        <f>_xlfn.XLOOKUP(E743,Productos!A:A,Productos!B:B)</f>
        <v>PAPEL HIGIENICO</v>
      </c>
      <c r="G743" s="2" t="str">
        <f>_xlfn.XLOOKUP(F743,Productos!B:B,Productos!C:C)</f>
        <v>UN</v>
      </c>
      <c r="H743" s="12">
        <v>12</v>
      </c>
      <c r="I743" s="10">
        <v>1250</v>
      </c>
      <c r="J743" s="10">
        <v>0</v>
      </c>
      <c r="K743" s="14">
        <f t="shared" si="17"/>
        <v>15000</v>
      </c>
    </row>
    <row r="744" spans="1:11" x14ac:dyDescent="0.3">
      <c r="A744" s="2">
        <f>IF(_xlfn.CONCAT(B744:C744)=_xlfn.CONCAT(B743:C743),MAX($A$2:A743),MAX($A$2:A743)+1)</f>
        <v>352</v>
      </c>
      <c r="B744" s="3">
        <v>45092</v>
      </c>
      <c r="C744" s="2" t="s">
        <v>466</v>
      </c>
      <c r="D744" s="2" t="str">
        <f>_xlfn.XLOOKUP(C744,Proveedores!A:A,Proveedores!B:B)</f>
        <v>ALVI SA</v>
      </c>
      <c r="E744" s="13">
        <v>2</v>
      </c>
      <c r="F744" s="2" t="str">
        <f>_xlfn.XLOOKUP(E744,Productos!A:A,Productos!B:B)</f>
        <v>CREMA DE LECHE</v>
      </c>
      <c r="G744" s="2" t="str">
        <f>_xlfn.XLOOKUP(F744,Productos!B:B,Productos!C:C)</f>
        <v>LT</v>
      </c>
      <c r="H744" s="12">
        <v>2</v>
      </c>
      <c r="I744" s="10">
        <v>4450</v>
      </c>
      <c r="J744" s="10">
        <v>0</v>
      </c>
      <c r="K744" s="14">
        <f t="shared" si="17"/>
        <v>8900</v>
      </c>
    </row>
    <row r="745" spans="1:11" x14ac:dyDescent="0.3">
      <c r="A745" s="2">
        <f>IF(_xlfn.CONCAT(B745:C745)=_xlfn.CONCAT(B744:C744),MAX($A$2:A744),MAX($A$2:A744)+1)</f>
        <v>352</v>
      </c>
      <c r="B745" s="3">
        <v>45092</v>
      </c>
      <c r="C745" s="2" t="s">
        <v>466</v>
      </c>
      <c r="D745" s="2" t="str">
        <f>_xlfn.XLOOKUP(C745,Proveedores!A:A,Proveedores!B:B)</f>
        <v>ALVI SA</v>
      </c>
      <c r="E745" s="13">
        <v>63</v>
      </c>
      <c r="F745" s="2" t="str">
        <f>_xlfn.XLOOKUP(E745,Productos!A:A,Productos!B:B)</f>
        <v>MANTECA</v>
      </c>
      <c r="G745" s="2" t="str">
        <f>_xlfn.XLOOKUP(F745,Productos!B:B,Productos!C:C)</f>
        <v>UN</v>
      </c>
      <c r="H745" s="12">
        <v>1</v>
      </c>
      <c r="I745" s="10">
        <v>2690</v>
      </c>
      <c r="J745" s="10">
        <v>0</v>
      </c>
      <c r="K745" s="14">
        <f t="shared" si="17"/>
        <v>2690</v>
      </c>
    </row>
    <row r="746" spans="1:11" x14ac:dyDescent="0.3">
      <c r="A746" s="2">
        <f>IF(_xlfn.CONCAT(B746:C746)=_xlfn.CONCAT(B745:C745),MAX($A$2:A745),MAX($A$2:A745)+1)</f>
        <v>352</v>
      </c>
      <c r="B746" s="3">
        <v>45092</v>
      </c>
      <c r="C746" s="2" t="s">
        <v>466</v>
      </c>
      <c r="D746" s="2" t="str">
        <f>_xlfn.XLOOKUP(C746,Proveedores!A:A,Proveedores!B:B)</f>
        <v>ALVI SA</v>
      </c>
      <c r="E746" s="13">
        <v>44</v>
      </c>
      <c r="F746" s="2" t="str">
        <f>_xlfn.XLOOKUP(E746,Productos!A:A,Productos!B:B)</f>
        <v>QUESO RALLADO</v>
      </c>
      <c r="G746" s="2" t="str">
        <f>_xlfn.XLOOKUP(F746,Productos!B:B,Productos!C:C)</f>
        <v>UN</v>
      </c>
      <c r="H746" s="12">
        <v>3</v>
      </c>
      <c r="I746" s="10">
        <v>750</v>
      </c>
      <c r="J746" s="10">
        <v>0</v>
      </c>
      <c r="K746" s="14">
        <f t="shared" si="17"/>
        <v>2250</v>
      </c>
    </row>
    <row r="747" spans="1:11" x14ac:dyDescent="0.3">
      <c r="A747" s="2">
        <f>IF(_xlfn.CONCAT(B747:C747)=_xlfn.CONCAT(B746:C746),MAX($A$2:A746),MAX($A$2:A746)+1)</f>
        <v>352</v>
      </c>
      <c r="B747" s="3">
        <v>45092</v>
      </c>
      <c r="C747" s="2" t="s">
        <v>466</v>
      </c>
      <c r="D747" s="2" t="str">
        <f>_xlfn.XLOOKUP(C747,Proveedores!A:A,Proveedores!B:B)</f>
        <v>ALVI SA</v>
      </c>
      <c r="E747" s="13">
        <v>9</v>
      </c>
      <c r="F747" s="2" t="str">
        <f>_xlfn.XLOOKUP(E747,Productos!A:A,Productos!B:B)</f>
        <v>LECHE SEMIDESCREMADA</v>
      </c>
      <c r="G747" s="2" t="str">
        <f>_xlfn.XLOOKUP(F747,Productos!B:B,Productos!C:C)</f>
        <v>UN</v>
      </c>
      <c r="H747" s="12">
        <v>3</v>
      </c>
      <c r="I747" s="10">
        <v>980</v>
      </c>
      <c r="J747" s="10">
        <v>0</v>
      </c>
      <c r="K747" s="14">
        <f t="shared" si="17"/>
        <v>2940</v>
      </c>
    </row>
    <row r="748" spans="1:11" x14ac:dyDescent="0.3">
      <c r="A748" s="2">
        <f>IF(_xlfn.CONCAT(B748:C748)=_xlfn.CONCAT(B747:C747),MAX($A$2:A747),MAX($A$2:A747)+1)</f>
        <v>352</v>
      </c>
      <c r="B748" s="3">
        <v>45092</v>
      </c>
      <c r="C748" s="2" t="s">
        <v>466</v>
      </c>
      <c r="D748" s="2" t="str">
        <f>_xlfn.XLOOKUP(C748,Proveedores!A:A,Proveedores!B:B)</f>
        <v>ALVI SA</v>
      </c>
      <c r="E748" s="13">
        <v>52</v>
      </c>
      <c r="F748" s="2" t="str">
        <f>_xlfn.XLOOKUP(E748,Productos!A:A,Productos!B:B)</f>
        <v>PRIMAVERA MINUTO VERDE</v>
      </c>
      <c r="G748" s="2" t="str">
        <f>_xlfn.XLOOKUP(F748,Productos!B:B,Productos!C:C)</f>
        <v>UN</v>
      </c>
      <c r="H748" s="12">
        <v>2</v>
      </c>
      <c r="I748" s="10">
        <v>2270</v>
      </c>
      <c r="J748" s="10">
        <v>0</v>
      </c>
      <c r="K748" s="14">
        <f t="shared" si="17"/>
        <v>4540</v>
      </c>
    </row>
    <row r="749" spans="1:11" x14ac:dyDescent="0.3">
      <c r="A749" s="2">
        <f>IF(_xlfn.CONCAT(B749:C749)=_xlfn.CONCAT(B748:C748),MAX($A$2:A748),MAX($A$2:A748)+1)</f>
        <v>352</v>
      </c>
      <c r="B749" s="3">
        <v>45092</v>
      </c>
      <c r="C749" s="2" t="s">
        <v>466</v>
      </c>
      <c r="D749" s="2" t="str">
        <f>_xlfn.XLOOKUP(C749,Proveedores!A:A,Proveedores!B:B)</f>
        <v>ALVI SA</v>
      </c>
      <c r="E749" s="13">
        <v>30</v>
      </c>
      <c r="F749" s="2" t="str">
        <f>_xlfn.XLOOKUP(E749,Productos!A:A,Productos!B:B)</f>
        <v>CHOCLO BOLSA 1KG</v>
      </c>
      <c r="G749" s="2" t="str">
        <f>_xlfn.XLOOKUP(F749,Productos!B:B,Productos!C:C)</f>
        <v>UN</v>
      </c>
      <c r="H749" s="12">
        <v>1</v>
      </c>
      <c r="I749" s="10">
        <v>2290</v>
      </c>
      <c r="J749" s="10">
        <v>0</v>
      </c>
      <c r="K749" s="14">
        <f t="shared" si="17"/>
        <v>2290</v>
      </c>
    </row>
    <row r="750" spans="1:11" x14ac:dyDescent="0.3">
      <c r="A750" s="2">
        <f>IF(_xlfn.CONCAT(B750:C750)=_xlfn.CONCAT(B749:C749),MAX($A$2:A749),MAX($A$2:A749)+1)</f>
        <v>352</v>
      </c>
      <c r="B750" s="3">
        <v>45092</v>
      </c>
      <c r="C750" s="2" t="s">
        <v>466</v>
      </c>
      <c r="D750" s="2" t="str">
        <f>_xlfn.XLOOKUP(C750,Proveedores!A:A,Proveedores!B:B)</f>
        <v>ALVI SA</v>
      </c>
      <c r="E750" s="13">
        <v>90</v>
      </c>
      <c r="F750" s="2" t="str">
        <f>_xlfn.XLOOKUP(E750,Productos!A:A,Productos!B:B)</f>
        <v>SEMOLA</v>
      </c>
      <c r="G750" s="2" t="str">
        <f>_xlfn.XLOOKUP(F750,Productos!B:B,Productos!C:C)</f>
        <v>UN</v>
      </c>
      <c r="H750" s="12">
        <v>1</v>
      </c>
      <c r="I750" s="10">
        <v>2040</v>
      </c>
      <c r="J750" s="10">
        <v>0</v>
      </c>
      <c r="K750" s="14">
        <f t="shared" si="17"/>
        <v>2040</v>
      </c>
    </row>
    <row r="751" spans="1:11" x14ac:dyDescent="0.3">
      <c r="A751" s="2">
        <f>IF(_xlfn.CONCAT(B751:C751)=_xlfn.CONCAT(B750:C750),MAX($A$2:A750),MAX($A$2:A750)+1)</f>
        <v>353</v>
      </c>
      <c r="B751" s="3">
        <v>45093</v>
      </c>
      <c r="C751" s="2" t="s">
        <v>279</v>
      </c>
      <c r="D751" s="2" t="str">
        <f>_xlfn.XLOOKUP(C751,Proveedores!A:A,Proveedores!B:B)</f>
        <v>GALPON</v>
      </c>
      <c r="E751" s="13">
        <v>1014</v>
      </c>
      <c r="F751" s="2" t="str">
        <f>_xlfn.XLOOKUP(E751,Productos!A:A,Productos!B:B)</f>
        <v>BEBIDA</v>
      </c>
      <c r="G751" s="2" t="str">
        <f>_xlfn.XLOOKUP(F751,Productos!B:B,Productos!C:C)</f>
        <v>UN</v>
      </c>
      <c r="H751" s="12">
        <v>1</v>
      </c>
      <c r="I751" s="10">
        <v>1700</v>
      </c>
      <c r="J751" s="10">
        <v>0</v>
      </c>
      <c r="K751" s="14">
        <f t="shared" si="17"/>
        <v>1700</v>
      </c>
    </row>
    <row r="752" spans="1:11" x14ac:dyDescent="0.3">
      <c r="A752" s="2">
        <f>IF(_xlfn.CONCAT(B752:C752)=_xlfn.CONCAT(B751:C751),MAX($A$2:A751),MAX($A$2:A751)+1)</f>
        <v>354</v>
      </c>
      <c r="B752" s="3">
        <v>45093</v>
      </c>
      <c r="C752" s="2" t="s">
        <v>221</v>
      </c>
      <c r="D752" s="2" t="str">
        <f>_xlfn.XLOOKUP(C752,Proveedores!A:A,Proveedores!B:B)</f>
        <v>FAMA</v>
      </c>
      <c r="E752" s="13">
        <v>55</v>
      </c>
      <c r="F752" s="2" t="str">
        <f>_xlfn.XLOOKUP(E752,Productos!A:A,Productos!B:B)</f>
        <v>CERVEZA</v>
      </c>
      <c r="G752" s="2" t="str">
        <f>_xlfn.XLOOKUP(F752,Productos!B:B,Productos!C:C)</f>
        <v>UN</v>
      </c>
      <c r="H752" s="12">
        <v>2</v>
      </c>
      <c r="I752" s="10">
        <v>1400</v>
      </c>
      <c r="J752" s="10">
        <v>0</v>
      </c>
      <c r="K752" s="14">
        <f t="shared" si="17"/>
        <v>2800</v>
      </c>
    </row>
    <row r="753" spans="1:11" x14ac:dyDescent="0.3">
      <c r="A753" s="2">
        <f>IF(_xlfn.CONCAT(B753:C753)=_xlfn.CONCAT(B752:C752),MAX($A$2:A752),MAX($A$2:A752)+1)</f>
        <v>355</v>
      </c>
      <c r="B753" s="3">
        <v>45094</v>
      </c>
      <c r="C753" s="2" t="s">
        <v>160</v>
      </c>
      <c r="D753" s="2" t="str">
        <f>_xlfn.XLOOKUP(C753,Proveedores!A:A,Proveedores!B:B)</f>
        <v>CARNES KAR</v>
      </c>
      <c r="E753" s="13">
        <v>70</v>
      </c>
      <c r="F753" s="2" t="str">
        <f>_xlfn.XLOOKUP(E753,Productos!A:A,Productos!B:B)</f>
        <v>CARNE VACUNO</v>
      </c>
      <c r="G753" s="2" t="str">
        <f>_xlfn.XLOOKUP(F753,Productos!B:B,Productos!C:C)</f>
        <v>KG</v>
      </c>
      <c r="H753" s="12">
        <v>2.0680000000000001</v>
      </c>
      <c r="I753" s="10">
        <v>5998</v>
      </c>
      <c r="J753" s="10">
        <v>0</v>
      </c>
      <c r="K753" s="14">
        <f t="shared" si="17"/>
        <v>12403.864</v>
      </c>
    </row>
    <row r="754" spans="1:11" x14ac:dyDescent="0.3">
      <c r="A754" s="2">
        <f>IF(_xlfn.CONCAT(B754:C754)=_xlfn.CONCAT(B753:C753),MAX($A$2:A753),MAX($A$2:A753)+1)</f>
        <v>356</v>
      </c>
      <c r="B754" s="3">
        <v>45094</v>
      </c>
      <c r="C754" s="2" t="s">
        <v>109</v>
      </c>
      <c r="D754" s="2" t="str">
        <f>_xlfn.XLOOKUP(C754,Proveedores!A:A,Proveedores!B:B)</f>
        <v>SANTA ISABEL</v>
      </c>
      <c r="E754" s="13">
        <v>1008</v>
      </c>
      <c r="F754" s="2" t="str">
        <f>_xlfn.XLOOKUP(E754,Productos!A:A,Productos!B:B)</f>
        <v>PAN CASA</v>
      </c>
      <c r="G754" s="2" t="str">
        <f>_xlfn.XLOOKUP(F754,Productos!B:B,Productos!C:C)</f>
        <v>KG</v>
      </c>
      <c r="H754" s="12">
        <v>0.97</v>
      </c>
      <c r="I754" s="10">
        <v>2089</v>
      </c>
      <c r="J754" s="10">
        <v>101</v>
      </c>
      <c r="K754" s="14">
        <f t="shared" ref="K754:K809" si="18">(H754*I754)-J754</f>
        <v>1925.33</v>
      </c>
    </row>
    <row r="755" spans="1:11" x14ac:dyDescent="0.3">
      <c r="A755" s="2">
        <f>IF(_xlfn.CONCAT(B755:C755)=_xlfn.CONCAT(B754:C754),MAX($A$2:A754),MAX($A$2:A754)+1)</f>
        <v>356</v>
      </c>
      <c r="B755" s="3">
        <v>45094</v>
      </c>
      <c r="C755" s="2" t="s">
        <v>109</v>
      </c>
      <c r="D755" s="2" t="str">
        <f>_xlfn.XLOOKUP(C755,Proveedores!A:A,Proveedores!B:B)</f>
        <v>SANTA ISABEL</v>
      </c>
      <c r="E755" s="13">
        <v>16</v>
      </c>
      <c r="F755" s="2" t="str">
        <f>_xlfn.XLOOKUP(E755,Productos!A:A,Productos!B:B)</f>
        <v>HARINA</v>
      </c>
      <c r="G755" s="2" t="str">
        <f>_xlfn.XLOOKUP(F755,Productos!B:B,Productos!C:C)</f>
        <v>KG</v>
      </c>
      <c r="H755" s="12">
        <v>3</v>
      </c>
      <c r="I755" s="10">
        <v>1459</v>
      </c>
      <c r="J755" s="10">
        <v>1459</v>
      </c>
      <c r="K755" s="14">
        <f t="shared" si="18"/>
        <v>2918</v>
      </c>
    </row>
    <row r="756" spans="1:11" x14ac:dyDescent="0.3">
      <c r="A756" s="2">
        <f>IF(_xlfn.CONCAT(B756:C756)=_xlfn.CONCAT(B755:C755),MAX($A$2:A755),MAX($A$2:A755)+1)</f>
        <v>356</v>
      </c>
      <c r="B756" s="3">
        <v>45094</v>
      </c>
      <c r="C756" s="2" t="s">
        <v>109</v>
      </c>
      <c r="D756" s="2" t="str">
        <f>_xlfn.XLOOKUP(C756,Proveedores!A:A,Proveedores!B:B)</f>
        <v>SANTA ISABEL</v>
      </c>
      <c r="E756" s="13">
        <v>27</v>
      </c>
      <c r="F756" s="2" t="str">
        <f>_xlfn.XLOOKUP(E756,Productos!A:A,Productos!B:B)</f>
        <v>TRUTRO DE POLLO</v>
      </c>
      <c r="G756" s="2" t="str">
        <f>_xlfn.XLOOKUP(F756,Productos!B:B,Productos!C:C)</f>
        <v>KG</v>
      </c>
      <c r="H756" s="12">
        <v>2.0880000000000001</v>
      </c>
      <c r="I756" s="10">
        <v>2390</v>
      </c>
      <c r="J756" s="10">
        <v>250</v>
      </c>
      <c r="K756" s="14">
        <f t="shared" si="18"/>
        <v>4740.3200000000006</v>
      </c>
    </row>
    <row r="757" spans="1:11" x14ac:dyDescent="0.3">
      <c r="A757" s="2">
        <f>IF(_xlfn.CONCAT(B757:C757)=_xlfn.CONCAT(B756:C756),MAX($A$2:A756),MAX($A$2:A756)+1)</f>
        <v>357</v>
      </c>
      <c r="B757" s="3">
        <v>45094</v>
      </c>
      <c r="C757" s="2" t="s">
        <v>270</v>
      </c>
      <c r="D757" s="2" t="str">
        <f>_xlfn.XLOOKUP(C757,Proveedores!A:A,Proveedores!B:B)</f>
        <v>CARNES SANTA ANA</v>
      </c>
      <c r="E757" s="13">
        <v>28</v>
      </c>
      <c r="F757" s="2" t="str">
        <f>_xlfn.XLOOKUP(E757,Productos!A:A,Productos!B:B)</f>
        <v>CHULETAS</v>
      </c>
      <c r="G757" s="2" t="str">
        <f>_xlfn.XLOOKUP(F757,Productos!B:B,Productos!C:C)</f>
        <v>KG</v>
      </c>
      <c r="H757" s="12">
        <v>0.66500000000000004</v>
      </c>
      <c r="I757" s="10">
        <v>3773</v>
      </c>
      <c r="J757" s="10">
        <v>0</v>
      </c>
      <c r="K757" s="14">
        <f t="shared" si="18"/>
        <v>2509.0450000000001</v>
      </c>
    </row>
    <row r="758" spans="1:11" x14ac:dyDescent="0.3">
      <c r="A758" s="2">
        <f>IF(_xlfn.CONCAT(B758:C758)=_xlfn.CONCAT(B757:C757),MAX($A$2:A757),MAX($A$2:A757)+1)</f>
        <v>357</v>
      </c>
      <c r="B758" s="3">
        <v>45094</v>
      </c>
      <c r="C758" s="2" t="s">
        <v>270</v>
      </c>
      <c r="D758" s="2" t="str">
        <f>_xlfn.XLOOKUP(C758,Proveedores!A:A,Proveedores!B:B)</f>
        <v>CARNES SANTA ANA</v>
      </c>
      <c r="E758" s="13">
        <v>109</v>
      </c>
      <c r="F758" s="2" t="str">
        <f>_xlfn.XLOOKUP(E758,Productos!A:A,Productos!B:B)</f>
        <v>HAMBURGUESAS</v>
      </c>
      <c r="G758" s="2" t="str">
        <f>_xlfn.XLOOKUP(F758,Productos!B:B,Productos!C:C)</f>
        <v>UN</v>
      </c>
      <c r="H758" s="12">
        <v>6</v>
      </c>
      <c r="I758" s="10">
        <v>210</v>
      </c>
      <c r="J758" s="10">
        <v>0</v>
      </c>
      <c r="K758" s="14">
        <f t="shared" si="18"/>
        <v>1260</v>
      </c>
    </row>
    <row r="759" spans="1:11" x14ac:dyDescent="0.3">
      <c r="A759" s="2">
        <f>IF(_xlfn.CONCAT(B759:C759)=_xlfn.CONCAT(B758:C758),MAX($A$2:A758),MAX($A$2:A758)+1)</f>
        <v>358</v>
      </c>
      <c r="B759" s="3">
        <v>45094</v>
      </c>
      <c r="C759" s="2" t="s">
        <v>258</v>
      </c>
      <c r="D759" s="2" t="str">
        <f>_xlfn.XLOOKUP(C759,Proveedores!A:A,Proveedores!B:B)</f>
        <v>COMERCIAL SAN MARTIN</v>
      </c>
      <c r="E759" s="13">
        <v>1015</v>
      </c>
      <c r="F759" s="2" t="str">
        <f>_xlfn.XLOOKUP(E759,Productos!A:A,Productos!B:B)</f>
        <v>ISOTONICA</v>
      </c>
      <c r="G759" s="2" t="str">
        <f>_xlfn.XLOOKUP(F759,Productos!B:B,Productos!C:C)</f>
        <v>UN</v>
      </c>
      <c r="H759" s="12">
        <v>1</v>
      </c>
      <c r="I759" s="10">
        <v>1290</v>
      </c>
      <c r="J759" s="10">
        <v>210</v>
      </c>
      <c r="K759" s="14">
        <f t="shared" si="18"/>
        <v>1080</v>
      </c>
    </row>
    <row r="760" spans="1:11" x14ac:dyDescent="0.3">
      <c r="A760" s="2">
        <f>IF(_xlfn.CONCAT(B760:C760)=_xlfn.CONCAT(B759:C759),MAX($A$2:A759),MAX($A$2:A759)+1)</f>
        <v>358</v>
      </c>
      <c r="B760" s="3">
        <v>45094</v>
      </c>
      <c r="C760" s="2" t="s">
        <v>258</v>
      </c>
      <c r="D760" s="2" t="str">
        <f>_xlfn.XLOOKUP(C760,Proveedores!A:A,Proveedores!B:B)</f>
        <v>COMERCIAL SAN MARTIN</v>
      </c>
      <c r="E760" s="13">
        <v>55</v>
      </c>
      <c r="F760" s="2" t="str">
        <f>_xlfn.XLOOKUP(E760,Productos!A:A,Productos!B:B)</f>
        <v>CERVEZA</v>
      </c>
      <c r="G760" s="2" t="str">
        <f>_xlfn.XLOOKUP(F760,Productos!B:B,Productos!C:C)</f>
        <v>UN</v>
      </c>
      <c r="H760" s="12">
        <v>1</v>
      </c>
      <c r="I760" s="10">
        <v>13050</v>
      </c>
      <c r="J760" s="10">
        <v>5160</v>
      </c>
      <c r="K760" s="14">
        <f t="shared" si="18"/>
        <v>7890</v>
      </c>
    </row>
    <row r="761" spans="1:11" x14ac:dyDescent="0.3">
      <c r="A761" s="2">
        <f>IF(_xlfn.CONCAT(B761:C761)=_xlfn.CONCAT(B760:C760),MAX($A$2:A760),MAX($A$2:A760)+1)</f>
        <v>359</v>
      </c>
      <c r="B761" s="3">
        <v>45094</v>
      </c>
      <c r="C761" s="2" t="s">
        <v>108</v>
      </c>
      <c r="D761" s="2" t="str">
        <f>_xlfn.XLOOKUP(C761,Proveedores!A:A,Proveedores!B:B)</f>
        <v>COMERCIAL DE GALLARDO LTDA</v>
      </c>
      <c r="E761" s="13">
        <v>8</v>
      </c>
      <c r="F761" s="2" t="str">
        <f>_xlfn.XLOOKUP(E761,Productos!A:A,Productos!B:B)</f>
        <v>JAMON</v>
      </c>
      <c r="G761" s="2" t="str">
        <f>_xlfn.XLOOKUP(F761,Productos!B:B,Productos!C:C)</f>
        <v>KG</v>
      </c>
      <c r="H761" s="12">
        <v>0.22500000000000001</v>
      </c>
      <c r="I761" s="10">
        <v>5200</v>
      </c>
      <c r="J761" s="10">
        <v>0</v>
      </c>
      <c r="K761" s="14">
        <f t="shared" si="18"/>
        <v>1170</v>
      </c>
    </row>
    <row r="762" spans="1:11" x14ac:dyDescent="0.3">
      <c r="A762" s="2">
        <f>IF(_xlfn.CONCAT(B762:C762)=_xlfn.CONCAT(B761:C761),MAX($A$2:A761),MAX($A$2:A761)+1)</f>
        <v>359</v>
      </c>
      <c r="B762" s="3">
        <v>45094</v>
      </c>
      <c r="C762" s="2" t="s">
        <v>108</v>
      </c>
      <c r="D762" s="2" t="str">
        <f>_xlfn.XLOOKUP(C762,Proveedores!A:A,Proveedores!B:B)</f>
        <v>COMERCIAL DE GALLARDO LTDA</v>
      </c>
      <c r="E762" s="13">
        <v>1022</v>
      </c>
      <c r="F762" s="2" t="str">
        <f>_xlfn.XLOOKUP(E762,Productos!A:A,Productos!B:B)</f>
        <v>JAMONADA</v>
      </c>
      <c r="G762" s="2" t="str">
        <f>_xlfn.XLOOKUP(F762,Productos!B:B,Productos!C:C)</f>
        <v>KG</v>
      </c>
      <c r="H762" s="12">
        <v>0.32500000000000001</v>
      </c>
      <c r="I762" s="10">
        <v>6360</v>
      </c>
      <c r="J762" s="10">
        <v>0</v>
      </c>
      <c r="K762" s="14">
        <f t="shared" si="18"/>
        <v>2067</v>
      </c>
    </row>
    <row r="763" spans="1:11" x14ac:dyDescent="0.3">
      <c r="A763" s="2">
        <f>IF(_xlfn.CONCAT(B763:C763)=_xlfn.CONCAT(B762:C762),MAX($A$2:A762),MAX($A$2:A762)+1)</f>
        <v>359</v>
      </c>
      <c r="B763" s="3">
        <v>45094</v>
      </c>
      <c r="C763" s="2" t="s">
        <v>108</v>
      </c>
      <c r="D763" s="2" t="str">
        <f>_xlfn.XLOOKUP(C763,Proveedores!A:A,Proveedores!B:B)</f>
        <v>COMERCIAL DE GALLARDO LTDA</v>
      </c>
      <c r="E763" s="13">
        <v>8</v>
      </c>
      <c r="F763" s="2" t="str">
        <f>_xlfn.XLOOKUP(E763,Productos!A:A,Productos!B:B)</f>
        <v>JAMON</v>
      </c>
      <c r="G763" s="2" t="str">
        <f>_xlfn.XLOOKUP(F763,Productos!B:B,Productos!C:C)</f>
        <v>KG</v>
      </c>
      <c r="H763" s="12">
        <v>0.38</v>
      </c>
      <c r="I763" s="10">
        <v>8200</v>
      </c>
      <c r="J763" s="10">
        <v>0</v>
      </c>
      <c r="K763" s="14">
        <f t="shared" si="18"/>
        <v>3116</v>
      </c>
    </row>
    <row r="764" spans="1:11" x14ac:dyDescent="0.3">
      <c r="A764" s="2">
        <f>IF(_xlfn.CONCAT(B764:C764)=_xlfn.CONCAT(B763:C763),MAX($A$2:A763),MAX($A$2:A763)+1)</f>
        <v>360</v>
      </c>
      <c r="B764" s="3">
        <v>45094</v>
      </c>
      <c r="C764" s="2" t="s">
        <v>245</v>
      </c>
      <c r="D764" s="2" t="str">
        <f>_xlfn.XLOOKUP(C764,Proveedores!A:A,Proveedores!B:B)</f>
        <v>COLECTIVOS 15</v>
      </c>
      <c r="E764" s="13">
        <v>1004</v>
      </c>
      <c r="F764" s="2" t="str">
        <f>_xlfn.XLOOKUP(E764,Productos!A:A,Productos!B:B)</f>
        <v>TRANSPORTE</v>
      </c>
      <c r="G764" s="2" t="str">
        <f>_xlfn.XLOOKUP(F764,Productos!B:B,Productos!C:C)</f>
        <v>UN</v>
      </c>
      <c r="H764" s="12">
        <v>2</v>
      </c>
      <c r="I764" s="10">
        <v>1000</v>
      </c>
      <c r="J764" s="10">
        <v>0</v>
      </c>
      <c r="K764" s="14">
        <f t="shared" si="18"/>
        <v>2000</v>
      </c>
    </row>
    <row r="765" spans="1:11" x14ac:dyDescent="0.3">
      <c r="A765" s="2">
        <f>IF(_xlfn.CONCAT(B765:C765)=_xlfn.CONCAT(B764:C764),MAX($A$2:A764),MAX($A$2:A764)+1)</f>
        <v>361</v>
      </c>
      <c r="B765" s="3">
        <v>45094</v>
      </c>
      <c r="C765" s="2" t="s">
        <v>309</v>
      </c>
      <c r="D765" s="2" t="str">
        <f>_xlfn.XLOOKUP(C765,Proveedores!A:A,Proveedores!B:B)</f>
        <v>MINIMARKET 465</v>
      </c>
      <c r="E765" s="13">
        <v>42</v>
      </c>
      <c r="F765" s="2" t="str">
        <f>_xlfn.XLOOKUP(E765,Productos!A:A,Productos!B:B)</f>
        <v>PECHUGA POLLO</v>
      </c>
      <c r="G765" s="2" t="str">
        <f>_xlfn.XLOOKUP(F765,Productos!B:B,Productos!C:C)</f>
        <v>KG</v>
      </c>
      <c r="H765" s="12">
        <v>0.74522292993630568</v>
      </c>
      <c r="I765" s="10">
        <v>7850</v>
      </c>
      <c r="J765" s="10">
        <v>0</v>
      </c>
      <c r="K765" s="14">
        <f t="shared" si="18"/>
        <v>5850</v>
      </c>
    </row>
    <row r="766" spans="1:11" x14ac:dyDescent="0.3">
      <c r="A766" s="2">
        <f>IF(_xlfn.CONCAT(B766:C766)=_xlfn.CONCAT(B765:C765),MAX($A$2:A765),MAX($A$2:A765)+1)</f>
        <v>362</v>
      </c>
      <c r="B766" s="3">
        <v>45095</v>
      </c>
      <c r="C766" s="2" t="s">
        <v>279</v>
      </c>
      <c r="D766" s="2" t="str">
        <f>_xlfn.XLOOKUP(C766,Proveedores!A:A,Proveedores!B:B)</f>
        <v>GALPON</v>
      </c>
      <c r="E766" s="13">
        <v>1014</v>
      </c>
      <c r="F766" s="2" t="str">
        <f>_xlfn.XLOOKUP(E766,Productos!A:A,Productos!B:B)</f>
        <v>BEBIDA</v>
      </c>
      <c r="G766" s="2" t="str">
        <f>_xlfn.XLOOKUP(F766,Productos!B:B,Productos!C:C)</f>
        <v>UN</v>
      </c>
      <c r="H766" s="12">
        <v>1</v>
      </c>
      <c r="I766" s="10">
        <v>1700</v>
      </c>
      <c r="J766" s="10">
        <v>0</v>
      </c>
      <c r="K766" s="14">
        <f t="shared" si="18"/>
        <v>1700</v>
      </c>
    </row>
    <row r="767" spans="1:11" x14ac:dyDescent="0.3">
      <c r="A767" s="2">
        <f>IF(_xlfn.CONCAT(B767:C767)=_xlfn.CONCAT(B766:C766),MAX($A$2:A766),MAX($A$2:A766)+1)</f>
        <v>363</v>
      </c>
      <c r="B767" s="3">
        <v>45095</v>
      </c>
      <c r="C767" s="2" t="s">
        <v>221</v>
      </c>
      <c r="D767" s="2" t="str">
        <f>_xlfn.XLOOKUP(C767,Proveedores!A:A,Proveedores!B:B)</f>
        <v>FAMA</v>
      </c>
      <c r="E767" s="13">
        <v>55</v>
      </c>
      <c r="F767" s="2" t="str">
        <f>_xlfn.XLOOKUP(E767,Productos!A:A,Productos!B:B)</f>
        <v>CERVEZA</v>
      </c>
      <c r="G767" s="2" t="str">
        <f>_xlfn.XLOOKUP(F767,Productos!B:B,Productos!C:C)</f>
        <v>UN</v>
      </c>
      <c r="H767" s="12">
        <v>2</v>
      </c>
      <c r="I767" s="10">
        <v>1400</v>
      </c>
      <c r="J767" s="10">
        <v>0</v>
      </c>
      <c r="K767" s="14">
        <f t="shared" si="18"/>
        <v>2800</v>
      </c>
    </row>
    <row r="768" spans="1:11" x14ac:dyDescent="0.3">
      <c r="A768" s="2">
        <f>IF(_xlfn.CONCAT(B768:C768)=_xlfn.CONCAT(B767:C767),MAX($A$2:A767),MAX($A$2:A767)+1)</f>
        <v>364</v>
      </c>
      <c r="B768" s="3">
        <v>45096</v>
      </c>
      <c r="C768" s="2" t="s">
        <v>116</v>
      </c>
      <c r="D768" s="2" t="str">
        <f>_xlfn.XLOOKUP(C768,Proveedores!A:A,Proveedores!B:B)</f>
        <v>EMPRESA COMERCIAL LA VEGA</v>
      </c>
      <c r="E768" s="13">
        <v>56</v>
      </c>
      <c r="F768" s="2" t="str">
        <f>_xlfn.XLOOKUP(E768,Productos!A:A,Productos!B:B)</f>
        <v>VERDURAS</v>
      </c>
      <c r="G768" s="2" t="str">
        <f>_xlfn.XLOOKUP(F768,Productos!B:B,Productos!C:C)</f>
        <v>UN</v>
      </c>
      <c r="H768" s="12">
        <v>1</v>
      </c>
      <c r="I768" s="10">
        <v>1400</v>
      </c>
      <c r="J768" s="10">
        <v>0</v>
      </c>
      <c r="K768" s="14">
        <f t="shared" si="18"/>
        <v>1400</v>
      </c>
    </row>
    <row r="769" spans="1:11" x14ac:dyDescent="0.3">
      <c r="A769" s="2">
        <f>IF(_xlfn.CONCAT(B769:C769)=_xlfn.CONCAT(B768:C768),MAX($A$2:A768),MAX($A$2:A768)+1)</f>
        <v>365</v>
      </c>
      <c r="B769" s="3">
        <v>45097</v>
      </c>
      <c r="C769" s="2" t="s">
        <v>245</v>
      </c>
      <c r="D769" s="2" t="str">
        <f>_xlfn.XLOOKUP(C769,Proveedores!A:A,Proveedores!B:B)</f>
        <v>COLECTIVOS 15</v>
      </c>
      <c r="E769" s="13">
        <v>1004</v>
      </c>
      <c r="F769" s="2" t="str">
        <f>_xlfn.XLOOKUP(E769,Productos!A:A,Productos!B:B)</f>
        <v>TRANSPORTE</v>
      </c>
      <c r="G769" s="2" t="str">
        <f>_xlfn.XLOOKUP(F769,Productos!B:B,Productos!C:C)</f>
        <v>UN</v>
      </c>
      <c r="H769" s="12">
        <v>2</v>
      </c>
      <c r="I769" s="10">
        <v>1000</v>
      </c>
      <c r="J769" s="10">
        <v>0</v>
      </c>
      <c r="K769" s="14">
        <f t="shared" si="18"/>
        <v>2000</v>
      </c>
    </row>
    <row r="770" spans="1:11" x14ac:dyDescent="0.3">
      <c r="A770" s="2">
        <f>IF(_xlfn.CONCAT(B770:C770)=_xlfn.CONCAT(B769:C769),MAX($A$2:A769),MAX($A$2:A769)+1)</f>
        <v>366</v>
      </c>
      <c r="B770" s="3">
        <v>45096</v>
      </c>
      <c r="C770" s="2" t="s">
        <v>116</v>
      </c>
      <c r="D770" s="2" t="str">
        <f>_xlfn.XLOOKUP(C770,Proveedores!A:A,Proveedores!B:B)</f>
        <v>EMPRESA COMERCIAL LA VEGA</v>
      </c>
      <c r="E770" s="13">
        <v>56</v>
      </c>
      <c r="F770" s="2" t="str">
        <f>_xlfn.XLOOKUP(E770,Productos!A:A,Productos!B:B)</f>
        <v>VERDURAS</v>
      </c>
      <c r="G770" s="2" t="str">
        <f>_xlfn.XLOOKUP(F770,Productos!B:B,Productos!C:C)</f>
        <v>UN</v>
      </c>
      <c r="H770" s="12">
        <v>1</v>
      </c>
      <c r="I770" s="10">
        <v>2430</v>
      </c>
      <c r="J770" s="10">
        <v>0</v>
      </c>
      <c r="K770" s="14">
        <f t="shared" si="18"/>
        <v>2430</v>
      </c>
    </row>
    <row r="771" spans="1:11" x14ac:dyDescent="0.3">
      <c r="A771" s="2">
        <f>IF(_xlfn.CONCAT(B771:C771)=_xlfn.CONCAT(B770:C770),MAX($A$2:A770),MAX($A$2:A770)+1)</f>
        <v>367</v>
      </c>
      <c r="B771" s="3">
        <v>45097</v>
      </c>
      <c r="C771" s="11" t="s">
        <v>320</v>
      </c>
      <c r="D771" s="2" t="str">
        <f>_xlfn.XLOOKUP(C771,Proveedores!A:A,Proveedores!B:B)</f>
        <v>CARNES SANTIAGO</v>
      </c>
      <c r="E771" s="13">
        <v>59</v>
      </c>
      <c r="F771" s="2" t="str">
        <f>_xlfn.XLOOKUP(E771,Productos!A:A,Productos!B:B)</f>
        <v>GUATA CALLO</v>
      </c>
      <c r="G771" s="2" t="str">
        <f>_xlfn.XLOOKUP(F771,Productos!B:B,Productos!C:C)</f>
        <v>KG</v>
      </c>
      <c r="H771" s="12">
        <v>1.385</v>
      </c>
      <c r="I771" s="10">
        <v>4998</v>
      </c>
      <c r="J771" s="10">
        <v>0</v>
      </c>
      <c r="K771" s="14">
        <f t="shared" si="18"/>
        <v>6922.2300000000005</v>
      </c>
    </row>
    <row r="772" spans="1:11" x14ac:dyDescent="0.3">
      <c r="A772" s="2">
        <f>IF(_xlfn.CONCAT(B772:C772)=_xlfn.CONCAT(B771:C771),MAX($A$2:A771),MAX($A$2:A771)+1)</f>
        <v>368</v>
      </c>
      <c r="B772" s="3">
        <v>45097</v>
      </c>
      <c r="C772" s="2" t="s">
        <v>110</v>
      </c>
      <c r="D772" s="2" t="str">
        <f>_xlfn.XLOOKUP(C772,Proveedores!A:A,Proveedores!B:B)</f>
        <v>DISTRIBUIDORA DELICIA SPA</v>
      </c>
      <c r="E772" s="13">
        <v>94</v>
      </c>
      <c r="F772" s="2" t="str">
        <f>_xlfn.XLOOKUP(E772,Productos!A:A,Productos!B:B)</f>
        <v>ENVASE DOMO (SOPAIPILLAS)</v>
      </c>
      <c r="G772" s="2" t="str">
        <f>_xlfn.XLOOKUP(F772,Productos!B:B,Productos!C:C)</f>
        <v>UN</v>
      </c>
      <c r="H772" s="12">
        <v>8</v>
      </c>
      <c r="I772" s="10">
        <v>300</v>
      </c>
      <c r="J772" s="10">
        <v>0</v>
      </c>
      <c r="K772" s="14">
        <f t="shared" si="18"/>
        <v>2400</v>
      </c>
    </row>
    <row r="773" spans="1:11" x14ac:dyDescent="0.3">
      <c r="A773" s="2">
        <f>IF(_xlfn.CONCAT(B773:C773)=_xlfn.CONCAT(B772:C772),MAX($A$2:A772),MAX($A$2:A772)+1)</f>
        <v>368</v>
      </c>
      <c r="B773" s="3">
        <v>45097</v>
      </c>
      <c r="C773" s="2" t="s">
        <v>110</v>
      </c>
      <c r="D773" s="2" t="str">
        <f>_xlfn.XLOOKUP(C773,Proveedores!A:A,Proveedores!B:B)</f>
        <v>DISTRIBUIDORA DELICIA SPA</v>
      </c>
      <c r="E773" s="13">
        <v>95</v>
      </c>
      <c r="F773" s="2" t="str">
        <f>_xlfn.XLOOKUP(E773,Productos!A:A,Productos!B:B)</f>
        <v>ETIQUETAS</v>
      </c>
      <c r="G773" s="2" t="str">
        <f>_xlfn.XLOOKUP(F773,Productos!B:B,Productos!C:C)</f>
        <v>UN</v>
      </c>
      <c r="H773" s="12">
        <v>10</v>
      </c>
      <c r="I773" s="10">
        <v>20</v>
      </c>
      <c r="J773" s="10">
        <v>0</v>
      </c>
      <c r="K773" s="14">
        <f t="shared" si="18"/>
        <v>200</v>
      </c>
    </row>
    <row r="774" spans="1:11" x14ac:dyDescent="0.3">
      <c r="A774" s="2">
        <f>IF(_xlfn.CONCAT(B774:C774)=_xlfn.CONCAT(B773:C773),MAX($A$2:A773),MAX($A$2:A773)+1)</f>
        <v>369</v>
      </c>
      <c r="B774" s="3">
        <v>45097</v>
      </c>
      <c r="C774" s="2" t="s">
        <v>263</v>
      </c>
      <c r="D774" s="2" t="str">
        <f>_xlfn.XLOOKUP(C774,Proveedores!A:A,Proveedores!B:B)</f>
        <v>FARMACIAS FENIX</v>
      </c>
      <c r="E774" s="13">
        <v>1005</v>
      </c>
      <c r="F774" s="2" t="str">
        <f>_xlfn.XLOOKUP(E774,Productos!A:A,Productos!B:B)</f>
        <v>MEDICAMENTOS CASA</v>
      </c>
      <c r="G774" s="2" t="str">
        <f>_xlfn.XLOOKUP(F774,Productos!B:B,Productos!C:C)</f>
        <v>UN</v>
      </c>
      <c r="H774" s="12">
        <v>1</v>
      </c>
      <c r="I774" s="10">
        <v>950</v>
      </c>
      <c r="J774" s="10">
        <v>0</v>
      </c>
      <c r="K774" s="14">
        <f t="shared" si="18"/>
        <v>950</v>
      </c>
    </row>
    <row r="775" spans="1:11" x14ac:dyDescent="0.3">
      <c r="A775" s="2">
        <f>IF(_xlfn.CONCAT(B775:C775)=_xlfn.CONCAT(B774:C774),MAX($A$2:A774),MAX($A$2:A774)+1)</f>
        <v>370</v>
      </c>
      <c r="B775" s="3">
        <v>45097</v>
      </c>
      <c r="C775" s="2" t="s">
        <v>116</v>
      </c>
      <c r="D775" s="2" t="str">
        <f>_xlfn.XLOOKUP(C775,Proveedores!A:A,Proveedores!B:B)</f>
        <v>EMPRESA COMERCIAL LA VEGA</v>
      </c>
      <c r="E775" s="13">
        <v>56</v>
      </c>
      <c r="F775" s="2" t="str">
        <f>_xlfn.XLOOKUP(E775,Productos!A:A,Productos!B:B)</f>
        <v>VERDURAS</v>
      </c>
      <c r="G775" s="2" t="str">
        <f>_xlfn.XLOOKUP(F775,Productos!B:B,Productos!C:C)</f>
        <v>UN</v>
      </c>
      <c r="H775" s="12">
        <v>1</v>
      </c>
      <c r="I775" s="10">
        <v>2400</v>
      </c>
      <c r="J775" s="10">
        <v>0</v>
      </c>
      <c r="K775" s="14">
        <f t="shared" si="18"/>
        <v>2400</v>
      </c>
    </row>
    <row r="776" spans="1:11" x14ac:dyDescent="0.3">
      <c r="A776" s="2">
        <f>IF(_xlfn.CONCAT(B776:C776)=_xlfn.CONCAT(B775:C775),MAX($A$2:A775),MAX($A$2:A775)+1)</f>
        <v>371</v>
      </c>
      <c r="B776" s="3">
        <v>45097</v>
      </c>
      <c r="C776" s="2" t="s">
        <v>109</v>
      </c>
      <c r="D776" s="2" t="str">
        <f>_xlfn.XLOOKUP(C776,Proveedores!A:A,Proveedores!B:B)</f>
        <v>SANTA ISABEL</v>
      </c>
      <c r="E776" s="13">
        <v>42</v>
      </c>
      <c r="F776" s="2" t="str">
        <f>_xlfn.XLOOKUP(E776,Productos!A:A,Productos!B:B)</f>
        <v>PECHUGA POLLO</v>
      </c>
      <c r="G776" s="2" t="str">
        <f>_xlfn.XLOOKUP(F776,Productos!B:B,Productos!C:C)</f>
        <v>KG</v>
      </c>
      <c r="H776" s="12">
        <v>3.75</v>
      </c>
      <c r="I776" s="10">
        <v>2590</v>
      </c>
      <c r="J776" s="10">
        <v>486</v>
      </c>
      <c r="K776" s="14">
        <f t="shared" si="18"/>
        <v>9226.5</v>
      </c>
    </row>
    <row r="777" spans="1:11" x14ac:dyDescent="0.3">
      <c r="A777" s="2">
        <f>IF(_xlfn.CONCAT(B777:C777)=_xlfn.CONCAT(B776:C776),MAX($A$2:A776),MAX($A$2:A776)+1)</f>
        <v>371</v>
      </c>
      <c r="B777" s="3">
        <v>45097</v>
      </c>
      <c r="C777" s="2" t="s">
        <v>109</v>
      </c>
      <c r="D777" s="2" t="str">
        <f>_xlfn.XLOOKUP(C777,Proveedores!A:A,Proveedores!B:B)</f>
        <v>SANTA ISABEL</v>
      </c>
      <c r="E777" s="13">
        <v>48</v>
      </c>
      <c r="F777" s="2" t="str">
        <f>_xlfn.XLOOKUP(E777,Productos!A:A,Productos!B:B)</f>
        <v>SAL COCINA</v>
      </c>
      <c r="G777" s="2" t="str">
        <f>_xlfn.XLOOKUP(F777,Productos!B:B,Productos!C:C)</f>
        <v>UN</v>
      </c>
      <c r="H777" s="12">
        <v>1</v>
      </c>
      <c r="I777" s="10">
        <v>569</v>
      </c>
      <c r="J777" s="10">
        <v>28</v>
      </c>
      <c r="K777" s="14">
        <f t="shared" si="18"/>
        <v>541</v>
      </c>
    </row>
    <row r="778" spans="1:11" x14ac:dyDescent="0.3">
      <c r="A778" s="2">
        <f>IF(_xlfn.CONCAT(B778:C778)=_xlfn.CONCAT(B777:C777),MAX($A$2:A777),MAX($A$2:A777)+1)</f>
        <v>371</v>
      </c>
      <c r="B778" s="3">
        <v>45097</v>
      </c>
      <c r="C778" s="2" t="s">
        <v>109</v>
      </c>
      <c r="D778" s="2" t="str">
        <f>_xlfn.XLOOKUP(C778,Proveedores!A:A,Proveedores!B:B)</f>
        <v>SANTA ISABEL</v>
      </c>
      <c r="E778" s="13">
        <v>1008</v>
      </c>
      <c r="F778" s="2" t="str">
        <f>_xlfn.XLOOKUP(E778,Productos!A:A,Productos!B:B)</f>
        <v>PAN CASA</v>
      </c>
      <c r="G778" s="2" t="str">
        <f>_xlfn.XLOOKUP(F778,Productos!B:B,Productos!C:C)</f>
        <v>KG</v>
      </c>
      <c r="H778" s="12">
        <v>0.96</v>
      </c>
      <c r="I778" s="10">
        <v>2089</v>
      </c>
      <c r="J778" s="10">
        <v>100</v>
      </c>
      <c r="K778" s="14">
        <f t="shared" si="18"/>
        <v>1905.4399999999998</v>
      </c>
    </row>
    <row r="779" spans="1:11" x14ac:dyDescent="0.3">
      <c r="A779" s="2">
        <f>IF(_xlfn.CONCAT(B779:C779)=_xlfn.CONCAT(B778:C778),MAX($A$2:A778),MAX($A$2:A778)+1)</f>
        <v>372</v>
      </c>
      <c r="B779" s="3">
        <v>45097</v>
      </c>
      <c r="C779" s="2" t="s">
        <v>119</v>
      </c>
      <c r="D779" s="2" t="str">
        <f>_xlfn.XLOOKUP(C779,Proveedores!A:A,Proveedores!B:B)</f>
        <v>FABRICA DE BANDEJAS VANNI</v>
      </c>
      <c r="E779" s="13">
        <v>3</v>
      </c>
      <c r="F779" s="2" t="str">
        <f>_xlfn.XLOOKUP(E779,Productos!A:A,Productos!B:B)</f>
        <v>MARMITA</v>
      </c>
      <c r="G779" s="2" t="str">
        <f>_xlfn.XLOOKUP(F779,Productos!B:B,Productos!C:C)</f>
        <v>UN</v>
      </c>
      <c r="H779" s="12">
        <v>100</v>
      </c>
      <c r="I779" s="10">
        <v>96.77</v>
      </c>
      <c r="J779" s="10">
        <v>0</v>
      </c>
      <c r="K779" s="14">
        <f t="shared" si="18"/>
        <v>9677</v>
      </c>
    </row>
    <row r="780" spans="1:11" x14ac:dyDescent="0.3">
      <c r="A780" s="2">
        <f>IF(_xlfn.CONCAT(B780:C780)=_xlfn.CONCAT(B779:C779),MAX($A$2:A779),MAX($A$2:A779)+1)</f>
        <v>373</v>
      </c>
      <c r="B780" s="3">
        <v>45099</v>
      </c>
      <c r="C780" s="2" t="s">
        <v>113</v>
      </c>
      <c r="D780" s="2" t="str">
        <f>_xlfn.XLOOKUP(C780,Proveedores!A:A,Proveedores!B:B)</f>
        <v>UNIMARC</v>
      </c>
      <c r="E780" s="13">
        <v>1008</v>
      </c>
      <c r="F780" s="2" t="str">
        <f>_xlfn.XLOOKUP(E780,Productos!A:A,Productos!B:B)</f>
        <v>PAN CASA</v>
      </c>
      <c r="G780" s="2" t="str">
        <f>_xlfn.XLOOKUP(F780,Productos!B:B,Productos!C:C)</f>
        <v>KG</v>
      </c>
      <c r="H780" s="12">
        <v>0.83</v>
      </c>
      <c r="I780" s="10">
        <v>2190</v>
      </c>
      <c r="J780" s="10">
        <v>0</v>
      </c>
      <c r="K780" s="14">
        <f t="shared" si="18"/>
        <v>1817.6999999999998</v>
      </c>
    </row>
    <row r="781" spans="1:11" x14ac:dyDescent="0.3">
      <c r="A781" s="2">
        <f>IF(_xlfn.CONCAT(B781:C781)=_xlfn.CONCAT(B780:C780),MAX($A$2:A780),MAX($A$2:A780)+1)</f>
        <v>373</v>
      </c>
      <c r="B781" s="3">
        <v>45099</v>
      </c>
      <c r="C781" s="2" t="s">
        <v>113</v>
      </c>
      <c r="D781" s="2" t="str">
        <f>_xlfn.XLOOKUP(C781,Proveedores!A:A,Proveedores!B:B)</f>
        <v>UNIMARC</v>
      </c>
      <c r="E781" s="13">
        <v>14</v>
      </c>
      <c r="F781" s="2" t="str">
        <f>_xlfn.XLOOKUP(E781,Productos!A:A,Productos!B:B)</f>
        <v>ARROZ</v>
      </c>
      <c r="G781" s="2" t="str">
        <f>_xlfn.XLOOKUP(F781,Productos!B:B,Productos!C:C)</f>
        <v>UN</v>
      </c>
      <c r="H781" s="12">
        <v>2</v>
      </c>
      <c r="I781" s="10">
        <v>830</v>
      </c>
      <c r="J781" s="10">
        <v>0</v>
      </c>
      <c r="K781" s="14">
        <f t="shared" si="18"/>
        <v>1660</v>
      </c>
    </row>
    <row r="782" spans="1:11" x14ac:dyDescent="0.3">
      <c r="A782" s="2">
        <f>IF(_xlfn.CONCAT(B782:C782)=_xlfn.CONCAT(B781:C781),MAX($A$2:A781),MAX($A$2:A781)+1)</f>
        <v>374</v>
      </c>
      <c r="B782" s="3">
        <v>45099</v>
      </c>
      <c r="C782" s="2" t="s">
        <v>290</v>
      </c>
      <c r="D782" s="2" t="str">
        <f>_xlfn.XLOOKUP(C782,Proveedores!A:A,Proveedores!B:B)</f>
        <v>COMERCIAL DON PEPO</v>
      </c>
      <c r="E782" s="13">
        <v>1020</v>
      </c>
      <c r="F782" s="2" t="str">
        <f>_xlfn.XLOOKUP(E782,Productos!A:A,Productos!B:B)</f>
        <v>DETERGENTE</v>
      </c>
      <c r="G782" s="2" t="str">
        <f>_xlfn.XLOOKUP(F782,Productos!B:B,Productos!C:C)</f>
        <v>UN</v>
      </c>
      <c r="H782" s="12">
        <v>1</v>
      </c>
      <c r="I782" s="10">
        <v>1990</v>
      </c>
      <c r="J782" s="10">
        <v>0</v>
      </c>
      <c r="K782" s="14">
        <f t="shared" si="18"/>
        <v>1990</v>
      </c>
    </row>
    <row r="783" spans="1:11" x14ac:dyDescent="0.3">
      <c r="A783" s="2">
        <f>IF(_xlfn.CONCAT(B783:C783)=_xlfn.CONCAT(B782:C782),MAX($A$2:A782),MAX($A$2:A782)+1)</f>
        <v>375</v>
      </c>
      <c r="B783" s="3">
        <v>45099</v>
      </c>
      <c r="C783" s="2" t="s">
        <v>194</v>
      </c>
      <c r="D783" s="2" t="str">
        <f>_xlfn.XLOOKUP(C783,Proveedores!A:A,Proveedores!B:B)</f>
        <v>FRUNA</v>
      </c>
      <c r="E783" s="13">
        <v>83</v>
      </c>
      <c r="F783" s="2" t="str">
        <f>_xlfn.XLOOKUP(E783,Productos!A:A,Productos!B:B)</f>
        <v>CHANCACA</v>
      </c>
      <c r="G783" s="2" t="str">
        <f>_xlfn.XLOOKUP(F783,Productos!B:B,Productos!C:C)</f>
        <v>UN</v>
      </c>
      <c r="H783" s="12">
        <v>2</v>
      </c>
      <c r="I783" s="10">
        <v>1381</v>
      </c>
      <c r="J783" s="10">
        <v>0</v>
      </c>
      <c r="K783" s="14">
        <f t="shared" si="18"/>
        <v>2762</v>
      </c>
    </row>
    <row r="784" spans="1:11" x14ac:dyDescent="0.3">
      <c r="A784" s="2">
        <f>IF(_xlfn.CONCAT(B784:C784)=_xlfn.CONCAT(B783:C783),MAX($A$2:A783),MAX($A$2:A783)+1)</f>
        <v>375</v>
      </c>
      <c r="B784" s="3">
        <v>45099</v>
      </c>
      <c r="C784" s="2" t="s">
        <v>194</v>
      </c>
      <c r="D784" s="2" t="str">
        <f>_xlfn.XLOOKUP(C784,Proveedores!A:A,Proveedores!B:B)</f>
        <v>FRUNA</v>
      </c>
      <c r="E784" s="13">
        <v>20</v>
      </c>
      <c r="F784" s="2" t="str">
        <f>_xlfn.XLOOKUP(E784,Productos!A:A,Productos!B:B)</f>
        <v>ACEITE 900ML</v>
      </c>
      <c r="G784" s="2" t="str">
        <f>_xlfn.XLOOKUP(F784,Productos!B:B,Productos!C:C)</f>
        <v>UN</v>
      </c>
      <c r="H784" s="12">
        <v>3</v>
      </c>
      <c r="I784" s="10">
        <v>1330</v>
      </c>
      <c r="J784" s="10">
        <v>0</v>
      </c>
      <c r="K784" s="14">
        <f t="shared" si="18"/>
        <v>3990</v>
      </c>
    </row>
    <row r="785" spans="1:11" x14ac:dyDescent="0.3">
      <c r="A785" s="2">
        <f>IF(_xlfn.CONCAT(B785:C785)=_xlfn.CONCAT(B784:C784),MAX($A$2:A784),MAX($A$2:A784)+1)</f>
        <v>375</v>
      </c>
      <c r="B785" s="3">
        <v>45099</v>
      </c>
      <c r="C785" s="2" t="s">
        <v>194</v>
      </c>
      <c r="D785" s="2" t="str">
        <f>_xlfn.XLOOKUP(C785,Proveedores!A:A,Proveedores!B:B)</f>
        <v>FRUNA</v>
      </c>
      <c r="E785" s="13">
        <v>21</v>
      </c>
      <c r="F785" s="2" t="str">
        <f>_xlfn.XLOOKUP(E785,Productos!A:A,Productos!B:B)</f>
        <v>SALSA DE TOMATE</v>
      </c>
      <c r="G785" s="2" t="str">
        <f>_xlfn.XLOOKUP(F785,Productos!B:B,Productos!C:C)</f>
        <v>UN</v>
      </c>
      <c r="H785" s="12">
        <v>10</v>
      </c>
      <c r="I785" s="10">
        <v>299</v>
      </c>
      <c r="J785" s="10">
        <v>0</v>
      </c>
      <c r="K785" s="14">
        <f t="shared" si="18"/>
        <v>2990</v>
      </c>
    </row>
    <row r="786" spans="1:11" x14ac:dyDescent="0.3">
      <c r="A786" s="2">
        <f>IF(_xlfn.CONCAT(B786:C786)=_xlfn.CONCAT(B785:C785),MAX($A$2:A785),MAX($A$2:A785)+1)</f>
        <v>376</v>
      </c>
      <c r="B786" s="3">
        <v>45099</v>
      </c>
      <c r="C786" s="2" t="s">
        <v>108</v>
      </c>
      <c r="D786" s="2" t="str">
        <f>_xlfn.XLOOKUP(C786,Proveedores!A:A,Proveedores!B:B)</f>
        <v>COMERCIAL DE GALLARDO LTDA</v>
      </c>
      <c r="E786" s="13">
        <v>1022</v>
      </c>
      <c r="F786" s="2" t="str">
        <f>_xlfn.XLOOKUP(E786,Productos!A:A,Productos!B:B)</f>
        <v>JAMONADA</v>
      </c>
      <c r="G786" s="2" t="str">
        <f>_xlfn.XLOOKUP(F786,Productos!B:B,Productos!C:C)</f>
        <v>KG</v>
      </c>
      <c r="H786" s="12">
        <v>0.30499999999999999</v>
      </c>
      <c r="I786" s="10">
        <v>6360</v>
      </c>
      <c r="J786" s="10">
        <v>0</v>
      </c>
      <c r="K786" s="14">
        <f t="shared" si="18"/>
        <v>1939.8</v>
      </c>
    </row>
    <row r="787" spans="1:11" x14ac:dyDescent="0.3">
      <c r="A787" s="2">
        <f>IF(_xlfn.CONCAT(B787:C787)=_xlfn.CONCAT(B786:C786),MAX($A$2:A786),MAX($A$2:A786)+1)</f>
        <v>376</v>
      </c>
      <c r="B787" s="3">
        <v>45099</v>
      </c>
      <c r="C787" s="2" t="s">
        <v>108</v>
      </c>
      <c r="D787" s="2" t="str">
        <f>_xlfn.XLOOKUP(C787,Proveedores!A:A,Proveedores!B:B)</f>
        <v>COMERCIAL DE GALLARDO LTDA</v>
      </c>
      <c r="E787" s="13">
        <v>22</v>
      </c>
      <c r="F787" s="2" t="str">
        <f>_xlfn.XLOOKUP(E787,Productos!A:A,Productos!B:B)</f>
        <v>LASAÑA</v>
      </c>
      <c r="G787" s="2" t="str">
        <f>_xlfn.XLOOKUP(F787,Productos!B:B,Productos!C:C)</f>
        <v>UN</v>
      </c>
      <c r="H787" s="12">
        <v>5</v>
      </c>
      <c r="I787" s="10">
        <v>1590</v>
      </c>
      <c r="J787" s="10">
        <v>0</v>
      </c>
      <c r="K787" s="14">
        <f t="shared" si="18"/>
        <v>7950</v>
      </c>
    </row>
    <row r="788" spans="1:11" x14ac:dyDescent="0.3">
      <c r="A788" s="2">
        <f>IF(_xlfn.CONCAT(B788:C788)=_xlfn.CONCAT(B787:C787),MAX($A$2:A787),MAX($A$2:A787)+1)</f>
        <v>376</v>
      </c>
      <c r="B788" s="3">
        <v>45099</v>
      </c>
      <c r="C788" s="2" t="s">
        <v>108</v>
      </c>
      <c r="D788" s="2" t="str">
        <f>_xlfn.XLOOKUP(C788,Proveedores!A:A,Proveedores!B:B)</f>
        <v>COMERCIAL DE GALLARDO LTDA</v>
      </c>
      <c r="E788" s="13">
        <v>1011</v>
      </c>
      <c r="F788" s="2" t="str">
        <f>_xlfn.XLOOKUP(E788,Productos!A:A,Productos!B:B)</f>
        <v>ART. LIMPIEZA</v>
      </c>
      <c r="G788" s="2" t="str">
        <f>_xlfn.XLOOKUP(F788,Productos!B:B,Productos!C:C)</f>
        <v>UN</v>
      </c>
      <c r="H788" s="12">
        <v>7</v>
      </c>
      <c r="I788" s="10">
        <v>143</v>
      </c>
      <c r="J788" s="10">
        <v>0</v>
      </c>
      <c r="K788" s="14">
        <f t="shared" si="18"/>
        <v>1001</v>
      </c>
    </row>
    <row r="789" spans="1:11" x14ac:dyDescent="0.3">
      <c r="A789" s="2">
        <f>IF(_xlfn.CONCAT(B789:C789)=_xlfn.CONCAT(B788:C788),MAX($A$2:A788),MAX($A$2:A788)+1)</f>
        <v>377</v>
      </c>
      <c r="B789" s="3">
        <v>45099</v>
      </c>
      <c r="C789" s="2" t="s">
        <v>407</v>
      </c>
      <c r="D789" s="2" t="str">
        <f>_xlfn.XLOOKUP(C789,Proveedores!A:A,Proveedores!B:B)</f>
        <v>COMERCIAL MAICAO</v>
      </c>
      <c r="E789" s="13">
        <v>1038</v>
      </c>
      <c r="F789" s="2" t="str">
        <f>_xlfn.XLOOKUP(E789,Productos!A:A,Productos!B:B)</f>
        <v>ART. PERSONAL</v>
      </c>
      <c r="G789" s="2" t="str">
        <f>_xlfn.XLOOKUP(F789,Productos!B:B,Productos!C:C)</f>
        <v>UN</v>
      </c>
      <c r="H789" s="12">
        <v>1</v>
      </c>
      <c r="I789" s="10">
        <v>3999</v>
      </c>
      <c r="J789" s="10">
        <v>1999</v>
      </c>
      <c r="K789" s="14">
        <f t="shared" si="18"/>
        <v>2000</v>
      </c>
    </row>
    <row r="790" spans="1:11" x14ac:dyDescent="0.3">
      <c r="A790" s="2">
        <f>IF(_xlfn.CONCAT(B790:C790)=_xlfn.CONCAT(B789:C789),MAX($A$2:A789),MAX($A$2:A789)+1)</f>
        <v>378</v>
      </c>
      <c r="B790" s="3">
        <v>45099</v>
      </c>
      <c r="C790" s="2" t="s">
        <v>391</v>
      </c>
      <c r="D790" s="2" t="str">
        <f>_xlfn.XLOOKUP(C790,Proveedores!A:A,Proveedores!B:B)</f>
        <v>LMN LTDA</v>
      </c>
      <c r="E790" s="13">
        <v>111</v>
      </c>
      <c r="F790" s="2" t="str">
        <f>_xlfn.XLOOKUP(E790,Productos!A:A,Productos!B:B)</f>
        <v>BOLSAS</v>
      </c>
      <c r="G790" s="2" t="str">
        <f>_xlfn.XLOOKUP(F790,Productos!B:B,Productos!C:C)</f>
        <v>UN</v>
      </c>
      <c r="H790" s="12">
        <v>10</v>
      </c>
      <c r="I790" s="10">
        <v>10</v>
      </c>
      <c r="J790" s="10">
        <v>0</v>
      </c>
      <c r="K790" s="14">
        <f t="shared" si="18"/>
        <v>100</v>
      </c>
    </row>
    <row r="791" spans="1:11" x14ac:dyDescent="0.3">
      <c r="A791" s="2">
        <f>IF(_xlfn.CONCAT(B791:C791)=_xlfn.CONCAT(B790:C790),MAX($A$2:A790),MAX($A$2:A790)+1)</f>
        <v>379</v>
      </c>
      <c r="B791" s="3">
        <v>45099</v>
      </c>
      <c r="C791" s="2" t="s">
        <v>245</v>
      </c>
      <c r="D791" s="2" t="str">
        <f>_xlfn.XLOOKUP(C791,Proveedores!A:A,Proveedores!B:B)</f>
        <v>COLECTIVOS 15</v>
      </c>
      <c r="E791" s="13">
        <v>1004</v>
      </c>
      <c r="F791" s="2" t="str">
        <f>_xlfn.XLOOKUP(E791,Productos!A:A,Productos!B:B)</f>
        <v>TRANSPORTE</v>
      </c>
      <c r="G791" s="2" t="str">
        <f>_xlfn.XLOOKUP(F791,Productos!B:B,Productos!C:C)</f>
        <v>UN</v>
      </c>
      <c r="H791" s="12">
        <v>4</v>
      </c>
      <c r="I791" s="10">
        <v>1000</v>
      </c>
      <c r="J791" s="10">
        <v>0</v>
      </c>
      <c r="K791" s="14">
        <f t="shared" si="18"/>
        <v>4000</v>
      </c>
    </row>
    <row r="792" spans="1:11" x14ac:dyDescent="0.3">
      <c r="A792" s="2">
        <f>IF(_xlfn.CONCAT(B792:C792)=_xlfn.CONCAT(B791:C791),MAX($A$2:A791),MAX($A$2:A791)+1)</f>
        <v>380</v>
      </c>
      <c r="B792" s="3">
        <v>45099</v>
      </c>
      <c r="C792" s="2" t="s">
        <v>279</v>
      </c>
      <c r="D792" s="2" t="str">
        <f>_xlfn.XLOOKUP(C792,Proveedores!A:A,Proveedores!B:B)</f>
        <v>GALPON</v>
      </c>
      <c r="E792" s="13">
        <v>1014</v>
      </c>
      <c r="F792" s="2" t="str">
        <f>_xlfn.XLOOKUP(E792,Productos!A:A,Productos!B:B)</f>
        <v>BEBIDA</v>
      </c>
      <c r="G792" s="2" t="str">
        <f>_xlfn.XLOOKUP(F792,Productos!B:B,Productos!C:C)</f>
        <v>UN</v>
      </c>
      <c r="H792" s="12">
        <v>1</v>
      </c>
      <c r="I792" s="10">
        <v>1700</v>
      </c>
      <c r="J792" s="10">
        <v>0</v>
      </c>
      <c r="K792" s="14">
        <f t="shared" si="18"/>
        <v>1700</v>
      </c>
    </row>
    <row r="793" spans="1:11" x14ac:dyDescent="0.3">
      <c r="A793" s="2">
        <f>IF(_xlfn.CONCAT(B793:C793)=_xlfn.CONCAT(B792:C792),MAX($A$2:A792),MAX($A$2:A792)+1)</f>
        <v>381</v>
      </c>
      <c r="B793" s="3">
        <v>45099</v>
      </c>
      <c r="C793" s="2" t="s">
        <v>119</v>
      </c>
      <c r="D793" s="2" t="str">
        <f>_xlfn.XLOOKUP(C793,Proveedores!A:A,Proveedores!B:B)</f>
        <v>FABRICA DE BANDEJAS VANNI</v>
      </c>
      <c r="E793" s="13">
        <v>73</v>
      </c>
      <c r="F793" s="2" t="str">
        <f>_xlfn.XLOOKUP(E793,Productos!A:A,Productos!B:B)</f>
        <v>ENVASES REDONDO CARTON (CONSOME 8OZ)</v>
      </c>
      <c r="G793" s="2" t="str">
        <f>_xlfn.XLOOKUP(F793,Productos!B:B,Productos!C:C)</f>
        <v>UN</v>
      </c>
      <c r="H793" s="12">
        <v>25</v>
      </c>
      <c r="I793" s="10">
        <v>89.96</v>
      </c>
      <c r="J793" s="10">
        <v>0</v>
      </c>
      <c r="K793" s="14">
        <f t="shared" si="18"/>
        <v>2249</v>
      </c>
    </row>
    <row r="794" spans="1:11" x14ac:dyDescent="0.3">
      <c r="A794" s="2">
        <f>IF(_xlfn.CONCAT(B794:C794)=_xlfn.CONCAT(B793:C793),MAX($A$2:A793),MAX($A$2:A793)+1)</f>
        <v>381</v>
      </c>
      <c r="B794" s="3">
        <v>45099</v>
      </c>
      <c r="C794" s="2" t="s">
        <v>119</v>
      </c>
      <c r="D794" s="2" t="str">
        <f>_xlfn.XLOOKUP(C794,Proveedores!A:A,Proveedores!B:B)</f>
        <v>FABRICA DE BANDEJAS VANNI</v>
      </c>
      <c r="E794" s="13">
        <v>74</v>
      </c>
      <c r="F794" s="2" t="str">
        <f>_xlfn.XLOOKUP(E794,Productos!A:A,Productos!B:B)</f>
        <v>TAPA ENVASE REDONDO</v>
      </c>
      <c r="G794" s="2" t="str">
        <f>_xlfn.XLOOKUP(F794,Productos!B:B,Productos!C:C)</f>
        <v>UN</v>
      </c>
      <c r="H794" s="12">
        <v>50</v>
      </c>
      <c r="I794" s="10">
        <v>42.74</v>
      </c>
      <c r="J794" s="10">
        <v>0</v>
      </c>
      <c r="K794" s="14">
        <f t="shared" si="18"/>
        <v>2137</v>
      </c>
    </row>
    <row r="795" spans="1:11" x14ac:dyDescent="0.3">
      <c r="A795" s="2">
        <f>IF(_xlfn.CONCAT(B795:C795)=_xlfn.CONCAT(B794:C794),MAX($A$2:A794),MAX($A$2:A794)+1)</f>
        <v>382</v>
      </c>
      <c r="B795" s="3">
        <v>45099</v>
      </c>
      <c r="C795" s="2" t="s">
        <v>323</v>
      </c>
      <c r="D795" s="2" t="str">
        <f>_xlfn.XLOOKUP(C795,Proveedores!A:A,Proveedores!B:B)</f>
        <v>AGUAS GONZALO</v>
      </c>
      <c r="E795" s="13">
        <v>1013</v>
      </c>
      <c r="F795" s="2" t="str">
        <f>_xlfn.XLOOKUP(E795,Productos!A:A,Productos!B:B)</f>
        <v>AGUA EMBOTELLADA</v>
      </c>
      <c r="G795" s="2" t="str">
        <f>_xlfn.XLOOKUP(F795,Productos!B:B,Productos!C:C)</f>
        <v>UN</v>
      </c>
      <c r="H795" s="12">
        <v>2</v>
      </c>
      <c r="I795" s="10">
        <v>2000</v>
      </c>
      <c r="J795" s="10">
        <v>0</v>
      </c>
      <c r="K795" s="14">
        <f t="shared" si="18"/>
        <v>4000</v>
      </c>
    </row>
    <row r="796" spans="1:11" x14ac:dyDescent="0.3">
      <c r="A796" s="2">
        <f>IF(_xlfn.CONCAT(B796:C796)=_xlfn.CONCAT(B795:C795),MAX($A$2:A795),MAX($A$2:A795)+1)</f>
        <v>383</v>
      </c>
      <c r="B796" s="3">
        <v>45099</v>
      </c>
      <c r="C796" s="2" t="s">
        <v>119</v>
      </c>
      <c r="D796" s="2" t="str">
        <f>_xlfn.XLOOKUP(C796,Proveedores!A:A,Proveedores!B:B)</f>
        <v>FABRICA DE BANDEJAS VANNI</v>
      </c>
      <c r="E796" s="13">
        <v>68</v>
      </c>
      <c r="F796" s="2" t="str">
        <f>_xlfn.XLOOKUP(E796,Productos!A:A,Productos!B:B)</f>
        <v>BOLSA CAMISETA</v>
      </c>
      <c r="G796" s="2" t="str">
        <f>_xlfn.XLOOKUP(F796,Productos!B:B,Productos!C:C)</f>
        <v>UN</v>
      </c>
      <c r="H796" s="12">
        <v>100</v>
      </c>
      <c r="I796" s="10">
        <v>14.13</v>
      </c>
      <c r="J796" s="10">
        <v>0</v>
      </c>
      <c r="K796" s="14">
        <f t="shared" si="18"/>
        <v>1413</v>
      </c>
    </row>
    <row r="797" spans="1:11" x14ac:dyDescent="0.3">
      <c r="A797" s="2">
        <f>IF(_xlfn.CONCAT(B797:C797)=_xlfn.CONCAT(B796:C796),MAX($A$2:A796),MAX($A$2:A796)+1)</f>
        <v>384</v>
      </c>
      <c r="B797" s="3">
        <v>45099</v>
      </c>
      <c r="C797" s="2" t="s">
        <v>258</v>
      </c>
      <c r="D797" s="2" t="str">
        <f>_xlfn.XLOOKUP(C797,Proveedores!A:A,Proveedores!B:B)</f>
        <v>COMERCIAL SAN MARTIN</v>
      </c>
      <c r="E797" s="13">
        <v>110</v>
      </c>
      <c r="F797" s="2" t="str">
        <f>_xlfn.XLOOKUP(E797,Productos!A:A,Productos!B:B)</f>
        <v>BOLSA PREPICADAS</v>
      </c>
      <c r="G797" s="2" t="str">
        <f>_xlfn.XLOOKUP(F797,Productos!B:B,Productos!C:C)</f>
        <v>UN</v>
      </c>
      <c r="H797" s="12">
        <v>100</v>
      </c>
      <c r="I797" s="10">
        <v>8.1999999999999993</v>
      </c>
      <c r="J797" s="10">
        <v>0</v>
      </c>
      <c r="K797" s="14">
        <f t="shared" si="18"/>
        <v>819.99999999999989</v>
      </c>
    </row>
    <row r="798" spans="1:11" x14ac:dyDescent="0.3">
      <c r="A798" s="2">
        <f>IF(_xlfn.CONCAT(B798:C798)=_xlfn.CONCAT(B797:C797),MAX($A$2:A797),MAX($A$2:A797)+1)</f>
        <v>384</v>
      </c>
      <c r="B798" s="3">
        <v>45099</v>
      </c>
      <c r="C798" s="2" t="s">
        <v>258</v>
      </c>
      <c r="D798" s="2" t="str">
        <f>_xlfn.XLOOKUP(C798,Proveedores!A:A,Proveedores!B:B)</f>
        <v>COMERCIAL SAN MARTIN</v>
      </c>
      <c r="E798" s="13">
        <v>38</v>
      </c>
      <c r="F798" s="2" t="str">
        <f>_xlfn.XLOOKUP(E798,Productos!A:A,Productos!B:B)</f>
        <v>ENVASE ENSALADA GA-08</v>
      </c>
      <c r="G798" s="2" t="str">
        <f>_xlfn.XLOOKUP(F798,Productos!B:B,Productos!C:C)</f>
        <v>UN</v>
      </c>
      <c r="H798" s="12">
        <v>25</v>
      </c>
      <c r="I798" s="10">
        <v>90</v>
      </c>
      <c r="J798" s="10">
        <v>0</v>
      </c>
      <c r="K798" s="14">
        <f t="shared" si="18"/>
        <v>2250</v>
      </c>
    </row>
    <row r="799" spans="1:11" x14ac:dyDescent="0.3">
      <c r="A799" s="2">
        <f>IF(_xlfn.CONCAT(B799:C799)=_xlfn.CONCAT(B798:C798),MAX($A$2:A798),MAX($A$2:A798)+1)</f>
        <v>385</v>
      </c>
      <c r="B799" s="3">
        <v>45100</v>
      </c>
      <c r="C799" s="2" t="s">
        <v>279</v>
      </c>
      <c r="D799" s="2" t="str">
        <f>_xlfn.XLOOKUP(C799,Proveedores!A:A,Proveedores!B:B)</f>
        <v>GALPON</v>
      </c>
      <c r="E799" s="13">
        <v>1014</v>
      </c>
      <c r="F799" s="2" t="str">
        <f>_xlfn.XLOOKUP(E799,Productos!A:A,Productos!B:B)</f>
        <v>BEBIDA</v>
      </c>
      <c r="G799" s="2" t="str">
        <f>_xlfn.XLOOKUP(F799,Productos!B:B,Productos!C:C)</f>
        <v>UN</v>
      </c>
      <c r="H799" s="12">
        <v>1</v>
      </c>
      <c r="I799" s="10">
        <v>1700</v>
      </c>
      <c r="J799" s="10">
        <v>0</v>
      </c>
      <c r="K799" s="14">
        <f t="shared" si="18"/>
        <v>1700</v>
      </c>
    </row>
    <row r="800" spans="1:11" x14ac:dyDescent="0.3">
      <c r="A800" s="2">
        <f>IF(_xlfn.CONCAT(B800:C800)=_xlfn.CONCAT(B799:C799),MAX($A$2:A799),MAX($A$2:A799)+1)</f>
        <v>385</v>
      </c>
      <c r="B800" s="3">
        <v>45100</v>
      </c>
      <c r="C800" s="2" t="s">
        <v>279</v>
      </c>
      <c r="D800" s="2" t="str">
        <f>_xlfn.XLOOKUP(C800,Proveedores!A:A,Proveedores!B:B)</f>
        <v>GALPON</v>
      </c>
      <c r="E800" s="13">
        <v>1008</v>
      </c>
      <c r="F800" s="2" t="str">
        <f>_xlfn.XLOOKUP(E800,Productos!A:A,Productos!B:B)</f>
        <v>PAN CASA</v>
      </c>
      <c r="G800" s="2" t="str">
        <f>_xlfn.XLOOKUP(F800,Productos!B:B,Productos!C:C)</f>
        <v>KG</v>
      </c>
      <c r="H800" s="12">
        <v>0.62</v>
      </c>
      <c r="I800" s="10">
        <v>2200</v>
      </c>
      <c r="J800" s="10">
        <v>0</v>
      </c>
      <c r="K800" s="14">
        <f t="shared" si="18"/>
        <v>1364</v>
      </c>
    </row>
    <row r="801" spans="1:11" x14ac:dyDescent="0.3">
      <c r="A801" s="2">
        <f>IF(_xlfn.CONCAT(B801:C801)=_xlfn.CONCAT(B800:C800),MAX($A$2:A800),MAX($A$2:A800)+1)</f>
        <v>386</v>
      </c>
      <c r="B801" s="3">
        <v>45100</v>
      </c>
      <c r="C801" s="2" t="s">
        <v>458</v>
      </c>
      <c r="D801" s="2" t="str">
        <f>_xlfn.XLOOKUP(C801,Proveedores!A:A,Proveedores!B:B)</f>
        <v>CARNICERIA LONQUIMAY</v>
      </c>
      <c r="E801" s="13">
        <v>12</v>
      </c>
      <c r="F801" s="2" t="str">
        <f>_xlfn.XLOOKUP(E801,Productos!A:A,Productos!B:B)</f>
        <v>CARNE MOLIDA</v>
      </c>
      <c r="G801" s="2" t="str">
        <f>_xlfn.XLOOKUP(F801,Productos!B:B,Productos!C:C)</f>
        <v>KG</v>
      </c>
      <c r="H801" s="12">
        <v>1.3333333333333333</v>
      </c>
      <c r="I801" s="10">
        <v>7500</v>
      </c>
      <c r="J801" s="10">
        <v>0</v>
      </c>
      <c r="K801" s="14">
        <f t="shared" si="18"/>
        <v>10000</v>
      </c>
    </row>
    <row r="802" spans="1:11" x14ac:dyDescent="0.3">
      <c r="A802" s="2">
        <f>IF(_xlfn.CONCAT(B802:C802)=_xlfn.CONCAT(B801:C801),MAX($A$2:A801),MAX($A$2:A801)+1)</f>
        <v>386</v>
      </c>
      <c r="B802" s="3">
        <v>45100</v>
      </c>
      <c r="C802" s="2" t="s">
        <v>458</v>
      </c>
      <c r="D802" s="2" t="str">
        <f>_xlfn.XLOOKUP(C802,Proveedores!A:A,Proveedores!B:B)</f>
        <v>CARNICERIA LONQUIMAY</v>
      </c>
      <c r="E802" s="13">
        <v>71</v>
      </c>
      <c r="F802" s="2" t="str">
        <f>_xlfn.XLOOKUP(E802,Productos!A:A,Productos!B:B)</f>
        <v>HUESO CARNE</v>
      </c>
      <c r="G802" s="2" t="str">
        <f>_xlfn.XLOOKUP(F802,Productos!B:B,Productos!C:C)</f>
        <v>KG</v>
      </c>
      <c r="H802" s="12">
        <v>1</v>
      </c>
      <c r="I802" s="10">
        <v>1300</v>
      </c>
      <c r="J802" s="10">
        <v>0</v>
      </c>
      <c r="K802" s="14">
        <f t="shared" si="18"/>
        <v>1300</v>
      </c>
    </row>
    <row r="803" spans="1:11" x14ac:dyDescent="0.3">
      <c r="A803" s="2">
        <f>IF(_xlfn.CONCAT(B803:C803)=_xlfn.CONCAT(B802:C802),MAX($A$2:A802),MAX($A$2:A802)+1)</f>
        <v>387</v>
      </c>
      <c r="B803" s="3">
        <v>45101</v>
      </c>
      <c r="C803" s="2" t="s">
        <v>116</v>
      </c>
      <c r="D803" s="2" t="str">
        <f>_xlfn.XLOOKUP(C803,Proveedores!A:A,Proveedores!B:B)</f>
        <v>EMPRESA COMERCIAL LA VEGA</v>
      </c>
      <c r="E803" s="13">
        <v>56</v>
      </c>
      <c r="F803" s="2" t="str">
        <f>_xlfn.XLOOKUP(E803,Productos!A:A,Productos!B:B)</f>
        <v>VERDURAS</v>
      </c>
      <c r="G803" s="2" t="str">
        <f>_xlfn.XLOOKUP(F803,Productos!B:B,Productos!C:C)</f>
        <v>UN</v>
      </c>
      <c r="H803" s="12">
        <v>1</v>
      </c>
      <c r="I803" s="10">
        <v>4990</v>
      </c>
      <c r="J803" s="10">
        <v>0</v>
      </c>
      <c r="K803" s="14">
        <f t="shared" ref="K803" si="19">(H803*I803)-J803</f>
        <v>4990</v>
      </c>
    </row>
    <row r="804" spans="1:11" x14ac:dyDescent="0.3">
      <c r="A804" s="2">
        <f>IF(_xlfn.CONCAT(B804:C804)=_xlfn.CONCAT(B803:C803),MAX($A$2:A803),MAX($A$2:A803)+1)</f>
        <v>388</v>
      </c>
      <c r="B804" s="3">
        <v>45101</v>
      </c>
      <c r="C804" s="2" t="s">
        <v>458</v>
      </c>
      <c r="D804" s="2" t="str">
        <f>_xlfn.XLOOKUP(C804,Proveedores!A:A,Proveedores!B:B)</f>
        <v>CARNICERIA LONQUIMAY</v>
      </c>
      <c r="E804" s="13">
        <v>12</v>
      </c>
      <c r="F804" s="2" t="str">
        <f>_xlfn.XLOOKUP(E804,Productos!A:A,Productos!B:B)</f>
        <v>CARNE MOLIDA</v>
      </c>
      <c r="G804" s="2" t="str">
        <f>_xlfn.XLOOKUP(F804,Productos!B:B,Productos!C:C)</f>
        <v>KG</v>
      </c>
      <c r="H804" s="12">
        <v>1</v>
      </c>
      <c r="I804" s="10">
        <v>7500</v>
      </c>
      <c r="J804" s="10">
        <v>0</v>
      </c>
      <c r="K804" s="14">
        <f>(H804*I804)-J804</f>
        <v>7500</v>
      </c>
    </row>
    <row r="805" spans="1:11" x14ac:dyDescent="0.3">
      <c r="A805" s="2">
        <f>IF(_xlfn.CONCAT(B805:C805)=_xlfn.CONCAT(B804:C804),MAX($A$2:A804),MAX($A$2:A804)+1)</f>
        <v>389</v>
      </c>
      <c r="B805" s="3">
        <v>45101</v>
      </c>
      <c r="C805" s="2" t="s">
        <v>474</v>
      </c>
      <c r="D805" s="2" t="str">
        <f>_xlfn.XLOOKUP(C805,Proveedores!A:A,Proveedores!B:B)</f>
        <v>SOCIEDAD COMERCIAL CD LTDA</v>
      </c>
      <c r="E805" s="13">
        <v>112</v>
      </c>
      <c r="F805" s="2" t="str">
        <f>_xlfn.XLOOKUP(E805,Productos!A:A,Productos!B:B)</f>
        <v>PAVO - BANDEJA CARNE MOLIDA</v>
      </c>
      <c r="G805" s="2" t="str">
        <f>_xlfn.XLOOKUP(F805,Productos!B:B,Productos!C:C)</f>
        <v>UN</v>
      </c>
      <c r="H805" s="12">
        <v>1</v>
      </c>
      <c r="I805" s="10">
        <v>2000</v>
      </c>
      <c r="J805" s="10">
        <v>0</v>
      </c>
      <c r="K805" s="14">
        <f>(H805*I805)-J805</f>
        <v>2000</v>
      </c>
    </row>
    <row r="806" spans="1:11" x14ac:dyDescent="0.3">
      <c r="A806" s="2">
        <f>IF(_xlfn.CONCAT(B806:C806)=_xlfn.CONCAT(B805:C805),MAX($A$2:A805),MAX($A$2:A805)+1)</f>
        <v>390</v>
      </c>
      <c r="B806" s="3">
        <v>45101</v>
      </c>
      <c r="C806" s="2" t="s">
        <v>221</v>
      </c>
      <c r="D806" s="2" t="str">
        <f>_xlfn.XLOOKUP(C806,Proveedores!A:A,Proveedores!B:B)</f>
        <v>FAMA</v>
      </c>
      <c r="E806" s="13">
        <v>1008</v>
      </c>
      <c r="F806" s="2" t="str">
        <f>_xlfn.XLOOKUP(E806,Productos!A:A,Productos!B:B)</f>
        <v>PAN CASA</v>
      </c>
      <c r="G806" s="2" t="str">
        <f>_xlfn.XLOOKUP(F806,Productos!B:B,Productos!C:C)</f>
        <v>KG</v>
      </c>
      <c r="H806" s="12">
        <v>0.68300000000000005</v>
      </c>
      <c r="I806" s="10">
        <v>2490</v>
      </c>
      <c r="J806" s="10">
        <v>0</v>
      </c>
      <c r="K806" s="14">
        <f t="shared" si="18"/>
        <v>1700.67</v>
      </c>
    </row>
    <row r="807" spans="1:11" x14ac:dyDescent="0.3">
      <c r="A807" s="2">
        <f>IF(_xlfn.CONCAT(B807:C807)=_xlfn.CONCAT(B806:C806),MAX($A$2:A806),MAX($A$2:A806)+1)</f>
        <v>390</v>
      </c>
      <c r="B807" s="3">
        <v>45101</v>
      </c>
      <c r="C807" s="2" t="s">
        <v>221</v>
      </c>
      <c r="D807" s="2" t="str">
        <f>_xlfn.XLOOKUP(C807,Proveedores!A:A,Proveedores!B:B)</f>
        <v>FAMA</v>
      </c>
      <c r="E807" s="13">
        <v>55</v>
      </c>
      <c r="F807" s="2" t="str">
        <f>_xlfn.XLOOKUP(E807,Productos!A:A,Productos!B:B)</f>
        <v>CERVEZA</v>
      </c>
      <c r="G807" s="2" t="str">
        <f>_xlfn.XLOOKUP(F807,Productos!B:B,Productos!C:C)</f>
        <v>UN</v>
      </c>
      <c r="H807" s="12">
        <v>2</v>
      </c>
      <c r="I807" s="10">
        <v>1400</v>
      </c>
      <c r="J807" s="10">
        <v>0</v>
      </c>
      <c r="K807" s="14">
        <f t="shared" si="18"/>
        <v>2800</v>
      </c>
    </row>
    <row r="808" spans="1:11" x14ac:dyDescent="0.3">
      <c r="A808" s="2">
        <f>IF(_xlfn.CONCAT(B808:C808)=_xlfn.CONCAT(B807:C807),MAX($A$2:A807),MAX($A$2:A807)+1)</f>
        <v>391</v>
      </c>
      <c r="B808" s="3">
        <v>45103</v>
      </c>
      <c r="C808" s="2" t="s">
        <v>221</v>
      </c>
      <c r="D808" s="2" t="str">
        <f>_xlfn.XLOOKUP(C808,Proveedores!A:A,Proveedores!B:B)</f>
        <v>FAMA</v>
      </c>
      <c r="E808" s="13">
        <v>1008</v>
      </c>
      <c r="F808" s="2" t="str">
        <f>_xlfn.XLOOKUP(E808,Productos!A:A,Productos!B:B)</f>
        <v>PAN CASA</v>
      </c>
      <c r="G808" s="2" t="str">
        <f>_xlfn.XLOOKUP(F808,Productos!B:B,Productos!C:C)</f>
        <v>KG</v>
      </c>
      <c r="H808" s="12">
        <v>0.68300000000000005</v>
      </c>
      <c r="I808" s="10">
        <v>2490</v>
      </c>
      <c r="J808" s="10">
        <v>0</v>
      </c>
      <c r="K808" s="14">
        <f t="shared" si="18"/>
        <v>1700.67</v>
      </c>
    </row>
    <row r="809" spans="1:11" x14ac:dyDescent="0.3">
      <c r="A809" s="2">
        <f>IF(_xlfn.CONCAT(B809:C809)=_xlfn.CONCAT(B808:C808),MAX($A$2:A808),MAX($A$2:A808)+1)</f>
        <v>392</v>
      </c>
      <c r="B809" s="3">
        <v>45103</v>
      </c>
      <c r="C809" s="2" t="s">
        <v>474</v>
      </c>
      <c r="D809" s="2" t="str">
        <f>_xlfn.XLOOKUP(C809,Proveedores!A:A,Proveedores!B:B)</f>
        <v>SOCIEDAD COMERCIAL CD LTDA</v>
      </c>
      <c r="E809" s="13">
        <v>42</v>
      </c>
      <c r="F809" s="2" t="str">
        <f>_xlfn.XLOOKUP(E809,Productos!A:A,Productos!B:B)</f>
        <v>PECHUGA POLLO</v>
      </c>
      <c r="G809" s="2" t="str">
        <f>_xlfn.XLOOKUP(F809,Productos!B:B,Productos!C:C)</f>
        <v>KG</v>
      </c>
      <c r="H809" s="12">
        <v>0.92508361204013378</v>
      </c>
      <c r="I809" s="10">
        <v>2990</v>
      </c>
      <c r="J809" s="10">
        <v>0</v>
      </c>
      <c r="K809" s="14">
        <f t="shared" si="18"/>
        <v>2766</v>
      </c>
    </row>
    <row r="810" spans="1:11" x14ac:dyDescent="0.3">
      <c r="I810" s="23"/>
      <c r="J810" s="23"/>
      <c r="K810" s="56"/>
    </row>
    <row r="811" spans="1:11" x14ac:dyDescent="0.3">
      <c r="I811" s="23"/>
      <c r="J811" s="23"/>
      <c r="K811" s="56"/>
    </row>
    <row r="812" spans="1:11" x14ac:dyDescent="0.3">
      <c r="I812" s="23"/>
      <c r="J812" s="23"/>
      <c r="K812" s="56"/>
    </row>
    <row r="813" spans="1:11" x14ac:dyDescent="0.3">
      <c r="I813" s="23"/>
      <c r="J813" s="23"/>
      <c r="K813" s="56"/>
    </row>
    <row r="814" spans="1:11" x14ac:dyDescent="0.3">
      <c r="I814" s="23"/>
      <c r="J814" s="23"/>
      <c r="K814" s="56"/>
    </row>
    <row r="815" spans="1:11" x14ac:dyDescent="0.3">
      <c r="I815" s="23"/>
      <c r="J815" s="23"/>
      <c r="K815" s="56"/>
    </row>
    <row r="816" spans="1:11" x14ac:dyDescent="0.3">
      <c r="I816" s="23"/>
      <c r="J816" s="23"/>
      <c r="K816" s="56"/>
    </row>
    <row r="817" spans="9:11" x14ac:dyDescent="0.3">
      <c r="I817" s="23"/>
      <c r="J817" s="23"/>
      <c r="K817" s="56"/>
    </row>
    <row r="818" spans="9:11" x14ac:dyDescent="0.3">
      <c r="I818" s="23"/>
      <c r="J818" s="23"/>
      <c r="K818" s="56"/>
    </row>
    <row r="819" spans="9:11" x14ac:dyDescent="0.3">
      <c r="I819" s="23"/>
      <c r="J819" s="23"/>
      <c r="K819" s="56"/>
    </row>
    <row r="820" spans="9:11" x14ac:dyDescent="0.3">
      <c r="I820" s="23"/>
      <c r="J820" s="23"/>
      <c r="K820" s="56"/>
    </row>
    <row r="821" spans="9:11" x14ac:dyDescent="0.3">
      <c r="I821" s="23"/>
      <c r="J821" s="23"/>
      <c r="K821" s="56"/>
    </row>
    <row r="822" spans="9:11" x14ac:dyDescent="0.3">
      <c r="I822" s="23"/>
      <c r="J822" s="23"/>
      <c r="K822" s="56"/>
    </row>
    <row r="823" spans="9:11" x14ac:dyDescent="0.3">
      <c r="I823" s="23"/>
      <c r="J823" s="23"/>
      <c r="K823" s="56"/>
    </row>
    <row r="824" spans="9:11" x14ac:dyDescent="0.3">
      <c r="I824" s="23"/>
      <c r="J824" s="23"/>
      <c r="K824" s="56"/>
    </row>
    <row r="825" spans="9:11" x14ac:dyDescent="0.3">
      <c r="I825" s="23"/>
      <c r="J825" s="23"/>
      <c r="K825" s="56"/>
    </row>
    <row r="826" spans="9:11" x14ac:dyDescent="0.3">
      <c r="I826" s="23"/>
      <c r="J826" s="23"/>
      <c r="K826" s="56"/>
    </row>
    <row r="827" spans="9:11" x14ac:dyDescent="0.3">
      <c r="I827" s="23"/>
      <c r="J827" s="23"/>
      <c r="K827" s="56"/>
    </row>
    <row r="828" spans="9:11" x14ac:dyDescent="0.3">
      <c r="I828" s="23"/>
      <c r="J828" s="23"/>
      <c r="K828" s="56"/>
    </row>
    <row r="829" spans="9:11" x14ac:dyDescent="0.3">
      <c r="I829" s="23"/>
      <c r="J829" s="23"/>
      <c r="K829" s="56"/>
    </row>
  </sheetData>
  <phoneticPr fontId="3" type="noConversion"/>
  <pageMargins left="0.7" right="0.7" top="0.75" bottom="0.75" header="0.3" footer="0.3"/>
  <ignoredErrors>
    <ignoredError sqref="K51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5E93-EA57-417E-B92D-231524890ADB}">
  <dimension ref="A1:K2460"/>
  <sheetViews>
    <sheetView topLeftCell="A2224" workbookViewId="0">
      <selection activeCell="C2248" sqref="C2248"/>
    </sheetView>
  </sheetViews>
  <sheetFormatPr baseColWidth="10" defaultRowHeight="14.4" x14ac:dyDescent="0.3"/>
  <cols>
    <col min="3" max="3" width="12.6640625" bestFit="1" customWidth="1"/>
    <col min="4" max="4" width="21.77734375" customWidth="1"/>
    <col min="6" max="6" width="29.5546875" customWidth="1"/>
    <col min="8" max="8" width="11.5546875" style="39"/>
    <col min="9" max="9" width="14.6640625" style="7" bestFit="1" customWidth="1"/>
    <col min="10" max="10" width="11.5546875" style="7"/>
    <col min="11" max="11" width="9.44140625" bestFit="1" customWidth="1"/>
  </cols>
  <sheetData>
    <row r="1" spans="1:11" ht="18" x14ac:dyDescent="0.3">
      <c r="A1" s="2" t="s">
        <v>283</v>
      </c>
      <c r="B1" s="2" t="s">
        <v>0</v>
      </c>
      <c r="C1" s="2" t="s">
        <v>284</v>
      </c>
      <c r="D1" s="2" t="s">
        <v>284</v>
      </c>
      <c r="E1" s="13" t="s">
        <v>248</v>
      </c>
      <c r="F1" s="2" t="s">
        <v>285</v>
      </c>
      <c r="G1" s="2" t="s">
        <v>286</v>
      </c>
      <c r="H1" s="12" t="s">
        <v>2</v>
      </c>
      <c r="I1" s="24" t="s">
        <v>287</v>
      </c>
      <c r="J1" s="25" t="s">
        <v>288</v>
      </c>
      <c r="K1" s="16" t="s">
        <v>255</v>
      </c>
    </row>
    <row r="2" spans="1:11" ht="18" x14ac:dyDescent="0.3">
      <c r="A2" s="2">
        <v>1</v>
      </c>
      <c r="B2" s="3">
        <v>45108</v>
      </c>
      <c r="C2" s="2" t="s">
        <v>360</v>
      </c>
      <c r="D2" s="47" t="str">
        <f>_xlfn.XLOOKUP(C2,Proveedores!A:A,Proveedores!B:B)</f>
        <v>LA GARZA</v>
      </c>
      <c r="E2" s="13">
        <v>56</v>
      </c>
      <c r="F2" s="2" t="str">
        <f>_xlfn.XLOOKUP(E2,Productos!A:A,Productos!B:B)</f>
        <v>VERDURAS</v>
      </c>
      <c r="G2" s="2" t="str">
        <f>_xlfn.XLOOKUP(F2,Productos!B:B,Productos!C:C)</f>
        <v>UN</v>
      </c>
      <c r="H2" s="12">
        <v>1</v>
      </c>
      <c r="I2" s="10">
        <v>21450</v>
      </c>
      <c r="J2" s="10">
        <v>0</v>
      </c>
      <c r="K2" s="10">
        <f>ROUND((H2*I2)-J2, 0)</f>
        <v>21450</v>
      </c>
    </row>
    <row r="3" spans="1:11" ht="18" x14ac:dyDescent="0.3">
      <c r="A3" s="2">
        <f>IF(_xlfn.CONCAT(B3:C3)=_xlfn.CONCAT(B2:C2),MAX($A$2:A2),MAX($A$2:A2)+1)</f>
        <v>2</v>
      </c>
      <c r="B3" s="3">
        <v>45108</v>
      </c>
      <c r="C3" s="2" t="s">
        <v>354</v>
      </c>
      <c r="D3" s="47" t="str">
        <f>_xlfn.XLOOKUP(C3,Proveedores!A:A,Proveedores!B:B)</f>
        <v>MICROS 1</v>
      </c>
      <c r="E3" s="2">
        <v>1004</v>
      </c>
      <c r="F3" s="2" t="str">
        <f>_xlfn.XLOOKUP(E3,Productos!A:A,Productos!B:B)</f>
        <v>TRANSPORTE</v>
      </c>
      <c r="G3" s="2" t="str">
        <f>_xlfn.XLOOKUP(F3,Productos!B:B,Productos!C:C)</f>
        <v>UN</v>
      </c>
      <c r="H3" s="12">
        <v>2</v>
      </c>
      <c r="I3" s="10">
        <v>850</v>
      </c>
      <c r="J3" s="10">
        <v>0</v>
      </c>
      <c r="K3" s="10">
        <f t="shared" ref="K3:K66" si="0">ROUND((H3*I3)-J3, 0)</f>
        <v>1700</v>
      </c>
    </row>
    <row r="4" spans="1:11" ht="18" x14ac:dyDescent="0.3">
      <c r="A4" s="2">
        <f>IF(_xlfn.CONCAT(B4:C4)=_xlfn.CONCAT(B3:C3),MAX($A$2:A3),MAX($A$2:A3)+1)</f>
        <v>3</v>
      </c>
      <c r="B4" s="3">
        <v>45105</v>
      </c>
      <c r="C4" s="2" t="s">
        <v>687</v>
      </c>
      <c r="D4" s="47" t="str">
        <f>_xlfn.XLOOKUP(C4,Proveedores!A:A,Proveedores!B:B)</f>
        <v>DISTRIBUIDORA EVAL - ALBERTO SEURA</v>
      </c>
      <c r="E4" s="2">
        <v>38</v>
      </c>
      <c r="F4" s="2" t="str">
        <f>_xlfn.XLOOKUP(E4,Productos!A:A,Productos!B:B)</f>
        <v>ENVASE ENSALADA GA-08</v>
      </c>
      <c r="G4" s="2" t="str">
        <f>_xlfn.XLOOKUP(F4,Productos!B:B,Productos!C:C)</f>
        <v>UN</v>
      </c>
      <c r="H4" s="12">
        <v>50</v>
      </c>
      <c r="I4" s="10">
        <v>80</v>
      </c>
      <c r="J4" s="10">
        <v>0</v>
      </c>
      <c r="K4" s="10">
        <f t="shared" si="0"/>
        <v>4000</v>
      </c>
    </row>
    <row r="5" spans="1:11" ht="18" x14ac:dyDescent="0.3">
      <c r="A5" s="2">
        <f>IF(_xlfn.CONCAT(B5:C5)=_xlfn.CONCAT(B4:C4),MAX($A$2:A4),MAX($A$2:A4)+1)</f>
        <v>4</v>
      </c>
      <c r="B5" s="3">
        <v>45105</v>
      </c>
      <c r="C5" s="2" t="s">
        <v>450</v>
      </c>
      <c r="D5" s="47" t="str">
        <f>_xlfn.XLOOKUP(C5,Proveedores!A:A,Proveedores!B:B)</f>
        <v>MICROS 10</v>
      </c>
      <c r="E5" s="2">
        <v>1004</v>
      </c>
      <c r="F5" s="2" t="str">
        <f>_xlfn.XLOOKUP(E5,Productos!A:A,Productos!B:B)</f>
        <v>TRANSPORTE</v>
      </c>
      <c r="G5" s="2" t="str">
        <f>_xlfn.XLOOKUP(F5,Productos!B:B,Productos!C:C)</f>
        <v>UN</v>
      </c>
      <c r="H5" s="12">
        <v>2</v>
      </c>
      <c r="I5" s="10">
        <v>700</v>
      </c>
      <c r="J5" s="10">
        <v>0</v>
      </c>
      <c r="K5" s="10">
        <f t="shared" si="0"/>
        <v>1400</v>
      </c>
    </row>
    <row r="6" spans="1:11" ht="18" x14ac:dyDescent="0.3">
      <c r="A6" s="2">
        <f>IF(_xlfn.CONCAT(B6:C6)=_xlfn.CONCAT(B5:C5),MAX($A$2:A5),MAX($A$2:A5)+1)</f>
        <v>5</v>
      </c>
      <c r="B6" s="3">
        <v>45107</v>
      </c>
      <c r="C6" s="2" t="s">
        <v>194</v>
      </c>
      <c r="D6" s="47" t="str">
        <f>_xlfn.XLOOKUP(C6,Proveedores!A:A,Proveedores!B:B)</f>
        <v>FRUNA</v>
      </c>
      <c r="E6" s="2">
        <v>20</v>
      </c>
      <c r="F6" s="2" t="str">
        <f>_xlfn.XLOOKUP(E6,Productos!A:A,Productos!B:B)</f>
        <v>ACEITE 900ML</v>
      </c>
      <c r="G6" s="2" t="str">
        <f>_xlfn.XLOOKUP(F6,Productos!B:B,Productos!C:C)</f>
        <v>UN</v>
      </c>
      <c r="H6" s="12">
        <v>3</v>
      </c>
      <c r="I6" s="10">
        <v>1330</v>
      </c>
      <c r="J6" s="10">
        <v>0</v>
      </c>
      <c r="K6" s="10">
        <f t="shared" si="0"/>
        <v>3990</v>
      </c>
    </row>
    <row r="7" spans="1:11" ht="18" x14ac:dyDescent="0.3">
      <c r="A7" s="2">
        <f>IF(_xlfn.CONCAT(B7:C7)=_xlfn.CONCAT(B6:C6),MAX($A$2:A6),MAX($A$2:A6)+1)</f>
        <v>5</v>
      </c>
      <c r="B7" s="3">
        <v>45107</v>
      </c>
      <c r="C7" s="2" t="s">
        <v>194</v>
      </c>
      <c r="D7" s="47" t="str">
        <f>_xlfn.XLOOKUP(C7,Proveedores!A:A,Proveedores!B:B)</f>
        <v>FRUNA</v>
      </c>
      <c r="E7" s="2">
        <v>1010</v>
      </c>
      <c r="F7" s="2" t="str">
        <f>_xlfn.XLOOKUP(E7,Productos!A:A,Productos!B:B)</f>
        <v>GALLETAS SODA</v>
      </c>
      <c r="G7" s="2" t="str">
        <f>_xlfn.XLOOKUP(F7,Productos!B:B,Productos!C:C)</f>
        <v>UN</v>
      </c>
      <c r="H7" s="12">
        <v>2</v>
      </c>
      <c r="I7" s="10">
        <v>365</v>
      </c>
      <c r="J7" s="10">
        <v>0</v>
      </c>
      <c r="K7" s="10">
        <f t="shared" si="0"/>
        <v>730</v>
      </c>
    </row>
    <row r="8" spans="1:11" ht="18" x14ac:dyDescent="0.3">
      <c r="A8" s="2">
        <f>IF(_xlfn.CONCAT(B8:C8)=_xlfn.CONCAT(B7:C7),MAX($A$2:A7),MAX($A$2:A7)+1)</f>
        <v>6</v>
      </c>
      <c r="B8" s="3">
        <v>45107</v>
      </c>
      <c r="C8" s="2" t="s">
        <v>245</v>
      </c>
      <c r="D8" s="47" t="str">
        <f>_xlfn.XLOOKUP(C8,Proveedores!A:A,Proveedores!B:B)</f>
        <v>COLECTIVOS 15</v>
      </c>
      <c r="E8" s="2">
        <v>1004</v>
      </c>
      <c r="F8" s="2" t="str">
        <f>_xlfn.XLOOKUP(E8,Productos!A:A,Productos!B:B)</f>
        <v>TRANSPORTE</v>
      </c>
      <c r="G8" s="2" t="str">
        <f>_xlfn.XLOOKUP(F8,Productos!B:B,Productos!C:C)</f>
        <v>UN</v>
      </c>
      <c r="H8" s="12">
        <v>2</v>
      </c>
      <c r="I8" s="10">
        <v>1000</v>
      </c>
      <c r="J8" s="10">
        <v>0</v>
      </c>
      <c r="K8" s="10">
        <f t="shared" si="0"/>
        <v>2000</v>
      </c>
    </row>
    <row r="9" spans="1:11" ht="18" x14ac:dyDescent="0.3">
      <c r="A9" s="2">
        <f>IF(_xlfn.CONCAT(B9:C9)=_xlfn.CONCAT(B8:C8),MAX($A$2:A8),MAX($A$2:A8)+1)</f>
        <v>7</v>
      </c>
      <c r="B9" s="3">
        <v>45135</v>
      </c>
      <c r="C9" s="2" t="s">
        <v>270</v>
      </c>
      <c r="D9" s="47" t="str">
        <f>_xlfn.XLOOKUP(C9,Proveedores!A:A,Proveedores!B:B)</f>
        <v>CARNES SANTA ANA</v>
      </c>
      <c r="E9" s="2">
        <v>70</v>
      </c>
      <c r="F9" s="2" t="str">
        <f>_xlfn.XLOOKUP(E9,Productos!A:A,Productos!B:B)</f>
        <v>CARNE VACUNO</v>
      </c>
      <c r="G9" s="2" t="str">
        <f>_xlfn.XLOOKUP(F9,Productos!B:B,Productos!C:C)</f>
        <v>KG</v>
      </c>
      <c r="H9" s="12">
        <v>0.56000000000000005</v>
      </c>
      <c r="I9" s="10">
        <v>2932</v>
      </c>
      <c r="J9" s="10">
        <v>0</v>
      </c>
      <c r="K9" s="10">
        <f t="shared" si="0"/>
        <v>1642</v>
      </c>
    </row>
    <row r="10" spans="1:11" ht="18" x14ac:dyDescent="0.3">
      <c r="A10" s="2">
        <f>IF(_xlfn.CONCAT(B10:C10)=_xlfn.CONCAT(B9:C9),MAX($A$2:A9),MAX($A$2:A9)+1)</f>
        <v>8</v>
      </c>
      <c r="B10" s="3">
        <v>45135</v>
      </c>
      <c r="C10" s="2" t="s">
        <v>606</v>
      </c>
      <c r="D10" s="47" t="str">
        <f>_xlfn.XLOOKUP(C10,Proveedores!A:A,Proveedores!B:B)</f>
        <v>CARNES COQUIMBO</v>
      </c>
      <c r="E10" s="2">
        <v>42</v>
      </c>
      <c r="F10" s="2" t="str">
        <f>_xlfn.XLOOKUP(E10,Productos!A:A,Productos!B:B)</f>
        <v>PECHUGA POLLO</v>
      </c>
      <c r="G10" s="2" t="str">
        <f>_xlfn.XLOOKUP(F10,Productos!B:B,Productos!C:C)</f>
        <v>KG</v>
      </c>
      <c r="H10" s="12">
        <v>1.1850000000000001</v>
      </c>
      <c r="I10" s="10">
        <v>3553</v>
      </c>
      <c r="J10" s="10">
        <v>0</v>
      </c>
      <c r="K10" s="10">
        <f t="shared" si="0"/>
        <v>4210</v>
      </c>
    </row>
    <row r="11" spans="1:11" ht="18" x14ac:dyDescent="0.3">
      <c r="A11" s="2">
        <f>IF(_xlfn.CONCAT(B11:C11)=_xlfn.CONCAT(B10:C10),MAX($A$2:A10),MAX($A$2:A10)+1)</f>
        <v>8</v>
      </c>
      <c r="B11" s="3">
        <v>45135</v>
      </c>
      <c r="C11" s="2" t="s">
        <v>606</v>
      </c>
      <c r="D11" s="47" t="str">
        <f>_xlfn.XLOOKUP(C11,Proveedores!A:A,Proveedores!B:B)</f>
        <v>CARNES COQUIMBO</v>
      </c>
      <c r="E11" s="2">
        <v>113</v>
      </c>
      <c r="F11" s="2" t="str">
        <f>_xlfn.XLOOKUP(E11,Productos!A:A,Productos!B:B)</f>
        <v>ESCALOPA POLLO</v>
      </c>
      <c r="G11" s="2" t="str">
        <f>_xlfn.XLOOKUP(F11,Productos!B:B,Productos!C:C)</f>
        <v>KG</v>
      </c>
      <c r="H11" s="12">
        <v>2.81</v>
      </c>
      <c r="I11" s="10">
        <v>2498</v>
      </c>
      <c r="J11" s="10">
        <v>0</v>
      </c>
      <c r="K11" s="10">
        <f t="shared" si="0"/>
        <v>7019</v>
      </c>
    </row>
    <row r="12" spans="1:11" ht="18" x14ac:dyDescent="0.3">
      <c r="A12" s="2">
        <f>IF(_xlfn.CONCAT(B12:C12)=_xlfn.CONCAT(B11:C11),MAX($A$2:A11),MAX($A$2:A11)+1)</f>
        <v>9</v>
      </c>
      <c r="B12" s="3">
        <v>45135</v>
      </c>
      <c r="C12" s="2" t="s">
        <v>119</v>
      </c>
      <c r="D12" s="47" t="str">
        <f>_xlfn.XLOOKUP(C12,Proveedores!A:A,Proveedores!B:B)</f>
        <v>FABRICA DE BANDEJAS VANNI</v>
      </c>
      <c r="E12" s="2">
        <v>73</v>
      </c>
      <c r="F12" s="2" t="str">
        <f>_xlfn.XLOOKUP(E12,Productos!A:A,Productos!B:B)</f>
        <v>ENVASES REDONDO CARTON (CONSOME 8OZ)</v>
      </c>
      <c r="G12" s="2" t="str">
        <f>_xlfn.XLOOKUP(F12,Productos!B:B,Productos!C:C)</f>
        <v>UN</v>
      </c>
      <c r="H12" s="12">
        <v>25</v>
      </c>
      <c r="I12" s="10">
        <v>89.96</v>
      </c>
      <c r="J12" s="10">
        <v>0</v>
      </c>
      <c r="K12" s="10">
        <f t="shared" si="0"/>
        <v>2249</v>
      </c>
    </row>
    <row r="13" spans="1:11" ht="18" x14ac:dyDescent="0.3">
      <c r="A13" s="2">
        <f>IF(_xlfn.CONCAT(B13:C13)=_xlfn.CONCAT(B12:C12),MAX($A$2:A12),MAX($A$2:A12)+1)</f>
        <v>9</v>
      </c>
      <c r="B13" s="3">
        <v>45135</v>
      </c>
      <c r="C13" s="2" t="s">
        <v>119</v>
      </c>
      <c r="D13" s="47" t="str">
        <f>_xlfn.XLOOKUP(C13,Proveedores!A:A,Proveedores!B:B)</f>
        <v>FABRICA DE BANDEJAS VANNI</v>
      </c>
      <c r="E13" s="2">
        <v>114</v>
      </c>
      <c r="F13" s="2" t="str">
        <f>_xlfn.XLOOKUP(E13,Productos!A:A,Productos!B:B)</f>
        <v>ENVASE CIRCULAR IMPERMEABLE 1200CC</v>
      </c>
      <c r="G13" s="2" t="str">
        <f>_xlfn.XLOOKUP(F13,Productos!B:B,Productos!C:C)</f>
        <v>UN</v>
      </c>
      <c r="H13" s="12">
        <v>2</v>
      </c>
      <c r="I13" s="10">
        <v>241.37</v>
      </c>
      <c r="J13" s="10">
        <v>0</v>
      </c>
      <c r="K13" s="10">
        <f t="shared" si="0"/>
        <v>483</v>
      </c>
    </row>
    <row r="14" spans="1:11" ht="18" x14ac:dyDescent="0.3">
      <c r="A14" s="2">
        <f>IF(_xlfn.CONCAT(B14:C14)=_xlfn.CONCAT(B13:C13),MAX($A$2:A13),MAX($A$2:A13)+1)</f>
        <v>9</v>
      </c>
      <c r="B14" s="3">
        <v>45135</v>
      </c>
      <c r="C14" s="2" t="s">
        <v>119</v>
      </c>
      <c r="D14" s="47" t="str">
        <f>_xlfn.XLOOKUP(C14,Proveedores!A:A,Proveedores!B:B)</f>
        <v>FABRICA DE BANDEJAS VANNI</v>
      </c>
      <c r="E14" s="2">
        <v>115</v>
      </c>
      <c r="F14" s="2" t="str">
        <f>_xlfn.XLOOKUP(E14,Productos!A:A,Productos!B:B)</f>
        <v>TAPA ENVASE CIRCULAR IMPERMEABLE 1200CC</v>
      </c>
      <c r="G14" s="2" t="str">
        <f>_xlfn.XLOOKUP(F14,Productos!B:B,Productos!C:C)</f>
        <v>UN</v>
      </c>
      <c r="H14" s="12">
        <v>2</v>
      </c>
      <c r="I14" s="10">
        <v>130.88</v>
      </c>
      <c r="J14" s="10">
        <v>0</v>
      </c>
      <c r="K14" s="10">
        <f t="shared" si="0"/>
        <v>262</v>
      </c>
    </row>
    <row r="15" spans="1:11" ht="18" x14ac:dyDescent="0.3">
      <c r="A15" s="2">
        <f>IF(_xlfn.CONCAT(B15:C15)=_xlfn.CONCAT(B14:C14),MAX($A$2:A14),MAX($A$2:A14)+1)</f>
        <v>10</v>
      </c>
      <c r="B15" s="3">
        <v>45135</v>
      </c>
      <c r="C15" s="2" t="s">
        <v>245</v>
      </c>
      <c r="D15" s="47" t="str">
        <f>_xlfn.XLOOKUP(C15,Proveedores!A:A,Proveedores!B:B)</f>
        <v>COLECTIVOS 15</v>
      </c>
      <c r="E15" s="2">
        <v>1004</v>
      </c>
      <c r="F15" s="2" t="str">
        <f>_xlfn.XLOOKUP(E15,Productos!A:A,Productos!B:B)</f>
        <v>TRANSPORTE</v>
      </c>
      <c r="G15" s="2" t="str">
        <f>_xlfn.XLOOKUP(F15,Productos!B:B,Productos!C:C)</f>
        <v>UN</v>
      </c>
      <c r="H15" s="12">
        <v>2</v>
      </c>
      <c r="I15" s="10">
        <v>1000</v>
      </c>
      <c r="J15" s="10">
        <v>0</v>
      </c>
      <c r="K15" s="10">
        <f t="shared" si="0"/>
        <v>2000</v>
      </c>
    </row>
    <row r="16" spans="1:11" ht="18" x14ac:dyDescent="0.3">
      <c r="A16" s="2">
        <f>IF(_xlfn.CONCAT(B16:C16)=_xlfn.CONCAT(B15:C15),MAX($A$2:A15),MAX($A$2:A15)+1)</f>
        <v>11</v>
      </c>
      <c r="B16" s="3">
        <v>45126</v>
      </c>
      <c r="C16" s="43" t="s">
        <v>474</v>
      </c>
      <c r="D16" s="47" t="str">
        <f>_xlfn.XLOOKUP(C16,Proveedores!A:A,Proveedores!B:B)</f>
        <v>SOCIEDAD COMERCIAL CD LTDA</v>
      </c>
      <c r="E16" s="2">
        <v>42</v>
      </c>
      <c r="F16" s="2" t="str">
        <f>_xlfn.XLOOKUP(E16,Productos!A:A,Productos!B:B)</f>
        <v>PECHUGA POLLO</v>
      </c>
      <c r="G16" s="2" t="str">
        <f>_xlfn.XLOOKUP(F16,Productos!B:B,Productos!C:C)</f>
        <v>KG</v>
      </c>
      <c r="H16" s="12">
        <f>2500/I16</f>
        <v>1.256281407035176</v>
      </c>
      <c r="I16" s="10">
        <v>1990</v>
      </c>
      <c r="J16" s="10">
        <v>0</v>
      </c>
      <c r="K16" s="10">
        <f t="shared" si="0"/>
        <v>2500</v>
      </c>
    </row>
    <row r="17" spans="1:11" ht="18" x14ac:dyDescent="0.3">
      <c r="A17" s="2">
        <f>IF(_xlfn.CONCAT(B17:C17)=_xlfn.CONCAT(B16:C16),MAX($A$2:A16),MAX($A$2:A16)+1)</f>
        <v>12</v>
      </c>
      <c r="B17" s="3">
        <v>45117</v>
      </c>
      <c r="C17" s="2" t="s">
        <v>279</v>
      </c>
      <c r="D17" s="47" t="str">
        <f>_xlfn.XLOOKUP(C17,Proveedores!A:A,Proveedores!B:B)</f>
        <v>GALPON</v>
      </c>
      <c r="E17" s="2">
        <v>1014</v>
      </c>
      <c r="F17" s="2" t="str">
        <f>_xlfn.XLOOKUP(E17,Productos!A:A,Productos!B:B)</f>
        <v>BEBIDA</v>
      </c>
      <c r="G17" s="2" t="str">
        <f>_xlfn.XLOOKUP(F17,Productos!B:B,Productos!C:C)</f>
        <v>UN</v>
      </c>
      <c r="H17" s="12">
        <v>1</v>
      </c>
      <c r="I17" s="10">
        <v>1500</v>
      </c>
      <c r="J17" s="10">
        <v>0</v>
      </c>
      <c r="K17" s="10">
        <f t="shared" si="0"/>
        <v>1500</v>
      </c>
    </row>
    <row r="18" spans="1:11" ht="18" x14ac:dyDescent="0.3">
      <c r="A18" s="2">
        <f>IF(_xlfn.CONCAT(B18:C18)=_xlfn.CONCAT(B17:C17),MAX($A$2:A17),MAX($A$2:A17)+1)</f>
        <v>12</v>
      </c>
      <c r="B18" s="3">
        <v>45117</v>
      </c>
      <c r="C18" s="2" t="s">
        <v>279</v>
      </c>
      <c r="D18" s="47" t="str">
        <f>_xlfn.XLOOKUP(C18,Proveedores!A:A,Proveedores!B:B)</f>
        <v>GALPON</v>
      </c>
      <c r="E18" s="2">
        <v>1008</v>
      </c>
      <c r="F18" s="2" t="str">
        <f>_xlfn.XLOOKUP(E18,Productos!A:A,Productos!B:B)</f>
        <v>PAN CASA</v>
      </c>
      <c r="G18" s="2" t="str">
        <f>_xlfn.XLOOKUP(F18,Productos!B:B,Productos!C:C)</f>
        <v>KG</v>
      </c>
      <c r="H18" s="12">
        <v>0.76600000000000001</v>
      </c>
      <c r="I18" s="10">
        <v>2200</v>
      </c>
      <c r="J18" s="10">
        <v>0</v>
      </c>
      <c r="K18" s="10">
        <f t="shared" si="0"/>
        <v>1685</v>
      </c>
    </row>
    <row r="19" spans="1:11" ht="18" x14ac:dyDescent="0.3">
      <c r="A19" s="2">
        <f>IF(_xlfn.CONCAT(B19:C19)=_xlfn.CONCAT(B18:C18),MAX($A$2:A18),MAX($A$2:A18)+1)</f>
        <v>13</v>
      </c>
      <c r="B19" s="3">
        <v>45127</v>
      </c>
      <c r="C19" s="43" t="s">
        <v>109</v>
      </c>
      <c r="D19" s="47" t="str">
        <f>_xlfn.XLOOKUP(C19,Proveedores!A:A,Proveedores!B:B)</f>
        <v>SANTA ISABEL</v>
      </c>
      <c r="E19" s="2">
        <v>11</v>
      </c>
      <c r="F19" s="2" t="str">
        <f>_xlfn.XLOOKUP(E19,Productos!A:A,Productos!B:B)</f>
        <v>PAN MOLDE</v>
      </c>
      <c r="G19" s="2" t="str">
        <f>_xlfn.XLOOKUP(F19,Productos!B:B,Productos!C:C)</f>
        <v>UN</v>
      </c>
      <c r="H19" s="12">
        <v>1</v>
      </c>
      <c r="I19" s="10">
        <v>2689</v>
      </c>
      <c r="J19" s="10">
        <v>520</v>
      </c>
      <c r="K19" s="10">
        <f t="shared" si="0"/>
        <v>2169</v>
      </c>
    </row>
    <row r="20" spans="1:11" ht="18" x14ac:dyDescent="0.3">
      <c r="A20" s="2">
        <f>IF(_xlfn.CONCAT(B20:C20)=_xlfn.CONCAT(B19:C19),MAX($A$2:A19),MAX($A$2:A19)+1)</f>
        <v>13</v>
      </c>
      <c r="B20" s="3">
        <v>45127</v>
      </c>
      <c r="C20" s="43" t="s">
        <v>109</v>
      </c>
      <c r="D20" s="47" t="str">
        <f>_xlfn.XLOOKUP(C20,Proveedores!A:A,Proveedores!B:B)</f>
        <v>SANTA ISABEL</v>
      </c>
      <c r="E20" s="2">
        <v>14</v>
      </c>
      <c r="F20" s="2" t="str">
        <f>_xlfn.XLOOKUP(E20,Productos!A:A,Productos!B:B)</f>
        <v>ARROZ</v>
      </c>
      <c r="G20" s="2" t="str">
        <f>_xlfn.XLOOKUP(F20,Productos!B:B,Productos!C:C)</f>
        <v>UN</v>
      </c>
      <c r="H20" s="12">
        <v>2</v>
      </c>
      <c r="I20" s="10">
        <v>1189</v>
      </c>
      <c r="J20" s="10">
        <v>190</v>
      </c>
      <c r="K20" s="10">
        <f t="shared" si="0"/>
        <v>2188</v>
      </c>
    </row>
    <row r="21" spans="1:11" ht="18" x14ac:dyDescent="0.3">
      <c r="A21" s="2">
        <f>IF(_xlfn.CONCAT(B21:C21)=_xlfn.CONCAT(B20:C20),MAX($A$2:A20),MAX($A$2:A20)+1)</f>
        <v>13</v>
      </c>
      <c r="B21" s="3">
        <v>45127</v>
      </c>
      <c r="C21" s="43" t="s">
        <v>109</v>
      </c>
      <c r="D21" s="47" t="str">
        <f>_xlfn.XLOOKUP(C21,Proveedores!A:A,Proveedores!B:B)</f>
        <v>SANTA ISABEL</v>
      </c>
      <c r="E21" s="2">
        <v>1013</v>
      </c>
      <c r="F21" s="2" t="str">
        <f>_xlfn.XLOOKUP(E21,Productos!A:A,Productos!B:B)</f>
        <v>AGUA EMBOTELLADA</v>
      </c>
      <c r="G21" s="2" t="str">
        <f>_xlfn.XLOOKUP(F21,Productos!B:B,Productos!C:C)</f>
        <v>UN</v>
      </c>
      <c r="H21" s="12">
        <v>1</v>
      </c>
      <c r="I21" s="10">
        <v>1029</v>
      </c>
      <c r="J21" s="10">
        <v>130</v>
      </c>
      <c r="K21" s="10">
        <f t="shared" si="0"/>
        <v>899</v>
      </c>
    </row>
    <row r="22" spans="1:11" x14ac:dyDescent="0.3">
      <c r="A22" s="2">
        <f>IF(_xlfn.CONCAT(B22:C22)=_xlfn.CONCAT(B21:C21),MAX($A$2:A21),MAX($A$2:A21)+1)</f>
        <v>13</v>
      </c>
      <c r="B22" s="3">
        <v>45127</v>
      </c>
      <c r="C22" s="43" t="s">
        <v>109</v>
      </c>
      <c r="D22" s="47" t="str">
        <f>_xlfn.XLOOKUP(C22,Proveedores!A:A,Proveedores!B:B)</f>
        <v>SANTA ISABEL</v>
      </c>
      <c r="E22" s="2">
        <v>9</v>
      </c>
      <c r="F22" s="2" t="str">
        <f>_xlfn.XLOOKUP(E22,Productos!A:A,Productos!B:B)</f>
        <v>LECHE SEMIDESCREMADA</v>
      </c>
      <c r="G22" s="2" t="str">
        <f>_xlfn.XLOOKUP(F22,Productos!B:B,Productos!C:C)</f>
        <v>UN</v>
      </c>
      <c r="H22" s="12">
        <v>12</v>
      </c>
      <c r="I22" s="10">
        <v>940</v>
      </c>
      <c r="J22" s="10">
        <v>0</v>
      </c>
      <c r="K22" s="10">
        <f t="shared" si="0"/>
        <v>11280</v>
      </c>
    </row>
    <row r="23" spans="1:11" x14ac:dyDescent="0.3">
      <c r="A23" s="2">
        <f>IF(_xlfn.CONCAT(B23:C23)=_xlfn.CONCAT(B22:C22),MAX($A$2:A22),MAX($A$2:A22)+1)</f>
        <v>13</v>
      </c>
      <c r="B23" s="3">
        <v>45127</v>
      </c>
      <c r="C23" s="43" t="s">
        <v>109</v>
      </c>
      <c r="D23" s="47" t="str">
        <f>_xlfn.XLOOKUP(C23,Proveedores!A:A,Proveedores!B:B)</f>
        <v>SANTA ISABEL</v>
      </c>
      <c r="E23" s="2">
        <v>51</v>
      </c>
      <c r="F23" s="2" t="str">
        <f>_xlfn.XLOOKUP(E23,Productos!A:A,Productos!B:B)</f>
        <v>LAVALOZAS</v>
      </c>
      <c r="G23" s="2" t="str">
        <f>_xlfn.XLOOKUP(F23,Productos!B:B,Productos!C:C)</f>
        <v>UN</v>
      </c>
      <c r="H23" s="12">
        <v>1</v>
      </c>
      <c r="I23" s="10">
        <v>1978</v>
      </c>
      <c r="J23" s="10">
        <v>0</v>
      </c>
      <c r="K23" s="10">
        <f t="shared" si="0"/>
        <v>1978</v>
      </c>
    </row>
    <row r="24" spans="1:11" x14ac:dyDescent="0.3">
      <c r="A24" s="2">
        <f>IF(_xlfn.CONCAT(B24:C24)=_xlfn.CONCAT(B23:C23),MAX($A$2:A23),MAX($A$2:A23)+1)</f>
        <v>13</v>
      </c>
      <c r="B24" s="3">
        <v>45127</v>
      </c>
      <c r="C24" s="43" t="s">
        <v>109</v>
      </c>
      <c r="D24" s="47" t="str">
        <f>_xlfn.XLOOKUP(C24,Proveedores!A:A,Proveedores!B:B)</f>
        <v>SANTA ISABEL</v>
      </c>
      <c r="E24" s="2">
        <v>42</v>
      </c>
      <c r="F24" s="2" t="str">
        <f>_xlfn.XLOOKUP(E24,Productos!A:A,Productos!B:B)</f>
        <v>PECHUGA POLLO</v>
      </c>
      <c r="G24" s="2" t="str">
        <f>_xlfn.XLOOKUP(F24,Productos!B:B,Productos!C:C)</f>
        <v>KG</v>
      </c>
      <c r="H24" s="12">
        <v>1.1779999999999999</v>
      </c>
      <c r="I24" s="10">
        <v>2790</v>
      </c>
      <c r="J24" s="10">
        <v>164</v>
      </c>
      <c r="K24" s="10">
        <f t="shared" si="0"/>
        <v>3123</v>
      </c>
    </row>
    <row r="25" spans="1:11" x14ac:dyDescent="0.3">
      <c r="A25" s="2">
        <f>IF(_xlfn.CONCAT(B25:C25)=_xlfn.CONCAT(B24:C24),MAX($A$2:A24),MAX($A$2:A24)+1)</f>
        <v>13</v>
      </c>
      <c r="B25" s="3">
        <v>45127</v>
      </c>
      <c r="C25" s="43" t="s">
        <v>109</v>
      </c>
      <c r="D25" s="47" t="str">
        <f>_xlfn.XLOOKUP(C25,Proveedores!A:A,Proveedores!B:B)</f>
        <v>SANTA ISABEL</v>
      </c>
      <c r="E25" s="2">
        <v>49</v>
      </c>
      <c r="F25" s="2" t="str">
        <f>_xlfn.XLOOKUP(E25,Productos!A:A,Productos!B:B)</f>
        <v>PAN RALLADO</v>
      </c>
      <c r="G25" s="2" t="str">
        <f>_xlfn.XLOOKUP(F25,Productos!B:B,Productos!C:C)</f>
        <v>UN</v>
      </c>
      <c r="H25" s="12">
        <v>1</v>
      </c>
      <c r="I25" s="10">
        <v>1429</v>
      </c>
      <c r="J25" s="10">
        <v>71</v>
      </c>
      <c r="K25" s="10">
        <f t="shared" si="0"/>
        <v>1358</v>
      </c>
    </row>
    <row r="26" spans="1:11" x14ac:dyDescent="0.3">
      <c r="A26" s="2">
        <f>IF(_xlfn.CONCAT(B26:C26)=_xlfn.CONCAT(B25:C25),MAX($A$2:A25),MAX($A$2:A25)+1)</f>
        <v>13</v>
      </c>
      <c r="B26" s="3">
        <v>45127</v>
      </c>
      <c r="C26" s="43" t="s">
        <v>109</v>
      </c>
      <c r="D26" s="47" t="str">
        <f>_xlfn.XLOOKUP(C26,Proveedores!A:A,Proveedores!B:B)</f>
        <v>SANTA ISABEL</v>
      </c>
      <c r="E26" s="2">
        <v>-1</v>
      </c>
      <c r="F26" s="2" t="str">
        <f>_xlfn.XLOOKUP(E26,Productos!A:A,Productos!B:B)</f>
        <v>OTROS</v>
      </c>
      <c r="G26" s="2" t="str">
        <f>_xlfn.XLOOKUP(F26,Productos!B:B,Productos!C:C)</f>
        <v>UN</v>
      </c>
      <c r="H26" s="12">
        <v>1</v>
      </c>
      <c r="I26" s="10">
        <v>1319</v>
      </c>
      <c r="J26" s="10">
        <v>66</v>
      </c>
      <c r="K26" s="10">
        <f t="shared" si="0"/>
        <v>1253</v>
      </c>
    </row>
    <row r="27" spans="1:11" x14ac:dyDescent="0.3">
      <c r="A27" s="2">
        <f>IF(_xlfn.CONCAT(B27:C27)=_xlfn.CONCAT(B26:C26),MAX($A$2:A26),MAX($A$2:A26)+1)</f>
        <v>13</v>
      </c>
      <c r="B27" s="3">
        <v>45127</v>
      </c>
      <c r="C27" s="43" t="s">
        <v>109</v>
      </c>
      <c r="D27" s="47" t="str">
        <f>_xlfn.XLOOKUP(C27,Proveedores!A:A,Proveedores!B:B)</f>
        <v>SANTA ISABEL</v>
      </c>
      <c r="E27" s="2">
        <v>1008</v>
      </c>
      <c r="F27" s="2" t="str">
        <f>_xlfn.XLOOKUP(E27,Productos!A:A,Productos!B:B)</f>
        <v>PAN CASA</v>
      </c>
      <c r="G27" s="2" t="str">
        <f>_xlfn.XLOOKUP(F27,Productos!B:B,Productos!C:C)</f>
        <v>KG</v>
      </c>
      <c r="H27" s="12">
        <v>0.78</v>
      </c>
      <c r="I27" s="10">
        <v>2089</v>
      </c>
      <c r="J27" s="10">
        <v>82</v>
      </c>
      <c r="K27" s="10">
        <f t="shared" si="0"/>
        <v>1547</v>
      </c>
    </row>
    <row r="28" spans="1:11" x14ac:dyDescent="0.3">
      <c r="A28" s="2">
        <f>IF(_xlfn.CONCAT(B28:C28)=_xlfn.CONCAT(B27:C27),MAX($A$2:A27),MAX($A$2:A27)+1)</f>
        <v>13</v>
      </c>
      <c r="B28" s="3">
        <v>45127</v>
      </c>
      <c r="C28" s="43" t="s">
        <v>109</v>
      </c>
      <c r="D28" s="47" t="str">
        <f>_xlfn.XLOOKUP(C28,Proveedores!A:A,Proveedores!B:B)</f>
        <v>SANTA ISABEL</v>
      </c>
      <c r="E28" s="2">
        <v>22</v>
      </c>
      <c r="F28" s="2" t="str">
        <f>_xlfn.XLOOKUP(E28,Productos!A:A,Productos!B:B)</f>
        <v>LASAÑA</v>
      </c>
      <c r="G28" s="2" t="str">
        <f>_xlfn.XLOOKUP(F28,Productos!B:B,Productos!C:C)</f>
        <v>UN</v>
      </c>
      <c r="H28" s="12">
        <v>2</v>
      </c>
      <c r="I28" s="10">
        <v>1999</v>
      </c>
      <c r="J28" s="10">
        <v>680</v>
      </c>
      <c r="K28" s="10">
        <f t="shared" si="0"/>
        <v>3318</v>
      </c>
    </row>
    <row r="29" spans="1:11" x14ac:dyDescent="0.3">
      <c r="A29" s="2">
        <f>IF(_xlfn.CONCAT(B29:C29)=_xlfn.CONCAT(B28:C28),MAX($A$2:A28),MAX($A$2:A28)+1)</f>
        <v>13</v>
      </c>
      <c r="B29" s="3">
        <v>45127</v>
      </c>
      <c r="C29" s="43" t="s">
        <v>109</v>
      </c>
      <c r="D29" s="47" t="str">
        <f>_xlfn.XLOOKUP(C29,Proveedores!A:A,Proveedores!B:B)</f>
        <v>SANTA ISABEL</v>
      </c>
      <c r="E29" s="2">
        <v>1039</v>
      </c>
      <c r="F29" s="2" t="str">
        <f>_xlfn.XLOOKUP(E29,Productos!A:A,Productos!B:B)</f>
        <v>JUGO POLVO</v>
      </c>
      <c r="G29" s="2" t="str">
        <f>_xlfn.XLOOKUP(F29,Productos!B:B,Productos!C:C)</f>
        <v>UN</v>
      </c>
      <c r="H29" s="12">
        <v>5</v>
      </c>
      <c r="I29" s="10">
        <v>245</v>
      </c>
      <c r="J29" s="10">
        <v>47</v>
      </c>
      <c r="K29" s="10">
        <f t="shared" si="0"/>
        <v>1178</v>
      </c>
    </row>
    <row r="30" spans="1:11" x14ac:dyDescent="0.3">
      <c r="A30" s="2">
        <f>IF(_xlfn.CONCAT(B30:C30)=_xlfn.CONCAT(B29:C29),MAX($A$2:A29),MAX($A$2:A29)+1)</f>
        <v>13</v>
      </c>
      <c r="B30" s="3">
        <v>45127</v>
      </c>
      <c r="C30" s="43" t="s">
        <v>109</v>
      </c>
      <c r="D30" s="47" t="str">
        <f>_xlfn.XLOOKUP(C30,Proveedores!A:A,Proveedores!B:B)</f>
        <v>SANTA ISABEL</v>
      </c>
      <c r="E30" s="2">
        <v>-1</v>
      </c>
      <c r="F30" s="2" t="str">
        <f>_xlfn.XLOOKUP(E30,Productos!A:A,Productos!B:B)</f>
        <v>OTROS</v>
      </c>
      <c r="G30" s="2" t="str">
        <f>_xlfn.XLOOKUP(F30,Productos!B:B,Productos!C:C)</f>
        <v>UN</v>
      </c>
      <c r="H30" s="12">
        <v>1</v>
      </c>
      <c r="I30" s="10">
        <v>4990</v>
      </c>
      <c r="J30" s="10">
        <v>1497</v>
      </c>
      <c r="K30" s="10">
        <f t="shared" si="0"/>
        <v>3493</v>
      </c>
    </row>
    <row r="31" spans="1:11" x14ac:dyDescent="0.3">
      <c r="A31" s="2">
        <f>IF(_xlfn.CONCAT(B31:C31)=_xlfn.CONCAT(B30:C30),MAX($A$2:A30),MAX($A$2:A30)+1)</f>
        <v>13</v>
      </c>
      <c r="B31" s="3">
        <v>45127</v>
      </c>
      <c r="C31" s="43" t="s">
        <v>109</v>
      </c>
      <c r="D31" s="47" t="str">
        <f>_xlfn.XLOOKUP(C31,Proveedores!A:A,Proveedores!B:B)</f>
        <v>SANTA ISABEL</v>
      </c>
      <c r="E31" s="2">
        <v>116</v>
      </c>
      <c r="F31" s="2" t="str">
        <f>_xlfn.XLOOKUP(E31,Productos!A:A,Productos!B:B)</f>
        <v>ACEITE OLIVA</v>
      </c>
      <c r="G31" s="2" t="str">
        <f>_xlfn.XLOOKUP(F31,Productos!B:B,Productos!C:C)</f>
        <v>UN</v>
      </c>
      <c r="H31" s="12">
        <v>1</v>
      </c>
      <c r="I31" s="10">
        <v>4859</v>
      </c>
      <c r="J31" s="10">
        <v>729</v>
      </c>
      <c r="K31" s="10">
        <f t="shared" si="0"/>
        <v>4130</v>
      </c>
    </row>
    <row r="32" spans="1:11" x14ac:dyDescent="0.3">
      <c r="A32" s="2">
        <f>IF(_xlfn.CONCAT(B32:C32)=_xlfn.CONCAT(B31:C31),MAX($A$2:A31),MAX($A$2:A31)+1)</f>
        <v>14</v>
      </c>
      <c r="B32" s="3">
        <v>45137</v>
      </c>
      <c r="C32" s="43" t="s">
        <v>279</v>
      </c>
      <c r="D32" s="47" t="str">
        <f>_xlfn.XLOOKUP(C32,Proveedores!A:A,Proveedores!B:B)</f>
        <v>GALPON</v>
      </c>
      <c r="E32" s="2">
        <v>1014</v>
      </c>
      <c r="F32" s="2" t="str">
        <f>_xlfn.XLOOKUP(E32,Productos!A:A,Productos!B:B)</f>
        <v>BEBIDA</v>
      </c>
      <c r="G32" s="2" t="str">
        <f>_xlfn.XLOOKUP(F32,Productos!B:B,Productos!C:C)</f>
        <v>UN</v>
      </c>
      <c r="H32" s="12">
        <v>1</v>
      </c>
      <c r="I32" s="10">
        <v>1700</v>
      </c>
      <c r="J32" s="10">
        <v>0</v>
      </c>
      <c r="K32" s="10">
        <f t="shared" si="0"/>
        <v>1700</v>
      </c>
    </row>
    <row r="33" spans="1:11" x14ac:dyDescent="0.3">
      <c r="A33" s="2">
        <f>IF(_xlfn.CONCAT(B33:C33)=_xlfn.CONCAT(B32:C32),MAX($A$2:A32),MAX($A$2:A32)+1)</f>
        <v>14</v>
      </c>
      <c r="B33" s="3">
        <v>45137</v>
      </c>
      <c r="C33" s="43" t="s">
        <v>279</v>
      </c>
      <c r="D33" s="47" t="str">
        <f>_xlfn.XLOOKUP(C33,Proveedores!A:A,Proveedores!B:B)</f>
        <v>GALPON</v>
      </c>
      <c r="E33" s="2">
        <v>1008</v>
      </c>
      <c r="F33" s="2" t="str">
        <f>_xlfn.XLOOKUP(E33,Productos!A:A,Productos!B:B)</f>
        <v>PAN CASA</v>
      </c>
      <c r="G33" s="2" t="str">
        <f>_xlfn.XLOOKUP(F33,Productos!B:B,Productos!C:C)</f>
        <v>KG</v>
      </c>
      <c r="H33" s="12">
        <v>0.33</v>
      </c>
      <c r="I33" s="10">
        <v>2200</v>
      </c>
      <c r="J33" s="10">
        <v>0</v>
      </c>
      <c r="K33" s="10">
        <f t="shared" si="0"/>
        <v>726</v>
      </c>
    </row>
    <row r="34" spans="1:11" x14ac:dyDescent="0.3">
      <c r="A34" s="2">
        <f>IF(_xlfn.CONCAT(B34:C34)=_xlfn.CONCAT(B33:C33),MAX($A$2:A33),MAX($A$2:A33)+1)</f>
        <v>15</v>
      </c>
      <c r="B34" s="3">
        <v>45135</v>
      </c>
      <c r="C34" s="43" t="s">
        <v>279</v>
      </c>
      <c r="D34" s="47" t="str">
        <f>_xlfn.XLOOKUP(C34,Proveedores!A:A,Proveedores!B:B)</f>
        <v>GALPON</v>
      </c>
      <c r="E34" s="2">
        <v>1008</v>
      </c>
      <c r="F34" s="2" t="str">
        <f>_xlfn.XLOOKUP(E34,Productos!A:A,Productos!B:B)</f>
        <v>PAN CASA</v>
      </c>
      <c r="G34" s="2" t="str">
        <f>_xlfn.XLOOKUP(F34,Productos!B:B,Productos!C:C)</f>
        <v>KG</v>
      </c>
      <c r="H34" s="12">
        <v>0.60599999999999998</v>
      </c>
      <c r="I34" s="10">
        <v>2200</v>
      </c>
      <c r="J34" s="10">
        <v>0</v>
      </c>
      <c r="K34" s="10">
        <f t="shared" si="0"/>
        <v>1333</v>
      </c>
    </row>
    <row r="35" spans="1:11" x14ac:dyDescent="0.3">
      <c r="A35" s="2">
        <f>IF(_xlfn.CONCAT(B35:C35)=_xlfn.CONCAT(B34:C34),MAX($A$2:A34),MAX($A$2:A34)+1)</f>
        <v>16</v>
      </c>
      <c r="B35" s="3">
        <v>45132</v>
      </c>
      <c r="C35" s="43" t="s">
        <v>116</v>
      </c>
      <c r="D35" s="47" t="str">
        <f>_xlfn.XLOOKUP(C35,Proveedores!A:A,Proveedores!B:B)</f>
        <v>EMPRESA COMERCIAL LA VEGA</v>
      </c>
      <c r="E35" s="2">
        <v>56</v>
      </c>
      <c r="F35" s="2" t="str">
        <f>_xlfn.XLOOKUP(E35,Productos!A:A,Productos!B:B)</f>
        <v>VERDURAS</v>
      </c>
      <c r="G35" s="2" t="str">
        <f>_xlfn.XLOOKUP(F35,Productos!B:B,Productos!C:C)</f>
        <v>UN</v>
      </c>
      <c r="H35" s="12">
        <v>1</v>
      </c>
      <c r="I35" s="10">
        <v>2000</v>
      </c>
      <c r="J35" s="10">
        <v>0</v>
      </c>
      <c r="K35" s="10">
        <f t="shared" si="0"/>
        <v>2000</v>
      </c>
    </row>
    <row r="36" spans="1:11" x14ac:dyDescent="0.3">
      <c r="A36" s="2">
        <f>IF(_xlfn.CONCAT(B36:C36)=_xlfn.CONCAT(B35:C35),MAX($A$2:A35),MAX($A$2:A35)+1)</f>
        <v>17</v>
      </c>
      <c r="B36" s="3">
        <v>45117</v>
      </c>
      <c r="C36" s="43" t="s">
        <v>116</v>
      </c>
      <c r="D36" s="47" t="str">
        <f>_xlfn.XLOOKUP(C36,Proveedores!A:A,Proveedores!B:B)</f>
        <v>EMPRESA COMERCIAL LA VEGA</v>
      </c>
      <c r="E36" s="2">
        <v>56</v>
      </c>
      <c r="F36" s="2" t="str">
        <f>_xlfn.XLOOKUP(E36,Productos!A:A,Productos!B:B)</f>
        <v>VERDURAS</v>
      </c>
      <c r="G36" s="2" t="str">
        <f>_xlfn.XLOOKUP(F36,Productos!B:B,Productos!C:C)</f>
        <v>UN</v>
      </c>
      <c r="H36" s="12">
        <v>1</v>
      </c>
      <c r="I36" s="10">
        <v>2000</v>
      </c>
      <c r="J36" s="10">
        <v>0</v>
      </c>
      <c r="K36" s="10">
        <f t="shared" si="0"/>
        <v>2000</v>
      </c>
    </row>
    <row r="37" spans="1:11" x14ac:dyDescent="0.3">
      <c r="A37" s="2">
        <f>IF(_xlfn.CONCAT(B37:C37)=_xlfn.CONCAT(B36:C36),MAX($A$2:A36),MAX($A$2:A36)+1)</f>
        <v>18</v>
      </c>
      <c r="B37" s="3">
        <v>45133</v>
      </c>
      <c r="C37" s="43" t="s">
        <v>116</v>
      </c>
      <c r="D37" s="47" t="str">
        <f>_xlfn.XLOOKUP(C37,Proveedores!A:A,Proveedores!B:B)</f>
        <v>EMPRESA COMERCIAL LA VEGA</v>
      </c>
      <c r="E37" s="2">
        <v>56</v>
      </c>
      <c r="F37" s="2" t="str">
        <f>_xlfn.XLOOKUP(E37,Productos!A:A,Productos!B:B)</f>
        <v>VERDURAS</v>
      </c>
      <c r="G37" s="2" t="str">
        <f>_xlfn.XLOOKUP(F37,Productos!B:B,Productos!C:C)</f>
        <v>UN</v>
      </c>
      <c r="H37" s="12">
        <v>1</v>
      </c>
      <c r="I37" s="10">
        <v>6340</v>
      </c>
      <c r="J37" s="10">
        <v>0</v>
      </c>
      <c r="K37" s="10">
        <f t="shared" si="0"/>
        <v>6340</v>
      </c>
    </row>
    <row r="38" spans="1:11" x14ac:dyDescent="0.3">
      <c r="A38" s="2">
        <f>IF(_xlfn.CONCAT(B38:C38)=_xlfn.CONCAT(B37:C37),MAX($A$2:A37),MAX($A$2:A37)+1)</f>
        <v>19</v>
      </c>
      <c r="B38" s="3">
        <v>45132</v>
      </c>
      <c r="C38" s="43" t="s">
        <v>279</v>
      </c>
      <c r="D38" s="47" t="str">
        <f>_xlfn.XLOOKUP(C38,Proveedores!A:A,Proveedores!B:B)</f>
        <v>GALPON</v>
      </c>
      <c r="E38" s="2">
        <v>1014</v>
      </c>
      <c r="F38" s="2" t="str">
        <f>_xlfn.XLOOKUP(E38,Productos!A:A,Productos!B:B)</f>
        <v>BEBIDA</v>
      </c>
      <c r="G38" s="2" t="str">
        <f>_xlfn.XLOOKUP(F38,Productos!B:B,Productos!C:C)</f>
        <v>UN</v>
      </c>
      <c r="H38" s="12">
        <v>1</v>
      </c>
      <c r="I38" s="10">
        <v>1700</v>
      </c>
      <c r="J38" s="10">
        <v>0</v>
      </c>
      <c r="K38" s="10">
        <f t="shared" si="0"/>
        <v>1700</v>
      </c>
    </row>
    <row r="39" spans="1:11" x14ac:dyDescent="0.3">
      <c r="A39" s="2">
        <f>IF(_xlfn.CONCAT(B39:C39)=_xlfn.CONCAT(B38:C38),MAX($A$2:A38),MAX($A$2:A38)+1)</f>
        <v>19</v>
      </c>
      <c r="B39" s="3">
        <v>45132</v>
      </c>
      <c r="C39" s="43" t="s">
        <v>279</v>
      </c>
      <c r="D39" s="47" t="str">
        <f>_xlfn.XLOOKUP(C39,Proveedores!A:A,Proveedores!B:B)</f>
        <v>GALPON</v>
      </c>
      <c r="E39" s="2">
        <v>1008</v>
      </c>
      <c r="F39" s="2" t="str">
        <f>_xlfn.XLOOKUP(E39,Productos!A:A,Productos!B:B)</f>
        <v>PAN CASA</v>
      </c>
      <c r="G39" s="2" t="str">
        <f>_xlfn.XLOOKUP(F39,Productos!B:B,Productos!C:C)</f>
        <v>KG</v>
      </c>
      <c r="H39" s="12">
        <v>0.39200000000000002</v>
      </c>
      <c r="I39" s="10">
        <v>2200</v>
      </c>
      <c r="J39" s="10">
        <v>0</v>
      </c>
      <c r="K39" s="10">
        <f t="shared" si="0"/>
        <v>862</v>
      </c>
    </row>
    <row r="40" spans="1:11" x14ac:dyDescent="0.3">
      <c r="A40" s="2">
        <f>IF(_xlfn.CONCAT(B40:C40)=_xlfn.CONCAT(B39:C39),MAX($A$2:A39),MAX($A$2:A39)+1)</f>
        <v>20</v>
      </c>
      <c r="B40" s="3">
        <v>45129</v>
      </c>
      <c r="C40" s="2" t="s">
        <v>221</v>
      </c>
      <c r="D40" s="47" t="str">
        <f>_xlfn.XLOOKUP(C40,Proveedores!A:A,Proveedores!B:B)</f>
        <v>FAMA</v>
      </c>
      <c r="E40" s="2">
        <v>43</v>
      </c>
      <c r="F40" s="2" t="str">
        <f>_xlfn.XLOOKUP(E40,Productos!A:A,Productos!B:B)</f>
        <v>VINO BLANCO</v>
      </c>
      <c r="G40" s="2" t="str">
        <f>_xlfn.XLOOKUP(F40,Productos!B:B,Productos!C:C)</f>
        <v>UN</v>
      </c>
      <c r="H40" s="12">
        <v>1</v>
      </c>
      <c r="I40" s="10">
        <v>3950</v>
      </c>
      <c r="J40" s="10">
        <v>0</v>
      </c>
      <c r="K40" s="10">
        <f t="shared" si="0"/>
        <v>3950</v>
      </c>
    </row>
    <row r="41" spans="1:11" x14ac:dyDescent="0.3">
      <c r="A41" s="2">
        <f>IF(_xlfn.CONCAT(B41:C41)=_xlfn.CONCAT(B40:C40),MAX($A$2:A40),MAX($A$2:A40)+1)</f>
        <v>21</v>
      </c>
      <c r="B41" s="3">
        <v>45130</v>
      </c>
      <c r="C41" s="2" t="s">
        <v>221</v>
      </c>
      <c r="D41" s="47" t="str">
        <f>_xlfn.XLOOKUP(C41,Proveedores!A:A,Proveedores!B:B)</f>
        <v>FAMA</v>
      </c>
      <c r="E41" s="2">
        <v>55</v>
      </c>
      <c r="F41" s="2" t="str">
        <f>_xlfn.XLOOKUP(E41,Productos!A:A,Productos!B:B)</f>
        <v>CERVEZA</v>
      </c>
      <c r="G41" s="2" t="str">
        <f>_xlfn.XLOOKUP(F41,Productos!B:B,Productos!C:C)</f>
        <v>UN</v>
      </c>
      <c r="H41" s="12">
        <v>1</v>
      </c>
      <c r="I41" s="10">
        <v>1850</v>
      </c>
      <c r="J41" s="10">
        <v>0</v>
      </c>
      <c r="K41" s="10">
        <f t="shared" si="0"/>
        <v>1850</v>
      </c>
    </row>
    <row r="42" spans="1:11" x14ac:dyDescent="0.3">
      <c r="A42" s="2">
        <f>IF(_xlfn.CONCAT(B42:C42)=_xlfn.CONCAT(B41:C41),MAX($A$2:A41),MAX($A$2:A41)+1)</f>
        <v>21</v>
      </c>
      <c r="B42" s="3">
        <v>45130</v>
      </c>
      <c r="C42" s="2" t="s">
        <v>221</v>
      </c>
      <c r="D42" s="47" t="str">
        <f>_xlfn.XLOOKUP(C42,Proveedores!A:A,Proveedores!B:B)</f>
        <v>FAMA</v>
      </c>
      <c r="E42" s="2">
        <v>55</v>
      </c>
      <c r="F42" s="2" t="str">
        <f>_xlfn.XLOOKUP(E42,Productos!A:A,Productos!B:B)</f>
        <v>CERVEZA</v>
      </c>
      <c r="G42" s="2" t="str">
        <f>_xlfn.XLOOKUP(F42,Productos!B:B,Productos!C:C)</f>
        <v>UN</v>
      </c>
      <c r="H42" s="12">
        <v>1</v>
      </c>
      <c r="I42" s="10">
        <v>1850</v>
      </c>
      <c r="J42" s="10">
        <v>0</v>
      </c>
      <c r="K42" s="10">
        <f t="shared" si="0"/>
        <v>1850</v>
      </c>
    </row>
    <row r="43" spans="1:11" x14ac:dyDescent="0.3">
      <c r="A43" s="2">
        <f>IF(_xlfn.CONCAT(B43:C43)=_xlfn.CONCAT(B42:C42),MAX($A$2:A42),MAX($A$2:A42)+1)</f>
        <v>22</v>
      </c>
      <c r="B43" s="3">
        <v>45122</v>
      </c>
      <c r="C43" s="2" t="s">
        <v>113</v>
      </c>
      <c r="D43" s="47" t="str">
        <f>_xlfn.XLOOKUP(C43,Proveedores!A:A,Proveedores!B:B)</f>
        <v>UNIMARC</v>
      </c>
      <c r="E43" s="2">
        <v>27</v>
      </c>
      <c r="F43" s="2" t="str">
        <f>_xlfn.XLOOKUP(E43,Productos!A:A,Productos!B:B)</f>
        <v>TRUTRO DE POLLO</v>
      </c>
      <c r="G43" s="2" t="str">
        <f>_xlfn.XLOOKUP(F43,Productos!B:B,Productos!C:C)</f>
        <v>KG</v>
      </c>
      <c r="H43" s="12">
        <v>3.996</v>
      </c>
      <c r="I43" s="10">
        <v>2190</v>
      </c>
      <c r="J43" s="10">
        <v>0</v>
      </c>
      <c r="K43" s="10">
        <f t="shared" si="0"/>
        <v>8751</v>
      </c>
    </row>
    <row r="44" spans="1:11" x14ac:dyDescent="0.3">
      <c r="A44" s="2">
        <f>IF(_xlfn.CONCAT(B44:C44)=_xlfn.CONCAT(B43:C43),MAX($A$2:A43),MAX($A$2:A43)+1)</f>
        <v>22</v>
      </c>
      <c r="B44" s="3">
        <v>45122</v>
      </c>
      <c r="C44" s="2" t="s">
        <v>113</v>
      </c>
      <c r="D44" s="47" t="str">
        <f>_xlfn.XLOOKUP(C44,Proveedores!A:A,Proveedores!B:B)</f>
        <v>UNIMARC</v>
      </c>
      <c r="E44" s="2">
        <v>1008</v>
      </c>
      <c r="F44" s="2" t="str">
        <f>_xlfn.XLOOKUP(E44,Productos!A:A,Productos!B:B)</f>
        <v>PAN CASA</v>
      </c>
      <c r="G44" s="2" t="str">
        <f>_xlfn.XLOOKUP(F44,Productos!B:B,Productos!C:C)</f>
        <v>KG</v>
      </c>
      <c r="H44" s="12">
        <v>0.59799999999999998</v>
      </c>
      <c r="I44" s="10">
        <v>2191</v>
      </c>
      <c r="J44" s="10">
        <v>0</v>
      </c>
      <c r="K44" s="10">
        <f t="shared" si="0"/>
        <v>1310</v>
      </c>
    </row>
    <row r="45" spans="1:11" x14ac:dyDescent="0.3">
      <c r="A45" s="2">
        <f>IF(_xlfn.CONCAT(B45:C45)=_xlfn.CONCAT(B44:C44),MAX($A$2:A44),MAX($A$2:A44)+1)</f>
        <v>22</v>
      </c>
      <c r="B45" s="3">
        <v>45122</v>
      </c>
      <c r="C45" s="2" t="s">
        <v>113</v>
      </c>
      <c r="D45" s="47" t="str">
        <f>_xlfn.XLOOKUP(C45,Proveedores!A:A,Proveedores!B:B)</f>
        <v>UNIMARC</v>
      </c>
      <c r="E45" s="2">
        <v>34</v>
      </c>
      <c r="F45" s="2" t="str">
        <f>_xlfn.XLOOKUP(E45,Productos!A:A,Productos!B:B)</f>
        <v>HUEVOS</v>
      </c>
      <c r="G45" s="2" t="str">
        <f>_xlfn.XLOOKUP(F45,Productos!B:B,Productos!C:C)</f>
        <v>UN</v>
      </c>
      <c r="H45" s="12">
        <v>1</v>
      </c>
      <c r="I45" s="10">
        <v>7790</v>
      </c>
      <c r="J45" s="10">
        <v>0</v>
      </c>
      <c r="K45" s="10">
        <f t="shared" si="0"/>
        <v>7790</v>
      </c>
    </row>
    <row r="46" spans="1:11" x14ac:dyDescent="0.3">
      <c r="A46" s="2">
        <f>IF(_xlfn.CONCAT(B46:C46)=_xlfn.CONCAT(B45:C45),MAX($A$2:A45),MAX($A$2:A45)+1)</f>
        <v>23</v>
      </c>
      <c r="B46" s="3">
        <v>45115</v>
      </c>
      <c r="C46" s="2" t="s">
        <v>221</v>
      </c>
      <c r="D46" s="47" t="str">
        <f>_xlfn.XLOOKUP(C46,Proveedores!A:A,Proveedores!B:B)</f>
        <v>FAMA</v>
      </c>
      <c r="E46" s="2">
        <v>55</v>
      </c>
      <c r="F46" s="2" t="str">
        <f>_xlfn.XLOOKUP(E46,Productos!A:A,Productos!B:B)</f>
        <v>CERVEZA</v>
      </c>
      <c r="G46" s="2" t="str">
        <f>_xlfn.XLOOKUP(F46,Productos!B:B,Productos!C:C)</f>
        <v>UN</v>
      </c>
      <c r="H46" s="12">
        <v>1</v>
      </c>
      <c r="I46" s="10">
        <v>1000</v>
      </c>
      <c r="J46" s="10">
        <v>0</v>
      </c>
      <c r="K46" s="10">
        <f t="shared" si="0"/>
        <v>1000</v>
      </c>
    </row>
    <row r="47" spans="1:11" x14ac:dyDescent="0.3">
      <c r="A47" s="2">
        <f>IF(_xlfn.CONCAT(B47:C47)=_xlfn.CONCAT(B46:C46),MAX($A$2:A46),MAX($A$2:A46)+1)</f>
        <v>23</v>
      </c>
      <c r="B47" s="3">
        <v>45115</v>
      </c>
      <c r="C47" s="2" t="s">
        <v>221</v>
      </c>
      <c r="D47" s="47" t="str">
        <f>_xlfn.XLOOKUP(C47,Proveedores!A:A,Proveedores!B:B)</f>
        <v>FAMA</v>
      </c>
      <c r="E47" s="2">
        <v>55</v>
      </c>
      <c r="F47" s="2" t="str">
        <f>_xlfn.XLOOKUP(E47,Productos!A:A,Productos!B:B)</f>
        <v>CERVEZA</v>
      </c>
      <c r="G47" s="2" t="str">
        <f>_xlfn.XLOOKUP(F47,Productos!B:B,Productos!C:C)</f>
        <v>UN</v>
      </c>
      <c r="H47" s="12">
        <v>1</v>
      </c>
      <c r="I47" s="10">
        <v>1000</v>
      </c>
      <c r="J47" s="10">
        <v>0</v>
      </c>
      <c r="K47" s="10">
        <f t="shared" si="0"/>
        <v>1000</v>
      </c>
    </row>
    <row r="48" spans="1:11" x14ac:dyDescent="0.3">
      <c r="A48" s="2">
        <f>IF(_xlfn.CONCAT(B48:C48)=_xlfn.CONCAT(B47:C47),MAX($A$2:A47),MAX($A$2:A47)+1)</f>
        <v>23</v>
      </c>
      <c r="B48" s="3">
        <v>45115</v>
      </c>
      <c r="C48" s="2" t="s">
        <v>221</v>
      </c>
      <c r="D48" s="47" t="str">
        <f>_xlfn.XLOOKUP(C48,Proveedores!A:A,Proveedores!B:B)</f>
        <v>FAMA</v>
      </c>
      <c r="E48" s="2">
        <v>1015</v>
      </c>
      <c r="F48" s="2" t="str">
        <f>_xlfn.XLOOKUP(E48,Productos!A:A,Productos!B:B)</f>
        <v>ISOTONICA</v>
      </c>
      <c r="G48" s="2" t="str">
        <f>_xlfn.XLOOKUP(F48,Productos!B:B,Productos!C:C)</f>
        <v>UN</v>
      </c>
      <c r="H48" s="12">
        <v>1</v>
      </c>
      <c r="I48" s="10">
        <v>1250</v>
      </c>
      <c r="J48" s="10">
        <v>0</v>
      </c>
      <c r="K48" s="10">
        <f t="shared" si="0"/>
        <v>1250</v>
      </c>
    </row>
    <row r="49" spans="1:11" x14ac:dyDescent="0.3">
      <c r="A49" s="2">
        <f>IF(_xlfn.CONCAT(B49:C49)=_xlfn.CONCAT(B48:C48),MAX($A$2:A48),MAX($A$2:A48)+1)</f>
        <v>24</v>
      </c>
      <c r="B49" s="3">
        <v>45133</v>
      </c>
      <c r="C49" s="2" t="s">
        <v>116</v>
      </c>
      <c r="D49" s="47" t="str">
        <f>_xlfn.XLOOKUP(C49,Proveedores!A:A,Proveedores!B:B)</f>
        <v>EMPRESA COMERCIAL LA VEGA</v>
      </c>
      <c r="E49" s="2">
        <v>56</v>
      </c>
      <c r="F49" s="2" t="str">
        <f>_xlfn.XLOOKUP(E49,Productos!A:A,Productos!B:B)</f>
        <v>VERDURAS</v>
      </c>
      <c r="G49" s="2" t="str">
        <f>_xlfn.XLOOKUP(F49,Productos!B:B,Productos!C:C)</f>
        <v>UN</v>
      </c>
      <c r="H49" s="12">
        <v>1</v>
      </c>
      <c r="I49" s="10">
        <v>2950</v>
      </c>
      <c r="J49" s="10">
        <v>0</v>
      </c>
      <c r="K49" s="10">
        <f t="shared" si="0"/>
        <v>2950</v>
      </c>
    </row>
    <row r="50" spans="1:11" x14ac:dyDescent="0.3">
      <c r="A50" s="2">
        <f>IF(_xlfn.CONCAT(B50:C50)=_xlfn.CONCAT(B49:C49),MAX($A$2:A49),MAX($A$2:A49)+1)</f>
        <v>25</v>
      </c>
      <c r="B50" s="3">
        <v>45115</v>
      </c>
      <c r="C50" s="2" t="s">
        <v>221</v>
      </c>
      <c r="D50" s="47" t="str">
        <f>_xlfn.XLOOKUP(C50,Proveedores!A:A,Proveedores!B:B)</f>
        <v>FAMA</v>
      </c>
      <c r="E50" s="2">
        <v>1008</v>
      </c>
      <c r="F50" s="2" t="str">
        <f>_xlfn.XLOOKUP(E50,Productos!A:A,Productos!B:B)</f>
        <v>PAN CASA</v>
      </c>
      <c r="G50" s="2" t="str">
        <f>_xlfn.XLOOKUP(F50,Productos!B:B,Productos!C:C)</f>
        <v>KG</v>
      </c>
      <c r="H50" s="12">
        <v>0.46200000000000002</v>
      </c>
      <c r="I50" s="10">
        <v>2489</v>
      </c>
      <c r="J50" s="10">
        <v>0</v>
      </c>
      <c r="K50" s="10">
        <f t="shared" si="0"/>
        <v>1150</v>
      </c>
    </row>
    <row r="51" spans="1:11" x14ac:dyDescent="0.3">
      <c r="A51" s="2">
        <f>IF(_xlfn.CONCAT(B51:C51)=_xlfn.CONCAT(B50:C50),MAX($A$2:A50),MAX($A$2:A50)+1)</f>
        <v>25</v>
      </c>
      <c r="B51" s="3">
        <v>45115</v>
      </c>
      <c r="C51" s="2" t="s">
        <v>221</v>
      </c>
      <c r="D51" s="47" t="str">
        <f>_xlfn.XLOOKUP(C51,Proveedores!A:A,Proveedores!B:B)</f>
        <v>FAMA</v>
      </c>
      <c r="E51" s="2">
        <v>55</v>
      </c>
      <c r="F51" s="2" t="str">
        <f>_xlfn.XLOOKUP(E51,Productos!A:A,Productos!B:B)</f>
        <v>CERVEZA</v>
      </c>
      <c r="G51" s="2" t="str">
        <f>_xlfn.XLOOKUP(F51,Productos!B:B,Productos!C:C)</f>
        <v>UN</v>
      </c>
      <c r="H51" s="12">
        <v>2</v>
      </c>
      <c r="I51" s="10">
        <v>1000</v>
      </c>
      <c r="J51" s="10">
        <v>0</v>
      </c>
      <c r="K51" s="10">
        <f t="shared" si="0"/>
        <v>2000</v>
      </c>
    </row>
    <row r="52" spans="1:11" x14ac:dyDescent="0.3">
      <c r="A52" s="2">
        <f>IF(_xlfn.CONCAT(B52:C52)=_xlfn.CONCAT(B51:C51),MAX($A$2:A51),MAX($A$2:A51)+1)</f>
        <v>25</v>
      </c>
      <c r="B52" s="3">
        <v>45115</v>
      </c>
      <c r="C52" s="2" t="s">
        <v>221</v>
      </c>
      <c r="D52" s="47" t="str">
        <f>_xlfn.XLOOKUP(C52,Proveedores!A:A,Proveedores!B:B)</f>
        <v>FAMA</v>
      </c>
      <c r="E52" s="2">
        <v>55</v>
      </c>
      <c r="F52" s="2" t="str">
        <f>_xlfn.XLOOKUP(E52,Productos!A:A,Productos!B:B)</f>
        <v>CERVEZA</v>
      </c>
      <c r="G52" s="2" t="str">
        <f>_xlfn.XLOOKUP(F52,Productos!B:B,Productos!C:C)</f>
        <v>UN</v>
      </c>
      <c r="H52" s="12">
        <v>1</v>
      </c>
      <c r="I52" s="10">
        <v>1000</v>
      </c>
      <c r="J52" s="10">
        <v>0</v>
      </c>
      <c r="K52" s="10">
        <f t="shared" si="0"/>
        <v>1000</v>
      </c>
    </row>
    <row r="53" spans="1:11" x14ac:dyDescent="0.3">
      <c r="A53" s="2">
        <f>IF(_xlfn.CONCAT(B53:C53)=_xlfn.CONCAT(B52:C52),MAX($A$2:A52),MAX($A$2:A52)+1)</f>
        <v>26</v>
      </c>
      <c r="B53" s="3">
        <v>45116</v>
      </c>
      <c r="C53" s="2" t="s">
        <v>221</v>
      </c>
      <c r="D53" s="47" t="str">
        <f>_xlfn.XLOOKUP(C53,Proveedores!A:A,Proveedores!B:B)</f>
        <v>FAMA</v>
      </c>
      <c r="E53" s="2">
        <v>99</v>
      </c>
      <c r="F53" s="2" t="str">
        <f>_xlfn.XLOOKUP(E53,Productos!A:A,Productos!B:B)</f>
        <v>VINO TINTO</v>
      </c>
      <c r="G53" s="2" t="str">
        <f>_xlfn.XLOOKUP(F53,Productos!B:B,Productos!C:C)</f>
        <v>UN</v>
      </c>
      <c r="H53" s="12">
        <v>1</v>
      </c>
      <c r="I53" s="10">
        <v>3400</v>
      </c>
      <c r="J53" s="10">
        <v>0</v>
      </c>
      <c r="K53" s="10">
        <f t="shared" si="0"/>
        <v>3400</v>
      </c>
    </row>
    <row r="54" spans="1:11" x14ac:dyDescent="0.3">
      <c r="A54" s="2">
        <f>IF(_xlfn.CONCAT(B54:C54)=_xlfn.CONCAT(B53:C53),MAX($A$2:A53),MAX($A$2:A53)+1)</f>
        <v>27</v>
      </c>
      <c r="B54" s="3">
        <v>45141</v>
      </c>
      <c r="C54" s="2" t="s">
        <v>109</v>
      </c>
      <c r="D54" s="47" t="str">
        <f>_xlfn.XLOOKUP(C54,Proveedores!A:A,Proveedores!B:B)</f>
        <v>SANTA ISABEL</v>
      </c>
      <c r="E54" s="2">
        <v>1008</v>
      </c>
      <c r="F54" s="2" t="str">
        <f>_xlfn.XLOOKUP(E54,Productos!A:A,Productos!B:B)</f>
        <v>PAN CASA</v>
      </c>
      <c r="G54" s="2" t="str">
        <f>_xlfn.XLOOKUP(F54,Productos!B:B,Productos!C:C)</f>
        <v>KG</v>
      </c>
      <c r="H54" s="12">
        <v>0.78200000000000003</v>
      </c>
      <c r="I54" s="10">
        <v>1590</v>
      </c>
      <c r="J54" s="10">
        <v>66</v>
      </c>
      <c r="K54" s="10">
        <f t="shared" si="0"/>
        <v>1177</v>
      </c>
    </row>
    <row r="55" spans="1:11" x14ac:dyDescent="0.3">
      <c r="A55" s="2">
        <f>IF(_xlfn.CONCAT(B55:C55)=_xlfn.CONCAT(B54:C54),MAX($A$2:A54),MAX($A$2:A54)+1)</f>
        <v>27</v>
      </c>
      <c r="B55" s="3">
        <v>45141</v>
      </c>
      <c r="C55" s="2" t="s">
        <v>109</v>
      </c>
      <c r="D55" s="47" t="str">
        <f>_xlfn.XLOOKUP(C55,Proveedores!A:A,Proveedores!B:B)</f>
        <v>SANTA ISABEL</v>
      </c>
      <c r="E55" s="2">
        <v>24</v>
      </c>
      <c r="F55" s="2" t="str">
        <f>_xlfn.XLOOKUP(E55,Productos!A:A,Productos!B:B)</f>
        <v>TOALLA PAPEL</v>
      </c>
      <c r="G55" s="2" t="str">
        <f>_xlfn.XLOOKUP(F55,Productos!B:B,Productos!C:C)</f>
        <v>UN</v>
      </c>
      <c r="H55" s="12">
        <v>1</v>
      </c>
      <c r="I55" s="10">
        <v>2099</v>
      </c>
      <c r="J55" s="10">
        <v>710</v>
      </c>
      <c r="K55" s="10">
        <f t="shared" si="0"/>
        <v>1389</v>
      </c>
    </row>
    <row r="56" spans="1:11" x14ac:dyDescent="0.3">
      <c r="A56" s="2">
        <f>IF(_xlfn.CONCAT(B56:C56)=_xlfn.CONCAT(B55:C55),MAX($A$2:A55),MAX($A$2:A55)+1)</f>
        <v>28</v>
      </c>
      <c r="B56" s="3">
        <v>45135</v>
      </c>
      <c r="C56" s="2" t="s">
        <v>263</v>
      </c>
      <c r="D56" s="47" t="str">
        <f>_xlfn.XLOOKUP(C56,Proveedores!A:A,Proveedores!B:B)</f>
        <v>FARMACIAS FENIX</v>
      </c>
      <c r="E56" s="2">
        <v>1005</v>
      </c>
      <c r="F56" s="2" t="str">
        <f>_xlfn.XLOOKUP(E56,Productos!A:A,Productos!B:B)</f>
        <v>MEDICAMENTOS CASA</v>
      </c>
      <c r="G56" s="2" t="str">
        <f>_xlfn.XLOOKUP(F56,Productos!B:B,Productos!C:C)</f>
        <v>UN</v>
      </c>
      <c r="H56" s="12">
        <v>1</v>
      </c>
      <c r="I56" s="10">
        <v>900</v>
      </c>
      <c r="J56" s="10">
        <v>0</v>
      </c>
      <c r="K56" s="10">
        <f t="shared" si="0"/>
        <v>900</v>
      </c>
    </row>
    <row r="57" spans="1:11" x14ac:dyDescent="0.3">
      <c r="A57" s="2">
        <f>IF(_xlfn.CONCAT(B57:C57)=_xlfn.CONCAT(B56:C56),MAX($A$2:A56),MAX($A$2:A56)+1)</f>
        <v>29</v>
      </c>
      <c r="B57" s="3">
        <v>45129</v>
      </c>
      <c r="C57" s="2" t="s">
        <v>221</v>
      </c>
      <c r="D57" s="47" t="str">
        <f>_xlfn.XLOOKUP(C57,Proveedores!A:A,Proveedores!B:B)</f>
        <v>FAMA</v>
      </c>
      <c r="E57" s="2">
        <v>43</v>
      </c>
      <c r="F57" s="2" t="str">
        <f>_xlfn.XLOOKUP(E57,Productos!A:A,Productos!B:B)</f>
        <v>VINO BLANCO</v>
      </c>
      <c r="G57" s="2" t="str">
        <f>_xlfn.XLOOKUP(F57,Productos!B:B,Productos!C:C)</f>
        <v>UN</v>
      </c>
      <c r="H57" s="12">
        <v>1</v>
      </c>
      <c r="I57" s="10">
        <v>1550</v>
      </c>
      <c r="J57" s="10">
        <v>0</v>
      </c>
      <c r="K57" s="10">
        <f t="shared" si="0"/>
        <v>1550</v>
      </c>
    </row>
    <row r="58" spans="1:11" x14ac:dyDescent="0.3">
      <c r="A58" s="2">
        <f>IF(_xlfn.CONCAT(B58:C58)=_xlfn.CONCAT(B57:C57),MAX($A$2:A57),MAX($A$2:A57)+1)</f>
        <v>30</v>
      </c>
      <c r="B58" s="3">
        <v>45123</v>
      </c>
      <c r="C58" s="2" t="s">
        <v>221</v>
      </c>
      <c r="D58" s="47" t="str">
        <f>_xlfn.XLOOKUP(C58,Proveedores!A:A,Proveedores!B:B)</f>
        <v>FAMA</v>
      </c>
      <c r="E58" s="2">
        <v>99</v>
      </c>
      <c r="F58" s="2" t="str">
        <f>_xlfn.XLOOKUP(E58,Productos!A:A,Productos!B:B)</f>
        <v>VINO TINTO</v>
      </c>
      <c r="G58" s="2" t="str">
        <f>_xlfn.XLOOKUP(F58,Productos!B:B,Productos!C:C)</f>
        <v>UN</v>
      </c>
      <c r="H58" s="12">
        <v>1</v>
      </c>
      <c r="I58" s="10">
        <v>3700</v>
      </c>
      <c r="J58" s="10">
        <v>0</v>
      </c>
      <c r="K58" s="10">
        <f t="shared" si="0"/>
        <v>3700</v>
      </c>
    </row>
    <row r="59" spans="1:11" x14ac:dyDescent="0.3">
      <c r="A59" s="2">
        <f>IF(_xlfn.CONCAT(B59:C59)=_xlfn.CONCAT(B58:C58),MAX($A$2:A58),MAX($A$2:A58)+1)</f>
        <v>31</v>
      </c>
      <c r="B59" s="3">
        <v>45119</v>
      </c>
      <c r="C59" s="2" t="s">
        <v>422</v>
      </c>
      <c r="D59" s="47" t="str">
        <f>_xlfn.XLOOKUP(C59,Proveedores!A:A,Proveedores!B:B)</f>
        <v>LIDER</v>
      </c>
      <c r="E59" s="2">
        <v>47</v>
      </c>
      <c r="F59" s="2" t="str">
        <f>_xlfn.XLOOKUP(E59,Productos!A:A,Productos!B:B)</f>
        <v>QUESILLO POTE</v>
      </c>
      <c r="G59" s="2" t="str">
        <f>_xlfn.XLOOKUP(F59,Productos!B:B,Productos!C:C)</f>
        <v>UN</v>
      </c>
      <c r="H59" s="12">
        <v>1</v>
      </c>
      <c r="I59" s="10">
        <v>1650</v>
      </c>
      <c r="J59" s="10">
        <v>0</v>
      </c>
      <c r="K59" s="10">
        <f t="shared" si="0"/>
        <v>1650</v>
      </c>
    </row>
    <row r="60" spans="1:11" x14ac:dyDescent="0.3">
      <c r="A60" s="2">
        <f>IF(_xlfn.CONCAT(B60:C60)=_xlfn.CONCAT(B59:C59),MAX($A$2:A59),MAX($A$2:A59)+1)</f>
        <v>31</v>
      </c>
      <c r="B60" s="3">
        <v>45119</v>
      </c>
      <c r="C60" s="2" t="s">
        <v>422</v>
      </c>
      <c r="D60" s="47" t="str">
        <f>_xlfn.XLOOKUP(C60,Proveedores!A:A,Proveedores!B:B)</f>
        <v>LIDER</v>
      </c>
      <c r="E60" s="2">
        <v>11</v>
      </c>
      <c r="F60" s="2" t="str">
        <f>_xlfn.XLOOKUP(E60,Productos!A:A,Productos!B:B)</f>
        <v>PAN MOLDE</v>
      </c>
      <c r="G60" s="2" t="str">
        <f>_xlfn.XLOOKUP(F60,Productos!B:B,Productos!C:C)</f>
        <v>UN</v>
      </c>
      <c r="H60" s="12">
        <v>1</v>
      </c>
      <c r="I60" s="10">
        <v>2590</v>
      </c>
      <c r="J60" s="10">
        <v>590</v>
      </c>
      <c r="K60" s="10">
        <f t="shared" si="0"/>
        <v>2000</v>
      </c>
    </row>
    <row r="61" spans="1:11" x14ac:dyDescent="0.3">
      <c r="A61" s="2">
        <f>IF(_xlfn.CONCAT(B61:C61)=_xlfn.CONCAT(B60:C60),MAX($A$2:A60),MAX($A$2:A60)+1)</f>
        <v>31</v>
      </c>
      <c r="B61" s="3">
        <v>45119</v>
      </c>
      <c r="C61" s="2" t="s">
        <v>422</v>
      </c>
      <c r="D61" s="47" t="str">
        <f>_xlfn.XLOOKUP(C61,Proveedores!A:A,Proveedores!B:B)</f>
        <v>LIDER</v>
      </c>
      <c r="E61" s="2">
        <v>1011</v>
      </c>
      <c r="F61" s="2" t="str">
        <f>_xlfn.XLOOKUP(E61,Productos!A:A,Productos!B:B)</f>
        <v>ART. LIMPIEZA</v>
      </c>
      <c r="G61" s="2" t="str">
        <f>_xlfn.XLOOKUP(F61,Productos!B:B,Productos!C:C)</f>
        <v>UN</v>
      </c>
      <c r="H61" s="12">
        <v>1</v>
      </c>
      <c r="I61" s="10">
        <v>2150</v>
      </c>
      <c r="J61" s="10">
        <v>1150</v>
      </c>
      <c r="K61" s="10">
        <f t="shared" si="0"/>
        <v>1000</v>
      </c>
    </row>
    <row r="62" spans="1:11" x14ac:dyDescent="0.3">
      <c r="A62" s="2">
        <f>IF(_xlfn.CONCAT(B62:C62)=_xlfn.CONCAT(B61:C61),MAX($A$2:A61),MAX($A$2:A61)+1)</f>
        <v>31</v>
      </c>
      <c r="B62" s="3">
        <v>45119</v>
      </c>
      <c r="C62" s="2" t="s">
        <v>422</v>
      </c>
      <c r="D62" s="47" t="str">
        <f>_xlfn.XLOOKUP(C62,Proveedores!A:A,Proveedores!B:B)</f>
        <v>LIDER</v>
      </c>
      <c r="E62" s="2">
        <v>46</v>
      </c>
      <c r="F62" s="2" t="str">
        <f>_xlfn.XLOOKUP(E62,Productos!A:A,Productos!B:B)</f>
        <v>PAN MARRAQUETA</v>
      </c>
      <c r="G62" s="2" t="str">
        <f>_xlfn.XLOOKUP(F62,Productos!B:B,Productos!C:C)</f>
        <v>KG</v>
      </c>
      <c r="H62" s="12">
        <v>0.68</v>
      </c>
      <c r="I62" s="10">
        <f>1350/H62</f>
        <v>1985.2941176470588</v>
      </c>
      <c r="J62" s="10">
        <v>0</v>
      </c>
      <c r="K62" s="10">
        <f t="shared" si="0"/>
        <v>1350</v>
      </c>
    </row>
    <row r="63" spans="1:11" x14ac:dyDescent="0.3">
      <c r="A63" s="2">
        <f>IF(_xlfn.CONCAT(B63:C63)=_xlfn.CONCAT(B62:C62),MAX($A$2:A62),MAX($A$2:A62)+1)</f>
        <v>31</v>
      </c>
      <c r="B63" s="3">
        <v>45119</v>
      </c>
      <c r="C63" s="2" t="s">
        <v>422</v>
      </c>
      <c r="D63" s="47" t="str">
        <f>_xlfn.XLOOKUP(C63,Proveedores!A:A,Proveedores!B:B)</f>
        <v>LIDER</v>
      </c>
      <c r="E63" s="2">
        <v>1030</v>
      </c>
      <c r="F63" s="2" t="str">
        <f>_xlfn.XLOOKUP(E63,Productos!A:A,Productos!B:B)</f>
        <v>PAN BARRA - BAGUETTE</v>
      </c>
      <c r="G63" s="2" t="str">
        <f>_xlfn.XLOOKUP(F63,Productos!B:B,Productos!C:C)</f>
        <v>UN</v>
      </c>
      <c r="H63" s="12">
        <v>3</v>
      </c>
      <c r="I63" s="10">
        <v>1000</v>
      </c>
      <c r="J63" s="10">
        <v>0</v>
      </c>
      <c r="K63" s="10">
        <f t="shared" si="0"/>
        <v>3000</v>
      </c>
    </row>
    <row r="64" spans="1:11" x14ac:dyDescent="0.3">
      <c r="A64" s="2">
        <f>IF(_xlfn.CONCAT(B64:C64)=_xlfn.CONCAT(B63:C63),MAX($A$2:A63),MAX($A$2:A63)+1)</f>
        <v>31</v>
      </c>
      <c r="B64" s="3">
        <v>45119</v>
      </c>
      <c r="C64" s="2" t="s">
        <v>422</v>
      </c>
      <c r="D64" s="47" t="str">
        <f>_xlfn.XLOOKUP(C64,Proveedores!A:A,Proveedores!B:B)</f>
        <v>LIDER</v>
      </c>
      <c r="E64" s="2">
        <v>1008</v>
      </c>
      <c r="F64" s="2" t="str">
        <f>_xlfn.XLOOKUP(E64,Productos!A:A,Productos!B:B)</f>
        <v>PAN CASA</v>
      </c>
      <c r="G64" s="2" t="str">
        <f>_xlfn.XLOOKUP(F64,Productos!B:B,Productos!C:C)</f>
        <v>KG</v>
      </c>
      <c r="H64" s="12">
        <v>0.37</v>
      </c>
      <c r="I64" s="10">
        <f>736/H64</f>
        <v>1989.1891891891892</v>
      </c>
      <c r="J64" s="10">
        <v>0</v>
      </c>
      <c r="K64" s="10">
        <f t="shared" si="0"/>
        <v>736</v>
      </c>
    </row>
    <row r="65" spans="1:11" x14ac:dyDescent="0.3">
      <c r="A65" s="2">
        <f>IF(_xlfn.CONCAT(B65:C65)=_xlfn.CONCAT(B64:C64),MAX($A$2:A64),MAX($A$2:A64)+1)</f>
        <v>31</v>
      </c>
      <c r="B65" s="3">
        <v>45119</v>
      </c>
      <c r="C65" s="2" t="s">
        <v>422</v>
      </c>
      <c r="D65" s="47" t="str">
        <f>_xlfn.XLOOKUP(C65,Proveedores!A:A,Proveedores!B:B)</f>
        <v>LIDER</v>
      </c>
      <c r="E65" s="2">
        <v>42</v>
      </c>
      <c r="F65" s="2" t="str">
        <f>_xlfn.XLOOKUP(E65,Productos!A:A,Productos!B:B)</f>
        <v>PECHUGA POLLO</v>
      </c>
      <c r="G65" s="2" t="str">
        <f>_xlfn.XLOOKUP(F65,Productos!B:B,Productos!C:C)</f>
        <v>KG</v>
      </c>
      <c r="H65" s="12">
        <v>1.1499999999999999</v>
      </c>
      <c r="I65" s="10">
        <f>3439/H65</f>
        <v>2990.434782608696</v>
      </c>
      <c r="J65" s="10">
        <v>0</v>
      </c>
      <c r="K65" s="10">
        <f t="shared" si="0"/>
        <v>3439</v>
      </c>
    </row>
    <row r="66" spans="1:11" x14ac:dyDescent="0.3">
      <c r="A66" s="2">
        <f>IF(_xlfn.CONCAT(B66:C66)=_xlfn.CONCAT(B65:C65),MAX($A$2:A65),MAX($A$2:A65)+1)</f>
        <v>31</v>
      </c>
      <c r="B66" s="3">
        <v>45119</v>
      </c>
      <c r="C66" s="2" t="s">
        <v>422</v>
      </c>
      <c r="D66" s="47" t="str">
        <f>_xlfn.XLOOKUP(C66,Proveedores!A:A,Proveedores!B:B)</f>
        <v>LIDER</v>
      </c>
      <c r="E66" s="2">
        <v>23</v>
      </c>
      <c r="F66" s="2" t="str">
        <f>_xlfn.XLOOKUP(E66,Productos!A:A,Productos!B:B)</f>
        <v>MARGARINA</v>
      </c>
      <c r="G66" s="2" t="str">
        <f>_xlfn.XLOOKUP(F66,Productos!B:B,Productos!C:C)</f>
        <v>UN</v>
      </c>
      <c r="H66" s="12">
        <v>1</v>
      </c>
      <c r="I66" s="10">
        <v>2000</v>
      </c>
      <c r="J66" s="10">
        <v>0</v>
      </c>
      <c r="K66" s="10">
        <f t="shared" si="0"/>
        <v>2000</v>
      </c>
    </row>
    <row r="67" spans="1:11" x14ac:dyDescent="0.3">
      <c r="A67" s="2">
        <f>IF(_xlfn.CONCAT(B67:C67)=_xlfn.CONCAT(B66:C66),MAX($A$2:A66),MAX($A$2:A66)+1)</f>
        <v>31</v>
      </c>
      <c r="B67" s="3">
        <v>45119</v>
      </c>
      <c r="C67" s="2" t="s">
        <v>422</v>
      </c>
      <c r="D67" s="47" t="str">
        <f>_xlfn.XLOOKUP(C67,Proveedores!A:A,Proveedores!B:B)</f>
        <v>LIDER</v>
      </c>
      <c r="E67" s="2">
        <v>49</v>
      </c>
      <c r="F67" s="2" t="str">
        <f>_xlfn.XLOOKUP(E67,Productos!A:A,Productos!B:B)</f>
        <v>PAN RALLADO</v>
      </c>
      <c r="G67" s="2" t="str">
        <f>_xlfn.XLOOKUP(F67,Productos!B:B,Productos!C:C)</f>
        <v>UN</v>
      </c>
      <c r="H67" s="12">
        <v>2</v>
      </c>
      <c r="I67" s="10">
        <v>1390</v>
      </c>
      <c r="J67" s="10">
        <v>780</v>
      </c>
      <c r="K67" s="10">
        <f t="shared" ref="K67:K130" si="1">ROUND((H67*I67)-J67, 0)</f>
        <v>2000</v>
      </c>
    </row>
    <row r="68" spans="1:11" x14ac:dyDescent="0.3">
      <c r="A68" s="2">
        <f>IF(_xlfn.CONCAT(B68:C68)=_xlfn.CONCAT(B67:C67),MAX($A$2:A67),MAX($A$2:A67)+1)</f>
        <v>31</v>
      </c>
      <c r="B68" s="3">
        <v>45119</v>
      </c>
      <c r="C68" s="2" t="s">
        <v>422</v>
      </c>
      <c r="D68" s="47" t="str">
        <f>_xlfn.XLOOKUP(C68,Proveedores!A:A,Proveedores!B:B)</f>
        <v>LIDER</v>
      </c>
      <c r="E68" s="2">
        <v>92</v>
      </c>
      <c r="F68" s="2" t="str">
        <f>_xlfn.XLOOKUP(E68,Productos!A:A,Productos!B:B)</f>
        <v>CONTRE DE POLLO</v>
      </c>
      <c r="G68" s="2" t="str">
        <f>_xlfn.XLOOKUP(F68,Productos!B:B,Productos!C:C)</f>
        <v>UN</v>
      </c>
      <c r="H68" s="12">
        <v>1</v>
      </c>
      <c r="I68" s="10">
        <v>2690</v>
      </c>
      <c r="J68" s="10">
        <v>1345</v>
      </c>
      <c r="K68" s="10">
        <f t="shared" si="1"/>
        <v>1345</v>
      </c>
    </row>
    <row r="69" spans="1:11" x14ac:dyDescent="0.3">
      <c r="A69" s="2">
        <f>IF(_xlfn.CONCAT(B69:C69)=_xlfn.CONCAT(B68:C68),MAX($A$2:A68),MAX($A$2:A68)+1)</f>
        <v>31</v>
      </c>
      <c r="B69" s="3">
        <v>45119</v>
      </c>
      <c r="C69" s="2" t="s">
        <v>422</v>
      </c>
      <c r="D69" s="47" t="str">
        <f>_xlfn.XLOOKUP(C69,Proveedores!A:A,Proveedores!B:B)</f>
        <v>LIDER</v>
      </c>
      <c r="E69" s="2">
        <v>117</v>
      </c>
      <c r="F69" s="2" t="str">
        <f>_xlfn.XLOOKUP(E69,Productos!A:A,Productos!B:B)</f>
        <v>CALDO VERDURA</v>
      </c>
      <c r="G69" s="2" t="str">
        <f>_xlfn.XLOOKUP(F69,Productos!B:B,Productos!C:C)</f>
        <v>UN</v>
      </c>
      <c r="H69" s="12">
        <v>1</v>
      </c>
      <c r="I69" s="10">
        <v>1380</v>
      </c>
      <c r="J69" s="10">
        <v>290</v>
      </c>
      <c r="K69" s="10">
        <f t="shared" si="1"/>
        <v>1090</v>
      </c>
    </row>
    <row r="70" spans="1:11" x14ac:dyDescent="0.3">
      <c r="A70" s="2">
        <f>IF(_xlfn.CONCAT(B70:C70)=_xlfn.CONCAT(B69:C69),MAX($A$2:A69),MAX($A$2:A69)+1)</f>
        <v>32</v>
      </c>
      <c r="B70" s="3">
        <v>45117</v>
      </c>
      <c r="C70" s="43" t="s">
        <v>474</v>
      </c>
      <c r="D70" s="47" t="str">
        <f>_xlfn.XLOOKUP(C70,Proveedores!A:A,Proveedores!B:B)</f>
        <v>SOCIEDAD COMERCIAL CD LTDA</v>
      </c>
      <c r="E70" s="2">
        <v>42</v>
      </c>
      <c r="F70" s="2" t="str">
        <f>_xlfn.XLOOKUP(E70,Productos!A:A,Productos!B:B)</f>
        <v>PECHUGA POLLO</v>
      </c>
      <c r="G70" s="2" t="str">
        <f>_xlfn.XLOOKUP(F70,Productos!B:B,Productos!C:C)</f>
        <v>KG</v>
      </c>
      <c r="H70" s="12">
        <v>1</v>
      </c>
      <c r="I70" s="10">
        <v>2990</v>
      </c>
      <c r="J70" s="10">
        <v>0</v>
      </c>
      <c r="K70" s="10">
        <f t="shared" si="1"/>
        <v>2990</v>
      </c>
    </row>
    <row r="71" spans="1:11" x14ac:dyDescent="0.3">
      <c r="A71" s="2">
        <f>IF(_xlfn.CONCAT(B71:C71)=_xlfn.CONCAT(B70:C70),MAX($A$2:A70),MAX($A$2:A70)+1)</f>
        <v>33</v>
      </c>
      <c r="B71" s="3">
        <v>45130</v>
      </c>
      <c r="C71" s="2" t="s">
        <v>279</v>
      </c>
      <c r="D71" s="47" t="str">
        <f>_xlfn.XLOOKUP(C71,Proveedores!A:A,Proveedores!B:B)</f>
        <v>GALPON</v>
      </c>
      <c r="E71" s="2">
        <v>1014</v>
      </c>
      <c r="F71" s="2" t="str">
        <f>_xlfn.XLOOKUP(E71,Productos!A:A,Productos!B:B)</f>
        <v>BEBIDA</v>
      </c>
      <c r="G71" s="2" t="str">
        <f>_xlfn.XLOOKUP(F71,Productos!B:B,Productos!C:C)</f>
        <v>UN</v>
      </c>
      <c r="H71" s="12">
        <v>1</v>
      </c>
      <c r="I71" s="10">
        <v>1500</v>
      </c>
      <c r="J71" s="10">
        <v>0</v>
      </c>
      <c r="K71" s="10">
        <f t="shared" si="1"/>
        <v>1500</v>
      </c>
    </row>
    <row r="72" spans="1:11" x14ac:dyDescent="0.3">
      <c r="A72" s="2">
        <f>IF(_xlfn.CONCAT(B72:C72)=_xlfn.CONCAT(B71:C71),MAX($A$2:A71),MAX($A$2:A71)+1)</f>
        <v>34</v>
      </c>
      <c r="B72" s="3">
        <v>45126</v>
      </c>
      <c r="C72" s="2" t="s">
        <v>116</v>
      </c>
      <c r="D72" s="47" t="str">
        <f>_xlfn.XLOOKUP(C72,Proveedores!A:A,Proveedores!B:B)</f>
        <v>EMPRESA COMERCIAL LA VEGA</v>
      </c>
      <c r="E72" s="2">
        <v>56</v>
      </c>
      <c r="F72" s="2" t="str">
        <f>_xlfn.XLOOKUP(E72,Productos!A:A,Productos!B:B)</f>
        <v>VERDURAS</v>
      </c>
      <c r="G72" s="2" t="str">
        <f>_xlfn.XLOOKUP(F72,Productos!B:B,Productos!C:C)</f>
        <v>UN</v>
      </c>
      <c r="H72" s="12">
        <v>1</v>
      </c>
      <c r="I72" s="10">
        <v>1790</v>
      </c>
      <c r="J72" s="10">
        <v>0</v>
      </c>
      <c r="K72" s="10">
        <f t="shared" si="1"/>
        <v>1790</v>
      </c>
    </row>
    <row r="73" spans="1:11" x14ac:dyDescent="0.3">
      <c r="A73" s="2">
        <f>IF(_xlfn.CONCAT(B73:C73)=_xlfn.CONCAT(B72:C72),MAX($A$2:A72),MAX($A$2:A72)+1)</f>
        <v>35</v>
      </c>
      <c r="B73" s="3">
        <v>45116</v>
      </c>
      <c r="C73" s="2" t="s">
        <v>279</v>
      </c>
      <c r="D73" s="47" t="str">
        <f>_xlfn.XLOOKUP(C73,Proveedores!A:A,Proveedores!B:B)</f>
        <v>GALPON</v>
      </c>
      <c r="E73" s="2">
        <v>1014</v>
      </c>
      <c r="F73" s="2" t="str">
        <f>_xlfn.XLOOKUP(E73,Productos!A:A,Productos!B:B)</f>
        <v>BEBIDA</v>
      </c>
      <c r="G73" s="2" t="str">
        <f>_xlfn.XLOOKUP(F73,Productos!B:B,Productos!C:C)</f>
        <v>UN</v>
      </c>
      <c r="H73" s="12">
        <v>1</v>
      </c>
      <c r="I73" s="10">
        <v>1700</v>
      </c>
      <c r="J73" s="10">
        <v>0</v>
      </c>
      <c r="K73" s="10">
        <f t="shared" si="1"/>
        <v>1700</v>
      </c>
    </row>
    <row r="74" spans="1:11" x14ac:dyDescent="0.3">
      <c r="A74" s="2">
        <f>IF(_xlfn.CONCAT(B74:C74)=_xlfn.CONCAT(B73:C73),MAX($A$2:A73),MAX($A$2:A73)+1)</f>
        <v>36</v>
      </c>
      <c r="B74" s="3">
        <v>45127</v>
      </c>
      <c r="C74" s="2" t="s">
        <v>116</v>
      </c>
      <c r="D74" s="47" t="str">
        <f>_xlfn.XLOOKUP(C74,Proveedores!A:A,Proveedores!B:B)</f>
        <v>EMPRESA COMERCIAL LA VEGA</v>
      </c>
      <c r="E74" s="2">
        <v>56</v>
      </c>
      <c r="F74" s="2" t="str">
        <f>_xlfn.XLOOKUP(E74,Productos!A:A,Productos!B:B)</f>
        <v>VERDURAS</v>
      </c>
      <c r="G74" s="2" t="str">
        <f>_xlfn.XLOOKUP(F74,Productos!B:B,Productos!C:C)</f>
        <v>UN</v>
      </c>
      <c r="H74" s="12">
        <v>1</v>
      </c>
      <c r="I74" s="10">
        <v>7300</v>
      </c>
      <c r="J74" s="10">
        <v>0</v>
      </c>
      <c r="K74" s="10">
        <f t="shared" si="1"/>
        <v>7300</v>
      </c>
    </row>
    <row r="75" spans="1:11" x14ac:dyDescent="0.3">
      <c r="A75" s="2">
        <f>IF(_xlfn.CONCAT(B75:C75)=_xlfn.CONCAT(B74:C74),MAX($A$2:A74),MAX($A$2:A74)+1)</f>
        <v>37</v>
      </c>
      <c r="B75" s="3">
        <v>45128</v>
      </c>
      <c r="C75" s="2" t="s">
        <v>279</v>
      </c>
      <c r="D75" s="47" t="str">
        <f>_xlfn.XLOOKUP(C75,Proveedores!A:A,Proveedores!B:B)</f>
        <v>GALPON</v>
      </c>
      <c r="E75" s="2">
        <v>1014</v>
      </c>
      <c r="F75" s="2" t="str">
        <f>_xlfn.XLOOKUP(E75,Productos!A:A,Productos!B:B)</f>
        <v>BEBIDA</v>
      </c>
      <c r="G75" s="2" t="str">
        <f>_xlfn.XLOOKUP(F75,Productos!B:B,Productos!C:C)</f>
        <v>UN</v>
      </c>
      <c r="H75" s="12">
        <v>1</v>
      </c>
      <c r="I75" s="10">
        <v>1700</v>
      </c>
      <c r="J75" s="10">
        <v>0</v>
      </c>
      <c r="K75" s="10">
        <f t="shared" si="1"/>
        <v>1700</v>
      </c>
    </row>
    <row r="76" spans="1:11" x14ac:dyDescent="0.3">
      <c r="A76" s="2">
        <f>IF(_xlfn.CONCAT(B76:C76)=_xlfn.CONCAT(B75:C75),MAX($A$2:A75),MAX($A$2:A75)+1)</f>
        <v>38</v>
      </c>
      <c r="B76" s="3">
        <v>45128</v>
      </c>
      <c r="C76" s="2" t="s">
        <v>215</v>
      </c>
      <c r="D76" s="47" t="str">
        <f>_xlfn.XLOOKUP(C76,Proveedores!A:A,Proveedores!B:B)</f>
        <v>SUPERCARNES</v>
      </c>
      <c r="E76" s="2">
        <v>12</v>
      </c>
      <c r="F76" s="2" t="str">
        <f>_xlfn.XLOOKUP(E76,Productos!A:A,Productos!B:B)</f>
        <v>CARNE MOLIDA</v>
      </c>
      <c r="G76" s="2" t="str">
        <f>_xlfn.XLOOKUP(F76,Productos!B:B,Productos!C:C)</f>
        <v>KG</v>
      </c>
      <c r="H76" s="12">
        <v>1.18</v>
      </c>
      <c r="I76" s="10">
        <v>4981</v>
      </c>
      <c r="J76" s="10">
        <v>0</v>
      </c>
      <c r="K76" s="10">
        <f t="shared" si="1"/>
        <v>5878</v>
      </c>
    </row>
    <row r="77" spans="1:11" x14ac:dyDescent="0.3">
      <c r="A77" s="2">
        <f>IF(_xlfn.CONCAT(B77:C77)=_xlfn.CONCAT(B76:C76),MAX($A$2:A76),MAX($A$2:A76)+1)</f>
        <v>39</v>
      </c>
      <c r="B77" s="3">
        <v>45128</v>
      </c>
      <c r="C77" s="2" t="s">
        <v>245</v>
      </c>
      <c r="D77" s="47" t="str">
        <f>_xlfn.XLOOKUP(C77,Proveedores!A:A,Proveedores!B:B)</f>
        <v>COLECTIVOS 15</v>
      </c>
      <c r="E77" s="2">
        <v>1004</v>
      </c>
      <c r="F77" s="2" t="str">
        <f>_xlfn.XLOOKUP(E77,Productos!A:A,Productos!B:B)</f>
        <v>TRANSPORTE</v>
      </c>
      <c r="G77" s="2" t="str">
        <f>_xlfn.XLOOKUP(F77,Productos!B:B,Productos!C:C)</f>
        <v>UN</v>
      </c>
      <c r="H77" s="12">
        <v>2</v>
      </c>
      <c r="I77" s="10">
        <v>1000</v>
      </c>
      <c r="J77" s="10">
        <v>0</v>
      </c>
      <c r="K77" s="10">
        <f t="shared" si="1"/>
        <v>2000</v>
      </c>
    </row>
    <row r="78" spans="1:11" x14ac:dyDescent="0.3">
      <c r="A78" s="2">
        <f>IF(_xlfn.CONCAT(B78:C78)=_xlfn.CONCAT(B77:C77),MAX($A$2:A77),MAX($A$2:A77)+1)</f>
        <v>40</v>
      </c>
      <c r="B78" s="3">
        <v>45113</v>
      </c>
      <c r="C78" s="2" t="s">
        <v>279</v>
      </c>
      <c r="D78" s="47" t="str">
        <f>_xlfn.XLOOKUP(C78,Proveedores!A:A,Proveedores!B:B)</f>
        <v>GALPON</v>
      </c>
      <c r="E78" s="2">
        <v>1008</v>
      </c>
      <c r="F78" s="2" t="str">
        <f>_xlfn.XLOOKUP(E78,Productos!A:A,Productos!B:B)</f>
        <v>PAN CASA</v>
      </c>
      <c r="G78" s="2" t="str">
        <f>_xlfn.XLOOKUP(F78,Productos!B:B,Productos!C:C)</f>
        <v>KG</v>
      </c>
      <c r="H78" s="12">
        <v>0.55500000000000005</v>
      </c>
      <c r="I78" s="10">
        <v>2200</v>
      </c>
      <c r="J78" s="10">
        <v>0</v>
      </c>
      <c r="K78" s="10">
        <f t="shared" si="1"/>
        <v>1221</v>
      </c>
    </row>
    <row r="79" spans="1:11" x14ac:dyDescent="0.3">
      <c r="A79" s="2">
        <f>IF(_xlfn.CONCAT(B79:C79)=_xlfn.CONCAT(B78:C78),MAX($A$2:A78),MAX($A$2:A78)+1)</f>
        <v>41</v>
      </c>
      <c r="B79" s="3">
        <v>45127</v>
      </c>
      <c r="C79" s="2" t="s">
        <v>116</v>
      </c>
      <c r="D79" s="47" t="str">
        <f>_xlfn.XLOOKUP(C79,Proveedores!A:A,Proveedores!B:B)</f>
        <v>EMPRESA COMERCIAL LA VEGA</v>
      </c>
      <c r="E79" s="2">
        <v>56</v>
      </c>
      <c r="F79" s="2" t="str">
        <f>_xlfn.XLOOKUP(E79,Productos!A:A,Productos!B:B)</f>
        <v>VERDURAS</v>
      </c>
      <c r="G79" s="2" t="str">
        <f>_xlfn.XLOOKUP(F79,Productos!B:B,Productos!C:C)</f>
        <v>UN</v>
      </c>
      <c r="H79" s="12">
        <v>1</v>
      </c>
      <c r="I79" s="10">
        <v>10500</v>
      </c>
      <c r="J79" s="10">
        <v>0</v>
      </c>
      <c r="K79" s="10">
        <f t="shared" si="1"/>
        <v>10500</v>
      </c>
    </row>
    <row r="80" spans="1:11" x14ac:dyDescent="0.3">
      <c r="A80" s="2">
        <f>IF(_xlfn.CONCAT(B80:C80)=_xlfn.CONCAT(B79:C79),MAX($A$2:A79),MAX($A$2:A79)+1)</f>
        <v>42</v>
      </c>
      <c r="B80" s="3">
        <v>45190</v>
      </c>
      <c r="C80" s="2" t="s">
        <v>279</v>
      </c>
      <c r="D80" s="47" t="str">
        <f>_xlfn.XLOOKUP(C80,Proveedores!A:A,Proveedores!B:B)</f>
        <v>GALPON</v>
      </c>
      <c r="E80" s="2">
        <v>1014</v>
      </c>
      <c r="F80" s="2" t="str">
        <f>_xlfn.XLOOKUP(E80,Productos!A:A,Productos!B:B)</f>
        <v>BEBIDA</v>
      </c>
      <c r="G80" s="2" t="str">
        <f>_xlfn.XLOOKUP(F80,Productos!B:B,Productos!C:C)</f>
        <v>UN</v>
      </c>
      <c r="H80" s="12">
        <v>1</v>
      </c>
      <c r="I80" s="10">
        <v>1700</v>
      </c>
      <c r="J80" s="10">
        <v>0</v>
      </c>
      <c r="K80" s="10">
        <f t="shared" si="1"/>
        <v>1700</v>
      </c>
    </row>
    <row r="81" spans="1:11" x14ac:dyDescent="0.3">
      <c r="A81" s="2">
        <f>IF(_xlfn.CONCAT(B81:C81)=_xlfn.CONCAT(B80:C80),MAX($A$2:A80),MAX($A$2:A80)+1)</f>
        <v>43</v>
      </c>
      <c r="B81" s="3">
        <v>45192</v>
      </c>
      <c r="C81" s="2" t="s">
        <v>279</v>
      </c>
      <c r="D81" s="47" t="str">
        <f>_xlfn.XLOOKUP(C81,Proveedores!A:A,Proveedores!B:B)</f>
        <v>GALPON</v>
      </c>
      <c r="E81" s="2">
        <v>1014</v>
      </c>
      <c r="F81" s="2" t="str">
        <f>_xlfn.XLOOKUP(E81,Productos!A:A,Productos!B:B)</f>
        <v>BEBIDA</v>
      </c>
      <c r="G81" s="2" t="str">
        <f>_xlfn.XLOOKUP(F81,Productos!B:B,Productos!C:C)</f>
        <v>UN</v>
      </c>
      <c r="H81" s="12">
        <v>1</v>
      </c>
      <c r="I81" s="10">
        <v>1700</v>
      </c>
      <c r="J81" s="10">
        <v>0</v>
      </c>
      <c r="K81" s="10">
        <f t="shared" si="1"/>
        <v>1700</v>
      </c>
    </row>
    <row r="82" spans="1:11" x14ac:dyDescent="0.3">
      <c r="A82" s="2">
        <f>IF(_xlfn.CONCAT(B82:C82)=_xlfn.CONCAT(B81:C81),MAX($A$2:A81),MAX($A$2:A81)+1)</f>
        <v>44</v>
      </c>
      <c r="B82" s="3">
        <v>45111</v>
      </c>
      <c r="C82" s="2" t="s">
        <v>422</v>
      </c>
      <c r="D82" s="47" t="str">
        <f>_xlfn.XLOOKUP(C82,Proveedores!A:A,Proveedores!B:B)</f>
        <v>LIDER</v>
      </c>
      <c r="E82" s="2">
        <v>1030</v>
      </c>
      <c r="F82" s="2" t="str">
        <f>_xlfn.XLOOKUP(E82,Productos!A:A,Productos!B:B)</f>
        <v>PAN BARRA - BAGUETTE</v>
      </c>
      <c r="G82" s="2" t="str">
        <f>_xlfn.XLOOKUP(F82,Productos!B:B,Productos!C:C)</f>
        <v>UN</v>
      </c>
      <c r="H82" s="12">
        <v>3</v>
      </c>
      <c r="I82" s="10">
        <v>790</v>
      </c>
      <c r="J82" s="10">
        <v>290</v>
      </c>
      <c r="K82" s="10">
        <f t="shared" si="1"/>
        <v>2080</v>
      </c>
    </row>
    <row r="83" spans="1:11" x14ac:dyDescent="0.3">
      <c r="A83" s="2">
        <f>IF(_xlfn.CONCAT(B83:C83)=_xlfn.CONCAT(B82:C82),MAX($A$2:A82),MAX($A$2:A82)+1)</f>
        <v>44</v>
      </c>
      <c r="B83" s="3">
        <v>45111</v>
      </c>
      <c r="C83" s="2" t="s">
        <v>422</v>
      </c>
      <c r="D83" s="47" t="str">
        <f>_xlfn.XLOOKUP(C83,Proveedores!A:A,Proveedores!B:B)</f>
        <v>LIDER</v>
      </c>
      <c r="E83" s="2">
        <v>-1</v>
      </c>
      <c r="F83" s="2" t="str">
        <f>_xlfn.XLOOKUP(E83,Productos!A:A,Productos!B:B)</f>
        <v>OTROS</v>
      </c>
      <c r="G83" s="2" t="str">
        <f>_xlfn.XLOOKUP(F83,Productos!B:B,Productos!C:C)</f>
        <v>UN</v>
      </c>
      <c r="H83" s="12">
        <v>1</v>
      </c>
      <c r="I83" s="10">
        <v>1000</v>
      </c>
      <c r="J83" s="10">
        <v>0</v>
      </c>
      <c r="K83" s="10">
        <f t="shared" si="1"/>
        <v>1000</v>
      </c>
    </row>
    <row r="84" spans="1:11" x14ac:dyDescent="0.3">
      <c r="A84" s="2">
        <f>IF(_xlfn.CONCAT(B84:C84)=_xlfn.CONCAT(B83:C83),MAX($A$2:A83),MAX($A$2:A83)+1)</f>
        <v>44</v>
      </c>
      <c r="B84" s="3">
        <v>45111</v>
      </c>
      <c r="C84" s="2" t="s">
        <v>422</v>
      </c>
      <c r="D84" s="47" t="str">
        <f>_xlfn.XLOOKUP(C84,Proveedores!A:A,Proveedores!B:B)</f>
        <v>LIDER</v>
      </c>
      <c r="E84" s="2">
        <v>27</v>
      </c>
      <c r="F84" s="2" t="str">
        <f>_xlfn.XLOOKUP(E84,Productos!A:A,Productos!B:B)</f>
        <v>TRUTRO DE POLLO</v>
      </c>
      <c r="G84" s="2" t="str">
        <f>_xlfn.XLOOKUP(F84,Productos!B:B,Productos!C:C)</f>
        <v>KG</v>
      </c>
      <c r="H84" s="12">
        <v>1.605</v>
      </c>
      <c r="I84" s="10">
        <f>3194/H84</f>
        <v>1990.0311526479752</v>
      </c>
      <c r="J84" s="10">
        <v>0</v>
      </c>
      <c r="K84" s="10">
        <f t="shared" si="1"/>
        <v>3194</v>
      </c>
    </row>
    <row r="85" spans="1:11" x14ac:dyDescent="0.3">
      <c r="A85" s="2">
        <f>IF(_xlfn.CONCAT(B85:C85)=_xlfn.CONCAT(B84:C84),MAX($A$2:A84),MAX($A$2:A84)+1)</f>
        <v>44</v>
      </c>
      <c r="B85" s="3">
        <v>45111</v>
      </c>
      <c r="C85" s="2" t="s">
        <v>422</v>
      </c>
      <c r="D85" s="47" t="str">
        <f>_xlfn.XLOOKUP(C85,Proveedores!A:A,Proveedores!B:B)</f>
        <v>LIDER</v>
      </c>
      <c r="E85" s="2">
        <v>27</v>
      </c>
      <c r="F85" s="2" t="str">
        <f>_xlfn.XLOOKUP(E85,Productos!A:A,Productos!B:B)</f>
        <v>TRUTRO DE POLLO</v>
      </c>
      <c r="G85" s="2" t="str">
        <f>_xlfn.XLOOKUP(F85,Productos!B:B,Productos!C:C)</f>
        <v>KG</v>
      </c>
      <c r="H85" s="12">
        <v>4.3499999999999996</v>
      </c>
      <c r="I85" s="10">
        <v>1990</v>
      </c>
      <c r="J85" s="10">
        <v>0</v>
      </c>
      <c r="K85" s="10">
        <f t="shared" si="1"/>
        <v>8657</v>
      </c>
    </row>
    <row r="86" spans="1:11" x14ac:dyDescent="0.3">
      <c r="A86" s="2">
        <f>IF(_xlfn.CONCAT(B86:C86)=_xlfn.CONCAT(B85:C85),MAX($A$2:A85),MAX($A$2:A85)+1)</f>
        <v>44</v>
      </c>
      <c r="B86" s="3">
        <v>45111</v>
      </c>
      <c r="C86" s="2" t="s">
        <v>422</v>
      </c>
      <c r="D86" s="47" t="str">
        <f>_xlfn.XLOOKUP(C86,Proveedores!A:A,Proveedores!B:B)</f>
        <v>LIDER</v>
      </c>
      <c r="E86" s="2">
        <v>1038</v>
      </c>
      <c r="F86" s="2" t="str">
        <f>_xlfn.XLOOKUP(E86,Productos!A:A,Productos!B:B)</f>
        <v>ART. PERSONAL</v>
      </c>
      <c r="G86" s="2" t="str">
        <f>_xlfn.XLOOKUP(F86,Productos!B:B,Productos!C:C)</f>
        <v>UN</v>
      </c>
      <c r="H86" s="12">
        <v>3</v>
      </c>
      <c r="I86" s="10">
        <v>1000</v>
      </c>
      <c r="J86" s="10">
        <v>0</v>
      </c>
      <c r="K86" s="10">
        <f t="shared" si="1"/>
        <v>3000</v>
      </c>
    </row>
    <row r="87" spans="1:11" x14ac:dyDescent="0.3">
      <c r="A87" s="2">
        <f>IF(_xlfn.CONCAT(B87:C87)=_xlfn.CONCAT(B86:C86),MAX($A$2:A86),MAX($A$2:A86)+1)</f>
        <v>44</v>
      </c>
      <c r="B87" s="3">
        <v>45111</v>
      </c>
      <c r="C87" s="2" t="s">
        <v>422</v>
      </c>
      <c r="D87" s="47" t="str">
        <f>_xlfn.XLOOKUP(C87,Proveedores!A:A,Proveedores!B:B)</f>
        <v>LIDER</v>
      </c>
      <c r="E87" s="2">
        <v>1039</v>
      </c>
      <c r="F87" s="2" t="str">
        <f>_xlfn.XLOOKUP(E87,Productos!A:A,Productos!B:B)</f>
        <v>JUGO POLVO</v>
      </c>
      <c r="G87" s="2" t="str">
        <f>_xlfn.XLOOKUP(F87,Productos!B:B,Productos!C:C)</f>
        <v>UN</v>
      </c>
      <c r="H87" s="12">
        <v>5</v>
      </c>
      <c r="I87" s="10">
        <v>225</v>
      </c>
      <c r="J87" s="10">
        <v>0</v>
      </c>
      <c r="K87" s="10">
        <f t="shared" si="1"/>
        <v>1125</v>
      </c>
    </row>
    <row r="88" spans="1:11" x14ac:dyDescent="0.3">
      <c r="A88" s="2">
        <f>IF(_xlfn.CONCAT(B88:C88)=_xlfn.CONCAT(B87:C87),MAX($A$2:A87),MAX($A$2:A87)+1)</f>
        <v>44</v>
      </c>
      <c r="B88" s="3">
        <v>45111</v>
      </c>
      <c r="C88" s="2" t="s">
        <v>422</v>
      </c>
      <c r="D88" s="47" t="str">
        <f>_xlfn.XLOOKUP(C88,Proveedores!A:A,Proveedores!B:B)</f>
        <v>LIDER</v>
      </c>
      <c r="E88" s="2">
        <v>1011</v>
      </c>
      <c r="F88" s="2" t="str">
        <f>_xlfn.XLOOKUP(E88,Productos!A:A,Productos!B:B)</f>
        <v>ART. LIMPIEZA</v>
      </c>
      <c r="G88" s="2" t="str">
        <f>_xlfn.XLOOKUP(F88,Productos!B:B,Productos!C:C)</f>
        <v>UN</v>
      </c>
      <c r="H88" s="12">
        <v>2</v>
      </c>
      <c r="I88" s="10">
        <v>1000</v>
      </c>
      <c r="J88" s="10">
        <v>0</v>
      </c>
      <c r="K88" s="10">
        <f t="shared" si="1"/>
        <v>2000</v>
      </c>
    </row>
    <row r="89" spans="1:11" x14ac:dyDescent="0.3">
      <c r="A89" s="2">
        <f>IF(_xlfn.CONCAT(B89:C89)=_xlfn.CONCAT(B88:C88),MAX($A$2:A88),MAX($A$2:A88)+1)</f>
        <v>44</v>
      </c>
      <c r="B89" s="3">
        <v>45111</v>
      </c>
      <c r="C89" s="2" t="s">
        <v>422</v>
      </c>
      <c r="D89" s="47" t="str">
        <f>_xlfn.XLOOKUP(C89,Proveedores!A:A,Proveedores!B:B)</f>
        <v>LIDER</v>
      </c>
      <c r="E89" s="2">
        <v>1011</v>
      </c>
      <c r="F89" s="2" t="str">
        <f>_xlfn.XLOOKUP(E89,Productos!A:A,Productos!B:B)</f>
        <v>ART. LIMPIEZA</v>
      </c>
      <c r="G89" s="2" t="str">
        <f>_xlfn.XLOOKUP(F89,Productos!B:B,Productos!C:C)</f>
        <v>UN</v>
      </c>
      <c r="H89" s="12">
        <v>1</v>
      </c>
      <c r="I89" s="10">
        <v>1550</v>
      </c>
      <c r="J89" s="10">
        <v>550</v>
      </c>
      <c r="K89" s="10">
        <f t="shared" si="1"/>
        <v>1000</v>
      </c>
    </row>
    <row r="90" spans="1:11" x14ac:dyDescent="0.3">
      <c r="A90" s="2">
        <f>IF(_xlfn.CONCAT(B90:C90)=_xlfn.CONCAT(B89:C89),MAX($A$2:A89),MAX($A$2:A89)+1)</f>
        <v>44</v>
      </c>
      <c r="B90" s="3">
        <v>45111</v>
      </c>
      <c r="C90" s="2" t="s">
        <v>422</v>
      </c>
      <c r="D90" s="47" t="str">
        <f>_xlfn.XLOOKUP(C90,Proveedores!A:A,Proveedores!B:B)</f>
        <v>LIDER</v>
      </c>
      <c r="E90" s="2">
        <v>1011</v>
      </c>
      <c r="F90" s="2" t="str">
        <f>_xlfn.XLOOKUP(E90,Productos!A:A,Productos!B:B)</f>
        <v>ART. LIMPIEZA</v>
      </c>
      <c r="G90" s="2" t="str">
        <f>_xlfn.XLOOKUP(F90,Productos!B:B,Productos!C:C)</f>
        <v>UN</v>
      </c>
      <c r="H90" s="12">
        <v>2</v>
      </c>
      <c r="I90" s="10">
        <v>890</v>
      </c>
      <c r="J90" s="10">
        <v>490</v>
      </c>
      <c r="K90" s="10">
        <f t="shared" si="1"/>
        <v>1290</v>
      </c>
    </row>
    <row r="91" spans="1:11" x14ac:dyDescent="0.3">
      <c r="A91" s="2">
        <f>IF(_xlfn.CONCAT(B91:C91)=_xlfn.CONCAT(B90:C90),MAX($A$2:A90),MAX($A$2:A90)+1)</f>
        <v>44</v>
      </c>
      <c r="B91" s="3">
        <v>45111</v>
      </c>
      <c r="C91" s="2" t="s">
        <v>422</v>
      </c>
      <c r="D91" s="47" t="str">
        <f>_xlfn.XLOOKUP(C91,Proveedores!A:A,Proveedores!B:B)</f>
        <v>LIDER</v>
      </c>
      <c r="E91" s="2">
        <v>1011</v>
      </c>
      <c r="F91" s="2" t="str">
        <f>_xlfn.XLOOKUP(E91,Productos!A:A,Productos!B:B)</f>
        <v>ART. LIMPIEZA</v>
      </c>
      <c r="G91" s="2" t="str">
        <f>_xlfn.XLOOKUP(F91,Productos!B:B,Productos!C:C)</f>
        <v>UN</v>
      </c>
      <c r="H91" s="12">
        <v>1</v>
      </c>
      <c r="I91" s="10">
        <v>1550</v>
      </c>
      <c r="J91" s="10">
        <v>550</v>
      </c>
      <c r="K91" s="10">
        <f t="shared" si="1"/>
        <v>1000</v>
      </c>
    </row>
    <row r="92" spans="1:11" x14ac:dyDescent="0.3">
      <c r="A92" s="2">
        <f>IF(_xlfn.CONCAT(B92:C92)=_xlfn.CONCAT(B91:C91),MAX($A$2:A91),MAX($A$2:A91)+1)</f>
        <v>44</v>
      </c>
      <c r="B92" s="3">
        <v>45111</v>
      </c>
      <c r="C92" s="2" t="s">
        <v>422</v>
      </c>
      <c r="D92" s="47" t="str">
        <f>_xlfn.XLOOKUP(C92,Proveedores!A:A,Proveedores!B:B)</f>
        <v>LIDER</v>
      </c>
      <c r="E92" s="2">
        <v>1011</v>
      </c>
      <c r="F92" s="2" t="str">
        <f>_xlfn.XLOOKUP(E92,Productos!A:A,Productos!B:B)</f>
        <v>ART. LIMPIEZA</v>
      </c>
      <c r="G92" s="2" t="str">
        <f>_xlfn.XLOOKUP(F92,Productos!B:B,Productos!C:C)</f>
        <v>UN</v>
      </c>
      <c r="H92" s="12">
        <v>1</v>
      </c>
      <c r="I92" s="10">
        <v>1000</v>
      </c>
      <c r="J92" s="10">
        <v>0</v>
      </c>
      <c r="K92" s="10">
        <f t="shared" si="1"/>
        <v>1000</v>
      </c>
    </row>
    <row r="93" spans="1:11" x14ac:dyDescent="0.3">
      <c r="A93" s="2">
        <f>IF(_xlfn.CONCAT(B93:C93)=_xlfn.CONCAT(B92:C92),MAX($A$2:A92),MAX($A$2:A92)+1)</f>
        <v>44</v>
      </c>
      <c r="B93" s="3">
        <v>45111</v>
      </c>
      <c r="C93" s="2" t="s">
        <v>422</v>
      </c>
      <c r="D93" s="47" t="str">
        <f>_xlfn.XLOOKUP(C93,Proveedores!A:A,Proveedores!B:B)</f>
        <v>LIDER</v>
      </c>
      <c r="E93" s="2">
        <v>42</v>
      </c>
      <c r="F93" s="2" t="str">
        <f>_xlfn.XLOOKUP(E93,Productos!A:A,Productos!B:B)</f>
        <v>PECHUGA POLLO</v>
      </c>
      <c r="G93" s="2" t="str">
        <f>_xlfn.XLOOKUP(F93,Productos!B:B,Productos!C:C)</f>
        <v>KG</v>
      </c>
      <c r="H93" s="12">
        <v>0.91</v>
      </c>
      <c r="I93" s="10">
        <f>2721/0.91</f>
        <v>2990.1098901098899</v>
      </c>
      <c r="J93" s="10">
        <v>0</v>
      </c>
      <c r="K93" s="10">
        <f t="shared" si="1"/>
        <v>2721</v>
      </c>
    </row>
    <row r="94" spans="1:11" x14ac:dyDescent="0.3">
      <c r="A94" s="2">
        <f>IF(_xlfn.CONCAT(B94:C94)=_xlfn.CONCAT(B93:C93),MAX($A$2:A93),MAX($A$2:A93)+1)</f>
        <v>45</v>
      </c>
      <c r="B94" s="3">
        <v>45112</v>
      </c>
      <c r="C94" s="2" t="s">
        <v>279</v>
      </c>
      <c r="D94" s="47" t="str">
        <f>_xlfn.XLOOKUP(C94,Proveedores!A:A,Proveedores!B:B)</f>
        <v>GALPON</v>
      </c>
      <c r="E94" s="2">
        <v>1014</v>
      </c>
      <c r="F94" s="2" t="str">
        <f>_xlfn.XLOOKUP(E94,Productos!A:A,Productos!B:B)</f>
        <v>BEBIDA</v>
      </c>
      <c r="G94" s="2" t="str">
        <f>_xlfn.XLOOKUP(F94,Productos!B:B,Productos!C:C)</f>
        <v>UN</v>
      </c>
      <c r="H94" s="12">
        <v>1</v>
      </c>
      <c r="I94" s="10">
        <v>1700</v>
      </c>
      <c r="J94" s="10">
        <v>0</v>
      </c>
      <c r="K94" s="10">
        <f t="shared" si="1"/>
        <v>1700</v>
      </c>
    </row>
    <row r="95" spans="1:11" x14ac:dyDescent="0.3">
      <c r="A95" s="2">
        <f>IF(_xlfn.CONCAT(B95:C95)=_xlfn.CONCAT(B94:C94),MAX($A$2:A94),MAX($A$2:A94)+1)</f>
        <v>46</v>
      </c>
      <c r="B95" s="3">
        <v>45112</v>
      </c>
      <c r="C95" s="2" t="s">
        <v>116</v>
      </c>
      <c r="D95" s="47" t="str">
        <f>_xlfn.XLOOKUP(C95,Proveedores!A:A,Proveedores!B:B)</f>
        <v>EMPRESA COMERCIAL LA VEGA</v>
      </c>
      <c r="E95" s="2">
        <v>56</v>
      </c>
      <c r="F95" s="2" t="str">
        <f>_xlfn.XLOOKUP(E95,Productos!A:A,Productos!B:B)</f>
        <v>VERDURAS</v>
      </c>
      <c r="G95" s="2" t="str">
        <f>_xlfn.XLOOKUP(F95,Productos!B:B,Productos!C:C)</f>
        <v>UN</v>
      </c>
      <c r="H95" s="12">
        <v>1</v>
      </c>
      <c r="I95" s="10">
        <v>6600</v>
      </c>
      <c r="J95" s="10">
        <v>0</v>
      </c>
      <c r="K95" s="10">
        <f t="shared" si="1"/>
        <v>6600</v>
      </c>
    </row>
    <row r="96" spans="1:11" x14ac:dyDescent="0.3">
      <c r="A96" s="2">
        <f>IF(_xlfn.CONCAT(B96:C96)=_xlfn.CONCAT(B95:C95),MAX($A$2:A95),MAX($A$2:A95)+1)</f>
        <v>47</v>
      </c>
      <c r="B96" s="3">
        <v>45109</v>
      </c>
      <c r="C96" s="2" t="s">
        <v>116</v>
      </c>
      <c r="D96" s="47" t="str">
        <f>_xlfn.XLOOKUP(C96,Proveedores!A:A,Proveedores!B:B)</f>
        <v>EMPRESA COMERCIAL LA VEGA</v>
      </c>
      <c r="E96" s="2">
        <v>56</v>
      </c>
      <c r="F96" s="2" t="str">
        <f>_xlfn.XLOOKUP(E96,Productos!A:A,Productos!B:B)</f>
        <v>VERDURAS</v>
      </c>
      <c r="G96" s="2" t="str">
        <f>_xlfn.XLOOKUP(F96,Productos!B:B,Productos!C:C)</f>
        <v>UN</v>
      </c>
      <c r="H96" s="12">
        <v>1</v>
      </c>
      <c r="I96" s="10">
        <v>5000</v>
      </c>
      <c r="J96" s="10">
        <v>0</v>
      </c>
      <c r="K96" s="10">
        <f t="shared" si="1"/>
        <v>5000</v>
      </c>
    </row>
    <row r="97" spans="1:11" x14ac:dyDescent="0.3">
      <c r="A97" s="2">
        <f>IF(_xlfn.CONCAT(B97:C97)=_xlfn.CONCAT(B96:C96),MAX($A$2:A96),MAX($A$2:A96)+1)</f>
        <v>48</v>
      </c>
      <c r="B97" s="3">
        <v>45105</v>
      </c>
      <c r="C97" s="2" t="s">
        <v>119</v>
      </c>
      <c r="D97" s="47" t="str">
        <f>_xlfn.XLOOKUP(C97,Proveedores!A:A,Proveedores!B:B)</f>
        <v>FABRICA DE BANDEJAS VANNI</v>
      </c>
      <c r="E97" s="2">
        <v>73</v>
      </c>
      <c r="F97" s="2" t="str">
        <f>_xlfn.XLOOKUP(E97,Productos!A:A,Productos!B:B)</f>
        <v>ENVASES REDONDO CARTON (CONSOME 8OZ)</v>
      </c>
      <c r="G97" s="2" t="str">
        <f>_xlfn.XLOOKUP(F97,Productos!B:B,Productos!C:C)</f>
        <v>UN</v>
      </c>
      <c r="H97" s="12">
        <v>25</v>
      </c>
      <c r="I97" s="10">
        <v>99.72</v>
      </c>
      <c r="J97" s="10">
        <v>0</v>
      </c>
      <c r="K97" s="10">
        <f t="shared" si="1"/>
        <v>2493</v>
      </c>
    </row>
    <row r="98" spans="1:11" x14ac:dyDescent="0.3">
      <c r="A98" s="2">
        <f>IF(_xlfn.CONCAT(B98:C98)=_xlfn.CONCAT(B97:C97),MAX($A$2:A97),MAX($A$2:A97)+1)</f>
        <v>49</v>
      </c>
      <c r="B98" s="3">
        <v>45108</v>
      </c>
      <c r="C98" s="2" t="s">
        <v>360</v>
      </c>
      <c r="D98" s="47" t="str">
        <f>_xlfn.XLOOKUP(C98,Proveedores!A:A,Proveedores!B:B)</f>
        <v>LA GARZA</v>
      </c>
      <c r="E98" s="2">
        <v>-1</v>
      </c>
      <c r="F98" s="2" t="str">
        <f>_xlfn.XLOOKUP(E98,Productos!A:A,Productos!B:B)</f>
        <v>OTROS</v>
      </c>
      <c r="G98" s="2" t="str">
        <f>_xlfn.XLOOKUP(F98,Productos!B:B,Productos!C:C)</f>
        <v>UN</v>
      </c>
      <c r="H98" s="12">
        <v>2</v>
      </c>
      <c r="I98" s="10">
        <v>2750</v>
      </c>
      <c r="J98" s="10">
        <v>0</v>
      </c>
      <c r="K98" s="10">
        <f t="shared" si="1"/>
        <v>5500</v>
      </c>
    </row>
    <row r="99" spans="1:11" x14ac:dyDescent="0.3">
      <c r="A99" s="2">
        <f>IF(_xlfn.CONCAT(B99:C99)=_xlfn.CONCAT(B98:C98),MAX($A$2:A98),MAX($A$2:A98)+1)</f>
        <v>50</v>
      </c>
      <c r="B99" s="3">
        <v>45104</v>
      </c>
      <c r="C99" s="2" t="s">
        <v>474</v>
      </c>
      <c r="D99" s="47" t="str">
        <f>_xlfn.XLOOKUP(C99,Proveedores!A:A,Proveedores!B:B)</f>
        <v>SOCIEDAD COMERCIAL CD LTDA</v>
      </c>
      <c r="E99" s="2">
        <v>42</v>
      </c>
      <c r="F99" s="2" t="str">
        <f>_xlfn.XLOOKUP(E99,Productos!A:A,Productos!B:B)</f>
        <v>PECHUGA POLLO</v>
      </c>
      <c r="G99" s="2" t="str">
        <f>_xlfn.XLOOKUP(F99,Productos!B:B,Productos!C:C)</f>
        <v>KG</v>
      </c>
      <c r="H99" s="12">
        <v>0.8929765886287625</v>
      </c>
      <c r="I99" s="10">
        <v>2990</v>
      </c>
      <c r="J99" s="10">
        <v>0</v>
      </c>
      <c r="K99" s="10">
        <f t="shared" si="1"/>
        <v>2670</v>
      </c>
    </row>
    <row r="100" spans="1:11" x14ac:dyDescent="0.3">
      <c r="A100" s="2">
        <f>IF(_xlfn.CONCAT(B100:C100)=_xlfn.CONCAT(B99:C99),MAX($A$2:A99),MAX($A$2:A99)+1)</f>
        <v>51</v>
      </c>
      <c r="B100" s="3">
        <v>45109</v>
      </c>
      <c r="C100" s="43" t="s">
        <v>458</v>
      </c>
      <c r="D100" s="47" t="str">
        <f>_xlfn.XLOOKUP(C100,Proveedores!A:A,Proveedores!B:B)</f>
        <v>CARNICERIA LONQUIMAY</v>
      </c>
      <c r="E100" s="2">
        <v>12</v>
      </c>
      <c r="F100" s="2" t="str">
        <f>_xlfn.XLOOKUP(E100,Productos!A:A,Productos!B:B)</f>
        <v>CARNE MOLIDA</v>
      </c>
      <c r="G100" s="2" t="str">
        <f>_xlfn.XLOOKUP(F100,Productos!B:B,Productos!C:C)</f>
        <v>KG</v>
      </c>
      <c r="H100" s="12">
        <v>1</v>
      </c>
      <c r="I100" s="10">
        <v>7500</v>
      </c>
      <c r="J100" s="10">
        <v>0</v>
      </c>
      <c r="K100" s="10">
        <f t="shared" si="1"/>
        <v>7500</v>
      </c>
    </row>
    <row r="101" spans="1:11" x14ac:dyDescent="0.3">
      <c r="A101" s="2">
        <f>IF(_xlfn.CONCAT(B101:C101)=_xlfn.CONCAT(B100:C100),MAX($A$2:A100),MAX($A$2:A100)+1)</f>
        <v>52</v>
      </c>
      <c r="B101" s="3">
        <v>45107</v>
      </c>
      <c r="C101" s="43" t="s">
        <v>458</v>
      </c>
      <c r="D101" s="47" t="str">
        <f>_xlfn.XLOOKUP(C101,Proveedores!A:A,Proveedores!B:B)</f>
        <v>CARNICERIA LONQUIMAY</v>
      </c>
      <c r="E101" s="2">
        <v>70</v>
      </c>
      <c r="F101" s="2" t="str">
        <f>_xlfn.XLOOKUP(E101,Productos!A:A,Productos!B:B)</f>
        <v>CARNE VACUNO</v>
      </c>
      <c r="G101" s="2" t="str">
        <f>_xlfn.XLOOKUP(F101,Productos!B:B,Productos!C:C)</f>
        <v>KG</v>
      </c>
      <c r="H101" s="12">
        <v>1.5220588235294117</v>
      </c>
      <c r="I101" s="10">
        <v>6800</v>
      </c>
      <c r="J101" s="10">
        <v>0</v>
      </c>
      <c r="K101" s="10">
        <f t="shared" si="1"/>
        <v>10350</v>
      </c>
    </row>
    <row r="102" spans="1:11" x14ac:dyDescent="0.3">
      <c r="A102" s="2">
        <f>IF(_xlfn.CONCAT(B102:C102)=_xlfn.CONCAT(B101:C101),MAX($A$2:A101),MAX($A$2:A101)+1)</f>
        <v>53</v>
      </c>
      <c r="B102" s="3">
        <v>45105</v>
      </c>
      <c r="C102" s="43" t="s">
        <v>367</v>
      </c>
      <c r="D102" s="47" t="str">
        <f>_xlfn.XLOOKUP(C102,Proveedores!A:A,Proveedores!B:B)</f>
        <v>UNIMARC-LS</v>
      </c>
      <c r="E102" s="2">
        <v>5</v>
      </c>
      <c r="F102" s="2" t="str">
        <f>_xlfn.XLOOKUP(E102,Productos!A:A,Productos!B:B)</f>
        <v>FIDEOS - TALLARINES</v>
      </c>
      <c r="G102" s="2" t="str">
        <f>_xlfn.XLOOKUP(F102,Productos!B:B,Productos!C:C)</f>
        <v>UN</v>
      </c>
      <c r="H102" s="12">
        <v>5</v>
      </c>
      <c r="I102" s="10">
        <v>490</v>
      </c>
      <c r="J102" s="10">
        <v>0</v>
      </c>
      <c r="K102" s="10">
        <f t="shared" si="1"/>
        <v>2450</v>
      </c>
    </row>
    <row r="103" spans="1:11" x14ac:dyDescent="0.3">
      <c r="A103" s="2">
        <f>IF(_xlfn.CONCAT(B103:C103)=_xlfn.CONCAT(B102:C102),MAX($A$2:A102),MAX($A$2:A102)+1)</f>
        <v>53</v>
      </c>
      <c r="B103" s="3">
        <v>45105</v>
      </c>
      <c r="C103" s="43" t="s">
        <v>367</v>
      </c>
      <c r="D103" s="47" t="str">
        <f>_xlfn.XLOOKUP(C103,Proveedores!A:A,Proveedores!B:B)</f>
        <v>UNIMARC-LS</v>
      </c>
      <c r="E103" s="2">
        <v>6</v>
      </c>
      <c r="F103" s="2" t="str">
        <f>_xlfn.XLOOKUP(E103,Productos!A:A,Productos!B:B)</f>
        <v>FIDEOS - SPAGHETI</v>
      </c>
      <c r="G103" s="2" t="str">
        <f>_xlfn.XLOOKUP(F103,Productos!B:B,Productos!C:C)</f>
        <v>UN</v>
      </c>
      <c r="H103" s="12">
        <v>5</v>
      </c>
      <c r="I103" s="10">
        <v>490</v>
      </c>
      <c r="J103" s="10">
        <v>0</v>
      </c>
      <c r="K103" s="10">
        <f t="shared" si="1"/>
        <v>2450</v>
      </c>
    </row>
    <row r="104" spans="1:11" x14ac:dyDescent="0.3">
      <c r="A104" s="2">
        <f>IF(_xlfn.CONCAT(B104:C104)=_xlfn.CONCAT(B103:C103),MAX($A$2:A103),MAX($A$2:A103)+1)</f>
        <v>54</v>
      </c>
      <c r="B104" s="3">
        <v>45107</v>
      </c>
      <c r="C104" s="43" t="s">
        <v>302</v>
      </c>
      <c r="D104" s="47" t="str">
        <f>_xlfn.XLOOKUP(C104,Proveedores!A:A,Proveedores!B:B)</f>
        <v>JUGETERIA MENAJES DONDE SILVA</v>
      </c>
      <c r="E104" s="2">
        <v>1018</v>
      </c>
      <c r="F104" s="2" t="str">
        <f>_xlfn.XLOOKUP(E104,Productos!A:A,Productos!B:B)</f>
        <v>VELAS</v>
      </c>
      <c r="G104" s="2" t="str">
        <f>_xlfn.XLOOKUP(F104,Productos!B:B,Productos!C:C)</f>
        <v>UN</v>
      </c>
      <c r="H104" s="12">
        <v>2</v>
      </c>
      <c r="I104" s="10">
        <v>800</v>
      </c>
      <c r="J104" s="10">
        <v>0</v>
      </c>
      <c r="K104" s="10">
        <f t="shared" si="1"/>
        <v>1600</v>
      </c>
    </row>
    <row r="105" spans="1:11" x14ac:dyDescent="0.3">
      <c r="A105" s="2">
        <f>IF(_xlfn.CONCAT(B105:C105)=_xlfn.CONCAT(B104:C104),MAX($A$2:A104),MAX($A$2:A104)+1)</f>
        <v>55</v>
      </c>
      <c r="B105" s="3">
        <v>45105</v>
      </c>
      <c r="C105" s="43" t="s">
        <v>109</v>
      </c>
      <c r="D105" s="47" t="str">
        <f>_xlfn.XLOOKUP(C105,Proveedores!A:A,Proveedores!B:B)</f>
        <v>SANTA ISABEL</v>
      </c>
      <c r="E105" s="2">
        <v>1022</v>
      </c>
      <c r="F105" s="2" t="str">
        <f>_xlfn.XLOOKUP(E105,Productos!A:A,Productos!B:B)</f>
        <v>JAMONADA</v>
      </c>
      <c r="G105" s="2" t="str">
        <f>_xlfn.XLOOKUP(F105,Productos!B:B,Productos!C:C)</f>
        <v>KG</v>
      </c>
      <c r="H105" s="12">
        <v>0.2</v>
      </c>
      <c r="I105" s="10">
        <v>7996</v>
      </c>
      <c r="J105" s="10">
        <v>0</v>
      </c>
      <c r="K105" s="10">
        <f t="shared" si="1"/>
        <v>1599</v>
      </c>
    </row>
    <row r="106" spans="1:11" x14ac:dyDescent="0.3">
      <c r="A106" s="2">
        <f>IF(_xlfn.CONCAT(B106:C106)=_xlfn.CONCAT(B105:C105),MAX($A$2:A105),MAX($A$2:A105)+1)</f>
        <v>55</v>
      </c>
      <c r="B106" s="3">
        <v>45105</v>
      </c>
      <c r="C106" s="43" t="s">
        <v>109</v>
      </c>
      <c r="D106" s="47" t="str">
        <f>_xlfn.XLOOKUP(C106,Proveedores!A:A,Proveedores!B:B)</f>
        <v>SANTA ISABEL</v>
      </c>
      <c r="E106" s="2">
        <v>42</v>
      </c>
      <c r="F106" s="2" t="str">
        <f>_xlfn.XLOOKUP(E106,Productos!A:A,Productos!B:B)</f>
        <v>PECHUGA POLLO</v>
      </c>
      <c r="G106" s="2" t="str">
        <f>_xlfn.XLOOKUP(F106,Productos!B:B,Productos!C:C)</f>
        <v>KG</v>
      </c>
      <c r="H106" s="12">
        <v>8.5999999999999993E-2</v>
      </c>
      <c r="I106" s="10">
        <v>6356</v>
      </c>
      <c r="J106" s="10">
        <v>28</v>
      </c>
      <c r="K106" s="10">
        <f t="shared" si="1"/>
        <v>519</v>
      </c>
    </row>
    <row r="107" spans="1:11" x14ac:dyDescent="0.3">
      <c r="A107" s="2">
        <f>IF(_xlfn.CONCAT(B107:C107)=_xlfn.CONCAT(B106:C106),MAX($A$2:A106),MAX($A$2:A106)+1)</f>
        <v>55</v>
      </c>
      <c r="B107" s="3">
        <v>45105</v>
      </c>
      <c r="C107" s="43" t="s">
        <v>109</v>
      </c>
      <c r="D107" s="47" t="str">
        <f>_xlfn.XLOOKUP(C107,Proveedores!A:A,Proveedores!B:B)</f>
        <v>SANTA ISABEL</v>
      </c>
      <c r="E107" s="2">
        <v>20</v>
      </c>
      <c r="F107" s="2" t="str">
        <f>_xlfn.XLOOKUP(E107,Productos!A:A,Productos!B:B)</f>
        <v>ACEITE 900ML</v>
      </c>
      <c r="G107" s="2" t="str">
        <f>_xlfn.XLOOKUP(F107,Productos!B:B,Productos!C:C)</f>
        <v>UN</v>
      </c>
      <c r="H107" s="12">
        <v>1</v>
      </c>
      <c r="I107" s="10">
        <v>2889</v>
      </c>
      <c r="J107" s="10">
        <v>399</v>
      </c>
      <c r="K107" s="10">
        <f t="shared" si="1"/>
        <v>2490</v>
      </c>
    </row>
    <row r="108" spans="1:11" x14ac:dyDescent="0.3">
      <c r="A108" s="2">
        <f>IF(_xlfn.CONCAT(B108:C108)=_xlfn.CONCAT(B107:C107),MAX($A$2:A107),MAX($A$2:A107)+1)</f>
        <v>55</v>
      </c>
      <c r="B108" s="3">
        <v>45105</v>
      </c>
      <c r="C108" s="43" t="s">
        <v>109</v>
      </c>
      <c r="D108" s="47" t="str">
        <f>_xlfn.XLOOKUP(C108,Proveedores!A:A,Proveedores!B:B)</f>
        <v>SANTA ISABEL</v>
      </c>
      <c r="E108" s="2">
        <v>1008</v>
      </c>
      <c r="F108" s="2" t="str">
        <f>_xlfn.XLOOKUP(E108,Productos!A:A,Productos!B:B)</f>
        <v>PAN CASA</v>
      </c>
      <c r="G108" s="2" t="str">
        <f>_xlfn.XLOOKUP(F108,Productos!B:B,Productos!C:C)</f>
        <v>KG</v>
      </c>
      <c r="H108" s="12">
        <v>0.99199999999999999</v>
      </c>
      <c r="I108" s="10">
        <v>2089</v>
      </c>
      <c r="J108" s="10">
        <v>104</v>
      </c>
      <c r="K108" s="10">
        <f t="shared" si="1"/>
        <v>1968</v>
      </c>
    </row>
    <row r="109" spans="1:11" x14ac:dyDescent="0.3">
      <c r="A109" s="2">
        <f>IF(_xlfn.CONCAT(B109:C109)=_xlfn.CONCAT(B108:C108),MAX($A$2:A108),MAX($A$2:A108)+1)</f>
        <v>55</v>
      </c>
      <c r="B109" s="3">
        <v>45105</v>
      </c>
      <c r="C109" s="43" t="s">
        <v>109</v>
      </c>
      <c r="D109" s="47" t="str">
        <f>_xlfn.XLOOKUP(C109,Proveedores!A:A,Proveedores!B:B)</f>
        <v>SANTA ISABEL</v>
      </c>
      <c r="E109" s="2">
        <v>24</v>
      </c>
      <c r="F109" s="2" t="str">
        <f>_xlfn.XLOOKUP(E109,Productos!A:A,Productos!B:B)</f>
        <v>TOALLA PAPEL</v>
      </c>
      <c r="G109" s="2" t="str">
        <f>_xlfn.XLOOKUP(F109,Productos!B:B,Productos!C:C)</f>
        <v>UN</v>
      </c>
      <c r="H109" s="12">
        <v>1</v>
      </c>
      <c r="I109" s="10">
        <v>3099</v>
      </c>
      <c r="J109" s="10">
        <v>950</v>
      </c>
      <c r="K109" s="10">
        <f t="shared" si="1"/>
        <v>2149</v>
      </c>
    </row>
    <row r="110" spans="1:11" x14ac:dyDescent="0.3">
      <c r="A110" s="2">
        <f>IF(_xlfn.CONCAT(B110:C110)=_xlfn.CONCAT(B109:C109),MAX($A$2:A109),MAX($A$2:A109)+1)</f>
        <v>55</v>
      </c>
      <c r="B110" s="3">
        <v>45105</v>
      </c>
      <c r="C110" s="43" t="s">
        <v>109</v>
      </c>
      <c r="D110" s="47" t="str">
        <f>_xlfn.XLOOKUP(C110,Proveedores!A:A,Proveedores!B:B)</f>
        <v>SANTA ISABEL</v>
      </c>
      <c r="E110" s="2">
        <v>79</v>
      </c>
      <c r="F110" s="2" t="str">
        <f>_xlfn.XLOOKUP(E110,Productos!A:A,Productos!B:B)</f>
        <v>CAJA TE</v>
      </c>
      <c r="G110" s="2" t="str">
        <f>_xlfn.XLOOKUP(F110,Productos!B:B,Productos!C:C)</f>
        <v>UN</v>
      </c>
      <c r="H110" s="12">
        <v>1</v>
      </c>
      <c r="I110" s="10">
        <v>2479</v>
      </c>
      <c r="J110" s="10">
        <v>124</v>
      </c>
      <c r="K110" s="10">
        <f t="shared" si="1"/>
        <v>2355</v>
      </c>
    </row>
    <row r="111" spans="1:11" x14ac:dyDescent="0.3">
      <c r="A111" s="2">
        <f>IF(_xlfn.CONCAT(B111:C111)=_xlfn.CONCAT(B110:C110),MAX($A$2:A110),MAX($A$2:A110)+1)</f>
        <v>55</v>
      </c>
      <c r="B111" s="3">
        <v>45105</v>
      </c>
      <c r="C111" s="43" t="s">
        <v>109</v>
      </c>
      <c r="D111" s="47" t="str">
        <f>_xlfn.XLOOKUP(C111,Proveedores!A:A,Proveedores!B:B)</f>
        <v>SANTA ISABEL</v>
      </c>
      <c r="E111" s="2">
        <v>16</v>
      </c>
      <c r="F111" s="2" t="str">
        <f>_xlfn.XLOOKUP(E111,Productos!A:A,Productos!B:B)</f>
        <v>HARINA</v>
      </c>
      <c r="G111" s="2" t="str">
        <f>_xlfn.XLOOKUP(F111,Productos!B:B,Productos!C:C)</f>
        <v>KG</v>
      </c>
      <c r="H111" s="12">
        <v>2</v>
      </c>
      <c r="I111" s="10">
        <v>1089</v>
      </c>
      <c r="J111" s="10">
        <v>108</v>
      </c>
      <c r="K111" s="10">
        <f t="shared" si="1"/>
        <v>2070</v>
      </c>
    </row>
    <row r="112" spans="1:11" x14ac:dyDescent="0.3">
      <c r="A112" s="2">
        <f>IF(_xlfn.CONCAT(B112:C112)=_xlfn.CONCAT(B111:C111),MAX($A$2:A111),MAX($A$2:A111)+1)</f>
        <v>55</v>
      </c>
      <c r="B112" s="3">
        <v>45105</v>
      </c>
      <c r="C112" s="43" t="s">
        <v>109</v>
      </c>
      <c r="D112" s="47" t="str">
        <f>_xlfn.XLOOKUP(C112,Proveedores!A:A,Proveedores!B:B)</f>
        <v>SANTA ISABEL</v>
      </c>
      <c r="E112" s="2">
        <v>9</v>
      </c>
      <c r="F112" s="2" t="str">
        <f>_xlfn.XLOOKUP(E112,Productos!A:A,Productos!B:B)</f>
        <v>LECHE SEMIDESCREMADA</v>
      </c>
      <c r="G112" s="2" t="str">
        <f>_xlfn.XLOOKUP(F112,Productos!B:B,Productos!C:C)</f>
        <v>UN</v>
      </c>
      <c r="H112" s="12">
        <v>2</v>
      </c>
      <c r="I112" s="10">
        <v>989</v>
      </c>
      <c r="J112" s="10">
        <v>99</v>
      </c>
      <c r="K112" s="10">
        <f t="shared" si="1"/>
        <v>1879</v>
      </c>
    </row>
    <row r="113" spans="1:11" x14ac:dyDescent="0.3">
      <c r="A113" s="2">
        <f>IF(_xlfn.CONCAT(B113:C113)=_xlfn.CONCAT(B112:C112),MAX($A$2:A112),MAX($A$2:A112)+1)</f>
        <v>56</v>
      </c>
      <c r="B113" s="3">
        <v>45107</v>
      </c>
      <c r="C113" s="43" t="s">
        <v>407</v>
      </c>
      <c r="D113" s="47" t="str">
        <f>_xlfn.XLOOKUP(C113,Proveedores!A:A,Proveedores!B:B)</f>
        <v>COMERCIAL MAICAO</v>
      </c>
      <c r="E113" s="2">
        <v>1005</v>
      </c>
      <c r="F113" s="2" t="str">
        <f>_xlfn.XLOOKUP(E113,Productos!A:A,Productos!B:B)</f>
        <v>MEDICAMENTOS CASA</v>
      </c>
      <c r="G113" s="2" t="str">
        <f>_xlfn.XLOOKUP(F113,Productos!B:B,Productos!C:C)</f>
        <v>UN</v>
      </c>
      <c r="H113" s="12">
        <v>1</v>
      </c>
      <c r="I113" s="10">
        <v>2999</v>
      </c>
      <c r="J113" s="10">
        <v>699</v>
      </c>
      <c r="K113" s="10">
        <f t="shared" si="1"/>
        <v>2300</v>
      </c>
    </row>
    <row r="114" spans="1:11" x14ac:dyDescent="0.3">
      <c r="A114" s="2">
        <f>IF(_xlfn.CONCAT(B114:C114)=_xlfn.CONCAT(B113:C113),MAX($A$2:A113),MAX($A$2:A113)+1)</f>
        <v>57</v>
      </c>
      <c r="B114" s="3">
        <v>45107</v>
      </c>
      <c r="C114" s="43" t="s">
        <v>110</v>
      </c>
      <c r="D114" s="47" t="str">
        <f>_xlfn.XLOOKUP(C114,Proveedores!A:A,Proveedores!B:B)</f>
        <v>DISTRIBUIDORA DELICIA SPA</v>
      </c>
      <c r="E114" s="2">
        <v>106</v>
      </c>
      <c r="F114" s="2" t="str">
        <f>_xlfn.XLOOKUP(E114,Productos!A:A,Productos!B:B)</f>
        <v>ENVASES PEQUEÑOS SOPAIPILLA</v>
      </c>
      <c r="G114" s="2" t="str">
        <f>_xlfn.XLOOKUP(F114,Productos!B:B,Productos!C:C)</f>
        <v>UN</v>
      </c>
      <c r="H114" s="12">
        <v>3</v>
      </c>
      <c r="I114" s="10">
        <v>190</v>
      </c>
      <c r="J114" s="10">
        <v>0</v>
      </c>
      <c r="K114" s="10">
        <f t="shared" si="1"/>
        <v>570</v>
      </c>
    </row>
    <row r="115" spans="1:11" x14ac:dyDescent="0.3">
      <c r="A115" s="2">
        <f>IF(_xlfn.CONCAT(B115:C115)=_xlfn.CONCAT(B114:C114),MAX($A$2:A114),MAX($A$2:A114)+1)</f>
        <v>57</v>
      </c>
      <c r="B115" s="3">
        <v>45107</v>
      </c>
      <c r="C115" s="43" t="s">
        <v>110</v>
      </c>
      <c r="D115" s="47" t="str">
        <f>_xlfn.XLOOKUP(C115,Proveedores!A:A,Proveedores!B:B)</f>
        <v>DISTRIBUIDORA DELICIA SPA</v>
      </c>
      <c r="E115" s="2">
        <v>94</v>
      </c>
      <c r="F115" s="2" t="str">
        <f>_xlfn.XLOOKUP(E115,Productos!A:A,Productos!B:B)</f>
        <v>ENVASE DOMO (SOPAIPILLAS)</v>
      </c>
      <c r="G115" s="2" t="str">
        <f>_xlfn.XLOOKUP(F115,Productos!B:B,Productos!C:C)</f>
        <v>UN</v>
      </c>
      <c r="H115" s="12">
        <v>5</v>
      </c>
      <c r="I115" s="10">
        <v>300</v>
      </c>
      <c r="J115" s="10">
        <v>0</v>
      </c>
      <c r="K115" s="10">
        <f t="shared" si="1"/>
        <v>1500</v>
      </c>
    </row>
    <row r="116" spans="1:11" x14ac:dyDescent="0.3">
      <c r="A116" s="2">
        <f>IF(_xlfn.CONCAT(B116:C116)=_xlfn.CONCAT(B115:C115),MAX($A$2:A115),MAX($A$2:A115)+1)</f>
        <v>58</v>
      </c>
      <c r="B116" s="3">
        <v>45107</v>
      </c>
      <c r="C116" s="43" t="s">
        <v>108</v>
      </c>
      <c r="D116" s="47" t="str">
        <f>_xlfn.XLOOKUP(C116,Proveedores!A:A,Proveedores!B:B)</f>
        <v>COMERCIAL DE GALLARDO LTDA</v>
      </c>
      <c r="E116" s="2">
        <v>1</v>
      </c>
      <c r="F116" s="2" t="str">
        <f>_xlfn.XLOOKUP(E116,Productos!A:A,Productos!B:B)</f>
        <v>ARVEJA MINUTO VERDE</v>
      </c>
      <c r="G116" s="2" t="str">
        <f>_xlfn.XLOOKUP(F116,Productos!B:B,Productos!C:C)</f>
        <v>KG</v>
      </c>
      <c r="H116" s="12">
        <v>1</v>
      </c>
      <c r="I116" s="10">
        <v>2290</v>
      </c>
      <c r="J116" s="10">
        <v>0</v>
      </c>
      <c r="K116" s="10">
        <f t="shared" si="1"/>
        <v>2290</v>
      </c>
    </row>
    <row r="117" spans="1:11" x14ac:dyDescent="0.3">
      <c r="A117" s="2">
        <f>IF(_xlfn.CONCAT(B117:C117)=_xlfn.CONCAT(B116:C116),MAX($A$2:A116),MAX($A$2:A116)+1)</f>
        <v>58</v>
      </c>
      <c r="B117" s="3">
        <v>45107</v>
      </c>
      <c r="C117" s="43" t="s">
        <v>108</v>
      </c>
      <c r="D117" s="47" t="str">
        <f>_xlfn.XLOOKUP(C117,Proveedores!A:A,Proveedores!B:B)</f>
        <v>COMERCIAL DE GALLARDO LTDA</v>
      </c>
      <c r="E117" s="2">
        <v>2</v>
      </c>
      <c r="F117" s="2" t="str">
        <f>_xlfn.XLOOKUP(E117,Productos!A:A,Productos!B:B)</f>
        <v>CREMA DE LECHE</v>
      </c>
      <c r="G117" s="2" t="str">
        <f>_xlfn.XLOOKUP(F117,Productos!B:B,Productos!C:C)</f>
        <v>LT</v>
      </c>
      <c r="H117" s="12">
        <v>1</v>
      </c>
      <c r="I117" s="10">
        <v>4290</v>
      </c>
      <c r="J117" s="10">
        <v>0</v>
      </c>
      <c r="K117" s="10">
        <f t="shared" si="1"/>
        <v>4290</v>
      </c>
    </row>
    <row r="118" spans="1:11" x14ac:dyDescent="0.3">
      <c r="A118" s="2">
        <f>IF(_xlfn.CONCAT(B118:C118)=_xlfn.CONCAT(B117:C117),MAX($A$2:A117),MAX($A$2:A117)+1)</f>
        <v>58</v>
      </c>
      <c r="B118" s="3">
        <v>45107</v>
      </c>
      <c r="C118" s="43" t="s">
        <v>108</v>
      </c>
      <c r="D118" s="47" t="str">
        <f>_xlfn.XLOOKUP(C118,Proveedores!A:A,Proveedores!B:B)</f>
        <v>COMERCIAL DE GALLARDO LTDA</v>
      </c>
      <c r="E118" s="2">
        <v>1022</v>
      </c>
      <c r="F118" s="2" t="str">
        <f>_xlfn.XLOOKUP(E118,Productos!A:A,Productos!B:B)</f>
        <v>JAMONADA</v>
      </c>
      <c r="G118" s="2" t="str">
        <f>_xlfn.XLOOKUP(F118,Productos!B:B,Productos!C:C)</f>
        <v>KG</v>
      </c>
      <c r="H118" s="12">
        <v>0.31493710691823901</v>
      </c>
      <c r="I118" s="10">
        <v>6360</v>
      </c>
      <c r="J118" s="10">
        <v>0</v>
      </c>
      <c r="K118" s="10">
        <f t="shared" si="1"/>
        <v>2003</v>
      </c>
    </row>
    <row r="119" spans="1:11" x14ac:dyDescent="0.3">
      <c r="A119" s="2">
        <f>IF(_xlfn.CONCAT(B119:C119)=_xlfn.CONCAT(B118:C118),MAX($A$2:A118),MAX($A$2:A118)+1)</f>
        <v>58</v>
      </c>
      <c r="B119" s="3">
        <v>45107</v>
      </c>
      <c r="C119" s="43" t="s">
        <v>108</v>
      </c>
      <c r="D119" s="47" t="str">
        <f>_xlfn.XLOOKUP(C119,Proveedores!A:A,Proveedores!B:B)</f>
        <v>COMERCIAL DE GALLARDO LTDA</v>
      </c>
      <c r="E119" s="2">
        <v>23</v>
      </c>
      <c r="F119" s="2" t="str">
        <f>_xlfn.XLOOKUP(E119,Productos!A:A,Productos!B:B)</f>
        <v>MARGARINA</v>
      </c>
      <c r="G119" s="2" t="str">
        <f>_xlfn.XLOOKUP(F119,Productos!B:B,Productos!C:C)</f>
        <v>UN</v>
      </c>
      <c r="H119" s="12">
        <v>2</v>
      </c>
      <c r="I119" s="10">
        <v>1890</v>
      </c>
      <c r="J119" s="10">
        <v>0</v>
      </c>
      <c r="K119" s="10">
        <f t="shared" si="1"/>
        <v>3780</v>
      </c>
    </row>
    <row r="120" spans="1:11" x14ac:dyDescent="0.3">
      <c r="A120" s="2">
        <f>IF(_xlfn.CONCAT(B120:C120)=_xlfn.CONCAT(B119:C119),MAX($A$2:A119),MAX($A$2:A119)+1)</f>
        <v>58</v>
      </c>
      <c r="B120" s="3">
        <v>45107</v>
      </c>
      <c r="C120" s="43" t="s">
        <v>108</v>
      </c>
      <c r="D120" s="47" t="str">
        <f>_xlfn.XLOOKUP(C120,Proveedores!A:A,Proveedores!B:B)</f>
        <v>COMERCIAL DE GALLARDO LTDA</v>
      </c>
      <c r="E120" s="2">
        <v>61</v>
      </c>
      <c r="F120" s="2" t="str">
        <f>_xlfn.XLOOKUP(E120,Productos!A:A,Productos!B:B)</f>
        <v>PATE</v>
      </c>
      <c r="G120" s="2" t="str">
        <f>_xlfn.XLOOKUP(F120,Productos!B:B,Productos!C:C)</f>
        <v>UN</v>
      </c>
      <c r="H120" s="12">
        <v>1</v>
      </c>
      <c r="I120" s="10">
        <v>690</v>
      </c>
      <c r="J120" s="10">
        <v>0</v>
      </c>
      <c r="K120" s="10">
        <f t="shared" si="1"/>
        <v>690</v>
      </c>
    </row>
    <row r="121" spans="1:11" x14ac:dyDescent="0.3">
      <c r="A121" s="2">
        <f>IF(_xlfn.CONCAT(B121:C121)=_xlfn.CONCAT(B120:C120),MAX($A$2:A120),MAX($A$2:A120)+1)</f>
        <v>58</v>
      </c>
      <c r="B121" s="3">
        <v>45107</v>
      </c>
      <c r="C121" s="43" t="s">
        <v>108</v>
      </c>
      <c r="D121" s="47" t="str">
        <f>_xlfn.XLOOKUP(C121,Proveedores!A:A,Proveedores!B:B)</f>
        <v>COMERCIAL DE GALLARDO LTDA</v>
      </c>
      <c r="E121" s="2">
        <v>112</v>
      </c>
      <c r="F121" s="2" t="str">
        <f>_xlfn.XLOOKUP(E121,Productos!A:A,Productos!B:B)</f>
        <v>PAVO - BANDEJA CARNE MOLIDA</v>
      </c>
      <c r="G121" s="2" t="str">
        <f>_xlfn.XLOOKUP(F121,Productos!B:B,Productos!C:C)</f>
        <v>UN</v>
      </c>
      <c r="H121" s="12">
        <v>1</v>
      </c>
      <c r="I121" s="10">
        <v>1360</v>
      </c>
      <c r="J121" s="10">
        <v>0</v>
      </c>
      <c r="K121" s="10">
        <f t="shared" si="1"/>
        <v>1360</v>
      </c>
    </row>
    <row r="122" spans="1:11" x14ac:dyDescent="0.3">
      <c r="A122" s="2">
        <f>IF(_xlfn.CONCAT(B122:C122)=_xlfn.CONCAT(B121:C121),MAX($A$2:A121),MAX($A$2:A121)+1)</f>
        <v>58</v>
      </c>
      <c r="B122" s="3">
        <v>45107</v>
      </c>
      <c r="C122" s="43" t="s">
        <v>108</v>
      </c>
      <c r="D122" s="47" t="str">
        <f>_xlfn.XLOOKUP(C122,Proveedores!A:A,Proveedores!B:B)</f>
        <v>COMERCIAL DE GALLARDO LTDA</v>
      </c>
      <c r="E122" s="2">
        <v>76</v>
      </c>
      <c r="F122" s="2" t="str">
        <f>_xlfn.XLOOKUP(E122,Productos!A:A,Productos!B:B)</f>
        <v>SALAME</v>
      </c>
      <c r="G122" s="2" t="str">
        <f>_xlfn.XLOOKUP(F122,Productos!B:B,Productos!C:C)</f>
        <v>KG</v>
      </c>
      <c r="H122" s="12">
        <v>0.13</v>
      </c>
      <c r="I122" s="10">
        <v>11900</v>
      </c>
      <c r="J122" s="10">
        <v>0</v>
      </c>
      <c r="K122" s="10">
        <f t="shared" si="1"/>
        <v>1547</v>
      </c>
    </row>
    <row r="123" spans="1:11" x14ac:dyDescent="0.3">
      <c r="A123" s="2">
        <f>IF(_xlfn.CONCAT(B123:C123)=_xlfn.CONCAT(B122:C122),MAX($A$2:A122),MAX($A$2:A122)+1)</f>
        <v>59</v>
      </c>
      <c r="B123" s="3">
        <v>45107</v>
      </c>
      <c r="C123" s="43" t="s">
        <v>109</v>
      </c>
      <c r="D123" s="47" t="str">
        <f>_xlfn.XLOOKUP(C123,Proveedores!A:A,Proveedores!B:B)</f>
        <v>SANTA ISABEL</v>
      </c>
      <c r="E123" s="2">
        <v>1008</v>
      </c>
      <c r="F123" s="2" t="str">
        <f>_xlfn.XLOOKUP(E123,Productos!A:A,Productos!B:B)</f>
        <v>PAN CASA</v>
      </c>
      <c r="G123" s="2" t="str">
        <f>_xlfn.XLOOKUP(F123,Productos!B:B,Productos!C:C)</f>
        <v>KG</v>
      </c>
      <c r="H123" s="12">
        <v>1.002</v>
      </c>
      <c r="I123" s="10">
        <v>2089</v>
      </c>
      <c r="J123" s="10">
        <v>105</v>
      </c>
      <c r="K123" s="10">
        <f t="shared" si="1"/>
        <v>1988</v>
      </c>
    </row>
    <row r="124" spans="1:11" x14ac:dyDescent="0.3">
      <c r="A124" s="2">
        <f>IF(_xlfn.CONCAT(B124:C124)=_xlfn.CONCAT(B123:C123),MAX($A$2:A123),MAX($A$2:A123)+1)</f>
        <v>59</v>
      </c>
      <c r="B124" s="3">
        <v>45107</v>
      </c>
      <c r="C124" s="43" t="s">
        <v>109</v>
      </c>
      <c r="D124" s="47" t="str">
        <f>_xlfn.XLOOKUP(C124,Proveedores!A:A,Proveedores!B:B)</f>
        <v>SANTA ISABEL</v>
      </c>
      <c r="E124" s="2">
        <v>16</v>
      </c>
      <c r="F124" s="2" t="str">
        <f>_xlfn.XLOOKUP(E124,Productos!A:A,Productos!B:B)</f>
        <v>HARINA</v>
      </c>
      <c r="G124" s="2" t="str">
        <f>_xlfn.XLOOKUP(F124,Productos!B:B,Productos!C:C)</f>
        <v>KG</v>
      </c>
      <c r="H124" s="12">
        <v>1</v>
      </c>
      <c r="I124" s="10">
        <v>1998</v>
      </c>
      <c r="J124" s="10">
        <v>100</v>
      </c>
      <c r="K124" s="10">
        <f t="shared" si="1"/>
        <v>1898</v>
      </c>
    </row>
    <row r="125" spans="1:11" x14ac:dyDescent="0.3">
      <c r="A125" s="2">
        <f>IF(_xlfn.CONCAT(B125:C125)=_xlfn.CONCAT(B124:C124),MAX($A$2:A124),MAX($A$2:A124)+1)</f>
        <v>59</v>
      </c>
      <c r="B125" s="3">
        <v>45107</v>
      </c>
      <c r="C125" s="43" t="s">
        <v>109</v>
      </c>
      <c r="D125" s="47" t="str">
        <f>_xlfn.XLOOKUP(C125,Proveedores!A:A,Proveedores!B:B)</f>
        <v>SANTA ISABEL</v>
      </c>
      <c r="E125" s="2">
        <v>49</v>
      </c>
      <c r="F125" s="2" t="str">
        <f>_xlfn.XLOOKUP(E125,Productos!A:A,Productos!B:B)</f>
        <v>PAN RALLADO</v>
      </c>
      <c r="G125" s="2" t="str">
        <f>_xlfn.XLOOKUP(F125,Productos!B:B,Productos!C:C)</f>
        <v>UN</v>
      </c>
      <c r="H125" s="12">
        <v>1</v>
      </c>
      <c r="I125" s="10">
        <v>1429</v>
      </c>
      <c r="J125" s="10">
        <v>71</v>
      </c>
      <c r="K125" s="10">
        <f t="shared" si="1"/>
        <v>1358</v>
      </c>
    </row>
    <row r="126" spans="1:11" x14ac:dyDescent="0.3">
      <c r="A126" s="2">
        <f>IF(_xlfn.CONCAT(B126:C126)=_xlfn.CONCAT(B125:C125),MAX($A$2:A125),MAX($A$2:A125)+1)</f>
        <v>59</v>
      </c>
      <c r="B126" s="3">
        <v>45107</v>
      </c>
      <c r="C126" s="43" t="s">
        <v>109</v>
      </c>
      <c r="D126" s="47" t="str">
        <f>_xlfn.XLOOKUP(C126,Proveedores!A:A,Proveedores!B:B)</f>
        <v>SANTA ISABEL</v>
      </c>
      <c r="E126" s="2">
        <v>1024</v>
      </c>
      <c r="F126" s="2" t="str">
        <f>_xlfn.XLOOKUP(E126,Productos!A:A,Productos!B:B)</f>
        <v>AZUCAR RUBIA</v>
      </c>
      <c r="G126" s="2" t="str">
        <f>_xlfn.XLOOKUP(F126,Productos!B:B,Productos!C:C)</f>
        <v>KG</v>
      </c>
      <c r="H126" s="12">
        <v>1</v>
      </c>
      <c r="I126" s="10">
        <v>2149</v>
      </c>
      <c r="J126" s="10">
        <v>350</v>
      </c>
      <c r="K126" s="10">
        <f t="shared" si="1"/>
        <v>1799</v>
      </c>
    </row>
    <row r="127" spans="1:11" x14ac:dyDescent="0.3">
      <c r="A127" s="2">
        <f>IF(_xlfn.CONCAT(B127:C127)=_xlfn.CONCAT(B126:C126),MAX($A$2:A126),MAX($A$2:A126)+1)</f>
        <v>59</v>
      </c>
      <c r="B127" s="3">
        <v>45107</v>
      </c>
      <c r="C127" s="43" t="s">
        <v>109</v>
      </c>
      <c r="D127" s="47" t="str">
        <f>_xlfn.XLOOKUP(C127,Proveedores!A:A,Proveedores!B:B)</f>
        <v>SANTA ISABEL</v>
      </c>
      <c r="E127" s="2">
        <v>23</v>
      </c>
      <c r="F127" s="2" t="str">
        <f>_xlfn.XLOOKUP(E127,Productos!A:A,Productos!B:B)</f>
        <v>MARGARINA</v>
      </c>
      <c r="G127" s="2" t="str">
        <f>_xlfn.XLOOKUP(F127,Productos!B:B,Productos!C:C)</f>
        <v>UN</v>
      </c>
      <c r="H127" s="12">
        <v>1</v>
      </c>
      <c r="I127" s="10">
        <v>2579</v>
      </c>
      <c r="J127" s="10">
        <v>289</v>
      </c>
      <c r="K127" s="10">
        <f t="shared" si="1"/>
        <v>2290</v>
      </c>
    </row>
    <row r="128" spans="1:11" x14ac:dyDescent="0.3">
      <c r="A128" s="2">
        <f>IF(_xlfn.CONCAT(B128:C128)=_xlfn.CONCAT(B127:C127),MAX($A$2:A127),MAX($A$2:A127)+1)</f>
        <v>59</v>
      </c>
      <c r="B128" s="3">
        <v>45107</v>
      </c>
      <c r="C128" s="43" t="s">
        <v>109</v>
      </c>
      <c r="D128" s="47" t="str">
        <f>_xlfn.XLOOKUP(C128,Proveedores!A:A,Proveedores!B:B)</f>
        <v>SANTA ISABEL</v>
      </c>
      <c r="E128" s="2">
        <v>29</v>
      </c>
      <c r="F128" s="2" t="str">
        <f>_xlfn.XLOOKUP(E128,Productos!A:A,Productos!B:B)</f>
        <v>CHAMPIÑONES BANDEJA</v>
      </c>
      <c r="G128" s="2" t="str">
        <f>_xlfn.XLOOKUP(F128,Productos!B:B,Productos!C:C)</f>
        <v>UN</v>
      </c>
      <c r="H128" s="12">
        <v>1</v>
      </c>
      <c r="I128" s="10">
        <v>1290</v>
      </c>
      <c r="J128" s="10">
        <v>65</v>
      </c>
      <c r="K128" s="10">
        <f t="shared" si="1"/>
        <v>1225</v>
      </c>
    </row>
    <row r="129" spans="1:11" x14ac:dyDescent="0.3">
      <c r="A129" s="2">
        <f>IF(_xlfn.CONCAT(B129:C129)=_xlfn.CONCAT(B128:C128),MAX($A$2:A128),MAX($A$2:A128)+1)</f>
        <v>60</v>
      </c>
      <c r="B129" s="3">
        <v>45107</v>
      </c>
      <c r="C129" s="43" t="s">
        <v>113</v>
      </c>
      <c r="D129" s="47" t="str">
        <f>_xlfn.XLOOKUP(C129,Proveedores!A:A,Proveedores!B:B)</f>
        <v>UNIMARC</v>
      </c>
      <c r="E129" s="2">
        <v>29</v>
      </c>
      <c r="F129" s="2" t="str">
        <f>_xlfn.XLOOKUP(E129,Productos!A:A,Productos!B:B)</f>
        <v>CHAMPIÑONES BANDEJA</v>
      </c>
      <c r="G129" s="2" t="str">
        <f>_xlfn.XLOOKUP(F129,Productos!B:B,Productos!C:C)</f>
        <v>UN</v>
      </c>
      <c r="H129" s="12">
        <v>3</v>
      </c>
      <c r="I129" s="10">
        <v>1690</v>
      </c>
      <c r="J129" s="10">
        <v>2100</v>
      </c>
      <c r="K129" s="10">
        <f t="shared" si="1"/>
        <v>2970</v>
      </c>
    </row>
    <row r="130" spans="1:11" x14ac:dyDescent="0.3">
      <c r="A130" s="2">
        <f>IF(_xlfn.CONCAT(B130:C130)=_xlfn.CONCAT(B129:C129),MAX($A$2:A129),MAX($A$2:A129)+1)</f>
        <v>60</v>
      </c>
      <c r="B130" s="3">
        <v>45107</v>
      </c>
      <c r="C130" s="43" t="s">
        <v>113</v>
      </c>
      <c r="D130" s="47" t="str">
        <f>_xlfn.XLOOKUP(C130,Proveedores!A:A,Proveedores!B:B)</f>
        <v>UNIMARC</v>
      </c>
      <c r="E130" s="2">
        <v>32</v>
      </c>
      <c r="F130" s="2" t="str">
        <f>_xlfn.XLOOKUP(E130,Productos!A:A,Productos!B:B)</f>
        <v>HUEVOS 30 - BANDEJA</v>
      </c>
      <c r="G130" s="2" t="str">
        <f>_xlfn.XLOOKUP(F130,Productos!B:B,Productos!C:C)</f>
        <v>UN</v>
      </c>
      <c r="H130" s="12">
        <v>1</v>
      </c>
      <c r="I130" s="10">
        <v>7390</v>
      </c>
      <c r="J130" s="10">
        <v>0</v>
      </c>
      <c r="K130" s="10">
        <f t="shared" si="1"/>
        <v>7390</v>
      </c>
    </row>
    <row r="131" spans="1:11" x14ac:dyDescent="0.3">
      <c r="A131" s="2">
        <f>IF(_xlfn.CONCAT(B131:C131)=_xlfn.CONCAT(B130:C130),MAX($A$2:A130),MAX($A$2:A130)+1)</f>
        <v>60</v>
      </c>
      <c r="B131" s="3">
        <v>45107</v>
      </c>
      <c r="C131" s="43" t="s">
        <v>113</v>
      </c>
      <c r="D131" s="47" t="str">
        <f>_xlfn.XLOOKUP(C131,Proveedores!A:A,Proveedores!B:B)</f>
        <v>UNIMARC</v>
      </c>
      <c r="E131" s="2">
        <v>11</v>
      </c>
      <c r="F131" s="2" t="str">
        <f>_xlfn.XLOOKUP(E131,Productos!A:A,Productos!B:B)</f>
        <v>PAN MOLDE</v>
      </c>
      <c r="G131" s="2" t="str">
        <f>_xlfn.XLOOKUP(F131,Productos!B:B,Productos!C:C)</f>
        <v>UN</v>
      </c>
      <c r="H131" s="12">
        <v>2</v>
      </c>
      <c r="I131" s="10">
        <v>1590</v>
      </c>
      <c r="J131" s="10">
        <v>800</v>
      </c>
      <c r="K131" s="10">
        <f t="shared" ref="K131:K194" si="2">ROUND((H131*I131)-J131, 0)</f>
        <v>2380</v>
      </c>
    </row>
    <row r="132" spans="1:11" x14ac:dyDescent="0.3">
      <c r="A132" s="2">
        <f>IF(_xlfn.CONCAT(B132:C132)=_xlfn.CONCAT(B131:C131),MAX($A$2:A131),MAX($A$2:A131)+1)</f>
        <v>60</v>
      </c>
      <c r="B132" s="3">
        <v>45107</v>
      </c>
      <c r="C132" s="43" t="s">
        <v>113</v>
      </c>
      <c r="D132" s="47" t="str">
        <f>_xlfn.XLOOKUP(C132,Proveedores!A:A,Proveedores!B:B)</f>
        <v>UNIMARC</v>
      </c>
      <c r="E132" s="2">
        <v>14</v>
      </c>
      <c r="F132" s="2" t="str">
        <f>_xlfn.XLOOKUP(E132,Productos!A:A,Productos!B:B)</f>
        <v>ARROZ</v>
      </c>
      <c r="G132" s="2" t="str">
        <f>_xlfn.XLOOKUP(F132,Productos!B:B,Productos!C:C)</f>
        <v>UN</v>
      </c>
      <c r="H132" s="12">
        <v>3</v>
      </c>
      <c r="I132" s="10">
        <v>860</v>
      </c>
      <c r="J132" s="10">
        <v>0</v>
      </c>
      <c r="K132" s="10">
        <f t="shared" si="2"/>
        <v>2580</v>
      </c>
    </row>
    <row r="133" spans="1:11" x14ac:dyDescent="0.3">
      <c r="A133" s="2">
        <f>IF(_xlfn.CONCAT(B133:C133)=_xlfn.CONCAT(B132:C132),MAX($A$2:A132),MAX($A$2:A132)+1)</f>
        <v>60</v>
      </c>
      <c r="B133" s="3">
        <v>45107</v>
      </c>
      <c r="C133" s="43" t="s">
        <v>113</v>
      </c>
      <c r="D133" s="47" t="str">
        <f>_xlfn.XLOOKUP(C133,Proveedores!A:A,Proveedores!B:B)</f>
        <v>UNIMARC</v>
      </c>
      <c r="E133" s="2">
        <v>42</v>
      </c>
      <c r="F133" s="2" t="str">
        <f>_xlfn.XLOOKUP(E133,Productos!A:A,Productos!B:B)</f>
        <v>PECHUGA POLLO</v>
      </c>
      <c r="G133" s="2" t="str">
        <f>_xlfn.XLOOKUP(F133,Productos!B:B,Productos!C:C)</f>
        <v>KG</v>
      </c>
      <c r="H133" s="12">
        <v>1.0780000000000001</v>
      </c>
      <c r="I133" s="10">
        <v>4290</v>
      </c>
      <c r="J133" s="10">
        <v>2313</v>
      </c>
      <c r="K133" s="10">
        <f t="shared" si="2"/>
        <v>2312</v>
      </c>
    </row>
    <row r="134" spans="1:11" x14ac:dyDescent="0.3">
      <c r="A134" s="2">
        <f>IF(_xlfn.CONCAT(B134:C134)=_xlfn.CONCAT(B133:C133),MAX($A$2:A133),MAX($A$2:A133)+1)</f>
        <v>60</v>
      </c>
      <c r="B134" s="3">
        <v>45107</v>
      </c>
      <c r="C134" s="43" t="s">
        <v>113</v>
      </c>
      <c r="D134" s="47" t="str">
        <f>_xlfn.XLOOKUP(C134,Proveedores!A:A,Proveedores!B:B)</f>
        <v>UNIMARC</v>
      </c>
      <c r="E134" s="2">
        <v>43</v>
      </c>
      <c r="F134" s="2" t="str">
        <f>_xlfn.XLOOKUP(E134,Productos!A:A,Productos!B:B)</f>
        <v>VINO BLANCO</v>
      </c>
      <c r="G134" s="2" t="str">
        <f>_xlfn.XLOOKUP(F134,Productos!B:B,Productos!C:C)</f>
        <v>UN</v>
      </c>
      <c r="H134" s="12">
        <v>1</v>
      </c>
      <c r="I134" s="10">
        <v>1450</v>
      </c>
      <c r="J134" s="10">
        <v>0</v>
      </c>
      <c r="K134" s="10">
        <f t="shared" si="2"/>
        <v>1450</v>
      </c>
    </row>
    <row r="135" spans="1:11" x14ac:dyDescent="0.3">
      <c r="A135" s="2">
        <f>IF(_xlfn.CONCAT(B135:C135)=_xlfn.CONCAT(B134:C134),MAX($A$2:A134),MAX($A$2:A134)+1)</f>
        <v>61</v>
      </c>
      <c r="B135" s="3">
        <v>45127</v>
      </c>
      <c r="C135" s="43" t="s">
        <v>454</v>
      </c>
      <c r="D135" s="47" t="str">
        <f>_xlfn.XLOOKUP(C135,Proveedores!A:A,Proveedores!B:B)</f>
        <v>BAZAR MONICA VIERA</v>
      </c>
      <c r="E135" s="2">
        <v>68</v>
      </c>
      <c r="F135" s="2" t="str">
        <f>_xlfn.XLOOKUP(E135,Productos!A:A,Productos!B:B)</f>
        <v>BOLSA CAMISETA</v>
      </c>
      <c r="G135" s="2" t="str">
        <f>_xlfn.XLOOKUP(F135,Productos!B:B,Productos!C:C)</f>
        <v>UN</v>
      </c>
      <c r="H135" s="12">
        <v>100</v>
      </c>
      <c r="I135" s="10">
        <v>12</v>
      </c>
      <c r="J135" s="10">
        <v>0</v>
      </c>
      <c r="K135" s="10">
        <f t="shared" si="2"/>
        <v>1200</v>
      </c>
    </row>
    <row r="136" spans="1:11" x14ac:dyDescent="0.3">
      <c r="A136" s="2">
        <f>IF(_xlfn.CONCAT(B136:C136)=_xlfn.CONCAT(B135:C135),MAX($A$2:A135),MAX($A$2:A135)+1)</f>
        <v>62</v>
      </c>
      <c r="B136" s="3">
        <v>45138</v>
      </c>
      <c r="C136" s="43" t="s">
        <v>378</v>
      </c>
      <c r="D136" s="47" t="str">
        <f>_xlfn.XLOOKUP(C136,Proveedores!A:A,Proveedores!B:B)</f>
        <v>DANIEL GONZALEZ</v>
      </c>
      <c r="E136" s="2">
        <v>42</v>
      </c>
      <c r="F136" s="2" t="str">
        <f>_xlfn.XLOOKUP(E136,Productos!A:A,Productos!B:B)</f>
        <v>PECHUGA POLLO</v>
      </c>
      <c r="G136" s="2" t="str">
        <f>_xlfn.XLOOKUP(F136,Productos!B:B,Productos!C:C)</f>
        <v>KG</v>
      </c>
      <c r="H136" s="12">
        <v>1</v>
      </c>
      <c r="I136" s="10">
        <v>2200</v>
      </c>
      <c r="J136" s="10">
        <v>0</v>
      </c>
      <c r="K136" s="10">
        <f t="shared" si="2"/>
        <v>2200</v>
      </c>
    </row>
    <row r="137" spans="1:11" x14ac:dyDescent="0.3">
      <c r="A137" s="2">
        <f>IF(_xlfn.CONCAT(B137:C137)=_xlfn.CONCAT(B136:C136),MAX($A$2:A136),MAX($A$2:A136)+1)</f>
        <v>63</v>
      </c>
      <c r="B137" s="3">
        <v>45125</v>
      </c>
      <c r="C137" s="43" t="s">
        <v>323</v>
      </c>
      <c r="D137" s="47" t="str">
        <f>_xlfn.XLOOKUP(C137,Proveedores!A:A,Proveedores!B:B)</f>
        <v>AGUAS GONZALO</v>
      </c>
      <c r="E137" s="2">
        <v>1012</v>
      </c>
      <c r="F137" s="2" t="str">
        <f>_xlfn.XLOOKUP(E137,Productos!A:A,Productos!B:B)</f>
        <v>AGUA BIDON</v>
      </c>
      <c r="G137" s="2" t="str">
        <f>_xlfn.XLOOKUP(F137,Productos!B:B,Productos!C:C)</f>
        <v>UN</v>
      </c>
      <c r="H137" s="12">
        <v>2</v>
      </c>
      <c r="I137" s="10">
        <v>2000</v>
      </c>
      <c r="J137" s="10">
        <v>0</v>
      </c>
      <c r="K137" s="10">
        <f t="shared" si="2"/>
        <v>4000</v>
      </c>
    </row>
    <row r="138" spans="1:11" x14ac:dyDescent="0.3">
      <c r="A138" s="2">
        <f>IF(_xlfn.CONCAT(B138:C138)=_xlfn.CONCAT(B137:C137),MAX($A$2:A137),MAX($A$2:A137)+1)</f>
        <v>64</v>
      </c>
      <c r="B138" s="3">
        <v>45138</v>
      </c>
      <c r="C138" s="43" t="s">
        <v>382</v>
      </c>
      <c r="D138" s="47" t="str">
        <f>_xlfn.XLOOKUP(C138,Proveedores!A:A,Proveedores!B:B)</f>
        <v>IMPERIO</v>
      </c>
      <c r="E138" s="2">
        <v>56</v>
      </c>
      <c r="F138" s="2" t="str">
        <f>_xlfn.XLOOKUP(E138,Productos!A:A,Productos!B:B)</f>
        <v>VERDURAS</v>
      </c>
      <c r="G138" s="2" t="str">
        <f>_xlfn.XLOOKUP(F138,Productos!B:B,Productos!C:C)</f>
        <v>UN</v>
      </c>
      <c r="H138" s="12">
        <v>1</v>
      </c>
      <c r="I138" s="10">
        <v>16500</v>
      </c>
      <c r="J138" s="10">
        <v>0</v>
      </c>
      <c r="K138" s="10">
        <f t="shared" si="2"/>
        <v>16500</v>
      </c>
    </row>
    <row r="139" spans="1:11" x14ac:dyDescent="0.3">
      <c r="A139" s="2">
        <f>IF(_xlfn.CONCAT(B139:C139)=_xlfn.CONCAT(B138:C138),MAX($A$2:A138),MAX($A$2:A138)+1)</f>
        <v>65</v>
      </c>
      <c r="B139" s="3">
        <v>45157</v>
      </c>
      <c r="C139" s="43" t="s">
        <v>615</v>
      </c>
      <c r="D139" s="47" t="str">
        <f>_xlfn.XLOOKUP(C139,Proveedores!A:A,Proveedores!B:B)</f>
        <v>EL RINCON DE EVITA</v>
      </c>
      <c r="E139" s="2">
        <v>42</v>
      </c>
      <c r="F139" s="2" t="str">
        <f>_xlfn.XLOOKUP(E139,Productos!A:A,Productos!B:B)</f>
        <v>PECHUGA POLLO</v>
      </c>
      <c r="G139" s="2" t="str">
        <f>_xlfn.XLOOKUP(F139,Productos!B:B,Productos!C:C)</f>
        <v>KG</v>
      </c>
      <c r="H139" s="12">
        <f>9600/I139</f>
        <v>3.8554216867469879</v>
      </c>
      <c r="I139" s="10">
        <v>2490</v>
      </c>
      <c r="J139" s="10">
        <v>0</v>
      </c>
      <c r="K139" s="10">
        <f t="shared" si="2"/>
        <v>9600</v>
      </c>
    </row>
    <row r="140" spans="1:11" x14ac:dyDescent="0.3">
      <c r="A140" s="2">
        <f>IF(_xlfn.CONCAT(B140:C140)=_xlfn.CONCAT(B139:C139),MAX($A$2:A139),MAX($A$2:A139)+1)</f>
        <v>66</v>
      </c>
      <c r="B140" s="3">
        <v>45123</v>
      </c>
      <c r="C140" s="43" t="s">
        <v>458</v>
      </c>
      <c r="D140" s="47" t="str">
        <f>_xlfn.XLOOKUP(C140,Proveedores!A:A,Proveedores!B:B)</f>
        <v>CARNICERIA LONQUIMAY</v>
      </c>
      <c r="E140" s="2">
        <v>118</v>
      </c>
      <c r="F140" s="2" t="str">
        <f>_xlfn.XLOOKUP(E140,Productos!A:A,Productos!B:B)</f>
        <v>LONGANIZAS</v>
      </c>
      <c r="G140" s="2" t="str">
        <f>_xlfn.XLOOKUP(F140,Productos!B:B,Productos!C:C)</f>
        <v>UN</v>
      </c>
      <c r="H140" s="12">
        <v>1</v>
      </c>
      <c r="I140" s="10">
        <v>1640</v>
      </c>
      <c r="J140" s="10">
        <v>0</v>
      </c>
      <c r="K140" s="10">
        <f t="shared" si="2"/>
        <v>1640</v>
      </c>
    </row>
    <row r="141" spans="1:11" x14ac:dyDescent="0.3">
      <c r="A141" s="2">
        <f>IF(_xlfn.CONCAT(B141:C141)=_xlfn.CONCAT(B140:C140),MAX($A$2:A140),MAX($A$2:A140)+1)</f>
        <v>67</v>
      </c>
      <c r="B141" s="3">
        <v>45135</v>
      </c>
      <c r="C141" s="43" t="s">
        <v>302</v>
      </c>
      <c r="D141" s="47" t="str">
        <f>_xlfn.XLOOKUP(C141,Proveedores!A:A,Proveedores!B:B)</f>
        <v>JUGETERIA MENAJES DONDE SILVA</v>
      </c>
      <c r="E141" s="2">
        <v>1018</v>
      </c>
      <c r="F141" s="2" t="str">
        <f>_xlfn.XLOOKUP(E141,Productos!A:A,Productos!B:B)</f>
        <v>VELAS</v>
      </c>
      <c r="G141" s="2" t="str">
        <f>_xlfn.XLOOKUP(F141,Productos!B:B,Productos!C:C)</f>
        <v>UN</v>
      </c>
      <c r="H141" s="12">
        <v>3</v>
      </c>
      <c r="I141" s="10">
        <v>800</v>
      </c>
      <c r="J141" s="10">
        <v>0</v>
      </c>
      <c r="K141" s="10">
        <f t="shared" si="2"/>
        <v>2400</v>
      </c>
    </row>
    <row r="142" spans="1:11" x14ac:dyDescent="0.3">
      <c r="A142" s="2">
        <f>IF(_xlfn.CONCAT(B142:C142)=_xlfn.CONCAT(B141:C141),MAX($A$2:A141),MAX($A$2:A141)+1)</f>
        <v>68</v>
      </c>
      <c r="B142" s="3">
        <v>45135</v>
      </c>
      <c r="C142" s="43" t="s">
        <v>618</v>
      </c>
      <c r="D142" s="47" t="str">
        <f>_xlfn.XLOOKUP(C142,Proveedores!A:A,Proveedores!B:B)</f>
        <v>FEIDA MALL CHINO</v>
      </c>
      <c r="E142" s="2">
        <v>1040</v>
      </c>
      <c r="F142" s="2" t="str">
        <f>_xlfn.XLOOKUP(E142,Productos!A:A,Productos!B:B)</f>
        <v>ACCESORIOS CASA</v>
      </c>
      <c r="G142" s="2" t="str">
        <f>_xlfn.XLOOKUP(F142,Productos!B:B,Productos!C:C)</f>
        <v>UN</v>
      </c>
      <c r="H142" s="12">
        <v>1</v>
      </c>
      <c r="I142" s="10">
        <v>2990</v>
      </c>
      <c r="J142" s="10">
        <v>0</v>
      </c>
      <c r="K142" s="10">
        <f t="shared" si="2"/>
        <v>2990</v>
      </c>
    </row>
    <row r="143" spans="1:11" x14ac:dyDescent="0.3">
      <c r="A143" s="2">
        <f>IF(_xlfn.CONCAT(B143:C143)=_xlfn.CONCAT(B142:C142),MAX($A$2:A142),MAX($A$2:A142)+1)</f>
        <v>68</v>
      </c>
      <c r="B143" s="3">
        <v>45135</v>
      </c>
      <c r="C143" s="43" t="s">
        <v>618</v>
      </c>
      <c r="D143" s="47" t="str">
        <f>_xlfn.XLOOKUP(C143,Proveedores!A:A,Proveedores!B:B)</f>
        <v>FEIDA MALL CHINO</v>
      </c>
      <c r="E143" s="2">
        <v>1041</v>
      </c>
      <c r="F143" s="2" t="str">
        <f>_xlfn.XLOOKUP(E143,Productos!A:A,Productos!B:B)</f>
        <v>ACCESORIOS COCINA</v>
      </c>
      <c r="G143" s="2" t="str">
        <f>_xlfn.XLOOKUP(F143,Productos!B:B,Productos!C:C)</f>
        <v>UN</v>
      </c>
      <c r="H143" s="12">
        <v>1</v>
      </c>
      <c r="I143" s="10">
        <v>750</v>
      </c>
      <c r="J143" s="10">
        <v>0</v>
      </c>
      <c r="K143" s="10">
        <f t="shared" si="2"/>
        <v>750</v>
      </c>
    </row>
    <row r="144" spans="1:11" x14ac:dyDescent="0.3">
      <c r="A144" s="2">
        <f>IF(_xlfn.CONCAT(B144:C144)=_xlfn.CONCAT(B143:C143),MAX($A$2:A143),MAX($A$2:A143)+1)</f>
        <v>69</v>
      </c>
      <c r="B144" s="3">
        <v>45138</v>
      </c>
      <c r="C144" s="43" t="s">
        <v>360</v>
      </c>
      <c r="D144" s="47" t="str">
        <f>_xlfn.XLOOKUP(C144,Proveedores!A:A,Proveedores!B:B)</f>
        <v>LA GARZA</v>
      </c>
      <c r="E144" s="2">
        <v>56</v>
      </c>
      <c r="F144" s="2" t="str">
        <f>_xlfn.XLOOKUP(E144,Productos!A:A,Productos!B:B)</f>
        <v>VERDURAS</v>
      </c>
      <c r="G144" s="2" t="str">
        <f>_xlfn.XLOOKUP(F144,Productos!B:B,Productos!C:C)</f>
        <v>UN</v>
      </c>
      <c r="H144" s="12">
        <v>1</v>
      </c>
      <c r="I144" s="10">
        <v>1500</v>
      </c>
      <c r="J144" s="10">
        <v>0</v>
      </c>
      <c r="K144" s="10">
        <f t="shared" si="2"/>
        <v>1500</v>
      </c>
    </row>
    <row r="145" spans="1:11" x14ac:dyDescent="0.3">
      <c r="A145" s="2">
        <f>IF(_xlfn.CONCAT(B145:C145)=_xlfn.CONCAT(B144:C144),MAX($A$2:A144),MAX($A$2:A144)+1)</f>
        <v>70</v>
      </c>
      <c r="B145" s="3">
        <v>45124</v>
      </c>
      <c r="C145" s="43" t="s">
        <v>474</v>
      </c>
      <c r="D145" s="47" t="str">
        <f>_xlfn.XLOOKUP(C145,Proveedores!A:A,Proveedores!B:B)</f>
        <v>SOCIEDAD COMERCIAL CD LTDA</v>
      </c>
      <c r="E145" s="2">
        <v>112</v>
      </c>
      <c r="F145" s="2" t="str">
        <f>_xlfn.XLOOKUP(E145,Productos!A:A,Productos!B:B)</f>
        <v>PAVO - BANDEJA CARNE MOLIDA</v>
      </c>
      <c r="G145" s="2" t="str">
        <f>_xlfn.XLOOKUP(F145,Productos!B:B,Productos!C:C)</f>
        <v>UN</v>
      </c>
      <c r="H145" s="12">
        <v>2</v>
      </c>
      <c r="I145" s="10">
        <v>1000</v>
      </c>
      <c r="J145" s="10">
        <v>0</v>
      </c>
      <c r="K145" s="10">
        <f t="shared" si="2"/>
        <v>2000</v>
      </c>
    </row>
    <row r="146" spans="1:11" x14ac:dyDescent="0.3">
      <c r="A146" s="2">
        <f>IF(_xlfn.CONCAT(B146:C146)=_xlfn.CONCAT(B145:C145),MAX($A$2:A145),MAX($A$2:A145)+1)</f>
        <v>71</v>
      </c>
      <c r="B146" s="3">
        <v>45126</v>
      </c>
      <c r="C146" s="43" t="s">
        <v>458</v>
      </c>
      <c r="D146" s="47" t="str">
        <f>_xlfn.XLOOKUP(C146,Proveedores!A:A,Proveedores!B:B)</f>
        <v>CARNICERIA LONQUIMAY</v>
      </c>
      <c r="E146" s="2">
        <v>12</v>
      </c>
      <c r="F146" s="2" t="str">
        <f>_xlfn.XLOOKUP(E146,Productos!A:A,Productos!B:B)</f>
        <v>CARNE MOLIDA</v>
      </c>
      <c r="G146" s="2" t="str">
        <f>_xlfn.XLOOKUP(F146,Productos!B:B,Productos!C:C)</f>
        <v>KG</v>
      </c>
      <c r="H146" s="12">
        <v>1</v>
      </c>
      <c r="I146" s="10">
        <v>7500</v>
      </c>
      <c r="J146" s="10">
        <v>0</v>
      </c>
      <c r="K146" s="10">
        <f t="shared" si="2"/>
        <v>7500</v>
      </c>
    </row>
    <row r="147" spans="1:11" x14ac:dyDescent="0.3">
      <c r="A147" s="2">
        <f>IF(_xlfn.CONCAT(B147:C147)=_xlfn.CONCAT(B146:C146),MAX($A$2:A146),MAX($A$2:A146)+1)</f>
        <v>72</v>
      </c>
      <c r="B147" s="3">
        <v>45116</v>
      </c>
      <c r="C147" s="43" t="s">
        <v>309</v>
      </c>
      <c r="D147" s="47" t="str">
        <f>_xlfn.XLOOKUP(C147,Proveedores!A:A,Proveedores!B:B)</f>
        <v>MINIMARKET 465</v>
      </c>
      <c r="E147" s="2">
        <v>1008</v>
      </c>
      <c r="F147" s="2" t="str">
        <f>_xlfn.XLOOKUP(E147,Productos!A:A,Productos!B:B)</f>
        <v>PAN CASA</v>
      </c>
      <c r="G147" s="2" t="str">
        <f>_xlfn.XLOOKUP(F147,Productos!B:B,Productos!C:C)</f>
        <v>KG</v>
      </c>
      <c r="H147" s="12">
        <v>1</v>
      </c>
      <c r="I147" s="10">
        <v>2000</v>
      </c>
      <c r="J147" s="10">
        <v>0</v>
      </c>
      <c r="K147" s="10">
        <f t="shared" si="2"/>
        <v>2000</v>
      </c>
    </row>
    <row r="148" spans="1:11" x14ac:dyDescent="0.3">
      <c r="A148" s="2">
        <f>IF(_xlfn.CONCAT(B148:C148)=_xlfn.CONCAT(B147:C147),MAX($A$2:A147),MAX($A$2:A147)+1)</f>
        <v>73</v>
      </c>
      <c r="B148" s="3">
        <v>45138</v>
      </c>
      <c r="C148" s="2" t="s">
        <v>625</v>
      </c>
      <c r="D148" s="47" t="str">
        <f>_xlfn.XLOOKUP(C148,Proveedores!A:A,Proveedores!B:B)</f>
        <v>ROBINSON MATIAS SUAZO RIFFO</v>
      </c>
      <c r="E148" s="2">
        <v>-1</v>
      </c>
      <c r="F148" s="2" t="str">
        <f>_xlfn.XLOOKUP(E148,Productos!A:A,Productos!B:B)</f>
        <v>OTROS</v>
      </c>
      <c r="G148" s="2" t="str">
        <f>_xlfn.XLOOKUP(F148,Productos!B:B,Productos!C:C)</f>
        <v>UN</v>
      </c>
      <c r="H148" s="12">
        <v>1</v>
      </c>
      <c r="I148" s="10">
        <v>3000</v>
      </c>
      <c r="J148" s="10">
        <v>0</v>
      </c>
      <c r="K148" s="10">
        <f t="shared" si="2"/>
        <v>3000</v>
      </c>
    </row>
    <row r="149" spans="1:11" x14ac:dyDescent="0.3">
      <c r="A149" s="2">
        <f>IF(_xlfn.CONCAT(B149:C149)=_xlfn.CONCAT(B148:C148),MAX($A$2:A148),MAX($A$2:A148)+1)</f>
        <v>74</v>
      </c>
      <c r="B149" s="3">
        <v>45135</v>
      </c>
      <c r="C149" s="43" t="s">
        <v>327</v>
      </c>
      <c r="D149" s="47" t="str">
        <f>_xlfn.XLOOKUP(C149,Proveedores!A:A,Proveedores!B:B)</f>
        <v>LIQUIMAX</v>
      </c>
      <c r="E149" s="2">
        <v>1038</v>
      </c>
      <c r="F149" s="2" t="str">
        <f>_xlfn.XLOOKUP(E149,Productos!A:A,Productos!B:B)</f>
        <v>ART. PERSONAL</v>
      </c>
      <c r="G149" s="2" t="str">
        <f>_xlfn.XLOOKUP(F149,Productos!B:B,Productos!C:C)</f>
        <v>UN</v>
      </c>
      <c r="H149" s="12">
        <v>1</v>
      </c>
      <c r="I149" s="10">
        <v>4460</v>
      </c>
      <c r="J149" s="10">
        <v>0</v>
      </c>
      <c r="K149" s="10">
        <f t="shared" si="2"/>
        <v>4460</v>
      </c>
    </row>
    <row r="150" spans="1:11" x14ac:dyDescent="0.3">
      <c r="A150" s="2">
        <f>IF(_xlfn.CONCAT(B150:C150)=_xlfn.CONCAT(B149:C149),MAX($A$2:A149),MAX($A$2:A149)+1)</f>
        <v>75</v>
      </c>
      <c r="B150" s="3">
        <v>45113</v>
      </c>
      <c r="C150" s="43" t="s">
        <v>323</v>
      </c>
      <c r="D150" s="47" t="str">
        <f>_xlfn.XLOOKUP(C150,Proveedores!A:A,Proveedores!B:B)</f>
        <v>AGUAS GONZALO</v>
      </c>
      <c r="E150" s="2">
        <v>1012</v>
      </c>
      <c r="F150" s="2" t="str">
        <f>_xlfn.XLOOKUP(E150,Productos!A:A,Productos!B:B)</f>
        <v>AGUA BIDON</v>
      </c>
      <c r="G150" s="2" t="str">
        <f>_xlfn.XLOOKUP(F150,Productos!B:B,Productos!C:C)</f>
        <v>UN</v>
      </c>
      <c r="H150" s="12">
        <v>2</v>
      </c>
      <c r="I150" s="10">
        <v>2000</v>
      </c>
      <c r="J150" s="10">
        <v>0</v>
      </c>
      <c r="K150" s="10">
        <f t="shared" si="2"/>
        <v>4000</v>
      </c>
    </row>
    <row r="151" spans="1:11" x14ac:dyDescent="0.3">
      <c r="A151" s="2">
        <f>IF(_xlfn.CONCAT(B151:C151)=_xlfn.CONCAT(B150:C150),MAX($A$2:A150),MAX($A$2:A150)+1)</f>
        <v>76</v>
      </c>
      <c r="B151" s="3">
        <v>45117</v>
      </c>
      <c r="C151" s="43" t="s">
        <v>454</v>
      </c>
      <c r="D151" s="47" t="str">
        <f>_xlfn.XLOOKUP(C151,Proveedores!A:A,Proveedores!B:B)</f>
        <v>BAZAR MONICA VIERA</v>
      </c>
      <c r="E151" s="2">
        <v>3</v>
      </c>
      <c r="F151" s="2" t="str">
        <f>_xlfn.XLOOKUP(E151,Productos!A:A,Productos!B:B)</f>
        <v>MARMITA</v>
      </c>
      <c r="G151" s="2" t="str">
        <f>_xlfn.XLOOKUP(F151,Productos!B:B,Productos!C:C)</f>
        <v>UN</v>
      </c>
      <c r="H151" s="12">
        <v>25</v>
      </c>
      <c r="I151" s="10">
        <v>190</v>
      </c>
      <c r="J151" s="10">
        <v>0</v>
      </c>
      <c r="K151" s="10">
        <f t="shared" si="2"/>
        <v>4750</v>
      </c>
    </row>
    <row r="152" spans="1:11" x14ac:dyDescent="0.3">
      <c r="A152" s="2">
        <f>IF(_xlfn.CONCAT(B152:C152)=_xlfn.CONCAT(B151:C151),MAX($A$2:A151),MAX($A$2:A151)+1)</f>
        <v>77</v>
      </c>
      <c r="B152" s="3">
        <v>45109</v>
      </c>
      <c r="C152" s="43" t="s">
        <v>458</v>
      </c>
      <c r="D152" s="47" t="str">
        <f>_xlfn.XLOOKUP(C152,Proveedores!A:A,Proveedores!B:B)</f>
        <v>CARNICERIA LONQUIMAY</v>
      </c>
      <c r="E152" s="2">
        <v>70</v>
      </c>
      <c r="F152" s="2" t="str">
        <f>_xlfn.XLOOKUP(E152,Productos!A:A,Productos!B:B)</f>
        <v>CARNE VACUNO</v>
      </c>
      <c r="G152" s="2" t="str">
        <f>_xlfn.XLOOKUP(F152,Productos!B:B,Productos!C:C)</f>
        <v>KG</v>
      </c>
      <c r="H152" s="12">
        <v>1.45</v>
      </c>
      <c r="I152" s="10">
        <v>6800</v>
      </c>
      <c r="J152" s="10">
        <v>0</v>
      </c>
      <c r="K152" s="10">
        <f t="shared" si="2"/>
        <v>9860</v>
      </c>
    </row>
    <row r="153" spans="1:11" x14ac:dyDescent="0.3">
      <c r="A153" s="2">
        <f>IF(_xlfn.CONCAT(B153:C153)=_xlfn.CONCAT(B152:C152),MAX($A$2:A152),MAX($A$2:A152)+1)</f>
        <v>78</v>
      </c>
      <c r="B153" s="3">
        <v>45108</v>
      </c>
      <c r="C153" s="43" t="s">
        <v>378</v>
      </c>
      <c r="D153" s="47" t="str">
        <f>_xlfn.XLOOKUP(C153,Proveedores!A:A,Proveedores!B:B)</f>
        <v>DANIEL GONZALEZ</v>
      </c>
      <c r="E153" s="2">
        <v>112</v>
      </c>
      <c r="F153" s="2" t="str">
        <f>_xlfn.XLOOKUP(E153,Productos!A:A,Productos!B:B)</f>
        <v>PAVO - BANDEJA CARNE MOLIDA</v>
      </c>
      <c r="G153" s="2" t="str">
        <f>_xlfn.XLOOKUP(F153,Productos!B:B,Productos!C:C)</f>
        <v>UN</v>
      </c>
      <c r="H153" s="12">
        <v>4</v>
      </c>
      <c r="I153" s="10">
        <v>1000</v>
      </c>
      <c r="J153" s="10">
        <v>0</v>
      </c>
      <c r="K153" s="10">
        <f t="shared" si="2"/>
        <v>4000</v>
      </c>
    </row>
    <row r="154" spans="1:11" x14ac:dyDescent="0.3">
      <c r="A154" s="2">
        <f>IF(_xlfn.CONCAT(B154:C154)=_xlfn.CONCAT(B153:C153),MAX($A$2:A153),MAX($A$2:A153)+1)</f>
        <v>79</v>
      </c>
      <c r="B154" s="3">
        <v>45146</v>
      </c>
      <c r="C154" s="43" t="s">
        <v>279</v>
      </c>
      <c r="D154" s="47" t="str">
        <f>_xlfn.XLOOKUP(C154,Proveedores!A:A,Proveedores!B:B)</f>
        <v>GALPON</v>
      </c>
      <c r="E154" s="2">
        <v>1014</v>
      </c>
      <c r="F154" s="2" t="str">
        <f>_xlfn.XLOOKUP(E154,Productos!A:A,Productos!B:B)</f>
        <v>BEBIDA</v>
      </c>
      <c r="G154" s="2" t="str">
        <f>_xlfn.XLOOKUP(F154,Productos!B:B,Productos!C:C)</f>
        <v>UN</v>
      </c>
      <c r="H154" s="12">
        <v>1</v>
      </c>
      <c r="I154" s="10">
        <v>1700</v>
      </c>
      <c r="J154" s="10">
        <v>0</v>
      </c>
      <c r="K154" s="10">
        <f t="shared" si="2"/>
        <v>1700</v>
      </c>
    </row>
    <row r="155" spans="1:11" x14ac:dyDescent="0.3">
      <c r="A155" s="2">
        <f>IF(_xlfn.CONCAT(B155:C155)=_xlfn.CONCAT(B154:C154),MAX($A$2:A154),MAX($A$2:A154)+1)</f>
        <v>80</v>
      </c>
      <c r="B155" s="3">
        <v>45141</v>
      </c>
      <c r="C155" s="43" t="s">
        <v>638</v>
      </c>
      <c r="D155" s="47" t="str">
        <f>_xlfn.XLOOKUP(C155,Proveedores!A:A,Proveedores!B:B)</f>
        <v>FARMACIAS SIMI</v>
      </c>
      <c r="E155" s="2">
        <v>1005</v>
      </c>
      <c r="F155" s="2" t="str">
        <f>_xlfn.XLOOKUP(E155,Productos!A:A,Productos!B:B)</f>
        <v>MEDICAMENTOS CASA</v>
      </c>
      <c r="G155" s="2" t="str">
        <f>_xlfn.XLOOKUP(F155,Productos!B:B,Productos!C:C)</f>
        <v>UN</v>
      </c>
      <c r="H155" s="12">
        <v>1</v>
      </c>
      <c r="I155" s="10">
        <v>2880</v>
      </c>
      <c r="J155" s="10">
        <v>0</v>
      </c>
      <c r="K155" s="10">
        <f t="shared" si="2"/>
        <v>2880</v>
      </c>
    </row>
    <row r="156" spans="1:11" x14ac:dyDescent="0.3">
      <c r="A156" s="2">
        <f>IF(_xlfn.CONCAT(B156:C156)=_xlfn.CONCAT(B155:C155),MAX($A$2:A155),MAX($A$2:A155)+1)</f>
        <v>80</v>
      </c>
      <c r="B156" s="3">
        <v>45141</v>
      </c>
      <c r="C156" s="43" t="s">
        <v>638</v>
      </c>
      <c r="D156" s="47" t="str">
        <f>_xlfn.XLOOKUP(C156,Proveedores!A:A,Proveedores!B:B)</f>
        <v>FARMACIAS SIMI</v>
      </c>
      <c r="E156" s="2">
        <v>1005</v>
      </c>
      <c r="F156" s="2" t="str">
        <f>_xlfn.XLOOKUP(E156,Productos!A:A,Productos!B:B)</f>
        <v>MEDICAMENTOS CASA</v>
      </c>
      <c r="G156" s="2" t="str">
        <f>_xlfn.XLOOKUP(F156,Productos!B:B,Productos!C:C)</f>
        <v>UN</v>
      </c>
      <c r="H156" s="12">
        <v>1</v>
      </c>
      <c r="I156" s="10">
        <v>2400</v>
      </c>
      <c r="J156" s="10">
        <v>0</v>
      </c>
      <c r="K156" s="10">
        <f t="shared" si="2"/>
        <v>2400</v>
      </c>
    </row>
    <row r="157" spans="1:11" x14ac:dyDescent="0.3">
      <c r="A157" s="2">
        <f>IF(_xlfn.CONCAT(B157:C157)=_xlfn.CONCAT(B156:C156),MAX($A$2:A156),MAX($A$2:A156)+1)</f>
        <v>81</v>
      </c>
      <c r="B157" s="3">
        <v>45142</v>
      </c>
      <c r="C157" s="43" t="s">
        <v>458</v>
      </c>
      <c r="D157" s="47" t="str">
        <f>_xlfn.XLOOKUP(C157,Proveedores!A:A,Proveedores!B:B)</f>
        <v>CARNICERIA LONQUIMAY</v>
      </c>
      <c r="E157" s="2">
        <v>12</v>
      </c>
      <c r="F157" s="2" t="str">
        <f>_xlfn.XLOOKUP(E157,Productos!A:A,Productos!B:B)</f>
        <v>CARNE MOLIDA</v>
      </c>
      <c r="G157" s="2" t="str">
        <f>_xlfn.XLOOKUP(F157,Productos!B:B,Productos!C:C)</f>
        <v>KG</v>
      </c>
      <c r="H157" s="12">
        <v>1.3888888888888888</v>
      </c>
      <c r="I157" s="10">
        <v>7200</v>
      </c>
      <c r="J157" s="10">
        <v>0</v>
      </c>
      <c r="K157" s="10">
        <f t="shared" si="2"/>
        <v>10000</v>
      </c>
    </row>
    <row r="158" spans="1:11" x14ac:dyDescent="0.3">
      <c r="A158" s="2">
        <f>IF(_xlfn.CONCAT(B158:C158)=_xlfn.CONCAT(B157:C157),MAX($A$2:A157),MAX($A$2:A157)+1)</f>
        <v>82</v>
      </c>
      <c r="B158" s="3">
        <v>45143</v>
      </c>
      <c r="C158" s="43" t="s">
        <v>458</v>
      </c>
      <c r="D158" s="47" t="str">
        <f>_xlfn.XLOOKUP(C158,Proveedores!A:A,Proveedores!B:B)</f>
        <v>CARNICERIA LONQUIMAY</v>
      </c>
      <c r="E158" s="2">
        <v>12</v>
      </c>
      <c r="F158" s="2" t="str">
        <f>_xlfn.XLOOKUP(E158,Productos!A:A,Productos!B:B)</f>
        <v>CARNE MOLIDA</v>
      </c>
      <c r="G158" s="2" t="str">
        <f>_xlfn.XLOOKUP(F158,Productos!B:B,Productos!C:C)</f>
        <v>KG</v>
      </c>
      <c r="H158" s="12">
        <v>2.9541666666666666</v>
      </c>
      <c r="I158" s="10">
        <v>7200</v>
      </c>
      <c r="J158" s="10">
        <v>0</v>
      </c>
      <c r="K158" s="10">
        <f t="shared" si="2"/>
        <v>21270</v>
      </c>
    </row>
    <row r="159" spans="1:11" x14ac:dyDescent="0.3">
      <c r="A159" s="2">
        <f>IF(_xlfn.CONCAT(B159:C159)=_xlfn.CONCAT(B158:C158),MAX($A$2:A158),MAX($A$2:A158)+1)</f>
        <v>83</v>
      </c>
      <c r="B159" s="3">
        <v>45143</v>
      </c>
      <c r="C159" s="2" t="s">
        <v>116</v>
      </c>
      <c r="D159" s="47" t="str">
        <f>_xlfn.XLOOKUP(C159,Proveedores!A:A,Proveedores!B:B)</f>
        <v>EMPRESA COMERCIAL LA VEGA</v>
      </c>
      <c r="E159" s="2">
        <v>56</v>
      </c>
      <c r="F159" s="2" t="str">
        <f>_xlfn.XLOOKUP(E159,Productos!A:A,Productos!B:B)</f>
        <v>VERDURAS</v>
      </c>
      <c r="G159" s="2" t="str">
        <f>_xlfn.XLOOKUP(F159,Productos!B:B,Productos!C:C)</f>
        <v>UN</v>
      </c>
      <c r="H159" s="12">
        <v>1</v>
      </c>
      <c r="I159" s="10">
        <v>10450</v>
      </c>
      <c r="J159" s="10">
        <v>0</v>
      </c>
      <c r="K159" s="10">
        <f t="shared" si="2"/>
        <v>10450</v>
      </c>
    </row>
    <row r="160" spans="1:11" x14ac:dyDescent="0.3">
      <c r="A160" s="2">
        <f>IF(_xlfn.CONCAT(B160:C160)=_xlfn.CONCAT(B159:C159),MAX($A$2:A159),MAX($A$2:A159)+1)</f>
        <v>84</v>
      </c>
      <c r="B160" s="3">
        <v>45149</v>
      </c>
      <c r="C160" s="43" t="s">
        <v>615</v>
      </c>
      <c r="D160" s="47" t="str">
        <f>_xlfn.XLOOKUP(C160,Proveedores!A:A,Proveedores!B:B)</f>
        <v>EL RINCON DE EVITA</v>
      </c>
      <c r="E160" s="2">
        <v>42</v>
      </c>
      <c r="F160" s="2" t="str">
        <f>_xlfn.XLOOKUP(E160,Productos!A:A,Productos!B:B)</f>
        <v>PECHUGA POLLO</v>
      </c>
      <c r="G160" s="2" t="str">
        <f>_xlfn.XLOOKUP(F160,Productos!B:B,Productos!C:C)</f>
        <v>KG</v>
      </c>
      <c r="H160" s="12">
        <v>1.3181818181818181</v>
      </c>
      <c r="I160" s="10">
        <v>2200</v>
      </c>
      <c r="J160" s="10">
        <v>0</v>
      </c>
      <c r="K160" s="10">
        <f t="shared" si="2"/>
        <v>2900</v>
      </c>
    </row>
    <row r="161" spans="1:11" x14ac:dyDescent="0.3">
      <c r="A161" s="2">
        <f>IF(_xlfn.CONCAT(B161:C161)=_xlfn.CONCAT(B160:C160),MAX($A$2:A160),MAX($A$2:A160)+1)</f>
        <v>85</v>
      </c>
      <c r="B161" s="3">
        <v>45141</v>
      </c>
      <c r="C161" s="43" t="s">
        <v>458</v>
      </c>
      <c r="D161" s="47" t="str">
        <f>_xlfn.XLOOKUP(C161,Proveedores!A:A,Proveedores!B:B)</f>
        <v>CARNICERIA LONQUIMAY</v>
      </c>
      <c r="E161" s="2">
        <v>12</v>
      </c>
      <c r="F161" s="2" t="str">
        <f>_xlfn.XLOOKUP(E161,Productos!A:A,Productos!B:B)</f>
        <v>CARNE MOLIDA</v>
      </c>
      <c r="G161" s="2" t="str">
        <f>_xlfn.XLOOKUP(F161,Productos!B:B,Productos!C:C)</f>
        <v>KG</v>
      </c>
      <c r="H161" s="12">
        <v>1.3527777777777779</v>
      </c>
      <c r="I161" s="10">
        <v>7200</v>
      </c>
      <c r="J161" s="10">
        <v>0</v>
      </c>
      <c r="K161" s="10">
        <f t="shared" si="2"/>
        <v>9740</v>
      </c>
    </row>
    <row r="162" spans="1:11" x14ac:dyDescent="0.3">
      <c r="A162" s="2">
        <f>IF(_xlfn.CONCAT(B162:C162)=_xlfn.CONCAT(B161:C161),MAX($A$2:A161),MAX($A$2:A161)+1)</f>
        <v>86</v>
      </c>
      <c r="B162" s="3">
        <v>45148</v>
      </c>
      <c r="C162" s="2" t="s">
        <v>116</v>
      </c>
      <c r="D162" s="47" t="str">
        <f>_xlfn.XLOOKUP(C162,Proveedores!A:A,Proveedores!B:B)</f>
        <v>EMPRESA COMERCIAL LA VEGA</v>
      </c>
      <c r="E162" s="2">
        <v>118</v>
      </c>
      <c r="F162" s="2" t="str">
        <f>_xlfn.XLOOKUP(E162,Productos!A:A,Productos!B:B)</f>
        <v>LONGANIZAS</v>
      </c>
      <c r="G162" s="2" t="str">
        <f>_xlfn.XLOOKUP(F162,Productos!B:B,Productos!C:C)</f>
        <v>UN</v>
      </c>
      <c r="H162" s="12">
        <v>1</v>
      </c>
      <c r="I162" s="10">
        <v>2600</v>
      </c>
      <c r="J162" s="10">
        <v>0</v>
      </c>
      <c r="K162" s="10">
        <f t="shared" si="2"/>
        <v>2600</v>
      </c>
    </row>
    <row r="163" spans="1:11" x14ac:dyDescent="0.3">
      <c r="A163" s="2">
        <f>IF(_xlfn.CONCAT(B163:C163)=_xlfn.CONCAT(B162:C162),MAX($A$2:A162),MAX($A$2:A162)+1)</f>
        <v>87</v>
      </c>
      <c r="B163" s="3">
        <v>45143</v>
      </c>
      <c r="C163" s="43" t="s">
        <v>109</v>
      </c>
      <c r="D163" s="47" t="str">
        <f>_xlfn.XLOOKUP(C163,Proveedores!A:A,Proveedores!B:B)</f>
        <v>SANTA ISABEL</v>
      </c>
      <c r="E163" s="2">
        <v>1008</v>
      </c>
      <c r="F163" s="2" t="str">
        <f>_xlfn.XLOOKUP(E163,Productos!A:A,Productos!B:B)</f>
        <v>PAN CASA</v>
      </c>
      <c r="G163" s="2" t="str">
        <f>_xlfn.XLOOKUP(F163,Productos!B:B,Productos!C:C)</f>
        <v>KG</v>
      </c>
      <c r="H163" s="12">
        <v>0.96</v>
      </c>
      <c r="I163" s="10">
        <v>2089</v>
      </c>
      <c r="J163" s="10">
        <v>100</v>
      </c>
      <c r="K163" s="10">
        <f t="shared" si="2"/>
        <v>1905</v>
      </c>
    </row>
    <row r="164" spans="1:11" x14ac:dyDescent="0.3">
      <c r="A164" s="2">
        <f>IF(_xlfn.CONCAT(B164:C164)=_xlfn.CONCAT(B163:C163),MAX($A$2:A163),MAX($A$2:A163)+1)</f>
        <v>88</v>
      </c>
      <c r="B164" s="3">
        <v>45154</v>
      </c>
      <c r="C164" s="2" t="s">
        <v>194</v>
      </c>
      <c r="D164" s="47" t="str">
        <f>_xlfn.XLOOKUP(C164,Proveedores!A:A,Proveedores!B:B)</f>
        <v>FRUNA</v>
      </c>
      <c r="E164" s="2">
        <v>20</v>
      </c>
      <c r="F164" s="2" t="str">
        <f>_xlfn.XLOOKUP(E164,Productos!A:A,Productos!B:B)</f>
        <v>ACEITE 900ML</v>
      </c>
      <c r="G164" s="2" t="str">
        <f>_xlfn.XLOOKUP(F164,Productos!B:B,Productos!C:C)</f>
        <v>UN</v>
      </c>
      <c r="H164" s="12">
        <v>2</v>
      </c>
      <c r="I164" s="10">
        <v>1381</v>
      </c>
      <c r="J164" s="10">
        <v>0</v>
      </c>
      <c r="K164" s="10">
        <f t="shared" si="2"/>
        <v>2762</v>
      </c>
    </row>
    <row r="165" spans="1:11" x14ac:dyDescent="0.3">
      <c r="A165" s="2">
        <f>IF(_xlfn.CONCAT(B165:C165)=_xlfn.CONCAT(B164:C164),MAX($A$2:A164),MAX($A$2:A164)+1)</f>
        <v>88</v>
      </c>
      <c r="B165" s="3">
        <v>45154</v>
      </c>
      <c r="C165" s="2" t="s">
        <v>194</v>
      </c>
      <c r="D165" s="47" t="str">
        <f>_xlfn.XLOOKUP(C165,Proveedores!A:A,Proveedores!B:B)</f>
        <v>FRUNA</v>
      </c>
      <c r="E165" s="2">
        <v>121</v>
      </c>
      <c r="F165" s="2" t="str">
        <f>_xlfn.XLOOKUP(E165,Productos!A:A,Productos!B:B)</f>
        <v>SURTIDO PRIMAVERA</v>
      </c>
      <c r="G165" s="2" t="str">
        <f>_xlfn.XLOOKUP(F165,Productos!B:B,Productos!C:C)</f>
        <v>UN</v>
      </c>
      <c r="H165" s="12">
        <v>1</v>
      </c>
      <c r="I165" s="10">
        <v>588</v>
      </c>
      <c r="J165" s="10">
        <v>0</v>
      </c>
      <c r="K165" s="10">
        <f t="shared" si="2"/>
        <v>588</v>
      </c>
    </row>
    <row r="166" spans="1:11" x14ac:dyDescent="0.3">
      <c r="A166" s="2">
        <f>IF(_xlfn.CONCAT(B166:C166)=_xlfn.CONCAT(B165:C165),MAX($A$2:A165),MAX($A$2:A165)+1)</f>
        <v>88</v>
      </c>
      <c r="B166" s="3">
        <v>45154</v>
      </c>
      <c r="C166" s="2" t="s">
        <v>194</v>
      </c>
      <c r="D166" s="47" t="str">
        <f>_xlfn.XLOOKUP(C166,Proveedores!A:A,Proveedores!B:B)</f>
        <v>FRUNA</v>
      </c>
      <c r="E166" s="2">
        <v>1010</v>
      </c>
      <c r="F166" s="2" t="str">
        <f>_xlfn.XLOOKUP(E166,Productos!A:A,Productos!B:B)</f>
        <v>GALLETAS SODA</v>
      </c>
      <c r="G166" s="2" t="str">
        <f>_xlfn.XLOOKUP(F166,Productos!B:B,Productos!C:C)</f>
        <v>UN</v>
      </c>
      <c r="H166" s="12">
        <v>2</v>
      </c>
      <c r="I166" s="10">
        <v>454</v>
      </c>
      <c r="J166" s="10">
        <v>0</v>
      </c>
      <c r="K166" s="10">
        <f t="shared" si="2"/>
        <v>908</v>
      </c>
    </row>
    <row r="167" spans="1:11" x14ac:dyDescent="0.3">
      <c r="A167" s="2">
        <f>IF(_xlfn.CONCAT(B167:C167)=_xlfn.CONCAT(B166:C166),MAX($A$2:A166),MAX($A$2:A166)+1)</f>
        <v>88</v>
      </c>
      <c r="B167" s="3">
        <v>45154</v>
      </c>
      <c r="C167" s="2" t="s">
        <v>194</v>
      </c>
      <c r="D167" s="47" t="str">
        <f>_xlfn.XLOOKUP(C167,Proveedores!A:A,Proveedores!B:B)</f>
        <v>FRUNA</v>
      </c>
      <c r="E167" s="2">
        <v>21</v>
      </c>
      <c r="F167" s="2" t="str">
        <f>_xlfn.XLOOKUP(E167,Productos!A:A,Productos!B:B)</f>
        <v>SALSA DE TOMATE</v>
      </c>
      <c r="G167" s="2" t="str">
        <f>_xlfn.XLOOKUP(F167,Productos!B:B,Productos!C:C)</f>
        <v>UN</v>
      </c>
      <c r="H167" s="12">
        <v>5</v>
      </c>
      <c r="I167" s="10">
        <v>299</v>
      </c>
      <c r="J167" s="10">
        <v>0</v>
      </c>
      <c r="K167" s="10">
        <f t="shared" si="2"/>
        <v>1495</v>
      </c>
    </row>
    <row r="168" spans="1:11" x14ac:dyDescent="0.3">
      <c r="A168" s="2">
        <f>IF(_xlfn.CONCAT(B168:C168)=_xlfn.CONCAT(B167:C167),MAX($A$2:A167),MAX($A$2:A167)+1)</f>
        <v>89</v>
      </c>
      <c r="B168" s="3">
        <v>45154</v>
      </c>
      <c r="C168" s="2" t="s">
        <v>108</v>
      </c>
      <c r="D168" s="47" t="str">
        <f>_xlfn.XLOOKUP(C168,Proveedores!A:A,Proveedores!B:B)</f>
        <v>COMERCIAL DE GALLARDO LTDA</v>
      </c>
      <c r="E168" s="2">
        <v>1011</v>
      </c>
      <c r="F168" s="2" t="str">
        <f>_xlfn.XLOOKUP(E168,Productos!A:A,Productos!B:B)</f>
        <v>ART. LIMPIEZA</v>
      </c>
      <c r="G168" s="2" t="str">
        <f>_xlfn.XLOOKUP(F168,Productos!B:B,Productos!C:C)</f>
        <v>UN</v>
      </c>
      <c r="H168" s="12">
        <v>7</v>
      </c>
      <c r="I168" s="10">
        <v>143</v>
      </c>
      <c r="J168" s="10">
        <v>0</v>
      </c>
      <c r="K168" s="10">
        <f t="shared" si="2"/>
        <v>1001</v>
      </c>
    </row>
    <row r="169" spans="1:11" x14ac:dyDescent="0.3">
      <c r="A169" s="2">
        <f>IF(_xlfn.CONCAT(B169:C169)=_xlfn.CONCAT(B168:C168),MAX($A$2:A168),MAX($A$2:A168)+1)</f>
        <v>89</v>
      </c>
      <c r="B169" s="3">
        <v>45154</v>
      </c>
      <c r="C169" s="2" t="s">
        <v>108</v>
      </c>
      <c r="D169" s="47" t="str">
        <f>_xlfn.XLOOKUP(C169,Proveedores!A:A,Proveedores!B:B)</f>
        <v>COMERCIAL DE GALLARDO LTDA</v>
      </c>
      <c r="E169" s="2">
        <v>1022</v>
      </c>
      <c r="F169" s="2" t="str">
        <f>_xlfn.XLOOKUP(E169,Productos!A:A,Productos!B:B)</f>
        <v>JAMONADA</v>
      </c>
      <c r="G169" s="2" t="str">
        <f>_xlfn.XLOOKUP(F169,Productos!B:B,Productos!C:C)</f>
        <v>KG</v>
      </c>
      <c r="H169" s="12">
        <v>0.28499999999999998</v>
      </c>
      <c r="I169" s="10">
        <v>6360</v>
      </c>
      <c r="J169" s="10">
        <v>0</v>
      </c>
      <c r="K169" s="10">
        <f t="shared" si="2"/>
        <v>1813</v>
      </c>
    </row>
    <row r="170" spans="1:11" x14ac:dyDescent="0.3">
      <c r="A170" s="2">
        <f>IF(_xlfn.CONCAT(B170:C170)=_xlfn.CONCAT(B169:C169),MAX($A$2:A169),MAX($A$2:A169)+1)</f>
        <v>89</v>
      </c>
      <c r="B170" s="3">
        <v>45154</v>
      </c>
      <c r="C170" s="2" t="s">
        <v>108</v>
      </c>
      <c r="D170" s="47" t="str">
        <f>_xlfn.XLOOKUP(C170,Proveedores!A:A,Proveedores!B:B)</f>
        <v>COMERCIAL DE GALLARDO LTDA</v>
      </c>
      <c r="E170" s="2">
        <v>8</v>
      </c>
      <c r="F170" s="2" t="str">
        <f>_xlfn.XLOOKUP(E170,Productos!A:A,Productos!B:B)</f>
        <v>JAMON</v>
      </c>
      <c r="G170" s="2" t="str">
        <f>_xlfn.XLOOKUP(F170,Productos!B:B,Productos!C:C)</f>
        <v>KG</v>
      </c>
      <c r="H170" s="12">
        <v>0.32500000000000001</v>
      </c>
      <c r="I170" s="10">
        <v>7400</v>
      </c>
      <c r="J170" s="10">
        <v>0</v>
      </c>
      <c r="K170" s="10">
        <f t="shared" si="2"/>
        <v>2405</v>
      </c>
    </row>
    <row r="171" spans="1:11" x14ac:dyDescent="0.3">
      <c r="A171" s="2">
        <f>IF(_xlfn.CONCAT(B171:C171)=_xlfn.CONCAT(B170:C170),MAX($A$2:A170),MAX($A$2:A170)+1)</f>
        <v>89</v>
      </c>
      <c r="B171" s="3">
        <v>45154</v>
      </c>
      <c r="C171" s="2" t="s">
        <v>108</v>
      </c>
      <c r="D171" s="47" t="str">
        <f>_xlfn.XLOOKUP(C171,Proveedores!A:A,Proveedores!B:B)</f>
        <v>COMERCIAL DE GALLARDO LTDA</v>
      </c>
      <c r="E171" s="2">
        <v>1011</v>
      </c>
      <c r="F171" s="2" t="str">
        <f>_xlfn.XLOOKUP(E171,Productos!A:A,Productos!B:B)</f>
        <v>ART. LIMPIEZA</v>
      </c>
      <c r="G171" s="2" t="str">
        <f>_xlfn.XLOOKUP(F171,Productos!B:B,Productos!C:C)</f>
        <v>UN</v>
      </c>
      <c r="H171" s="12">
        <v>7</v>
      </c>
      <c r="I171" s="10">
        <v>143</v>
      </c>
      <c r="J171" s="10">
        <v>0</v>
      </c>
      <c r="K171" s="10">
        <f t="shared" si="2"/>
        <v>1001</v>
      </c>
    </row>
    <row r="172" spans="1:11" x14ac:dyDescent="0.3">
      <c r="A172" s="2">
        <f>IF(_xlfn.CONCAT(B172:C172)=_xlfn.CONCAT(B171:C171),MAX($A$2:A171),MAX($A$2:A171)+1)</f>
        <v>90</v>
      </c>
      <c r="B172" s="3">
        <v>45156</v>
      </c>
      <c r="C172" s="2" t="s">
        <v>638</v>
      </c>
      <c r="D172" s="47" t="str">
        <f>_xlfn.XLOOKUP(C172,Proveedores!A:A,Proveedores!B:B)</f>
        <v>FARMACIAS SIMI</v>
      </c>
      <c r="E172" s="2">
        <v>1005</v>
      </c>
      <c r="F172" s="2" t="str">
        <f>_xlfn.XLOOKUP(E172,Productos!A:A,Productos!B:B)</f>
        <v>MEDICAMENTOS CASA</v>
      </c>
      <c r="G172" s="2" t="str">
        <f>_xlfn.XLOOKUP(F172,Productos!B:B,Productos!C:C)</f>
        <v>UN</v>
      </c>
      <c r="H172" s="12">
        <v>2</v>
      </c>
      <c r="I172" s="10">
        <v>800</v>
      </c>
      <c r="J172" s="10">
        <v>0</v>
      </c>
      <c r="K172" s="10">
        <f t="shared" si="2"/>
        <v>1600</v>
      </c>
    </row>
    <row r="173" spans="1:11" x14ac:dyDescent="0.3">
      <c r="A173" s="2">
        <f>IF(_xlfn.CONCAT(B173:C173)=_xlfn.CONCAT(B172:C172),MAX($A$2:A172),MAX($A$2:A172)+1)</f>
        <v>91</v>
      </c>
      <c r="B173" s="3">
        <v>45154</v>
      </c>
      <c r="C173" s="2" t="s">
        <v>109</v>
      </c>
      <c r="D173" s="47" t="str">
        <f>_xlfn.XLOOKUP(C173,Proveedores!A:A,Proveedores!B:B)</f>
        <v>SANTA ISABEL</v>
      </c>
      <c r="E173" s="2">
        <v>11</v>
      </c>
      <c r="F173" s="2" t="str">
        <f>_xlfn.XLOOKUP(E173,Productos!A:A,Productos!B:B)</f>
        <v>PAN MOLDE</v>
      </c>
      <c r="G173" s="2" t="str">
        <f>_xlfn.XLOOKUP(F173,Productos!B:B,Productos!C:C)</f>
        <v>UN</v>
      </c>
      <c r="H173" s="12">
        <v>1</v>
      </c>
      <c r="I173" s="10">
        <v>2389</v>
      </c>
      <c r="J173" s="10">
        <v>220</v>
      </c>
      <c r="K173" s="10">
        <f t="shared" si="2"/>
        <v>2169</v>
      </c>
    </row>
    <row r="174" spans="1:11" x14ac:dyDescent="0.3">
      <c r="A174" s="2">
        <f>IF(_xlfn.CONCAT(B174:C174)=_xlfn.CONCAT(B173:C173),MAX($A$2:A173),MAX($A$2:A173)+1)</f>
        <v>91</v>
      </c>
      <c r="B174" s="3">
        <v>45154</v>
      </c>
      <c r="C174" s="2" t="s">
        <v>109</v>
      </c>
      <c r="D174" s="47" t="str">
        <f>_xlfn.XLOOKUP(C174,Proveedores!A:A,Proveedores!B:B)</f>
        <v>SANTA ISABEL</v>
      </c>
      <c r="E174" s="2">
        <v>119</v>
      </c>
      <c r="F174" s="2" t="str">
        <f>_xlfn.XLOOKUP(E174,Productos!A:A,Productos!B:B)</f>
        <v>SALSA CHAMPIÑON</v>
      </c>
      <c r="G174" s="2" t="str">
        <f>_xlfn.XLOOKUP(F174,Productos!B:B,Productos!C:C)</f>
        <v>UN</v>
      </c>
      <c r="H174" s="12">
        <v>2</v>
      </c>
      <c r="I174" s="10">
        <v>719</v>
      </c>
      <c r="J174" s="10">
        <v>72</v>
      </c>
      <c r="K174" s="10">
        <f t="shared" si="2"/>
        <v>1366</v>
      </c>
    </row>
    <row r="175" spans="1:11" x14ac:dyDescent="0.3">
      <c r="A175" s="2">
        <f>IF(_xlfn.CONCAT(B175:C175)=_xlfn.CONCAT(B174:C174),MAX($A$2:A174),MAX($A$2:A174)+1)</f>
        <v>91</v>
      </c>
      <c r="B175" s="3">
        <v>45154</v>
      </c>
      <c r="C175" s="2" t="s">
        <v>109</v>
      </c>
      <c r="D175" s="47" t="str">
        <f>_xlfn.XLOOKUP(C175,Proveedores!A:A,Proveedores!B:B)</f>
        <v>SANTA ISABEL</v>
      </c>
      <c r="E175" s="2">
        <v>49</v>
      </c>
      <c r="F175" s="2" t="str">
        <f>_xlfn.XLOOKUP(E175,Productos!A:A,Productos!B:B)</f>
        <v>PAN RALLADO</v>
      </c>
      <c r="G175" s="2" t="str">
        <f>_xlfn.XLOOKUP(F175,Productos!B:B,Productos!C:C)</f>
        <v>UN</v>
      </c>
      <c r="H175" s="12">
        <v>1</v>
      </c>
      <c r="I175" s="10">
        <v>1429</v>
      </c>
      <c r="J175" s="10">
        <v>71</v>
      </c>
      <c r="K175" s="10">
        <f t="shared" si="2"/>
        <v>1358</v>
      </c>
    </row>
    <row r="176" spans="1:11" x14ac:dyDescent="0.3">
      <c r="A176" s="2">
        <f>IF(_xlfn.CONCAT(B176:C176)=_xlfn.CONCAT(B175:C175),MAX($A$2:A175),MAX($A$2:A175)+1)</f>
        <v>91</v>
      </c>
      <c r="B176" s="3">
        <v>45154</v>
      </c>
      <c r="C176" s="2" t="s">
        <v>109</v>
      </c>
      <c r="D176" s="47" t="str">
        <f>_xlfn.XLOOKUP(C176,Proveedores!A:A,Proveedores!B:B)</f>
        <v>SANTA ISABEL</v>
      </c>
      <c r="E176" s="2">
        <v>120</v>
      </c>
      <c r="F176" s="2" t="str">
        <f>_xlfn.XLOOKUP(E176,Productos!A:A,Productos!B:B)</f>
        <v>SOPAS - CREMAS (POLVO)</v>
      </c>
      <c r="G176" s="2" t="str">
        <f>_xlfn.XLOOKUP(F176,Productos!B:B,Productos!C:C)</f>
        <v>UN</v>
      </c>
      <c r="H176" s="12">
        <v>4</v>
      </c>
      <c r="I176" s="10">
        <v>419</v>
      </c>
      <c r="J176" s="10">
        <v>376</v>
      </c>
      <c r="K176" s="10">
        <f t="shared" si="2"/>
        <v>1300</v>
      </c>
    </row>
    <row r="177" spans="1:11" x14ac:dyDescent="0.3">
      <c r="A177" s="2">
        <f>IF(_xlfn.CONCAT(B177:C177)=_xlfn.CONCAT(B176:C176),MAX($A$2:A176),MAX($A$2:A176)+1)</f>
        <v>91</v>
      </c>
      <c r="B177" s="3">
        <v>45154</v>
      </c>
      <c r="C177" s="2" t="s">
        <v>109</v>
      </c>
      <c r="D177" s="47" t="str">
        <f>_xlfn.XLOOKUP(C177,Proveedores!A:A,Proveedores!B:B)</f>
        <v>SANTA ISABEL</v>
      </c>
      <c r="E177" s="2">
        <v>1008</v>
      </c>
      <c r="F177" s="2" t="str">
        <f>_xlfn.XLOOKUP(E177,Productos!A:A,Productos!B:B)</f>
        <v>PAN CASA</v>
      </c>
      <c r="G177" s="2" t="str">
        <f>_xlfn.XLOOKUP(F177,Productos!B:B,Productos!C:C)</f>
        <v>KG</v>
      </c>
      <c r="H177" s="12">
        <v>0.88600000000000001</v>
      </c>
      <c r="I177" s="10">
        <v>1689</v>
      </c>
      <c r="J177" s="10">
        <v>75</v>
      </c>
      <c r="K177" s="10">
        <f t="shared" si="2"/>
        <v>1421</v>
      </c>
    </row>
    <row r="178" spans="1:11" x14ac:dyDescent="0.3">
      <c r="A178" s="2">
        <f>IF(_xlfn.CONCAT(B178:C178)=_xlfn.CONCAT(B177:C177),MAX($A$2:A177),MAX($A$2:A177)+1)</f>
        <v>91</v>
      </c>
      <c r="B178" s="3">
        <v>45154</v>
      </c>
      <c r="C178" s="2" t="s">
        <v>109</v>
      </c>
      <c r="D178" s="47" t="str">
        <f>_xlfn.XLOOKUP(C178,Proveedores!A:A,Proveedores!B:B)</f>
        <v>SANTA ISABEL</v>
      </c>
      <c r="E178" s="2">
        <v>1011</v>
      </c>
      <c r="F178" s="2" t="str">
        <f>_xlfn.XLOOKUP(E178,Productos!A:A,Productos!B:B)</f>
        <v>ART. LIMPIEZA</v>
      </c>
      <c r="G178" s="2" t="str">
        <f>_xlfn.XLOOKUP(F178,Productos!B:B,Productos!C:C)</f>
        <v>UN</v>
      </c>
      <c r="H178" s="12">
        <v>3</v>
      </c>
      <c r="I178" s="10">
        <v>1939</v>
      </c>
      <c r="J178" s="10">
        <v>2820</v>
      </c>
      <c r="K178" s="10">
        <f t="shared" si="2"/>
        <v>2997</v>
      </c>
    </row>
    <row r="179" spans="1:11" x14ac:dyDescent="0.3">
      <c r="A179" s="2">
        <f>IF(_xlfn.CONCAT(B179:C179)=_xlfn.CONCAT(B178:C178),MAX($A$2:A178),MAX($A$2:A178)+1)</f>
        <v>92</v>
      </c>
      <c r="B179" s="3">
        <v>45154</v>
      </c>
      <c r="C179" s="2" t="s">
        <v>642</v>
      </c>
      <c r="D179" s="47" t="str">
        <f>_xlfn.XLOOKUP(C179,Proveedores!A:A,Proveedores!B:B)</f>
        <v>DISTRIBUIDORA ALMACEN Y TRANSPORTE</v>
      </c>
      <c r="E179" s="2">
        <v>75</v>
      </c>
      <c r="F179" s="2" t="str">
        <f>_xlfn.XLOOKUP(E179,Productos!A:A,Productos!B:B)</f>
        <v>POLVOS DE HORNEAR</v>
      </c>
      <c r="G179" s="2" t="str">
        <f>_xlfn.XLOOKUP(F179,Productos!B:B,Productos!C:C)</f>
        <v>UN</v>
      </c>
      <c r="H179" s="12">
        <v>1</v>
      </c>
      <c r="I179" s="10">
        <v>500</v>
      </c>
      <c r="J179" s="10">
        <v>0</v>
      </c>
      <c r="K179" s="10">
        <f t="shared" si="2"/>
        <v>500</v>
      </c>
    </row>
    <row r="180" spans="1:11" x14ac:dyDescent="0.3">
      <c r="A180" s="2">
        <f>IF(_xlfn.CONCAT(B180:C180)=_xlfn.CONCAT(B179:C179),MAX($A$2:A179),MAX($A$2:A179)+1)</f>
        <v>92</v>
      </c>
      <c r="B180" s="3">
        <v>45154</v>
      </c>
      <c r="C180" s="2" t="s">
        <v>642</v>
      </c>
      <c r="D180" s="47" t="str">
        <f>_xlfn.XLOOKUP(C180,Proveedores!A:A,Proveedores!B:B)</f>
        <v>DISTRIBUIDORA ALMACEN Y TRANSPORTE</v>
      </c>
      <c r="E180" s="2">
        <v>13</v>
      </c>
      <c r="F180" s="2" t="str">
        <f>_xlfn.XLOOKUP(E180,Productos!A:A,Productos!B:B)</f>
        <v>FIDEOS - ESPIRALES</v>
      </c>
      <c r="G180" s="2" t="str">
        <f>_xlfn.XLOOKUP(F180,Productos!B:B,Productos!C:C)</f>
        <v>UN</v>
      </c>
      <c r="H180" s="12">
        <v>1</v>
      </c>
      <c r="I180" s="10">
        <v>700</v>
      </c>
      <c r="J180" s="10">
        <v>0</v>
      </c>
      <c r="K180" s="10">
        <f t="shared" si="2"/>
        <v>700</v>
      </c>
    </row>
    <row r="181" spans="1:11" x14ac:dyDescent="0.3">
      <c r="A181" s="2">
        <f>IF(_xlfn.CONCAT(B181:C181)=_xlfn.CONCAT(B180:C180),MAX($A$2:A180),MAX($A$2:A180)+1)</f>
        <v>93</v>
      </c>
      <c r="B181" s="3">
        <v>45141</v>
      </c>
      <c r="C181" s="2" t="s">
        <v>638</v>
      </c>
      <c r="D181" s="47" t="str">
        <f>_xlfn.XLOOKUP(C181,Proveedores!A:A,Proveedores!B:B)</f>
        <v>FARMACIAS SIMI</v>
      </c>
      <c r="E181" s="2">
        <v>1005</v>
      </c>
      <c r="F181" s="2" t="str">
        <f>_xlfn.XLOOKUP(E181,Productos!A:A,Productos!B:B)</f>
        <v>MEDICAMENTOS CASA</v>
      </c>
      <c r="G181" s="2" t="str">
        <f>_xlfn.XLOOKUP(F181,Productos!B:B,Productos!C:C)</f>
        <v>UN</v>
      </c>
      <c r="H181" s="12">
        <v>1</v>
      </c>
      <c r="I181" s="10">
        <v>2400</v>
      </c>
      <c r="J181" s="10">
        <v>0</v>
      </c>
      <c r="K181" s="10">
        <f t="shared" si="2"/>
        <v>2400</v>
      </c>
    </row>
    <row r="182" spans="1:11" x14ac:dyDescent="0.3">
      <c r="A182" s="2">
        <f>IF(_xlfn.CONCAT(B182:C182)=_xlfn.CONCAT(B181:C181),MAX($A$2:A181),MAX($A$2:A181)+1)</f>
        <v>94</v>
      </c>
      <c r="B182" s="3">
        <v>45141</v>
      </c>
      <c r="C182" s="2" t="s">
        <v>194</v>
      </c>
      <c r="D182" s="47" t="str">
        <f>_xlfn.XLOOKUP(C182,Proveedores!A:A,Proveedores!B:B)</f>
        <v>FRUNA</v>
      </c>
      <c r="E182" s="2">
        <v>20</v>
      </c>
      <c r="F182" s="2" t="str">
        <f>_xlfn.XLOOKUP(E182,Productos!A:A,Productos!B:B)</f>
        <v>ACEITE 900ML</v>
      </c>
      <c r="G182" s="2" t="str">
        <f>_xlfn.XLOOKUP(F182,Productos!B:B,Productos!C:C)</f>
        <v>UN</v>
      </c>
      <c r="H182" s="12">
        <v>1</v>
      </c>
      <c r="I182" s="10">
        <v>1381</v>
      </c>
      <c r="J182" s="10">
        <v>0</v>
      </c>
      <c r="K182" s="10">
        <f t="shared" si="2"/>
        <v>1381</v>
      </c>
    </row>
    <row r="183" spans="1:11" x14ac:dyDescent="0.3">
      <c r="A183" s="2">
        <f>IF(_xlfn.CONCAT(B183:C183)=_xlfn.CONCAT(B182:C182),MAX($A$2:A182),MAX($A$2:A182)+1)</f>
        <v>94</v>
      </c>
      <c r="B183" s="3">
        <v>45141</v>
      </c>
      <c r="C183" s="2" t="s">
        <v>194</v>
      </c>
      <c r="D183" s="47" t="str">
        <f>_xlfn.XLOOKUP(C183,Proveedores!A:A,Proveedores!B:B)</f>
        <v>FRUNA</v>
      </c>
      <c r="E183" s="2">
        <v>21</v>
      </c>
      <c r="F183" s="2" t="str">
        <f>_xlfn.XLOOKUP(E183,Productos!A:A,Productos!B:B)</f>
        <v>SALSA DE TOMATE</v>
      </c>
      <c r="G183" s="2" t="str">
        <f>_xlfn.XLOOKUP(F183,Productos!B:B,Productos!C:C)</f>
        <v>UN</v>
      </c>
      <c r="H183" s="12">
        <v>6</v>
      </c>
      <c r="I183" s="10">
        <v>299</v>
      </c>
      <c r="J183" s="10">
        <v>0</v>
      </c>
      <c r="K183" s="10">
        <f t="shared" si="2"/>
        <v>1794</v>
      </c>
    </row>
    <row r="184" spans="1:11" x14ac:dyDescent="0.3">
      <c r="A184" s="2">
        <f>IF(_xlfn.CONCAT(B184:C184)=_xlfn.CONCAT(B183:C183),MAX($A$2:A183),MAX($A$2:A183)+1)</f>
        <v>94</v>
      </c>
      <c r="B184" s="3">
        <v>45141</v>
      </c>
      <c r="C184" s="2" t="s">
        <v>194</v>
      </c>
      <c r="D184" s="47" t="str">
        <f>_xlfn.XLOOKUP(C184,Proveedores!A:A,Proveedores!B:B)</f>
        <v>FRUNA</v>
      </c>
      <c r="E184" s="2">
        <v>54</v>
      </c>
      <c r="F184" s="2" t="str">
        <f>_xlfn.XLOOKUP(E184,Productos!A:A,Productos!B:B)</f>
        <v>GALLETAS</v>
      </c>
      <c r="G184" s="2" t="str">
        <f>_xlfn.XLOOKUP(F184,Productos!B:B,Productos!C:C)</f>
        <v>UN</v>
      </c>
      <c r="H184" s="12">
        <v>1</v>
      </c>
      <c r="I184" s="10">
        <v>160</v>
      </c>
      <c r="J184" s="10">
        <v>0</v>
      </c>
      <c r="K184" s="10">
        <f t="shared" si="2"/>
        <v>160</v>
      </c>
    </row>
    <row r="185" spans="1:11" x14ac:dyDescent="0.3">
      <c r="A185" s="2">
        <f>IF(_xlfn.CONCAT(B185:C185)=_xlfn.CONCAT(B184:C184),MAX($A$2:A184),MAX($A$2:A184)+1)</f>
        <v>94</v>
      </c>
      <c r="B185" s="3">
        <v>45141</v>
      </c>
      <c r="C185" s="2" t="s">
        <v>194</v>
      </c>
      <c r="D185" s="47" t="str">
        <f>_xlfn.XLOOKUP(C185,Proveedores!A:A,Proveedores!B:B)</f>
        <v>FRUNA</v>
      </c>
      <c r="E185" s="2">
        <v>121</v>
      </c>
      <c r="F185" s="2" t="str">
        <f>_xlfn.XLOOKUP(E185,Productos!A:A,Productos!B:B)</f>
        <v>SURTIDO PRIMAVERA</v>
      </c>
      <c r="G185" s="2" t="str">
        <f>_xlfn.XLOOKUP(F185,Productos!B:B,Productos!C:C)</f>
        <v>UN</v>
      </c>
      <c r="H185" s="12">
        <v>1</v>
      </c>
      <c r="I185" s="10">
        <v>588</v>
      </c>
      <c r="J185" s="10">
        <v>0</v>
      </c>
      <c r="K185" s="10">
        <f t="shared" si="2"/>
        <v>588</v>
      </c>
    </row>
    <row r="186" spans="1:11" x14ac:dyDescent="0.3">
      <c r="A186" s="2">
        <f>IF(_xlfn.CONCAT(B186:C186)=_xlfn.CONCAT(B185:C185),MAX($A$2:A185),MAX($A$2:A185)+1)</f>
        <v>94</v>
      </c>
      <c r="B186" s="3">
        <v>45141</v>
      </c>
      <c r="C186" s="2" t="s">
        <v>194</v>
      </c>
      <c r="D186" s="47" t="str">
        <f>_xlfn.XLOOKUP(C186,Proveedores!A:A,Proveedores!B:B)</f>
        <v>FRUNA</v>
      </c>
      <c r="E186" s="2">
        <v>1010</v>
      </c>
      <c r="F186" s="2" t="str">
        <f>_xlfn.XLOOKUP(E186,Productos!A:A,Productos!B:B)</f>
        <v>GALLETAS SODA</v>
      </c>
      <c r="G186" s="2" t="str">
        <f>_xlfn.XLOOKUP(F186,Productos!B:B,Productos!C:C)</f>
        <v>UN</v>
      </c>
      <c r="H186" s="12">
        <v>1</v>
      </c>
      <c r="I186" s="10">
        <v>454</v>
      </c>
      <c r="J186" s="10">
        <v>0</v>
      </c>
      <c r="K186" s="10">
        <f t="shared" si="2"/>
        <v>454</v>
      </c>
    </row>
    <row r="187" spans="1:11" x14ac:dyDescent="0.3">
      <c r="A187" s="2">
        <f>IF(_xlfn.CONCAT(B187:C187)=_xlfn.CONCAT(B186:C186),MAX($A$2:A186),MAX($A$2:A186)+1)</f>
        <v>95</v>
      </c>
      <c r="B187" s="3">
        <v>45141</v>
      </c>
      <c r="C187" s="2" t="s">
        <v>108</v>
      </c>
      <c r="D187" s="47" t="str">
        <f>_xlfn.XLOOKUP(C187,Proveedores!A:A,Proveedores!B:B)</f>
        <v>COMERCIAL DE GALLARDO LTDA</v>
      </c>
      <c r="E187" s="2">
        <v>1009</v>
      </c>
      <c r="F187" s="2" t="str">
        <f>_xlfn.XLOOKUP(E187,Productos!A:A,Productos!B:B)</f>
        <v>CAFÉ</v>
      </c>
      <c r="G187" s="2" t="str">
        <f>_xlfn.XLOOKUP(F187,Productos!B:B,Productos!C:C)</f>
        <v>UN</v>
      </c>
      <c r="H187" s="12">
        <v>1</v>
      </c>
      <c r="I187" s="10">
        <v>2990</v>
      </c>
      <c r="J187" s="10">
        <v>0</v>
      </c>
      <c r="K187" s="10">
        <f t="shared" si="2"/>
        <v>2990</v>
      </c>
    </row>
    <row r="188" spans="1:11" x14ac:dyDescent="0.3">
      <c r="A188" s="2">
        <f>IF(_xlfn.CONCAT(B188:C188)=_xlfn.CONCAT(B187:C187),MAX($A$2:A187),MAX($A$2:A187)+1)</f>
        <v>95</v>
      </c>
      <c r="B188" s="3">
        <v>45141</v>
      </c>
      <c r="C188" s="2" t="s">
        <v>108</v>
      </c>
      <c r="D188" s="47" t="str">
        <f>_xlfn.XLOOKUP(C188,Proveedores!A:A,Proveedores!B:B)</f>
        <v>COMERCIAL DE GALLARDO LTDA</v>
      </c>
      <c r="E188" s="2">
        <v>8</v>
      </c>
      <c r="F188" s="2" t="str">
        <f>_xlfn.XLOOKUP(E188,Productos!A:A,Productos!B:B)</f>
        <v>JAMON</v>
      </c>
      <c r="G188" s="2" t="str">
        <f>_xlfn.XLOOKUP(F188,Productos!B:B,Productos!C:C)</f>
        <v>KG</v>
      </c>
      <c r="H188" s="12">
        <v>0.17499999999999999</v>
      </c>
      <c r="I188" s="10">
        <v>7560</v>
      </c>
      <c r="J188" s="10">
        <v>0</v>
      </c>
      <c r="K188" s="10">
        <f t="shared" si="2"/>
        <v>1323</v>
      </c>
    </row>
    <row r="189" spans="1:11" x14ac:dyDescent="0.3">
      <c r="A189" s="2">
        <f>IF(_xlfn.CONCAT(B189:C189)=_xlfn.CONCAT(B188:C188),MAX($A$2:A188),MAX($A$2:A188)+1)</f>
        <v>95</v>
      </c>
      <c r="B189" s="3">
        <v>45141</v>
      </c>
      <c r="C189" s="2" t="s">
        <v>108</v>
      </c>
      <c r="D189" s="47" t="str">
        <f>_xlfn.XLOOKUP(C189,Proveedores!A:A,Proveedores!B:B)</f>
        <v>COMERCIAL DE GALLARDO LTDA</v>
      </c>
      <c r="E189" s="2">
        <v>1022</v>
      </c>
      <c r="F189" s="2" t="str">
        <f>_xlfn.XLOOKUP(E189,Productos!A:A,Productos!B:B)</f>
        <v>JAMONADA</v>
      </c>
      <c r="G189" s="2" t="str">
        <f>_xlfn.XLOOKUP(F189,Productos!B:B,Productos!C:C)</f>
        <v>KG</v>
      </c>
      <c r="H189" s="12">
        <v>0.255</v>
      </c>
      <c r="I189" s="10">
        <v>6360</v>
      </c>
      <c r="J189" s="10">
        <v>0</v>
      </c>
      <c r="K189" s="10">
        <f t="shared" si="2"/>
        <v>1622</v>
      </c>
    </row>
    <row r="190" spans="1:11" x14ac:dyDescent="0.3">
      <c r="A190" s="2">
        <f>IF(_xlfn.CONCAT(B190:C190)=_xlfn.CONCAT(B189:C189),MAX($A$2:A189),MAX($A$2:A189)+1)</f>
        <v>95</v>
      </c>
      <c r="B190" s="3">
        <v>45141</v>
      </c>
      <c r="C190" s="2" t="s">
        <v>108</v>
      </c>
      <c r="D190" s="47" t="str">
        <f>_xlfn.XLOOKUP(C190,Proveedores!A:A,Proveedores!B:B)</f>
        <v>COMERCIAL DE GALLARDO LTDA</v>
      </c>
      <c r="E190" s="2">
        <v>67</v>
      </c>
      <c r="F190" s="2" t="str">
        <f>_xlfn.XLOOKUP(E190,Productos!A:A,Productos!B:B)</f>
        <v>SALSA SOYA</v>
      </c>
      <c r="G190" s="2" t="str">
        <f>_xlfn.XLOOKUP(F190,Productos!B:B,Productos!C:C)</f>
        <v>UN</v>
      </c>
      <c r="H190" s="12">
        <v>1</v>
      </c>
      <c r="I190" s="10">
        <v>1490</v>
      </c>
      <c r="J190" s="10">
        <v>0</v>
      </c>
      <c r="K190" s="10">
        <f t="shared" si="2"/>
        <v>1490</v>
      </c>
    </row>
    <row r="191" spans="1:11" x14ac:dyDescent="0.3">
      <c r="A191" s="2">
        <f>IF(_xlfn.CONCAT(B191:C191)=_xlfn.CONCAT(B190:C190),MAX($A$2:A190),MAX($A$2:A190)+1)</f>
        <v>96</v>
      </c>
      <c r="B191" s="3">
        <v>45144</v>
      </c>
      <c r="C191" s="2" t="s">
        <v>221</v>
      </c>
      <c r="D191" s="47" t="str">
        <f>_xlfn.XLOOKUP(C191,Proveedores!A:A,Proveedores!B:B)</f>
        <v>FAMA</v>
      </c>
      <c r="E191" s="2">
        <v>1015</v>
      </c>
      <c r="F191" s="2" t="str">
        <f>_xlfn.XLOOKUP(E191,Productos!A:A,Productos!B:B)</f>
        <v>ISOTONICA</v>
      </c>
      <c r="G191" s="2" t="str">
        <f>_xlfn.XLOOKUP(F191,Productos!B:B,Productos!C:C)</f>
        <v>UN</v>
      </c>
      <c r="H191" s="12">
        <v>1</v>
      </c>
      <c r="I191" s="10">
        <v>1650</v>
      </c>
      <c r="J191" s="10">
        <v>0</v>
      </c>
      <c r="K191" s="10">
        <f t="shared" si="2"/>
        <v>1650</v>
      </c>
    </row>
    <row r="192" spans="1:11" x14ac:dyDescent="0.3">
      <c r="A192" s="2">
        <f>IF(_xlfn.CONCAT(B192:C192)=_xlfn.CONCAT(B191:C191),MAX($A$2:A191),MAX($A$2:A191)+1)</f>
        <v>96</v>
      </c>
      <c r="B192" s="3">
        <v>45144</v>
      </c>
      <c r="C192" s="2" t="s">
        <v>221</v>
      </c>
      <c r="D192" s="47" t="str">
        <f>_xlfn.XLOOKUP(C192,Proveedores!A:A,Proveedores!B:B)</f>
        <v>FAMA</v>
      </c>
      <c r="E192" s="2">
        <v>55</v>
      </c>
      <c r="F192" s="2" t="str">
        <f>_xlfn.XLOOKUP(E192,Productos!A:A,Productos!B:B)</f>
        <v>CERVEZA</v>
      </c>
      <c r="G192" s="2" t="str">
        <f>_xlfn.XLOOKUP(F192,Productos!B:B,Productos!C:C)</f>
        <v>UN</v>
      </c>
      <c r="H192" s="12">
        <v>1</v>
      </c>
      <c r="I192" s="10">
        <v>4990</v>
      </c>
      <c r="J192" s="10">
        <v>0</v>
      </c>
      <c r="K192" s="10">
        <f t="shared" si="2"/>
        <v>4990</v>
      </c>
    </row>
    <row r="193" spans="1:11" x14ac:dyDescent="0.3">
      <c r="A193" s="2">
        <f>IF(_xlfn.CONCAT(B193:C193)=_xlfn.CONCAT(B192:C192),MAX($A$2:A192),MAX($A$2:A192)+1)</f>
        <v>97</v>
      </c>
      <c r="B193" s="3">
        <v>45141</v>
      </c>
      <c r="C193" s="2" t="s">
        <v>113</v>
      </c>
      <c r="D193" s="47" t="str">
        <f>_xlfn.XLOOKUP(C193,Proveedores!A:A,Proveedores!B:B)</f>
        <v>UNIMARC</v>
      </c>
      <c r="E193" s="2">
        <v>1042</v>
      </c>
      <c r="F193" s="2" t="str">
        <f>_xlfn.XLOOKUP(E193,Productos!A:A,Productos!B:B)</f>
        <v>PREPIZZAS</v>
      </c>
      <c r="G193" s="2" t="str">
        <f>_xlfn.XLOOKUP(F193,Productos!B:B,Productos!C:C)</f>
        <v>UN</v>
      </c>
      <c r="H193" s="12">
        <v>1</v>
      </c>
      <c r="I193" s="10">
        <v>1850</v>
      </c>
      <c r="J193" s="10">
        <v>925</v>
      </c>
      <c r="K193" s="10">
        <f t="shared" si="2"/>
        <v>925</v>
      </c>
    </row>
    <row r="194" spans="1:11" x14ac:dyDescent="0.3">
      <c r="A194" s="2">
        <f>IF(_xlfn.CONCAT(B194:C194)=_xlfn.CONCAT(B193:C193),MAX($A$2:A193),MAX($A$2:A193)+1)</f>
        <v>97</v>
      </c>
      <c r="B194" s="3">
        <v>45141</v>
      </c>
      <c r="C194" s="2" t="s">
        <v>113</v>
      </c>
      <c r="D194" s="47" t="str">
        <f>_xlfn.XLOOKUP(C194,Proveedores!A:A,Proveedores!B:B)</f>
        <v>UNIMARC</v>
      </c>
      <c r="E194" s="2">
        <v>42</v>
      </c>
      <c r="F194" s="2" t="str">
        <f>_xlfn.XLOOKUP(E194,Productos!A:A,Productos!B:B)</f>
        <v>PECHUGA POLLO</v>
      </c>
      <c r="G194" s="2" t="str">
        <f>_xlfn.XLOOKUP(F194,Productos!B:B,Productos!C:C)</f>
        <v>KG</v>
      </c>
      <c r="H194" s="12">
        <v>1.0580000000000001</v>
      </c>
      <c r="I194" s="10">
        <v>2690</v>
      </c>
      <c r="J194" s="10">
        <v>0</v>
      </c>
      <c r="K194" s="10">
        <f t="shared" si="2"/>
        <v>2846</v>
      </c>
    </row>
    <row r="195" spans="1:11" x14ac:dyDescent="0.3">
      <c r="A195" s="2">
        <f>IF(_xlfn.CONCAT(B195:C195)=_xlfn.CONCAT(B194:C194),MAX($A$2:A194),MAX($A$2:A194)+1)</f>
        <v>97</v>
      </c>
      <c r="B195" s="3">
        <v>45141</v>
      </c>
      <c r="C195" s="2" t="s">
        <v>113</v>
      </c>
      <c r="D195" s="47" t="str">
        <f>_xlfn.XLOOKUP(C195,Proveedores!A:A,Proveedores!B:B)</f>
        <v>UNIMARC</v>
      </c>
      <c r="E195" s="2">
        <v>31</v>
      </c>
      <c r="F195" s="2" t="str">
        <f>_xlfn.XLOOKUP(E195,Productos!A:A,Productos!B:B)</f>
        <v>CHORIZOS PAQUETE</v>
      </c>
      <c r="G195" s="2" t="str">
        <f>_xlfn.XLOOKUP(F195,Productos!B:B,Productos!C:C)</f>
        <v>UN</v>
      </c>
      <c r="H195" s="12">
        <v>1</v>
      </c>
      <c r="I195" s="10">
        <v>5850</v>
      </c>
      <c r="J195" s="10">
        <v>960</v>
      </c>
      <c r="K195" s="10">
        <f t="shared" ref="K195:K258" si="3">ROUND((H195*I195)-J195, 0)</f>
        <v>4890</v>
      </c>
    </row>
    <row r="196" spans="1:11" x14ac:dyDescent="0.3">
      <c r="A196" s="2">
        <f>IF(_xlfn.CONCAT(B196:C196)=_xlfn.CONCAT(B195:C195),MAX($A$2:A195),MAX($A$2:A195)+1)</f>
        <v>97</v>
      </c>
      <c r="B196" s="3">
        <v>45141</v>
      </c>
      <c r="C196" s="2" t="s">
        <v>113</v>
      </c>
      <c r="D196" s="47" t="str">
        <f>_xlfn.XLOOKUP(C196,Proveedores!A:A,Proveedores!B:B)</f>
        <v>UNIMARC</v>
      </c>
      <c r="E196" s="2">
        <v>22</v>
      </c>
      <c r="F196" s="2" t="str">
        <f>_xlfn.XLOOKUP(E196,Productos!A:A,Productos!B:B)</f>
        <v>LASAÑA</v>
      </c>
      <c r="G196" s="2" t="str">
        <f>_xlfn.XLOOKUP(F196,Productos!B:B,Productos!C:C)</f>
        <v>UN</v>
      </c>
      <c r="H196" s="12">
        <v>2</v>
      </c>
      <c r="I196" s="10">
        <v>1950</v>
      </c>
      <c r="J196" s="10">
        <v>920</v>
      </c>
      <c r="K196" s="10">
        <f t="shared" si="3"/>
        <v>2980</v>
      </c>
    </row>
    <row r="197" spans="1:11" x14ac:dyDescent="0.3">
      <c r="A197" s="2">
        <f>IF(_xlfn.CONCAT(B197:C197)=_xlfn.CONCAT(B196:C196),MAX($A$2:A196),MAX($A$2:A196)+1)</f>
        <v>97</v>
      </c>
      <c r="B197" s="3">
        <v>45141</v>
      </c>
      <c r="C197" s="2" t="s">
        <v>113</v>
      </c>
      <c r="D197" s="47" t="str">
        <f>_xlfn.XLOOKUP(C197,Proveedores!A:A,Proveedores!B:B)</f>
        <v>UNIMARC</v>
      </c>
      <c r="E197" s="2">
        <v>46</v>
      </c>
      <c r="F197" s="2" t="str">
        <f>_xlfn.XLOOKUP(E197,Productos!A:A,Productos!B:B)</f>
        <v>PAN MARRAQUETA</v>
      </c>
      <c r="G197" s="2" t="str">
        <f>_xlfn.XLOOKUP(F197,Productos!B:B,Productos!C:C)</f>
        <v>KG</v>
      </c>
      <c r="H197" s="12">
        <v>0.62</v>
      </c>
      <c r="I197" s="10">
        <v>2190</v>
      </c>
      <c r="J197" s="10">
        <v>0</v>
      </c>
      <c r="K197" s="10">
        <f t="shared" si="3"/>
        <v>1358</v>
      </c>
    </row>
    <row r="198" spans="1:11" x14ac:dyDescent="0.3">
      <c r="A198" s="2">
        <f>IF(_xlfn.CONCAT(B198:C198)=_xlfn.CONCAT(B197:C197),MAX($A$2:A197),MAX($A$2:A197)+1)</f>
        <v>97</v>
      </c>
      <c r="B198" s="3">
        <v>45141</v>
      </c>
      <c r="C198" s="2" t="s">
        <v>113</v>
      </c>
      <c r="D198" s="47" t="str">
        <f>_xlfn.XLOOKUP(C198,Proveedores!A:A,Proveedores!B:B)</f>
        <v>UNIMARC</v>
      </c>
      <c r="E198" s="2">
        <v>1011</v>
      </c>
      <c r="F198" s="2" t="str">
        <f>_xlfn.XLOOKUP(E198,Productos!A:A,Productos!B:B)</f>
        <v>ART. LIMPIEZA</v>
      </c>
      <c r="G198" s="2" t="str">
        <f>_xlfn.XLOOKUP(F198,Productos!B:B,Productos!C:C)</f>
        <v>UN</v>
      </c>
      <c r="H198" s="12">
        <v>1</v>
      </c>
      <c r="I198" s="10">
        <v>660</v>
      </c>
      <c r="J198" s="10">
        <v>0</v>
      </c>
      <c r="K198" s="10">
        <f t="shared" si="3"/>
        <v>660</v>
      </c>
    </row>
    <row r="199" spans="1:11" x14ac:dyDescent="0.3">
      <c r="A199" s="2">
        <f>IF(_xlfn.CONCAT(B199:C199)=_xlfn.CONCAT(B198:C198),MAX($A$2:A198),MAX($A$2:A198)+1)</f>
        <v>97</v>
      </c>
      <c r="B199" s="3">
        <v>45141</v>
      </c>
      <c r="C199" s="2" t="s">
        <v>113</v>
      </c>
      <c r="D199" s="47" t="str">
        <f>_xlfn.XLOOKUP(C199,Proveedores!A:A,Proveedores!B:B)</f>
        <v>UNIMARC</v>
      </c>
      <c r="E199" s="2">
        <v>55</v>
      </c>
      <c r="F199" s="2" t="str">
        <f>_xlfn.XLOOKUP(E199,Productos!A:A,Productos!B:B)</f>
        <v>CERVEZA</v>
      </c>
      <c r="G199" s="2" t="str">
        <f>_xlfn.XLOOKUP(F199,Productos!B:B,Productos!C:C)</f>
        <v>UN</v>
      </c>
      <c r="H199" s="12">
        <v>1</v>
      </c>
      <c r="I199" s="10">
        <v>4450</v>
      </c>
      <c r="J199" s="10">
        <v>0</v>
      </c>
      <c r="K199" s="10">
        <f t="shared" si="3"/>
        <v>4450</v>
      </c>
    </row>
    <row r="200" spans="1:11" x14ac:dyDescent="0.3">
      <c r="A200" s="2">
        <f>IF(_xlfn.CONCAT(B200:C200)=_xlfn.CONCAT(B199:C199),MAX($A$2:A199),MAX($A$2:A199)+1)</f>
        <v>98</v>
      </c>
      <c r="B200" s="3">
        <v>45144</v>
      </c>
      <c r="C200" s="2" t="s">
        <v>221</v>
      </c>
      <c r="D200" s="47" t="str">
        <f>_xlfn.XLOOKUP(C200,Proveedores!A:A,Proveedores!B:B)</f>
        <v>FAMA</v>
      </c>
      <c r="E200" s="2">
        <v>55</v>
      </c>
      <c r="F200" s="2" t="str">
        <f>_xlfn.XLOOKUP(E200,Productos!A:A,Productos!B:B)</f>
        <v>CERVEZA</v>
      </c>
      <c r="G200" s="2" t="str">
        <f>_xlfn.XLOOKUP(F200,Productos!B:B,Productos!C:C)</f>
        <v>UN</v>
      </c>
      <c r="H200" s="12">
        <v>1</v>
      </c>
      <c r="I200" s="10">
        <v>4990</v>
      </c>
      <c r="J200" s="10">
        <v>0</v>
      </c>
      <c r="K200" s="10">
        <f t="shared" si="3"/>
        <v>4990</v>
      </c>
    </row>
    <row r="201" spans="1:11" x14ac:dyDescent="0.3">
      <c r="A201" s="2">
        <f>IF(_xlfn.CONCAT(B201:C201)=_xlfn.CONCAT(B200:C200),MAX($A$2:A200),MAX($A$2:A200)+1)</f>
        <v>98</v>
      </c>
      <c r="B201" s="3">
        <v>45144</v>
      </c>
      <c r="C201" s="2" t="s">
        <v>221</v>
      </c>
      <c r="D201" s="47" t="str">
        <f>_xlfn.XLOOKUP(C201,Proveedores!A:A,Proveedores!B:B)</f>
        <v>FAMA</v>
      </c>
      <c r="E201" s="2">
        <v>1015</v>
      </c>
      <c r="F201" s="2" t="str">
        <f>_xlfn.XLOOKUP(E201,Productos!A:A,Productos!B:B)</f>
        <v>ISOTONICA</v>
      </c>
      <c r="G201" s="2" t="str">
        <f>_xlfn.XLOOKUP(F201,Productos!B:B,Productos!C:C)</f>
        <v>UN</v>
      </c>
      <c r="H201" s="12">
        <v>1</v>
      </c>
      <c r="I201" s="10">
        <v>1650</v>
      </c>
      <c r="J201" s="10">
        <v>0</v>
      </c>
      <c r="K201" s="10">
        <f t="shared" si="3"/>
        <v>1650</v>
      </c>
    </row>
    <row r="202" spans="1:11" x14ac:dyDescent="0.3">
      <c r="A202" s="2">
        <f>IF(_xlfn.CONCAT(B202:C202)=_xlfn.CONCAT(B201:C201),MAX($A$2:A201),MAX($A$2:A201)+1)</f>
        <v>99</v>
      </c>
      <c r="B202" s="3">
        <v>45143</v>
      </c>
      <c r="C202" s="43" t="s">
        <v>110</v>
      </c>
      <c r="D202" s="47" t="str">
        <f>_xlfn.XLOOKUP(C202,Proveedores!A:A,Proveedores!B:B)</f>
        <v>DISTRIBUIDORA DELICIA SPA</v>
      </c>
      <c r="E202" s="2">
        <v>38</v>
      </c>
      <c r="F202" s="2" t="str">
        <f>_xlfn.XLOOKUP(E202,Productos!A:A,Productos!B:B)</f>
        <v>ENVASE ENSALADA GA-08</v>
      </c>
      <c r="G202" s="2" t="str">
        <f>_xlfn.XLOOKUP(F202,Productos!B:B,Productos!C:C)</f>
        <v>UN</v>
      </c>
      <c r="H202" s="12">
        <v>25</v>
      </c>
      <c r="I202" s="10">
        <v>120</v>
      </c>
      <c r="J202" s="10">
        <v>0</v>
      </c>
      <c r="K202" s="10">
        <f t="shared" si="3"/>
        <v>3000</v>
      </c>
    </row>
    <row r="203" spans="1:11" x14ac:dyDescent="0.3">
      <c r="A203" s="2">
        <f>IF(_xlfn.CONCAT(B203:C203)=_xlfn.CONCAT(B202:C202),MAX($A$2:A202),MAX($A$2:A202)+1)</f>
        <v>100</v>
      </c>
      <c r="B203" s="3">
        <v>45156</v>
      </c>
      <c r="C203" s="2" t="s">
        <v>109</v>
      </c>
      <c r="D203" s="47" t="str">
        <f>_xlfn.XLOOKUP(C203,Proveedores!A:A,Proveedores!B:B)</f>
        <v>SANTA ISABEL</v>
      </c>
      <c r="E203" s="2">
        <v>1008</v>
      </c>
      <c r="F203" s="2" t="str">
        <f>_xlfn.XLOOKUP(E203,Productos!A:A,Productos!B:B)</f>
        <v>PAN CASA</v>
      </c>
      <c r="G203" s="2" t="str">
        <f>_xlfn.XLOOKUP(F203,Productos!B:B,Productos!C:C)</f>
        <v>KG</v>
      </c>
      <c r="H203" s="12">
        <v>0.51200000000000001</v>
      </c>
      <c r="I203" s="10">
        <v>2390</v>
      </c>
      <c r="J203" s="10">
        <v>61</v>
      </c>
      <c r="K203" s="10">
        <f t="shared" si="3"/>
        <v>1163</v>
      </c>
    </row>
    <row r="204" spans="1:11" x14ac:dyDescent="0.3">
      <c r="A204" s="2">
        <f>IF(_xlfn.CONCAT(B204:C204)=_xlfn.CONCAT(B203:C203),MAX($A$2:A203),MAX($A$2:A203)+1)</f>
        <v>100</v>
      </c>
      <c r="B204" s="3">
        <v>45156</v>
      </c>
      <c r="C204" s="2" t="s">
        <v>109</v>
      </c>
      <c r="D204" s="47" t="str">
        <f>_xlfn.XLOOKUP(C204,Proveedores!A:A,Proveedores!B:B)</f>
        <v>SANTA ISABEL</v>
      </c>
      <c r="E204" s="2">
        <v>1008</v>
      </c>
      <c r="F204" s="2" t="str">
        <f>_xlfn.XLOOKUP(E204,Productos!A:A,Productos!B:B)</f>
        <v>PAN CASA</v>
      </c>
      <c r="G204" s="2" t="str">
        <f>_xlfn.XLOOKUP(F204,Productos!B:B,Productos!C:C)</f>
        <v>KG</v>
      </c>
      <c r="H204" s="12">
        <v>0.97599999999999998</v>
      </c>
      <c r="I204" s="10">
        <v>1690</v>
      </c>
      <c r="J204" s="10">
        <v>82</v>
      </c>
      <c r="K204" s="10">
        <f t="shared" si="3"/>
        <v>1567</v>
      </c>
    </row>
    <row r="205" spans="1:11" x14ac:dyDescent="0.3">
      <c r="A205" s="2">
        <f>IF(_xlfn.CONCAT(B205:C205)=_xlfn.CONCAT(B204:C204),MAX($A$2:A204),MAX($A$2:A204)+1)</f>
        <v>100</v>
      </c>
      <c r="B205" s="3">
        <v>45156</v>
      </c>
      <c r="C205" s="2" t="s">
        <v>109</v>
      </c>
      <c r="D205" s="47" t="str">
        <f>_xlfn.XLOOKUP(C205,Proveedores!A:A,Proveedores!B:B)</f>
        <v>SANTA ISABEL</v>
      </c>
      <c r="E205" s="2">
        <v>46</v>
      </c>
      <c r="F205" s="2" t="str">
        <f>_xlfn.XLOOKUP(E205,Productos!A:A,Productos!B:B)</f>
        <v>PAN MARRAQUETA</v>
      </c>
      <c r="G205" s="2" t="str">
        <f>_xlfn.XLOOKUP(F205,Productos!B:B,Productos!C:C)</f>
        <v>KG</v>
      </c>
      <c r="H205" s="12">
        <v>1</v>
      </c>
      <c r="I205" s="10">
        <v>1590</v>
      </c>
      <c r="J205" s="10">
        <v>80</v>
      </c>
      <c r="K205" s="10">
        <f t="shared" si="3"/>
        <v>1510</v>
      </c>
    </row>
    <row r="206" spans="1:11" x14ac:dyDescent="0.3">
      <c r="A206" s="2">
        <f>IF(_xlfn.CONCAT(B206:C206)=_xlfn.CONCAT(B205:C205),MAX($A$2:A205),MAX($A$2:A205)+1)</f>
        <v>100</v>
      </c>
      <c r="B206" s="3">
        <v>45156</v>
      </c>
      <c r="C206" s="2" t="s">
        <v>109</v>
      </c>
      <c r="D206" s="47" t="str">
        <f>_xlfn.XLOOKUP(C206,Proveedores!A:A,Proveedores!B:B)</f>
        <v>SANTA ISABEL</v>
      </c>
      <c r="E206" s="2">
        <v>23</v>
      </c>
      <c r="F206" s="2" t="str">
        <f>_xlfn.XLOOKUP(E206,Productos!A:A,Productos!B:B)</f>
        <v>MARGARINA</v>
      </c>
      <c r="G206" s="2" t="str">
        <f>_xlfn.XLOOKUP(F206,Productos!B:B,Productos!C:C)</f>
        <v>UN</v>
      </c>
      <c r="H206" s="12">
        <v>1</v>
      </c>
      <c r="I206" s="10">
        <v>2369</v>
      </c>
      <c r="J206" s="10">
        <v>479</v>
      </c>
      <c r="K206" s="10">
        <f t="shared" si="3"/>
        <v>1890</v>
      </c>
    </row>
    <row r="207" spans="1:11" x14ac:dyDescent="0.3">
      <c r="A207" s="2">
        <f>IF(_xlfn.CONCAT(B207:C207)=_xlfn.CONCAT(B206:C206),MAX($A$2:A206),MAX($A$2:A206)+1)</f>
        <v>100</v>
      </c>
      <c r="B207" s="3">
        <v>45156</v>
      </c>
      <c r="C207" s="2" t="s">
        <v>109</v>
      </c>
      <c r="D207" s="47" t="str">
        <f>_xlfn.XLOOKUP(C207,Proveedores!A:A,Proveedores!B:B)</f>
        <v>SANTA ISABEL</v>
      </c>
      <c r="E207" s="2">
        <v>9</v>
      </c>
      <c r="F207" s="2" t="str">
        <f>_xlfn.XLOOKUP(E207,Productos!A:A,Productos!B:B)</f>
        <v>LECHE SEMIDESCREMADA</v>
      </c>
      <c r="G207" s="2" t="str">
        <f>_xlfn.XLOOKUP(F207,Productos!B:B,Productos!C:C)</f>
        <v>UN</v>
      </c>
      <c r="H207" s="12">
        <v>1</v>
      </c>
      <c r="I207" s="10">
        <v>989</v>
      </c>
      <c r="J207" s="10">
        <v>50</v>
      </c>
      <c r="K207" s="10">
        <f t="shared" si="3"/>
        <v>939</v>
      </c>
    </row>
    <row r="208" spans="1:11" x14ac:dyDescent="0.3">
      <c r="A208" s="2">
        <f>IF(_xlfn.CONCAT(B208:C208)=_xlfn.CONCAT(B207:C207),MAX($A$2:A207),MAX($A$2:A207)+1)</f>
        <v>101</v>
      </c>
      <c r="B208" s="3">
        <v>45154</v>
      </c>
      <c r="C208" s="2" t="s">
        <v>119</v>
      </c>
      <c r="D208" s="47" t="str">
        <f>_xlfn.XLOOKUP(C208,Proveedores!A:A,Proveedores!B:B)</f>
        <v>FABRICA DE BANDEJAS VANNI</v>
      </c>
      <c r="E208" s="2">
        <v>3</v>
      </c>
      <c r="F208" s="2" t="str">
        <f>_xlfn.XLOOKUP(E208,Productos!A:A,Productos!B:B)</f>
        <v>MARMITA</v>
      </c>
      <c r="G208" s="2" t="str">
        <f>_xlfn.XLOOKUP(F208,Productos!B:B,Productos!C:C)</f>
        <v>UN</v>
      </c>
      <c r="H208" s="12">
        <v>100</v>
      </c>
      <c r="I208" s="10">
        <v>96.77</v>
      </c>
      <c r="J208" s="10">
        <v>0</v>
      </c>
      <c r="K208" s="10">
        <f t="shared" si="3"/>
        <v>9677</v>
      </c>
    </row>
    <row r="209" spans="1:11" x14ac:dyDescent="0.3">
      <c r="A209" s="2">
        <f>IF(_xlfn.CONCAT(B209:C209)=_xlfn.CONCAT(B208:C208),MAX($A$2:A208),MAX($A$2:A208)+1)</f>
        <v>101</v>
      </c>
      <c r="B209" s="3">
        <v>45154</v>
      </c>
      <c r="C209" s="2" t="s">
        <v>119</v>
      </c>
      <c r="D209" s="47" t="str">
        <f>_xlfn.XLOOKUP(C209,Proveedores!A:A,Proveedores!B:B)</f>
        <v>FABRICA DE BANDEJAS VANNI</v>
      </c>
      <c r="E209" s="2">
        <v>73</v>
      </c>
      <c r="F209" s="2" t="str">
        <f>_xlfn.XLOOKUP(E209,Productos!A:A,Productos!B:B)</f>
        <v>ENVASES REDONDO CARTON (CONSOME 8OZ)</v>
      </c>
      <c r="G209" s="2" t="str">
        <f>_xlfn.XLOOKUP(F209,Productos!B:B,Productos!C:C)</f>
        <v>UN</v>
      </c>
      <c r="H209" s="12">
        <v>25</v>
      </c>
      <c r="I209" s="10">
        <v>89.96</v>
      </c>
      <c r="J209" s="10">
        <v>0</v>
      </c>
      <c r="K209" s="10">
        <f t="shared" si="3"/>
        <v>2249</v>
      </c>
    </row>
    <row r="210" spans="1:11" x14ac:dyDescent="0.3">
      <c r="A210" s="2">
        <f>IF(_xlfn.CONCAT(B210:C210)=_xlfn.CONCAT(B209:C209),MAX($A$2:A209),MAX($A$2:A209)+1)</f>
        <v>102</v>
      </c>
      <c r="B210" s="3">
        <v>45140</v>
      </c>
      <c r="C210" s="2" t="s">
        <v>647</v>
      </c>
      <c r="D210" s="47" t="str">
        <f>_xlfn.XLOOKUP(C210,Proveedores!A:A,Proveedores!B:B)</f>
        <v>INVERSIONES GAVILAN</v>
      </c>
      <c r="E210" s="2">
        <v>-1</v>
      </c>
      <c r="F210" s="2" t="str">
        <f>_xlfn.XLOOKUP(E210,Productos!A:A,Productos!B:B)</f>
        <v>OTROS</v>
      </c>
      <c r="G210" s="2" t="str">
        <f>_xlfn.XLOOKUP(F210,Productos!B:B,Productos!C:C)</f>
        <v>UN</v>
      </c>
      <c r="H210" s="12">
        <v>1</v>
      </c>
      <c r="I210" s="10">
        <v>7780</v>
      </c>
      <c r="J210" s="10">
        <v>0</v>
      </c>
      <c r="K210" s="10">
        <f t="shared" si="3"/>
        <v>7780</v>
      </c>
    </row>
    <row r="211" spans="1:11" x14ac:dyDescent="0.3">
      <c r="A211" s="2">
        <f>IF(_xlfn.CONCAT(B211:C211)=_xlfn.CONCAT(B210:C210),MAX($A$2:A210),MAX($A$2:A210)+1)</f>
        <v>103</v>
      </c>
      <c r="B211" s="3">
        <v>45147</v>
      </c>
      <c r="C211" s="2" t="s">
        <v>649</v>
      </c>
      <c r="D211" s="47" t="str">
        <f>_xlfn.XLOOKUP(C211,Proveedores!A:A,Proveedores!B:B)</f>
        <v>COMERCIAL OBRADOR Y VIERA SPA</v>
      </c>
      <c r="E211" s="2">
        <v>-1</v>
      </c>
      <c r="F211" s="2" t="str">
        <f>_xlfn.XLOOKUP(E211,Productos!A:A,Productos!B:B)</f>
        <v>OTROS</v>
      </c>
      <c r="G211" s="2" t="str">
        <f>_xlfn.XLOOKUP(F211,Productos!B:B,Productos!C:C)</f>
        <v>UN</v>
      </c>
      <c r="H211" s="12">
        <v>1</v>
      </c>
      <c r="I211" s="10">
        <v>1290</v>
      </c>
      <c r="J211" s="10">
        <v>0</v>
      </c>
      <c r="K211" s="10">
        <f t="shared" si="3"/>
        <v>1290</v>
      </c>
    </row>
    <row r="212" spans="1:11" x14ac:dyDescent="0.3">
      <c r="A212" s="2">
        <f>IF(_xlfn.CONCAT(B212:C212)=_xlfn.CONCAT(B211:C211),MAX($A$2:A211),MAX($A$2:A211)+1)</f>
        <v>104</v>
      </c>
      <c r="B212" s="3">
        <v>45152</v>
      </c>
      <c r="C212" s="43" t="s">
        <v>474</v>
      </c>
      <c r="D212" s="47" t="str">
        <f>_xlfn.XLOOKUP(C212,Proveedores!A:A,Proveedores!B:B)</f>
        <v>SOCIEDAD COMERCIAL CD LTDA</v>
      </c>
      <c r="E212" s="2">
        <v>42</v>
      </c>
      <c r="F212" s="2" t="str">
        <f>_xlfn.XLOOKUP(E212,Productos!A:A,Productos!B:B)</f>
        <v>PECHUGA POLLO</v>
      </c>
      <c r="G212" s="2" t="str">
        <f>_xlfn.XLOOKUP(F212,Productos!B:B,Productos!C:C)</f>
        <v>KG</v>
      </c>
      <c r="H212" s="12">
        <v>1.1237458193979932</v>
      </c>
      <c r="I212" s="10">
        <v>2990</v>
      </c>
      <c r="J212" s="10">
        <v>0</v>
      </c>
      <c r="K212" s="10">
        <f t="shared" si="3"/>
        <v>3360</v>
      </c>
    </row>
    <row r="213" spans="1:11" x14ac:dyDescent="0.3">
      <c r="A213" s="2">
        <f>IF(_xlfn.CONCAT(B213:C213)=_xlfn.CONCAT(B212:C212),MAX($A$2:A212),MAX($A$2:A212)+1)</f>
        <v>105</v>
      </c>
      <c r="B213" s="3">
        <v>45152</v>
      </c>
      <c r="C213" s="43" t="s">
        <v>615</v>
      </c>
      <c r="D213" s="47" t="str">
        <f>_xlfn.XLOOKUP(C213,Proveedores!A:A,Proveedores!B:B)</f>
        <v>EL RINCON DE EVITA</v>
      </c>
      <c r="E213" s="2">
        <v>42</v>
      </c>
      <c r="F213" s="2" t="str">
        <f>_xlfn.XLOOKUP(E213,Productos!A:A,Productos!B:B)</f>
        <v>PECHUGA POLLO</v>
      </c>
      <c r="G213" s="2" t="str">
        <f>_xlfn.XLOOKUP(F213,Productos!B:B,Productos!C:C)</f>
        <v>KG</v>
      </c>
      <c r="H213" s="12">
        <v>2.8950772200772201</v>
      </c>
      <c r="I213" s="10">
        <v>2590</v>
      </c>
      <c r="J213" s="10">
        <v>0</v>
      </c>
      <c r="K213" s="10">
        <f t="shared" si="3"/>
        <v>7498</v>
      </c>
    </row>
    <row r="214" spans="1:11" x14ac:dyDescent="0.3">
      <c r="A214" s="2">
        <f>IF(_xlfn.CONCAT(B214:C214)=_xlfn.CONCAT(B213:C213),MAX($A$2:A213),MAX($A$2:A213)+1)</f>
        <v>105</v>
      </c>
      <c r="B214" s="3">
        <v>45152</v>
      </c>
      <c r="C214" s="43" t="s">
        <v>615</v>
      </c>
      <c r="D214" s="47" t="str">
        <f>_xlfn.XLOOKUP(C214,Proveedores!A:A,Proveedores!B:B)</f>
        <v>EL RINCON DE EVITA</v>
      </c>
      <c r="E214" s="2">
        <v>27</v>
      </c>
      <c r="F214" s="2" t="str">
        <f>_xlfn.XLOOKUP(E214,Productos!A:A,Productos!B:B)</f>
        <v>TRUTRO DE POLLO</v>
      </c>
      <c r="G214" s="2" t="str">
        <f>_xlfn.XLOOKUP(F214,Productos!B:B,Productos!C:C)</f>
        <v>KG</v>
      </c>
      <c r="H214" s="12">
        <v>1.825</v>
      </c>
      <c r="I214" s="10">
        <v>2590</v>
      </c>
      <c r="J214" s="10">
        <v>0</v>
      </c>
      <c r="K214" s="10">
        <f t="shared" si="3"/>
        <v>4727</v>
      </c>
    </row>
    <row r="215" spans="1:11" x14ac:dyDescent="0.3">
      <c r="A215" s="2">
        <f>IF(_xlfn.CONCAT(B215:C215)=_xlfn.CONCAT(B214:C214),MAX($A$2:A214),MAX($A$2:A214)+1)</f>
        <v>106</v>
      </c>
      <c r="B215" s="3">
        <v>45162</v>
      </c>
      <c r="C215" s="43" t="s">
        <v>270</v>
      </c>
      <c r="D215" s="47" t="str">
        <f>_xlfn.XLOOKUP(C215,Proveedores!A:A,Proveedores!B:B)</f>
        <v>CARNES SANTA ANA</v>
      </c>
      <c r="E215" s="2">
        <v>97</v>
      </c>
      <c r="F215" s="2" t="str">
        <f>_xlfn.XLOOKUP(E215,Productos!A:A,Productos!B:B)</f>
        <v>COSTILLAR DE LOMO</v>
      </c>
      <c r="G215" s="2" t="str">
        <f>_xlfn.XLOOKUP(F215,Productos!B:B,Productos!C:C)</f>
        <v>KG</v>
      </c>
      <c r="H215" s="12">
        <v>2.2027272727272726</v>
      </c>
      <c r="I215" s="10">
        <v>3300</v>
      </c>
      <c r="J215" s="10">
        <v>0</v>
      </c>
      <c r="K215" s="10">
        <f t="shared" si="3"/>
        <v>7269</v>
      </c>
    </row>
    <row r="216" spans="1:11" x14ac:dyDescent="0.3">
      <c r="A216" s="2">
        <f>IF(_xlfn.CONCAT(B216:C216)=_xlfn.CONCAT(B215:C215),MAX($A$2:A215),MAX($A$2:A215)+1)</f>
        <v>107</v>
      </c>
      <c r="B216" s="3">
        <v>45156</v>
      </c>
      <c r="C216" s="43" t="s">
        <v>651</v>
      </c>
      <c r="D216" s="47" t="str">
        <f>_xlfn.XLOOKUP(C216,Proveedores!A:A,Proveedores!B:B)</f>
        <v>LA POLAR</v>
      </c>
      <c r="E216" s="2">
        <v>1040</v>
      </c>
      <c r="F216" s="2" t="str">
        <f>_xlfn.XLOOKUP(E216,Productos!A:A,Productos!B:B)</f>
        <v>ACCESORIOS CASA</v>
      </c>
      <c r="G216" s="2" t="str">
        <f>_xlfn.XLOOKUP(F216,Productos!B:B,Productos!C:C)</f>
        <v>UN</v>
      </c>
      <c r="H216" s="12">
        <v>1</v>
      </c>
      <c r="I216" s="10">
        <v>4992</v>
      </c>
      <c r="J216" s="10">
        <v>0</v>
      </c>
      <c r="K216" s="10">
        <f t="shared" si="3"/>
        <v>4992</v>
      </c>
    </row>
    <row r="217" spans="1:11" x14ac:dyDescent="0.3">
      <c r="A217" s="2">
        <f>IF(_xlfn.CONCAT(B217:C217)=_xlfn.CONCAT(B216:C216),MAX($A$2:A216),MAX($A$2:A216)+1)</f>
        <v>107</v>
      </c>
      <c r="B217" s="3">
        <v>45156</v>
      </c>
      <c r="C217" s="43" t="s">
        <v>651</v>
      </c>
      <c r="D217" s="47" t="str">
        <f>_xlfn.XLOOKUP(C217,Proveedores!A:A,Proveedores!B:B)</f>
        <v>LA POLAR</v>
      </c>
      <c r="E217" s="2">
        <v>1043</v>
      </c>
      <c r="F217" s="2" t="str">
        <f>_xlfn.XLOOKUP(E217,Productos!A:A,Productos!B:B)</f>
        <v>DEUDAS CASA</v>
      </c>
      <c r="G217" s="2" t="str">
        <f>_xlfn.XLOOKUP(F217,Productos!B:B,Productos!C:C)</f>
        <v>UN</v>
      </c>
      <c r="H217" s="12">
        <v>1</v>
      </c>
      <c r="I217" s="10">
        <v>30000</v>
      </c>
      <c r="J217" s="10">
        <v>0</v>
      </c>
      <c r="K217" s="10">
        <f t="shared" si="3"/>
        <v>30000</v>
      </c>
    </row>
    <row r="218" spans="1:11" x14ac:dyDescent="0.3">
      <c r="A218" s="2">
        <f>IF(_xlfn.CONCAT(B218:C218)=_xlfn.CONCAT(B217:C217),MAX($A$2:A217),MAX($A$2:A217)+1)</f>
        <v>107</v>
      </c>
      <c r="B218" s="3">
        <v>45156</v>
      </c>
      <c r="C218" s="43" t="s">
        <v>651</v>
      </c>
      <c r="D218" s="47" t="str">
        <f>_xlfn.XLOOKUP(C218,Proveedores!A:A,Proveedores!B:B)</f>
        <v>LA POLAR</v>
      </c>
      <c r="E218" s="2">
        <v>1043</v>
      </c>
      <c r="F218" s="2" t="str">
        <f>_xlfn.XLOOKUP(E218,Productos!A:A,Productos!B:B)</f>
        <v>DEUDAS CASA</v>
      </c>
      <c r="G218" s="2" t="str">
        <f>_xlfn.XLOOKUP(F218,Productos!B:B,Productos!C:C)</f>
        <v>UN</v>
      </c>
      <c r="H218" s="12">
        <v>1</v>
      </c>
      <c r="I218" s="10">
        <v>2691</v>
      </c>
      <c r="J218" s="10">
        <v>0</v>
      </c>
      <c r="K218" s="10">
        <f t="shared" si="3"/>
        <v>2691</v>
      </c>
    </row>
    <row r="219" spans="1:11" x14ac:dyDescent="0.3">
      <c r="A219" s="2">
        <f>IF(_xlfn.CONCAT(B219:C219)=_xlfn.CONCAT(B218:C218),MAX($A$2:A218),MAX($A$2:A218)+1)</f>
        <v>108</v>
      </c>
      <c r="B219" s="3">
        <v>45156</v>
      </c>
      <c r="C219" s="2" t="s">
        <v>194</v>
      </c>
      <c r="D219" s="47" t="str">
        <f>_xlfn.XLOOKUP(C219,Proveedores!A:A,Proveedores!B:B)</f>
        <v>FRUNA</v>
      </c>
      <c r="E219" s="2">
        <v>20</v>
      </c>
      <c r="F219" s="2" t="str">
        <f>_xlfn.XLOOKUP(E219,Productos!A:A,Productos!B:B)</f>
        <v>ACEITE 900ML</v>
      </c>
      <c r="G219" s="2" t="str">
        <f>_xlfn.XLOOKUP(F219,Productos!B:B,Productos!C:C)</f>
        <v>UN</v>
      </c>
      <c r="H219" s="12">
        <v>2</v>
      </c>
      <c r="I219" s="10">
        <v>1381</v>
      </c>
      <c r="J219" s="10">
        <v>0</v>
      </c>
      <c r="K219" s="10">
        <f t="shared" si="3"/>
        <v>2762</v>
      </c>
    </row>
    <row r="220" spans="1:11" x14ac:dyDescent="0.3">
      <c r="A220" s="2">
        <f>IF(_xlfn.CONCAT(B220:C220)=_xlfn.CONCAT(B219:C219),MAX($A$2:A219),MAX($A$2:A219)+1)</f>
        <v>108</v>
      </c>
      <c r="B220" s="3">
        <v>45156</v>
      </c>
      <c r="C220" s="2" t="s">
        <v>194</v>
      </c>
      <c r="D220" s="47" t="str">
        <f>_xlfn.XLOOKUP(C220,Proveedores!A:A,Proveedores!B:B)</f>
        <v>FRUNA</v>
      </c>
      <c r="E220" s="2">
        <v>54</v>
      </c>
      <c r="F220" s="2" t="str">
        <f>_xlfn.XLOOKUP(E220,Productos!A:A,Productos!B:B)</f>
        <v>GALLETAS</v>
      </c>
      <c r="G220" s="2" t="str">
        <f>_xlfn.XLOOKUP(F220,Productos!B:B,Productos!C:C)</f>
        <v>UN</v>
      </c>
      <c r="H220" s="12">
        <v>2</v>
      </c>
      <c r="I220" s="10">
        <v>478</v>
      </c>
      <c r="J220" s="10">
        <v>0</v>
      </c>
      <c r="K220" s="10">
        <f t="shared" si="3"/>
        <v>956</v>
      </c>
    </row>
    <row r="221" spans="1:11" x14ac:dyDescent="0.3">
      <c r="A221" s="2">
        <f>IF(_xlfn.CONCAT(B221:C221)=_xlfn.CONCAT(B220:C220),MAX($A$2:A220),MAX($A$2:A220)+1)</f>
        <v>108</v>
      </c>
      <c r="B221" s="3">
        <v>45156</v>
      </c>
      <c r="C221" s="2" t="s">
        <v>194</v>
      </c>
      <c r="D221" s="47" t="str">
        <f>_xlfn.XLOOKUP(C221,Proveedores!A:A,Proveedores!B:B)</f>
        <v>FRUNA</v>
      </c>
      <c r="E221" s="2">
        <v>1010</v>
      </c>
      <c r="F221" s="2" t="str">
        <f>_xlfn.XLOOKUP(E221,Productos!A:A,Productos!B:B)</f>
        <v>GALLETAS SODA</v>
      </c>
      <c r="G221" s="2" t="str">
        <f>_xlfn.XLOOKUP(F221,Productos!B:B,Productos!C:C)</f>
        <v>UN</v>
      </c>
      <c r="H221" s="12">
        <v>2</v>
      </c>
      <c r="I221" s="10">
        <v>454</v>
      </c>
      <c r="J221" s="10">
        <v>0</v>
      </c>
      <c r="K221" s="10">
        <f t="shared" si="3"/>
        <v>908</v>
      </c>
    </row>
    <row r="222" spans="1:11" x14ac:dyDescent="0.3">
      <c r="A222" s="2">
        <f>IF(_xlfn.CONCAT(B222:C222)=_xlfn.CONCAT(B221:C221),MAX($A$2:A221),MAX($A$2:A221)+1)</f>
        <v>109</v>
      </c>
      <c r="B222" s="3">
        <v>45148</v>
      </c>
      <c r="C222" s="2" t="s">
        <v>606</v>
      </c>
      <c r="D222" s="47" t="str">
        <f>_xlfn.XLOOKUP(C222,Proveedores!A:A,Proveedores!B:B)</f>
        <v>CARNES COQUIMBO</v>
      </c>
      <c r="E222" s="2">
        <v>113</v>
      </c>
      <c r="F222" s="2" t="str">
        <f>_xlfn.XLOOKUP(E222,Productos!A:A,Productos!B:B)</f>
        <v>ESCALOPA POLLO</v>
      </c>
      <c r="G222" s="2" t="str">
        <f>_xlfn.XLOOKUP(F222,Productos!B:B,Productos!C:C)</f>
        <v>KG</v>
      </c>
      <c r="H222" s="12">
        <v>1.345</v>
      </c>
      <c r="I222" s="10">
        <v>2998</v>
      </c>
      <c r="J222" s="10">
        <v>0</v>
      </c>
      <c r="K222" s="10">
        <f t="shared" si="3"/>
        <v>4032</v>
      </c>
    </row>
    <row r="223" spans="1:11" x14ac:dyDescent="0.3">
      <c r="A223" s="2">
        <f>IF(_xlfn.CONCAT(B223:C223)=_xlfn.CONCAT(B222:C222),MAX($A$2:A222),MAX($A$2:A222)+1)</f>
        <v>110</v>
      </c>
      <c r="B223" s="3">
        <v>45149</v>
      </c>
      <c r="C223" s="2" t="s">
        <v>113</v>
      </c>
      <c r="D223" s="47" t="str">
        <f>_xlfn.XLOOKUP(C223,Proveedores!A:A,Proveedores!B:B)</f>
        <v>UNIMARC</v>
      </c>
      <c r="E223" s="2">
        <v>13</v>
      </c>
      <c r="F223" s="2" t="str">
        <f>_xlfn.XLOOKUP(E223,Productos!A:A,Productos!B:B)</f>
        <v>FIDEOS - ESPIRALES</v>
      </c>
      <c r="G223" s="2" t="str">
        <f>_xlfn.XLOOKUP(F223,Productos!B:B,Productos!C:C)</f>
        <v>UN</v>
      </c>
      <c r="H223" s="12">
        <v>1</v>
      </c>
      <c r="I223" s="10">
        <v>430</v>
      </c>
      <c r="J223" s="10">
        <v>0</v>
      </c>
      <c r="K223" s="10">
        <f t="shared" si="3"/>
        <v>430</v>
      </c>
    </row>
    <row r="224" spans="1:11" x14ac:dyDescent="0.3">
      <c r="A224" s="2">
        <f>IF(_xlfn.CONCAT(B224:C224)=_xlfn.CONCAT(B223:C223),MAX($A$2:A223),MAX($A$2:A223)+1)</f>
        <v>110</v>
      </c>
      <c r="B224" s="3">
        <v>45149</v>
      </c>
      <c r="C224" s="2" t="s">
        <v>113</v>
      </c>
      <c r="D224" s="47" t="str">
        <f>_xlfn.XLOOKUP(C224,Proveedores!A:A,Proveedores!B:B)</f>
        <v>UNIMARC</v>
      </c>
      <c r="E224" s="2">
        <v>6</v>
      </c>
      <c r="F224" s="2" t="str">
        <f>_xlfn.XLOOKUP(E224,Productos!A:A,Productos!B:B)</f>
        <v>FIDEOS - SPAGHETI</v>
      </c>
      <c r="G224" s="2" t="str">
        <f>_xlfn.XLOOKUP(F224,Productos!B:B,Productos!C:C)</f>
        <v>UN</v>
      </c>
      <c r="H224" s="12">
        <v>5</v>
      </c>
      <c r="I224" s="10">
        <v>490</v>
      </c>
      <c r="J224" s="10">
        <v>0</v>
      </c>
      <c r="K224" s="10">
        <f t="shared" si="3"/>
        <v>2450</v>
      </c>
    </row>
    <row r="225" spans="1:11" x14ac:dyDescent="0.3">
      <c r="A225" s="2">
        <f>IF(_xlfn.CONCAT(B225:C225)=_xlfn.CONCAT(B224:C224),MAX($A$2:A224),MAX($A$2:A224)+1)</f>
        <v>110</v>
      </c>
      <c r="B225" s="3">
        <v>45149</v>
      </c>
      <c r="C225" s="2" t="s">
        <v>113</v>
      </c>
      <c r="D225" s="47" t="str">
        <f>_xlfn.XLOOKUP(C225,Proveedores!A:A,Proveedores!B:B)</f>
        <v>UNIMARC</v>
      </c>
      <c r="E225" s="2">
        <v>1024</v>
      </c>
      <c r="F225" s="2" t="str">
        <f>_xlfn.XLOOKUP(E225,Productos!A:A,Productos!B:B)</f>
        <v>AZUCAR RUBIA</v>
      </c>
      <c r="G225" s="2" t="str">
        <f>_xlfn.XLOOKUP(F225,Productos!B:B,Productos!C:C)</f>
        <v>KG</v>
      </c>
      <c r="H225" s="12">
        <v>1</v>
      </c>
      <c r="I225" s="10">
        <v>1890</v>
      </c>
      <c r="J225" s="10">
        <v>0</v>
      </c>
      <c r="K225" s="10">
        <f t="shared" si="3"/>
        <v>1890</v>
      </c>
    </row>
    <row r="226" spans="1:11" x14ac:dyDescent="0.3">
      <c r="A226" s="2">
        <f>IF(_xlfn.CONCAT(B226:C226)=_xlfn.CONCAT(B225:C225),MAX($A$2:A225),MAX($A$2:A225)+1)</f>
        <v>110</v>
      </c>
      <c r="B226" s="3">
        <v>45149</v>
      </c>
      <c r="C226" s="2" t="s">
        <v>113</v>
      </c>
      <c r="D226" s="47" t="str">
        <f>_xlfn.XLOOKUP(C226,Proveedores!A:A,Proveedores!B:B)</f>
        <v>UNIMARC</v>
      </c>
      <c r="E226" s="2">
        <v>16</v>
      </c>
      <c r="F226" s="2" t="str">
        <f>_xlfn.XLOOKUP(E226,Productos!A:A,Productos!B:B)</f>
        <v>HARINA</v>
      </c>
      <c r="G226" s="2" t="str">
        <f>_xlfn.XLOOKUP(F226,Productos!B:B,Productos!C:C)</f>
        <v>KG</v>
      </c>
      <c r="H226" s="12">
        <v>4</v>
      </c>
      <c r="I226" s="10">
        <v>990</v>
      </c>
      <c r="J226" s="10">
        <v>760</v>
      </c>
      <c r="K226" s="10">
        <f t="shared" si="3"/>
        <v>3200</v>
      </c>
    </row>
    <row r="227" spans="1:11" x14ac:dyDescent="0.3">
      <c r="A227" s="2">
        <f>IF(_xlfn.CONCAT(B227:C227)=_xlfn.CONCAT(B226:C226),MAX($A$2:A226),MAX($A$2:A226)+1)</f>
        <v>110</v>
      </c>
      <c r="B227" s="3">
        <v>45149</v>
      </c>
      <c r="C227" s="2" t="s">
        <v>113</v>
      </c>
      <c r="D227" s="47" t="str">
        <f>_xlfn.XLOOKUP(C227,Proveedores!A:A,Proveedores!B:B)</f>
        <v>UNIMARC</v>
      </c>
      <c r="E227" s="2">
        <v>43</v>
      </c>
      <c r="F227" s="2" t="str">
        <f>_xlfn.XLOOKUP(E227,Productos!A:A,Productos!B:B)</f>
        <v>VINO BLANCO</v>
      </c>
      <c r="G227" s="2" t="str">
        <f>_xlfn.XLOOKUP(F227,Productos!B:B,Productos!C:C)</f>
        <v>UN</v>
      </c>
      <c r="H227" s="12">
        <v>1</v>
      </c>
      <c r="I227" s="10">
        <v>1210</v>
      </c>
      <c r="J227" s="10">
        <v>0</v>
      </c>
      <c r="K227" s="10">
        <f t="shared" si="3"/>
        <v>1210</v>
      </c>
    </row>
    <row r="228" spans="1:11" x14ac:dyDescent="0.3">
      <c r="A228" s="2">
        <f>IF(_xlfn.CONCAT(B228:C228)=_xlfn.CONCAT(B227:C227),MAX($A$2:A227),MAX($A$2:A227)+1)</f>
        <v>110</v>
      </c>
      <c r="B228" s="3">
        <v>45149</v>
      </c>
      <c r="C228" s="2" t="s">
        <v>113</v>
      </c>
      <c r="D228" s="47" t="str">
        <f>_xlfn.XLOOKUP(C228,Proveedores!A:A,Proveedores!B:B)</f>
        <v>UNIMARC</v>
      </c>
      <c r="E228" s="2">
        <v>55</v>
      </c>
      <c r="F228" s="2" t="str">
        <f>_xlfn.XLOOKUP(E228,Productos!A:A,Productos!B:B)</f>
        <v>CERVEZA</v>
      </c>
      <c r="G228" s="2" t="str">
        <f>_xlfn.XLOOKUP(F228,Productos!B:B,Productos!C:C)</f>
        <v>UN</v>
      </c>
      <c r="H228" s="12">
        <v>1</v>
      </c>
      <c r="I228" s="10">
        <v>6450</v>
      </c>
      <c r="J228" s="10">
        <v>0</v>
      </c>
      <c r="K228" s="10">
        <f t="shared" si="3"/>
        <v>6450</v>
      </c>
    </row>
    <row r="229" spans="1:11" x14ac:dyDescent="0.3">
      <c r="A229" s="2">
        <f>IF(_xlfn.CONCAT(B229:C229)=_xlfn.CONCAT(B228:C228),MAX($A$2:A228),MAX($A$2:A228)+1)</f>
        <v>111</v>
      </c>
      <c r="B229" s="3">
        <v>45156</v>
      </c>
      <c r="C229" s="2" t="s">
        <v>113</v>
      </c>
      <c r="D229" s="47" t="str">
        <f>_xlfn.XLOOKUP(C229,Proveedores!A:A,Proveedores!B:B)</f>
        <v>UNIMARC</v>
      </c>
      <c r="E229" s="2">
        <v>1044</v>
      </c>
      <c r="F229" s="2" t="str">
        <f>_xlfn.XLOOKUP(E229,Productos!A:A,Productos!B:B)</f>
        <v>PAN INTEGRAL</v>
      </c>
      <c r="G229" s="2" t="str">
        <f>_xlfn.XLOOKUP(F229,Productos!B:B,Productos!C:C)</f>
        <v>UN</v>
      </c>
      <c r="H229" s="12">
        <v>1</v>
      </c>
      <c r="I229" s="10">
        <v>2650</v>
      </c>
      <c r="J229" s="10">
        <v>1660</v>
      </c>
      <c r="K229" s="10">
        <f t="shared" si="3"/>
        <v>990</v>
      </c>
    </row>
    <row r="230" spans="1:11" x14ac:dyDescent="0.3">
      <c r="A230" s="2">
        <f>IF(_xlfn.CONCAT(B230:C230)=_xlfn.CONCAT(B229:C229),MAX($A$2:A229),MAX($A$2:A229)+1)</f>
        <v>111</v>
      </c>
      <c r="B230" s="3">
        <v>45156</v>
      </c>
      <c r="C230" s="2" t="s">
        <v>113</v>
      </c>
      <c r="D230" s="47" t="str">
        <f>_xlfn.XLOOKUP(C230,Proveedores!A:A,Proveedores!B:B)</f>
        <v>UNIMARC</v>
      </c>
      <c r="E230" s="2">
        <v>1010</v>
      </c>
      <c r="F230" s="2" t="str">
        <f>_xlfn.XLOOKUP(E230,Productos!A:A,Productos!B:B)</f>
        <v>GALLETAS SODA</v>
      </c>
      <c r="G230" s="2" t="str">
        <f>_xlfn.XLOOKUP(F230,Productos!B:B,Productos!C:C)</f>
        <v>UN</v>
      </c>
      <c r="H230" s="12">
        <v>1</v>
      </c>
      <c r="I230" s="10">
        <v>1060</v>
      </c>
      <c r="J230" s="10">
        <v>0</v>
      </c>
      <c r="K230" s="10">
        <f t="shared" si="3"/>
        <v>1060</v>
      </c>
    </row>
    <row r="231" spans="1:11" x14ac:dyDescent="0.3">
      <c r="A231" s="2">
        <f>IF(_xlfn.CONCAT(B231:C231)=_xlfn.CONCAT(B230:C230),MAX($A$2:A230),MAX($A$2:A230)+1)</f>
        <v>111</v>
      </c>
      <c r="B231" s="3">
        <v>45156</v>
      </c>
      <c r="C231" s="2" t="s">
        <v>113</v>
      </c>
      <c r="D231" s="47" t="str">
        <f>_xlfn.XLOOKUP(C231,Proveedores!A:A,Proveedores!B:B)</f>
        <v>UNIMARC</v>
      </c>
      <c r="E231" s="2">
        <v>14</v>
      </c>
      <c r="F231" s="2" t="str">
        <f>_xlfn.XLOOKUP(E231,Productos!A:A,Productos!B:B)</f>
        <v>ARROZ</v>
      </c>
      <c r="G231" s="2" t="str">
        <f>_xlfn.XLOOKUP(F231,Productos!B:B,Productos!C:C)</f>
        <v>UN</v>
      </c>
      <c r="H231" s="12">
        <v>1</v>
      </c>
      <c r="I231" s="10">
        <v>1190</v>
      </c>
      <c r="J231" s="10">
        <v>330</v>
      </c>
      <c r="K231" s="10">
        <f t="shared" si="3"/>
        <v>860</v>
      </c>
    </row>
    <row r="232" spans="1:11" x14ac:dyDescent="0.3">
      <c r="A232" s="2">
        <f>IF(_xlfn.CONCAT(B232:C232)=_xlfn.CONCAT(B231:C231),MAX($A$2:A231),MAX($A$2:A231)+1)</f>
        <v>111</v>
      </c>
      <c r="B232" s="3">
        <v>45156</v>
      </c>
      <c r="C232" s="2" t="s">
        <v>113</v>
      </c>
      <c r="D232" s="47" t="str">
        <f>_xlfn.XLOOKUP(C232,Proveedores!A:A,Proveedores!B:B)</f>
        <v>UNIMARC</v>
      </c>
      <c r="E232" s="2">
        <v>1017</v>
      </c>
      <c r="F232" s="2" t="str">
        <f>_xlfn.XLOOKUP(E232,Productos!A:A,Productos!B:B)</f>
        <v>VINO CASA</v>
      </c>
      <c r="G232" s="2" t="str">
        <f>_xlfn.XLOOKUP(F232,Productos!B:B,Productos!C:C)</f>
        <v>UN</v>
      </c>
      <c r="H232" s="12">
        <v>1</v>
      </c>
      <c r="I232" s="10">
        <v>5190</v>
      </c>
      <c r="J232" s="10">
        <v>2076</v>
      </c>
      <c r="K232" s="10">
        <f t="shared" si="3"/>
        <v>3114</v>
      </c>
    </row>
    <row r="233" spans="1:11" x14ac:dyDescent="0.3">
      <c r="A233" s="2">
        <f>IF(_xlfn.CONCAT(B233:C233)=_xlfn.CONCAT(B232:C232),MAX($A$2:A232),MAX($A$2:A232)+1)</f>
        <v>111</v>
      </c>
      <c r="B233" s="3">
        <v>45156</v>
      </c>
      <c r="C233" s="2" t="s">
        <v>113</v>
      </c>
      <c r="D233" s="47" t="str">
        <f>_xlfn.XLOOKUP(C233,Proveedores!A:A,Proveedores!B:B)</f>
        <v>UNIMARC</v>
      </c>
      <c r="E233" s="2">
        <v>122</v>
      </c>
      <c r="F233" s="2" t="str">
        <f>_xlfn.XLOOKUP(E233,Productos!A:A,Productos!B:B)</f>
        <v>ESPINACA BOLSA 500</v>
      </c>
      <c r="G233" s="2" t="str">
        <f>_xlfn.XLOOKUP(F233,Productos!B:B,Productos!C:C)</f>
        <v>UN</v>
      </c>
      <c r="H233" s="12">
        <v>3</v>
      </c>
      <c r="I233" s="10">
        <v>1790</v>
      </c>
      <c r="J233" s="10">
        <v>0</v>
      </c>
      <c r="K233" s="10">
        <f t="shared" si="3"/>
        <v>5370</v>
      </c>
    </row>
    <row r="234" spans="1:11" x14ac:dyDescent="0.3">
      <c r="A234" s="2">
        <f>IF(_xlfn.CONCAT(B234:C234)=_xlfn.CONCAT(B233:C233),MAX($A$2:A233),MAX($A$2:A233)+1)</f>
        <v>111</v>
      </c>
      <c r="B234" s="3">
        <v>45156</v>
      </c>
      <c r="C234" s="2" t="s">
        <v>113</v>
      </c>
      <c r="D234" s="47" t="str">
        <f>_xlfn.XLOOKUP(C234,Proveedores!A:A,Proveedores!B:B)</f>
        <v>UNIMARC</v>
      </c>
      <c r="E234" s="2">
        <v>55</v>
      </c>
      <c r="F234" s="2" t="str">
        <f>_xlfn.XLOOKUP(E234,Productos!A:A,Productos!B:B)</f>
        <v>CERVEZA</v>
      </c>
      <c r="G234" s="2" t="str">
        <f>_xlfn.XLOOKUP(F234,Productos!B:B,Productos!C:C)</f>
        <v>UN</v>
      </c>
      <c r="H234" s="12">
        <v>1</v>
      </c>
      <c r="I234" s="10">
        <v>6450</v>
      </c>
      <c r="J234" s="10">
        <v>1960</v>
      </c>
      <c r="K234" s="10">
        <f t="shared" si="3"/>
        <v>4490</v>
      </c>
    </row>
    <row r="235" spans="1:11" x14ac:dyDescent="0.3">
      <c r="A235" s="2">
        <f>IF(_xlfn.CONCAT(B235:C235)=_xlfn.CONCAT(B234:C234),MAX($A$2:A234),MAX($A$2:A234)+1)</f>
        <v>112</v>
      </c>
      <c r="B235" s="3">
        <v>45152</v>
      </c>
      <c r="C235" s="2" t="s">
        <v>221</v>
      </c>
      <c r="D235" s="47" t="str">
        <f>_xlfn.XLOOKUP(C235,Proveedores!A:A,Proveedores!B:B)</f>
        <v>FAMA</v>
      </c>
      <c r="E235" s="2">
        <v>55</v>
      </c>
      <c r="F235" s="2" t="str">
        <f>_xlfn.XLOOKUP(E235,Productos!A:A,Productos!B:B)</f>
        <v>CERVEZA</v>
      </c>
      <c r="G235" s="2" t="str">
        <f>_xlfn.XLOOKUP(F235,Productos!B:B,Productos!C:C)</f>
        <v>UN</v>
      </c>
      <c r="H235" s="12">
        <v>1</v>
      </c>
      <c r="I235" s="10">
        <v>1000</v>
      </c>
      <c r="J235" s="10">
        <v>0</v>
      </c>
      <c r="K235" s="10">
        <f t="shared" si="3"/>
        <v>1000</v>
      </c>
    </row>
    <row r="236" spans="1:11" x14ac:dyDescent="0.3">
      <c r="A236" s="2">
        <f>IF(_xlfn.CONCAT(B236:C236)=_xlfn.CONCAT(B235:C235),MAX($A$2:A235),MAX($A$2:A235)+1)</f>
        <v>113</v>
      </c>
      <c r="B236" s="3">
        <v>45156</v>
      </c>
      <c r="C236" s="43" t="s">
        <v>642</v>
      </c>
      <c r="D236" s="47" t="str">
        <f>_xlfn.XLOOKUP(C236,Proveedores!A:A,Proveedores!B:B)</f>
        <v>DISTRIBUIDORA ALMACEN Y TRANSPORTE</v>
      </c>
      <c r="E236" s="2">
        <v>96</v>
      </c>
      <c r="F236" s="2" t="str">
        <f>_xlfn.XLOOKUP(E236,Productos!A:A,Productos!B:B)</f>
        <v>MAICENA</v>
      </c>
      <c r="G236" s="2" t="str">
        <f>_xlfn.XLOOKUP(F236,Productos!B:B,Productos!C:C)</f>
        <v>KG</v>
      </c>
      <c r="H236" s="12">
        <v>1</v>
      </c>
      <c r="I236" s="10">
        <v>1590</v>
      </c>
      <c r="J236" s="10">
        <v>0</v>
      </c>
      <c r="K236" s="10">
        <f t="shared" si="3"/>
        <v>1590</v>
      </c>
    </row>
    <row r="237" spans="1:11" x14ac:dyDescent="0.3">
      <c r="A237" s="2">
        <f>IF(_xlfn.CONCAT(B237:C237)=_xlfn.CONCAT(B236:C236),MAX($A$2:A236),MAX($A$2:A236)+1)</f>
        <v>114</v>
      </c>
      <c r="B237" s="3">
        <v>45152</v>
      </c>
      <c r="C237" s="2" t="s">
        <v>221</v>
      </c>
      <c r="D237" s="47" t="str">
        <f>_xlfn.XLOOKUP(C237,Proveedores!A:A,Proveedores!B:B)</f>
        <v>FAMA</v>
      </c>
      <c r="E237" s="2">
        <v>55</v>
      </c>
      <c r="F237" s="2" t="str">
        <f>_xlfn.XLOOKUP(E237,Productos!A:A,Productos!B:B)</f>
        <v>CERVEZA</v>
      </c>
      <c r="G237" s="2" t="str">
        <f>_xlfn.XLOOKUP(F237,Productos!B:B,Productos!C:C)</f>
        <v>UN</v>
      </c>
      <c r="H237" s="12">
        <v>1</v>
      </c>
      <c r="I237" s="10">
        <v>1000</v>
      </c>
      <c r="J237" s="10">
        <v>0</v>
      </c>
      <c r="K237" s="10">
        <f t="shared" si="3"/>
        <v>1000</v>
      </c>
    </row>
    <row r="238" spans="1:11" x14ac:dyDescent="0.3">
      <c r="A238" s="2">
        <f>IF(_xlfn.CONCAT(B238:C238)=_xlfn.CONCAT(B237:C237),MAX($A$2:A237),MAX($A$2:A237)+1)</f>
        <v>115</v>
      </c>
      <c r="B238" s="3">
        <v>45175</v>
      </c>
      <c r="C238" s="2" t="s">
        <v>221</v>
      </c>
      <c r="D238" s="47" t="str">
        <f>_xlfn.XLOOKUP(C238,Proveedores!A:A,Proveedores!B:B)</f>
        <v>FAMA</v>
      </c>
      <c r="E238" s="2">
        <v>1008</v>
      </c>
      <c r="F238" s="2" t="str">
        <f>_xlfn.XLOOKUP(E238,Productos!A:A,Productos!B:B)</f>
        <v>PAN CASA</v>
      </c>
      <c r="G238" s="2" t="str">
        <f>_xlfn.XLOOKUP(F238,Productos!B:B,Productos!C:C)</f>
        <v>KG</v>
      </c>
      <c r="H238" s="12">
        <v>0.66706827309236949</v>
      </c>
      <c r="I238" s="10">
        <v>2490</v>
      </c>
      <c r="J238" s="10">
        <v>0</v>
      </c>
      <c r="K238" s="10">
        <f t="shared" si="3"/>
        <v>1661</v>
      </c>
    </row>
    <row r="239" spans="1:11" x14ac:dyDescent="0.3">
      <c r="A239" s="2">
        <f>IF(_xlfn.CONCAT(B239:C239)=_xlfn.CONCAT(B238:C238),MAX($A$2:A238),MAX($A$2:A238)+1)</f>
        <v>116</v>
      </c>
      <c r="B239" s="3">
        <v>45175</v>
      </c>
      <c r="C239" s="2" t="s">
        <v>113</v>
      </c>
      <c r="D239" s="47" t="str">
        <f>_xlfn.XLOOKUP(C239,Proveedores!A:A,Proveedores!B:B)</f>
        <v>UNIMARC</v>
      </c>
      <c r="E239" s="2">
        <v>9</v>
      </c>
      <c r="F239" s="2" t="str">
        <f>_xlfn.XLOOKUP(E239,Productos!A:A,Productos!B:B)</f>
        <v>LECHE SEMIDESCREMADA</v>
      </c>
      <c r="G239" s="2" t="str">
        <f>_xlfn.XLOOKUP(F239,Productos!B:B,Productos!C:C)</f>
        <v>UN</v>
      </c>
      <c r="H239" s="12">
        <v>2</v>
      </c>
      <c r="I239" s="10">
        <v>990</v>
      </c>
      <c r="J239" s="10">
        <v>0</v>
      </c>
      <c r="K239" s="10">
        <f t="shared" si="3"/>
        <v>1980</v>
      </c>
    </row>
    <row r="240" spans="1:11" x14ac:dyDescent="0.3">
      <c r="A240" s="2">
        <f>IF(_xlfn.CONCAT(B240:C240)=_xlfn.CONCAT(B239:C239),MAX($A$2:A239),MAX($A$2:A239)+1)</f>
        <v>116</v>
      </c>
      <c r="B240" s="3">
        <v>45175</v>
      </c>
      <c r="C240" s="2" t="s">
        <v>113</v>
      </c>
      <c r="D240" s="47" t="str">
        <f>_xlfn.XLOOKUP(C240,Proveedores!A:A,Proveedores!B:B)</f>
        <v>UNIMARC</v>
      </c>
      <c r="E240" s="2">
        <v>1031</v>
      </c>
      <c r="F240" s="2" t="str">
        <f>_xlfn.XLOOKUP(E240,Productos!A:A,Productos!B:B)</f>
        <v>PAPAS FRITAS BOLSA - TARRO</v>
      </c>
      <c r="G240" s="2" t="str">
        <f>_xlfn.XLOOKUP(F240,Productos!B:B,Productos!C:C)</f>
        <v>UN</v>
      </c>
      <c r="H240" s="12">
        <v>2</v>
      </c>
      <c r="I240" s="10">
        <v>1690</v>
      </c>
      <c r="J240" s="10">
        <v>1690</v>
      </c>
      <c r="K240" s="10">
        <f t="shared" si="3"/>
        <v>1690</v>
      </c>
    </row>
    <row r="241" spans="1:11" x14ac:dyDescent="0.3">
      <c r="A241" s="2">
        <f>IF(_xlfn.CONCAT(B241:C241)=_xlfn.CONCAT(B240:C240),MAX($A$2:A240),MAX($A$2:A240)+1)</f>
        <v>116</v>
      </c>
      <c r="B241" s="3">
        <v>45175</v>
      </c>
      <c r="C241" s="2" t="s">
        <v>113</v>
      </c>
      <c r="D241" s="47" t="str">
        <f>_xlfn.XLOOKUP(C241,Proveedores!A:A,Proveedores!B:B)</f>
        <v>UNIMARC</v>
      </c>
      <c r="E241" s="2">
        <v>-1</v>
      </c>
      <c r="F241" s="2" t="str">
        <f>_xlfn.XLOOKUP(E241,Productos!A:A,Productos!B:B)</f>
        <v>OTROS</v>
      </c>
      <c r="G241" s="2" t="str">
        <f>_xlfn.XLOOKUP(F241,Productos!B:B,Productos!C:C)</f>
        <v>UN</v>
      </c>
      <c r="H241" s="12">
        <v>2</v>
      </c>
      <c r="I241" s="10">
        <v>770</v>
      </c>
      <c r="J241" s="10">
        <v>0</v>
      </c>
      <c r="K241" s="10">
        <f t="shared" si="3"/>
        <v>1540</v>
      </c>
    </row>
    <row r="242" spans="1:11" x14ac:dyDescent="0.3">
      <c r="A242" s="2">
        <f>IF(_xlfn.CONCAT(B242:C242)=_xlfn.CONCAT(B241:C241),MAX($A$2:A241),MAX($A$2:A241)+1)</f>
        <v>116</v>
      </c>
      <c r="B242" s="3">
        <v>45175</v>
      </c>
      <c r="C242" s="2" t="s">
        <v>113</v>
      </c>
      <c r="D242" s="47" t="str">
        <f>_xlfn.XLOOKUP(C242,Proveedores!A:A,Proveedores!B:B)</f>
        <v>UNIMARC</v>
      </c>
      <c r="E242" s="2">
        <v>54</v>
      </c>
      <c r="F242" s="2" t="str">
        <f>_xlfn.XLOOKUP(E242,Productos!A:A,Productos!B:B)</f>
        <v>GALLETAS</v>
      </c>
      <c r="G242" s="2" t="str">
        <f>_xlfn.XLOOKUP(F242,Productos!B:B,Productos!C:C)</f>
        <v>UN</v>
      </c>
      <c r="H242" s="12">
        <v>1</v>
      </c>
      <c r="I242" s="10">
        <v>1290</v>
      </c>
      <c r="J242" s="10">
        <v>280</v>
      </c>
      <c r="K242" s="10">
        <f t="shared" si="3"/>
        <v>1010</v>
      </c>
    </row>
    <row r="243" spans="1:11" x14ac:dyDescent="0.3">
      <c r="A243" s="2">
        <f>IF(_xlfn.CONCAT(B243:C243)=_xlfn.CONCAT(B242:C242),MAX($A$2:A242),MAX($A$2:A242)+1)</f>
        <v>116</v>
      </c>
      <c r="B243" s="3">
        <v>45175</v>
      </c>
      <c r="C243" s="2" t="s">
        <v>113</v>
      </c>
      <c r="D243" s="47" t="str">
        <f>_xlfn.XLOOKUP(C243,Proveedores!A:A,Proveedores!B:B)</f>
        <v>UNIMARC</v>
      </c>
      <c r="E243" s="2">
        <v>1011</v>
      </c>
      <c r="F243" s="2" t="str">
        <f>_xlfn.XLOOKUP(E243,Productos!A:A,Productos!B:B)</f>
        <v>ART. LIMPIEZA</v>
      </c>
      <c r="G243" s="2" t="str">
        <f>_xlfn.XLOOKUP(F243,Productos!B:B,Productos!C:C)</f>
        <v>UN</v>
      </c>
      <c r="H243" s="12">
        <v>1</v>
      </c>
      <c r="I243" s="10">
        <v>2220</v>
      </c>
      <c r="J243" s="10">
        <v>1230</v>
      </c>
      <c r="K243" s="10">
        <f t="shared" si="3"/>
        <v>990</v>
      </c>
    </row>
    <row r="244" spans="1:11" x14ac:dyDescent="0.3">
      <c r="A244" s="2">
        <f>IF(_xlfn.CONCAT(B244:C244)=_xlfn.CONCAT(B243:C243),MAX($A$2:A243),MAX($A$2:A243)+1)</f>
        <v>116</v>
      </c>
      <c r="B244" s="3">
        <v>45175</v>
      </c>
      <c r="C244" s="2" t="s">
        <v>113</v>
      </c>
      <c r="D244" s="47" t="str">
        <f>_xlfn.XLOOKUP(C244,Proveedores!A:A,Proveedores!B:B)</f>
        <v>UNIMARC</v>
      </c>
      <c r="E244" s="2">
        <v>48</v>
      </c>
      <c r="F244" s="2" t="str">
        <f>_xlfn.XLOOKUP(E244,Productos!A:A,Productos!B:B)</f>
        <v>SAL COCINA</v>
      </c>
      <c r="G244" s="2" t="str">
        <f>_xlfn.XLOOKUP(F244,Productos!B:B,Productos!C:C)</f>
        <v>UN</v>
      </c>
      <c r="H244" s="12">
        <v>1</v>
      </c>
      <c r="I244" s="10">
        <v>430</v>
      </c>
      <c r="J244" s="10">
        <v>0</v>
      </c>
      <c r="K244" s="10">
        <f t="shared" si="3"/>
        <v>430</v>
      </c>
    </row>
    <row r="245" spans="1:11" x14ac:dyDescent="0.3">
      <c r="A245" s="2">
        <f>IF(_xlfn.CONCAT(B245:C245)=_xlfn.CONCAT(B244:C244),MAX($A$2:A244),MAX($A$2:A244)+1)</f>
        <v>116</v>
      </c>
      <c r="B245" s="3">
        <v>45175</v>
      </c>
      <c r="C245" s="2" t="s">
        <v>113</v>
      </c>
      <c r="D245" s="47" t="str">
        <f>_xlfn.XLOOKUP(C245,Proveedores!A:A,Proveedores!B:B)</f>
        <v>UNIMARC</v>
      </c>
      <c r="E245" s="2">
        <v>1008</v>
      </c>
      <c r="F245" s="2" t="str">
        <f>_xlfn.XLOOKUP(E245,Productos!A:A,Productos!B:B)</f>
        <v>PAN CASA</v>
      </c>
      <c r="G245" s="2" t="str">
        <f>_xlfn.XLOOKUP(F245,Productos!B:B,Productos!C:C)</f>
        <v>KG</v>
      </c>
      <c r="H245" s="12">
        <v>0.57199999999999995</v>
      </c>
      <c r="I245" s="10">
        <v>2990</v>
      </c>
      <c r="J245" s="10">
        <v>0</v>
      </c>
      <c r="K245" s="10">
        <f t="shared" si="3"/>
        <v>1710</v>
      </c>
    </row>
    <row r="246" spans="1:11" x14ac:dyDescent="0.3">
      <c r="A246" s="2">
        <f>IF(_xlfn.CONCAT(B246:C246)=_xlfn.CONCAT(B245:C245),MAX($A$2:A245),MAX($A$2:A245)+1)</f>
        <v>116</v>
      </c>
      <c r="B246" s="3">
        <v>45175</v>
      </c>
      <c r="C246" s="2" t="s">
        <v>113</v>
      </c>
      <c r="D246" s="47" t="str">
        <f>_xlfn.XLOOKUP(C246,Proveedores!A:A,Proveedores!B:B)</f>
        <v>UNIMARC</v>
      </c>
      <c r="E246" s="2">
        <v>14</v>
      </c>
      <c r="F246" s="2" t="str">
        <f>_xlfn.XLOOKUP(E246,Productos!A:A,Productos!B:B)</f>
        <v>ARROZ</v>
      </c>
      <c r="G246" s="2" t="str">
        <f>_xlfn.XLOOKUP(F246,Productos!B:B,Productos!C:C)</f>
        <v>UN</v>
      </c>
      <c r="H246" s="12">
        <v>1</v>
      </c>
      <c r="I246" s="10">
        <v>860</v>
      </c>
      <c r="J246" s="10">
        <v>0</v>
      </c>
      <c r="K246" s="10">
        <f t="shared" si="3"/>
        <v>860</v>
      </c>
    </row>
    <row r="247" spans="1:11" x14ac:dyDescent="0.3">
      <c r="A247" s="2">
        <f>IF(_xlfn.CONCAT(B247:C247)=_xlfn.CONCAT(B246:C246),MAX($A$2:A246),MAX($A$2:A246)+1)</f>
        <v>116</v>
      </c>
      <c r="B247" s="3">
        <v>45175</v>
      </c>
      <c r="C247" s="2" t="s">
        <v>113</v>
      </c>
      <c r="D247" s="47" t="str">
        <f>_xlfn.XLOOKUP(C247,Proveedores!A:A,Proveedores!B:B)</f>
        <v>UNIMARC</v>
      </c>
      <c r="E247" s="2">
        <v>6</v>
      </c>
      <c r="F247" s="2" t="str">
        <f>_xlfn.XLOOKUP(E247,Productos!A:A,Productos!B:B)</f>
        <v>FIDEOS - SPAGHETI</v>
      </c>
      <c r="G247" s="2" t="str">
        <f>_xlfn.XLOOKUP(F247,Productos!B:B,Productos!C:C)</f>
        <v>UN</v>
      </c>
      <c r="H247" s="12">
        <v>2</v>
      </c>
      <c r="I247" s="10">
        <v>490</v>
      </c>
      <c r="J247" s="10">
        <v>0</v>
      </c>
      <c r="K247" s="10">
        <f t="shared" si="3"/>
        <v>980</v>
      </c>
    </row>
    <row r="248" spans="1:11" x14ac:dyDescent="0.3">
      <c r="A248" s="2">
        <f>IF(_xlfn.CONCAT(B248:C248)=_xlfn.CONCAT(B247:C247),MAX($A$2:A247),MAX($A$2:A247)+1)</f>
        <v>117</v>
      </c>
      <c r="B248" s="3">
        <v>45156</v>
      </c>
      <c r="C248" s="2" t="s">
        <v>108</v>
      </c>
      <c r="D248" s="47" t="str">
        <f>_xlfn.XLOOKUP(C248,Proveedores!A:A,Proveedores!B:B)</f>
        <v>COMERCIAL DE GALLARDO LTDA</v>
      </c>
      <c r="E248" s="2">
        <v>8</v>
      </c>
      <c r="F248" s="2" t="str">
        <f>_xlfn.XLOOKUP(E248,Productos!A:A,Productos!B:B)</f>
        <v>JAMON</v>
      </c>
      <c r="G248" s="2" t="str">
        <f>_xlfn.XLOOKUP(F248,Productos!B:B,Productos!C:C)</f>
        <v>KG</v>
      </c>
      <c r="H248" s="12">
        <v>1</v>
      </c>
      <c r="I248" s="10">
        <v>690</v>
      </c>
      <c r="J248" s="10">
        <v>0</v>
      </c>
      <c r="K248" s="10">
        <f t="shared" si="3"/>
        <v>690</v>
      </c>
    </row>
    <row r="249" spans="1:11" x14ac:dyDescent="0.3">
      <c r="A249" s="2">
        <f>IF(_xlfn.CONCAT(B249:C249)=_xlfn.CONCAT(B248:C248),MAX($A$2:A248),MAX($A$2:A248)+1)</f>
        <v>117</v>
      </c>
      <c r="B249" s="3">
        <v>45156</v>
      </c>
      <c r="C249" s="2" t="s">
        <v>108</v>
      </c>
      <c r="D249" s="47" t="str">
        <f>_xlfn.XLOOKUP(C249,Proveedores!A:A,Proveedores!B:B)</f>
        <v>COMERCIAL DE GALLARDO LTDA</v>
      </c>
      <c r="E249" s="2">
        <v>8</v>
      </c>
      <c r="F249" s="2" t="str">
        <f>_xlfn.XLOOKUP(E249,Productos!A:A,Productos!B:B)</f>
        <v>JAMON</v>
      </c>
      <c r="G249" s="2" t="str">
        <f>_xlfn.XLOOKUP(F249,Productos!B:B,Productos!C:C)</f>
        <v>KG</v>
      </c>
      <c r="H249" s="12">
        <v>0.26</v>
      </c>
      <c r="I249" s="10">
        <v>7160</v>
      </c>
      <c r="J249" s="10">
        <v>0</v>
      </c>
      <c r="K249" s="10">
        <f t="shared" si="3"/>
        <v>1862</v>
      </c>
    </row>
    <row r="250" spans="1:11" x14ac:dyDescent="0.3">
      <c r="A250" s="2">
        <f>IF(_xlfn.CONCAT(B250:C250)=_xlfn.CONCAT(B249:C249),MAX($A$2:A249),MAX($A$2:A249)+1)</f>
        <v>117</v>
      </c>
      <c r="B250" s="3">
        <v>45156</v>
      </c>
      <c r="C250" s="2" t="s">
        <v>108</v>
      </c>
      <c r="D250" s="47" t="str">
        <f>_xlfn.XLOOKUP(C250,Proveedores!A:A,Proveedores!B:B)</f>
        <v>COMERCIAL DE GALLARDO LTDA</v>
      </c>
      <c r="E250" s="2">
        <v>1022</v>
      </c>
      <c r="F250" s="2" t="str">
        <f>_xlfn.XLOOKUP(E250,Productos!A:A,Productos!B:B)</f>
        <v>JAMONADA</v>
      </c>
      <c r="G250" s="2" t="str">
        <f>_xlfn.XLOOKUP(F250,Productos!B:B,Productos!C:C)</f>
        <v>KG</v>
      </c>
      <c r="H250" s="12">
        <v>0.245</v>
      </c>
      <c r="I250" s="10">
        <v>6360</v>
      </c>
      <c r="J250" s="10">
        <v>0</v>
      </c>
      <c r="K250" s="10">
        <f t="shared" si="3"/>
        <v>1558</v>
      </c>
    </row>
    <row r="251" spans="1:11" x14ac:dyDescent="0.3">
      <c r="A251" s="2">
        <f>IF(_xlfn.CONCAT(B251:C251)=_xlfn.CONCAT(B250:C250),MAX($A$2:A250),MAX($A$2:A250)+1)</f>
        <v>117</v>
      </c>
      <c r="B251" s="3">
        <v>45156</v>
      </c>
      <c r="C251" s="2" t="s">
        <v>108</v>
      </c>
      <c r="D251" s="47" t="str">
        <f>_xlfn.XLOOKUP(C251,Proveedores!A:A,Proveedores!B:B)</f>
        <v>COMERCIAL DE GALLARDO LTDA</v>
      </c>
      <c r="E251" s="2">
        <v>26</v>
      </c>
      <c r="F251" s="2" t="str">
        <f>_xlfn.XLOOKUP(E251,Productos!A:A,Productos!B:B)</f>
        <v>QUESO</v>
      </c>
      <c r="G251" s="2" t="str">
        <f>_xlfn.XLOOKUP(F251,Productos!B:B,Productos!C:C)</f>
        <v>KG</v>
      </c>
      <c r="H251" s="12">
        <v>3.5449999999999999</v>
      </c>
      <c r="I251" s="10">
        <v>4690</v>
      </c>
      <c r="J251" s="10">
        <v>0</v>
      </c>
      <c r="K251" s="10">
        <f t="shared" si="3"/>
        <v>16626</v>
      </c>
    </row>
    <row r="252" spans="1:11" x14ac:dyDescent="0.3">
      <c r="A252" s="2">
        <f>IF(_xlfn.CONCAT(B252:C252)=_xlfn.CONCAT(B251:C251),MAX($A$2:A251),MAX($A$2:A251)+1)</f>
        <v>118</v>
      </c>
      <c r="B252" s="3">
        <v>45155</v>
      </c>
      <c r="C252" s="2" t="s">
        <v>279</v>
      </c>
      <c r="D252" s="47" t="str">
        <f>_xlfn.XLOOKUP(C252,Proveedores!A:A,Proveedores!B:B)</f>
        <v>GALPON</v>
      </c>
      <c r="E252" s="2">
        <v>1014</v>
      </c>
      <c r="F252" s="2" t="str">
        <f>_xlfn.XLOOKUP(E252,Productos!A:A,Productos!B:B)</f>
        <v>BEBIDA</v>
      </c>
      <c r="G252" s="2" t="str">
        <f>_xlfn.XLOOKUP(F252,Productos!B:B,Productos!C:C)</f>
        <v>UN</v>
      </c>
      <c r="H252" s="12">
        <v>1</v>
      </c>
      <c r="I252" s="10">
        <v>1700</v>
      </c>
      <c r="J252" s="10">
        <v>0</v>
      </c>
      <c r="K252" s="10">
        <f t="shared" si="3"/>
        <v>1700</v>
      </c>
    </row>
    <row r="253" spans="1:11" x14ac:dyDescent="0.3">
      <c r="A253" s="2">
        <f>IF(_xlfn.CONCAT(B253:C253)=_xlfn.CONCAT(B252:C252),MAX($A$2:A252),MAX($A$2:A252)+1)</f>
        <v>119</v>
      </c>
      <c r="B253" s="3">
        <v>45152</v>
      </c>
      <c r="C253" s="2" t="s">
        <v>279</v>
      </c>
      <c r="D253" s="47" t="str">
        <f>_xlfn.XLOOKUP(C253,Proveedores!A:A,Proveedores!B:B)</f>
        <v>GALPON</v>
      </c>
      <c r="E253" s="2">
        <v>49</v>
      </c>
      <c r="F253" s="2" t="str">
        <f>_xlfn.XLOOKUP(E253,Productos!A:A,Productos!B:B)</f>
        <v>PAN RALLADO</v>
      </c>
      <c r="G253" s="2" t="str">
        <f>_xlfn.XLOOKUP(F253,Productos!B:B,Productos!C:C)</f>
        <v>UN</v>
      </c>
      <c r="H253" s="12">
        <v>1</v>
      </c>
      <c r="I253" s="10">
        <v>1600</v>
      </c>
      <c r="J253" s="10">
        <v>0</v>
      </c>
      <c r="K253" s="10">
        <f t="shared" si="3"/>
        <v>1600</v>
      </c>
    </row>
    <row r="254" spans="1:11" x14ac:dyDescent="0.3">
      <c r="A254" s="2">
        <f>IF(_xlfn.CONCAT(B254:C254)=_xlfn.CONCAT(B253:C253),MAX($A$2:A253),MAX($A$2:A253)+1)</f>
        <v>120</v>
      </c>
      <c r="B254" s="3">
        <v>45152</v>
      </c>
      <c r="C254" s="2" t="s">
        <v>221</v>
      </c>
      <c r="D254" s="47" t="str">
        <f>_xlfn.XLOOKUP(C254,Proveedores!A:A,Proveedores!B:B)</f>
        <v>FAMA</v>
      </c>
      <c r="E254" s="2">
        <v>55</v>
      </c>
      <c r="F254" s="2" t="str">
        <f>_xlfn.XLOOKUP(E254,Productos!A:A,Productos!B:B)</f>
        <v>CERVEZA</v>
      </c>
      <c r="G254" s="2" t="str">
        <f>_xlfn.XLOOKUP(F254,Productos!B:B,Productos!C:C)</f>
        <v>UN</v>
      </c>
      <c r="H254" s="12">
        <v>2</v>
      </c>
      <c r="I254" s="10">
        <v>1000</v>
      </c>
      <c r="J254" s="10">
        <v>0</v>
      </c>
      <c r="K254" s="10">
        <f t="shared" si="3"/>
        <v>2000</v>
      </c>
    </row>
    <row r="255" spans="1:11" x14ac:dyDescent="0.3">
      <c r="A255" s="2">
        <f>IF(_xlfn.CONCAT(B255:C255)=_xlfn.CONCAT(B254:C254),MAX($A$2:A254),MAX($A$2:A254)+1)</f>
        <v>121</v>
      </c>
      <c r="B255" s="3">
        <v>45150</v>
      </c>
      <c r="C255" s="2" t="s">
        <v>221</v>
      </c>
      <c r="D255" s="47" t="str">
        <f>_xlfn.XLOOKUP(C255,Proveedores!A:A,Proveedores!B:B)</f>
        <v>FAMA</v>
      </c>
      <c r="E255" s="2">
        <v>55</v>
      </c>
      <c r="F255" s="2" t="str">
        <f>_xlfn.XLOOKUP(E255,Productos!A:A,Productos!B:B)</f>
        <v>CERVEZA</v>
      </c>
      <c r="G255" s="2" t="str">
        <f>_xlfn.XLOOKUP(F255,Productos!B:B,Productos!C:C)</f>
        <v>UN</v>
      </c>
      <c r="H255" s="12">
        <v>3</v>
      </c>
      <c r="I255" s="10">
        <v>1000</v>
      </c>
      <c r="J255" s="10">
        <v>0</v>
      </c>
      <c r="K255" s="10">
        <f t="shared" si="3"/>
        <v>3000</v>
      </c>
    </row>
    <row r="256" spans="1:11" x14ac:dyDescent="0.3">
      <c r="A256" s="2">
        <f>IF(_xlfn.CONCAT(B256:C256)=_xlfn.CONCAT(B255:C255),MAX($A$2:A255),MAX($A$2:A255)+1)</f>
        <v>122</v>
      </c>
      <c r="B256" s="3">
        <v>45147</v>
      </c>
      <c r="C256" s="2" t="s">
        <v>466</v>
      </c>
      <c r="D256" s="47" t="str">
        <f>_xlfn.XLOOKUP(C256,Proveedores!A:A,Proveedores!B:B)</f>
        <v>ALVI SA</v>
      </c>
      <c r="E256" s="2">
        <v>1045</v>
      </c>
      <c r="F256" s="2" t="str">
        <f>_xlfn.XLOOKUP(E256,Productos!A:A,Productos!B:B)</f>
        <v>FLAN</v>
      </c>
      <c r="G256" s="2" t="str">
        <f>_xlfn.XLOOKUP(F256,Productos!B:B,Productos!C:C)</f>
        <v>UN</v>
      </c>
      <c r="H256" s="12">
        <v>4</v>
      </c>
      <c r="I256" s="10">
        <v>270</v>
      </c>
      <c r="J256" s="10">
        <v>0</v>
      </c>
      <c r="K256" s="10">
        <f t="shared" si="3"/>
        <v>1080</v>
      </c>
    </row>
    <row r="257" spans="1:11" x14ac:dyDescent="0.3">
      <c r="A257" s="2">
        <f>IF(_xlfn.CONCAT(B257:C257)=_xlfn.CONCAT(B256:C256),MAX($A$2:A256),MAX($A$2:A256)+1)</f>
        <v>122</v>
      </c>
      <c r="B257" s="3">
        <v>45147</v>
      </c>
      <c r="C257" s="2" t="s">
        <v>466</v>
      </c>
      <c r="D257" s="47" t="str">
        <f>_xlfn.XLOOKUP(C257,Proveedores!A:A,Proveedores!B:B)</f>
        <v>ALVI SA</v>
      </c>
      <c r="E257" s="2">
        <v>48</v>
      </c>
      <c r="F257" s="2" t="str">
        <f>_xlfn.XLOOKUP(E257,Productos!A:A,Productos!B:B)</f>
        <v>SAL COCINA</v>
      </c>
      <c r="G257" s="2" t="str">
        <f>_xlfn.XLOOKUP(F257,Productos!B:B,Productos!C:C)</f>
        <v>UN</v>
      </c>
      <c r="H257" s="12">
        <v>3</v>
      </c>
      <c r="I257" s="10">
        <v>390</v>
      </c>
      <c r="J257" s="10">
        <v>0</v>
      </c>
      <c r="K257" s="10">
        <f t="shared" si="3"/>
        <v>1170</v>
      </c>
    </row>
    <row r="258" spans="1:11" x14ac:dyDescent="0.3">
      <c r="A258" s="2">
        <f>IF(_xlfn.CONCAT(B258:C258)=_xlfn.CONCAT(B257:C257),MAX($A$2:A257),MAX($A$2:A257)+1)</f>
        <v>122</v>
      </c>
      <c r="B258" s="3">
        <v>45147</v>
      </c>
      <c r="C258" s="2" t="s">
        <v>466</v>
      </c>
      <c r="D258" s="47" t="str">
        <f>_xlfn.XLOOKUP(C258,Proveedores!A:A,Proveedores!B:B)</f>
        <v>ALVI SA</v>
      </c>
      <c r="E258" s="2">
        <v>23</v>
      </c>
      <c r="F258" s="2" t="str">
        <f>_xlfn.XLOOKUP(E258,Productos!A:A,Productos!B:B)</f>
        <v>MARGARINA</v>
      </c>
      <c r="G258" s="2" t="str">
        <f>_xlfn.XLOOKUP(F258,Productos!B:B,Productos!C:C)</f>
        <v>UN</v>
      </c>
      <c r="H258" s="12">
        <v>2</v>
      </c>
      <c r="I258" s="10">
        <v>1590</v>
      </c>
      <c r="J258" s="10">
        <v>0</v>
      </c>
      <c r="K258" s="10">
        <f t="shared" si="3"/>
        <v>3180</v>
      </c>
    </row>
    <row r="259" spans="1:11" x14ac:dyDescent="0.3">
      <c r="A259" s="2">
        <f>IF(_xlfn.CONCAT(B259:C259)=_xlfn.CONCAT(B258:C258),MAX($A$2:A258),MAX($A$2:A258)+1)</f>
        <v>122</v>
      </c>
      <c r="B259" s="3">
        <v>45147</v>
      </c>
      <c r="C259" s="2" t="s">
        <v>466</v>
      </c>
      <c r="D259" s="47" t="str">
        <f>_xlfn.XLOOKUP(C259,Proveedores!A:A,Proveedores!B:B)</f>
        <v>ALVI SA</v>
      </c>
      <c r="E259" s="2">
        <v>61</v>
      </c>
      <c r="F259" s="2" t="str">
        <f>_xlfn.XLOOKUP(E259,Productos!A:A,Productos!B:B)</f>
        <v>PATE</v>
      </c>
      <c r="G259" s="2" t="str">
        <f>_xlfn.XLOOKUP(F259,Productos!B:B,Productos!C:C)</f>
        <v>UN</v>
      </c>
      <c r="H259" s="12">
        <v>1</v>
      </c>
      <c r="I259" s="10">
        <v>840</v>
      </c>
      <c r="J259" s="10">
        <v>0</v>
      </c>
      <c r="K259" s="10">
        <f t="shared" ref="K259:K322" si="4">ROUND((H259*I259)-J259, 0)</f>
        <v>840</v>
      </c>
    </row>
    <row r="260" spans="1:11" x14ac:dyDescent="0.3">
      <c r="A260" s="2">
        <f>IF(_xlfn.CONCAT(B260:C260)=_xlfn.CONCAT(B259:C259),MAX($A$2:A259),MAX($A$2:A259)+1)</f>
        <v>122</v>
      </c>
      <c r="B260" s="3">
        <v>45147</v>
      </c>
      <c r="C260" s="2" t="s">
        <v>466</v>
      </c>
      <c r="D260" s="47" t="str">
        <f>_xlfn.XLOOKUP(C260,Proveedores!A:A,Proveedores!B:B)</f>
        <v>ALVI SA</v>
      </c>
      <c r="E260" s="2">
        <v>61</v>
      </c>
      <c r="F260" s="2" t="str">
        <f>_xlfn.XLOOKUP(E260,Productos!A:A,Productos!B:B)</f>
        <v>PATE</v>
      </c>
      <c r="G260" s="2" t="str">
        <f>_xlfn.XLOOKUP(F260,Productos!B:B,Productos!C:C)</f>
        <v>UN</v>
      </c>
      <c r="H260" s="12">
        <v>2</v>
      </c>
      <c r="I260" s="10">
        <v>1350</v>
      </c>
      <c r="J260" s="10">
        <v>0</v>
      </c>
      <c r="K260" s="10">
        <f t="shared" si="4"/>
        <v>2700</v>
      </c>
    </row>
    <row r="261" spans="1:11" x14ac:dyDescent="0.3">
      <c r="A261" s="2">
        <f>IF(_xlfn.CONCAT(B261:C261)=_xlfn.CONCAT(B260:C260),MAX($A$2:A260),MAX($A$2:A260)+1)</f>
        <v>122</v>
      </c>
      <c r="B261" s="3">
        <v>45147</v>
      </c>
      <c r="C261" s="2" t="s">
        <v>466</v>
      </c>
      <c r="D261" s="47" t="str">
        <f>_xlfn.XLOOKUP(C261,Proveedores!A:A,Proveedores!B:B)</f>
        <v>ALVI SA</v>
      </c>
      <c r="E261" s="2">
        <v>11</v>
      </c>
      <c r="F261" s="2" t="str">
        <f>_xlfn.XLOOKUP(E261,Productos!A:A,Productos!B:B)</f>
        <v>PAN MOLDE</v>
      </c>
      <c r="G261" s="2" t="str">
        <f>_xlfn.XLOOKUP(F261,Productos!B:B,Productos!C:C)</f>
        <v>UN</v>
      </c>
      <c r="H261" s="12">
        <v>2</v>
      </c>
      <c r="I261" s="10">
        <v>3150</v>
      </c>
      <c r="J261" s="10">
        <v>0</v>
      </c>
      <c r="K261" s="10">
        <f t="shared" si="4"/>
        <v>6300</v>
      </c>
    </row>
    <row r="262" spans="1:11" x14ac:dyDescent="0.3">
      <c r="A262" s="2">
        <f>IF(_xlfn.CONCAT(B262:C262)=_xlfn.CONCAT(B261:C261),MAX($A$2:A261),MAX($A$2:A261)+1)</f>
        <v>122</v>
      </c>
      <c r="B262" s="3">
        <v>45147</v>
      </c>
      <c r="C262" s="2" t="s">
        <v>466</v>
      </c>
      <c r="D262" s="47" t="str">
        <f>_xlfn.XLOOKUP(C262,Proveedores!A:A,Proveedores!B:B)</f>
        <v>ALVI SA</v>
      </c>
      <c r="E262" s="2">
        <v>123</v>
      </c>
      <c r="F262" s="2" t="str">
        <f>_xlfn.XLOOKUP(E262,Productos!A:A,Productos!B:B)</f>
        <v>QUEQUITO</v>
      </c>
      <c r="G262" s="2" t="str">
        <f>_xlfn.XLOOKUP(F262,Productos!B:B,Productos!C:C)</f>
        <v>UN</v>
      </c>
      <c r="H262" s="12">
        <v>1</v>
      </c>
      <c r="I262" s="10">
        <v>1090</v>
      </c>
      <c r="J262" s="10">
        <v>0</v>
      </c>
      <c r="K262" s="10">
        <f t="shared" si="4"/>
        <v>1090</v>
      </c>
    </row>
    <row r="263" spans="1:11" x14ac:dyDescent="0.3">
      <c r="A263" s="2">
        <f>IF(_xlfn.CONCAT(B263:C263)=_xlfn.CONCAT(B262:C262),MAX($A$2:A262),MAX($A$2:A262)+1)</f>
        <v>122</v>
      </c>
      <c r="B263" s="3">
        <v>45147</v>
      </c>
      <c r="C263" s="2" t="s">
        <v>466</v>
      </c>
      <c r="D263" s="47" t="str">
        <f>_xlfn.XLOOKUP(C263,Proveedores!A:A,Proveedores!B:B)</f>
        <v>ALVI SA</v>
      </c>
      <c r="E263" s="2">
        <v>14</v>
      </c>
      <c r="F263" s="2" t="str">
        <f>_xlfn.XLOOKUP(E263,Productos!A:A,Productos!B:B)</f>
        <v>ARROZ</v>
      </c>
      <c r="G263" s="2" t="str">
        <f>_xlfn.XLOOKUP(F263,Productos!B:B,Productos!C:C)</f>
        <v>UN</v>
      </c>
      <c r="H263" s="12">
        <v>3</v>
      </c>
      <c r="I263" s="10">
        <v>840</v>
      </c>
      <c r="J263" s="10">
        <v>0</v>
      </c>
      <c r="K263" s="10">
        <f t="shared" si="4"/>
        <v>2520</v>
      </c>
    </row>
    <row r="264" spans="1:11" x14ac:dyDescent="0.3">
      <c r="A264" s="2">
        <f>IF(_xlfn.CONCAT(B264:C264)=_xlfn.CONCAT(B263:C263),MAX($A$2:A263),MAX($A$2:A263)+1)</f>
        <v>122</v>
      </c>
      <c r="B264" s="3">
        <v>45147</v>
      </c>
      <c r="C264" s="2" t="s">
        <v>466</v>
      </c>
      <c r="D264" s="47" t="str">
        <f>_xlfn.XLOOKUP(C264,Proveedores!A:A,Proveedores!B:B)</f>
        <v>ALVI SA</v>
      </c>
      <c r="E264" s="2">
        <v>52</v>
      </c>
      <c r="F264" s="2" t="str">
        <f>_xlfn.XLOOKUP(E264,Productos!A:A,Productos!B:B)</f>
        <v>PRIMAVERA MINUTO VERDE</v>
      </c>
      <c r="G264" s="2" t="str">
        <f>_xlfn.XLOOKUP(F264,Productos!B:B,Productos!C:C)</f>
        <v>UN</v>
      </c>
      <c r="H264" s="12">
        <v>2</v>
      </c>
      <c r="I264" s="10">
        <v>2550</v>
      </c>
      <c r="J264" s="10">
        <v>0</v>
      </c>
      <c r="K264" s="10">
        <f t="shared" si="4"/>
        <v>5100</v>
      </c>
    </row>
    <row r="265" spans="1:11" x14ac:dyDescent="0.3">
      <c r="A265" s="2">
        <f>IF(_xlfn.CONCAT(B265:C265)=_xlfn.CONCAT(B264:C264),MAX($A$2:A264),MAX($A$2:A264)+1)</f>
        <v>122</v>
      </c>
      <c r="B265" s="3">
        <v>45147</v>
      </c>
      <c r="C265" s="2" t="s">
        <v>466</v>
      </c>
      <c r="D265" s="47" t="str">
        <f>_xlfn.XLOOKUP(C265,Proveedores!A:A,Proveedores!B:B)</f>
        <v>ALVI SA</v>
      </c>
      <c r="E265" s="2">
        <v>30</v>
      </c>
      <c r="F265" s="2" t="str">
        <f>_xlfn.XLOOKUP(E265,Productos!A:A,Productos!B:B)</f>
        <v>CHOCLO BOLSA 1KG</v>
      </c>
      <c r="G265" s="2" t="str">
        <f>_xlfn.XLOOKUP(F265,Productos!B:B,Productos!C:C)</f>
        <v>UN</v>
      </c>
      <c r="H265" s="12">
        <v>2</v>
      </c>
      <c r="I265" s="10">
        <v>2550</v>
      </c>
      <c r="J265" s="10">
        <v>0</v>
      </c>
      <c r="K265" s="10">
        <f t="shared" si="4"/>
        <v>5100</v>
      </c>
    </row>
    <row r="266" spans="1:11" x14ac:dyDescent="0.3">
      <c r="A266" s="2">
        <f>IF(_xlfn.CONCAT(B266:C266)=_xlfn.CONCAT(B265:C265),MAX($A$2:A265),MAX($A$2:A265)+1)</f>
        <v>122</v>
      </c>
      <c r="B266" s="3">
        <v>45147</v>
      </c>
      <c r="C266" s="2" t="s">
        <v>466</v>
      </c>
      <c r="D266" s="47" t="str">
        <f>_xlfn.XLOOKUP(C266,Proveedores!A:A,Proveedores!B:B)</f>
        <v>ALVI SA</v>
      </c>
      <c r="E266" s="2">
        <v>6</v>
      </c>
      <c r="F266" s="2" t="str">
        <f>_xlfn.XLOOKUP(E266,Productos!A:A,Productos!B:B)</f>
        <v>FIDEOS - SPAGHETI</v>
      </c>
      <c r="G266" s="2" t="str">
        <f>_xlfn.XLOOKUP(F266,Productos!B:B,Productos!C:C)</f>
        <v>UN</v>
      </c>
      <c r="H266" s="12">
        <v>3</v>
      </c>
      <c r="I266" s="10">
        <v>720</v>
      </c>
      <c r="J266" s="10">
        <v>0</v>
      </c>
      <c r="K266" s="10">
        <f t="shared" si="4"/>
        <v>2160</v>
      </c>
    </row>
    <row r="267" spans="1:11" x14ac:dyDescent="0.3">
      <c r="A267" s="2">
        <f>IF(_xlfn.CONCAT(B267:C267)=_xlfn.CONCAT(B266:C266),MAX($A$2:A266),MAX($A$2:A266)+1)</f>
        <v>122</v>
      </c>
      <c r="B267" s="3">
        <v>45147</v>
      </c>
      <c r="C267" s="2" t="s">
        <v>466</v>
      </c>
      <c r="D267" s="47" t="str">
        <f>_xlfn.XLOOKUP(C267,Proveedores!A:A,Proveedores!B:B)</f>
        <v>ALVI SA</v>
      </c>
      <c r="E267" s="2">
        <v>2</v>
      </c>
      <c r="F267" s="2" t="str">
        <f>_xlfn.XLOOKUP(E267,Productos!A:A,Productos!B:B)</f>
        <v>CREMA DE LECHE</v>
      </c>
      <c r="G267" s="2" t="str">
        <f>_xlfn.XLOOKUP(F267,Productos!B:B,Productos!C:C)</f>
        <v>LT</v>
      </c>
      <c r="H267" s="12">
        <v>2</v>
      </c>
      <c r="I267" s="10">
        <v>3590</v>
      </c>
      <c r="J267" s="10">
        <v>0</v>
      </c>
      <c r="K267" s="10">
        <f t="shared" si="4"/>
        <v>7180</v>
      </c>
    </row>
    <row r="268" spans="1:11" x14ac:dyDescent="0.3">
      <c r="A268" s="2">
        <f>IF(_xlfn.CONCAT(B268:C268)=_xlfn.CONCAT(B267:C267),MAX($A$2:A267),MAX($A$2:A267)+1)</f>
        <v>122</v>
      </c>
      <c r="B268" s="3">
        <v>45147</v>
      </c>
      <c r="C268" s="2" t="s">
        <v>466</v>
      </c>
      <c r="D268" s="47" t="str">
        <f>_xlfn.XLOOKUP(C268,Proveedores!A:A,Proveedores!B:B)</f>
        <v>ALVI SA</v>
      </c>
      <c r="E268" s="2">
        <v>24</v>
      </c>
      <c r="F268" s="2" t="str">
        <f>_xlfn.XLOOKUP(E268,Productos!A:A,Productos!B:B)</f>
        <v>TOALLA PAPEL</v>
      </c>
      <c r="G268" s="2" t="str">
        <f>_xlfn.XLOOKUP(F268,Productos!B:B,Productos!C:C)</f>
        <v>UN</v>
      </c>
      <c r="H268" s="12">
        <v>2</v>
      </c>
      <c r="I268" s="10">
        <v>950</v>
      </c>
      <c r="J268" s="10">
        <v>0</v>
      </c>
      <c r="K268" s="10">
        <f t="shared" si="4"/>
        <v>1900</v>
      </c>
    </row>
    <row r="269" spans="1:11" x14ac:dyDescent="0.3">
      <c r="A269" s="2">
        <f>IF(_xlfn.CONCAT(B269:C269)=_xlfn.CONCAT(B268:C268),MAX($A$2:A268),MAX($A$2:A268)+1)</f>
        <v>123</v>
      </c>
      <c r="B269" s="3">
        <v>45148</v>
      </c>
      <c r="C269" s="43" t="s">
        <v>110</v>
      </c>
      <c r="D269" s="47" t="str">
        <f>_xlfn.XLOOKUP(C269,Proveedores!A:A,Proveedores!B:B)</f>
        <v>DISTRIBUIDORA DELICIA SPA</v>
      </c>
      <c r="E269" s="2">
        <v>38</v>
      </c>
      <c r="F269" s="2" t="str">
        <f>_xlfn.XLOOKUP(E269,Productos!A:A,Productos!B:B)</f>
        <v>ENVASE ENSALADA GA-08</v>
      </c>
      <c r="G269" s="2" t="str">
        <f>_xlfn.XLOOKUP(F269,Productos!B:B,Productos!C:C)</f>
        <v>UN</v>
      </c>
      <c r="H269" s="12">
        <v>15</v>
      </c>
      <c r="I269" s="10">
        <v>85</v>
      </c>
      <c r="J269" s="10">
        <v>0</v>
      </c>
      <c r="K269" s="10">
        <f t="shared" si="4"/>
        <v>1275</v>
      </c>
    </row>
    <row r="270" spans="1:11" x14ac:dyDescent="0.3">
      <c r="A270" s="2">
        <f>IF(_xlfn.CONCAT(B270:C270)=_xlfn.CONCAT(B269:C269),MAX($A$2:A269),MAX($A$2:A269)+1)</f>
        <v>124</v>
      </c>
      <c r="B270" s="3">
        <v>45153</v>
      </c>
      <c r="C270" s="2" t="s">
        <v>221</v>
      </c>
      <c r="D270" s="47" t="str">
        <f>_xlfn.XLOOKUP(C270,Proveedores!A:A,Proveedores!B:B)</f>
        <v>FAMA</v>
      </c>
      <c r="E270" s="2">
        <v>1008</v>
      </c>
      <c r="F270" s="2" t="str">
        <f>_xlfn.XLOOKUP(E270,Productos!A:A,Productos!B:B)</f>
        <v>PAN CASA</v>
      </c>
      <c r="G270" s="2" t="str">
        <f>_xlfn.XLOOKUP(F270,Productos!B:B,Productos!C:C)</f>
        <v>KG</v>
      </c>
      <c r="H270" s="12">
        <v>0.53</v>
      </c>
      <c r="I270" s="10">
        <v>2490</v>
      </c>
      <c r="J270" s="10">
        <v>0</v>
      </c>
      <c r="K270" s="10">
        <f t="shared" si="4"/>
        <v>1320</v>
      </c>
    </row>
    <row r="271" spans="1:11" x14ac:dyDescent="0.3">
      <c r="A271" s="2">
        <f>IF(_xlfn.CONCAT(B271:C271)=_xlfn.CONCAT(B270:C270),MAX($A$2:A270),MAX($A$2:A270)+1)</f>
        <v>124</v>
      </c>
      <c r="B271" s="3">
        <v>45153</v>
      </c>
      <c r="C271" s="2" t="s">
        <v>221</v>
      </c>
      <c r="D271" s="47" t="str">
        <f>_xlfn.XLOOKUP(C271,Proveedores!A:A,Proveedores!B:B)</f>
        <v>FAMA</v>
      </c>
      <c r="E271" s="2">
        <v>55</v>
      </c>
      <c r="F271" s="2" t="str">
        <f>_xlfn.XLOOKUP(E271,Productos!A:A,Productos!B:B)</f>
        <v>CERVEZA</v>
      </c>
      <c r="G271" s="2" t="str">
        <f>_xlfn.XLOOKUP(F271,Productos!B:B,Productos!C:C)</f>
        <v>UN</v>
      </c>
      <c r="H271" s="12">
        <v>1</v>
      </c>
      <c r="I271" s="10">
        <v>1000</v>
      </c>
      <c r="J271" s="10">
        <v>0</v>
      </c>
      <c r="K271" s="10">
        <f t="shared" si="4"/>
        <v>1000</v>
      </c>
    </row>
    <row r="272" spans="1:11" x14ac:dyDescent="0.3">
      <c r="A272" s="2">
        <f>IF(_xlfn.CONCAT(B272:C272)=_xlfn.CONCAT(B271:C271),MAX($A$2:A271),MAX($A$2:A271)+1)</f>
        <v>125</v>
      </c>
      <c r="B272" s="3">
        <v>45148</v>
      </c>
      <c r="C272" s="2" t="s">
        <v>642</v>
      </c>
      <c r="D272" s="47" t="str">
        <f>_xlfn.XLOOKUP(C272,Proveedores!A:A,Proveedores!B:B)</f>
        <v>DISTRIBUIDORA ALMACEN Y TRANSPORTE</v>
      </c>
      <c r="E272" s="2">
        <v>26</v>
      </c>
      <c r="F272" s="2" t="str">
        <f>_xlfn.XLOOKUP(E272,Productos!A:A,Productos!B:B)</f>
        <v>QUESO</v>
      </c>
      <c r="G272" s="2" t="str">
        <f>_xlfn.XLOOKUP(F272,Productos!B:B,Productos!C:C)</f>
        <v>KG</v>
      </c>
      <c r="H272" s="12">
        <v>3.45</v>
      </c>
      <c r="I272" s="10">
        <v>4800</v>
      </c>
      <c r="J272" s="10">
        <v>0</v>
      </c>
      <c r="K272" s="10">
        <f t="shared" si="4"/>
        <v>16560</v>
      </c>
    </row>
    <row r="273" spans="1:11" x14ac:dyDescent="0.3">
      <c r="A273" s="2">
        <f>IF(_xlfn.CONCAT(B273:C273)=_xlfn.CONCAT(B272:C272),MAX($A$2:A272),MAX($A$2:A272)+1)</f>
        <v>126</v>
      </c>
      <c r="B273" s="3">
        <v>45148</v>
      </c>
      <c r="C273" s="2" t="s">
        <v>109</v>
      </c>
      <c r="D273" s="47" t="str">
        <f>_xlfn.XLOOKUP(C273,Proveedores!A:A,Proveedores!B:B)</f>
        <v>SANTA ISABEL</v>
      </c>
      <c r="E273" s="2">
        <v>1008</v>
      </c>
      <c r="F273" s="2" t="str">
        <f>_xlfn.XLOOKUP(E273,Productos!A:A,Productos!B:B)</f>
        <v>PAN CASA</v>
      </c>
      <c r="G273" s="2" t="str">
        <f>_xlfn.XLOOKUP(F273,Productos!B:B,Productos!C:C)</f>
        <v>KG</v>
      </c>
      <c r="H273" s="12">
        <v>0.98</v>
      </c>
      <c r="I273" s="10">
        <v>1689</v>
      </c>
      <c r="J273" s="10">
        <v>83</v>
      </c>
      <c r="K273" s="10">
        <f t="shared" si="4"/>
        <v>1572</v>
      </c>
    </row>
    <row r="274" spans="1:11" x14ac:dyDescent="0.3">
      <c r="A274" s="2">
        <f>IF(_xlfn.CONCAT(B274:C274)=_xlfn.CONCAT(B273:C273),MAX($A$2:A273),MAX($A$2:A273)+1)</f>
        <v>126</v>
      </c>
      <c r="B274" s="3">
        <v>45148</v>
      </c>
      <c r="C274" s="2" t="s">
        <v>109</v>
      </c>
      <c r="D274" s="47" t="str">
        <f>_xlfn.XLOOKUP(C274,Proveedores!A:A,Proveedores!B:B)</f>
        <v>SANTA ISABEL</v>
      </c>
      <c r="E274" s="2">
        <v>1008</v>
      </c>
      <c r="F274" s="2" t="str">
        <f>_xlfn.XLOOKUP(E274,Productos!A:A,Productos!B:B)</f>
        <v>PAN CASA</v>
      </c>
      <c r="G274" s="2" t="str">
        <f>_xlfn.XLOOKUP(F274,Productos!B:B,Productos!C:C)</f>
        <v>KG</v>
      </c>
      <c r="H274" s="12">
        <v>0.46400000000000002</v>
      </c>
      <c r="I274" s="10">
        <v>2390</v>
      </c>
      <c r="J274" s="10">
        <v>55</v>
      </c>
      <c r="K274" s="10">
        <f t="shared" si="4"/>
        <v>1054</v>
      </c>
    </row>
    <row r="275" spans="1:11" x14ac:dyDescent="0.3">
      <c r="A275" s="2">
        <f>IF(_xlfn.CONCAT(B275:C275)=_xlfn.CONCAT(B274:C274),MAX($A$2:A274),MAX($A$2:A274)+1)</f>
        <v>126</v>
      </c>
      <c r="B275" s="3">
        <v>45148</v>
      </c>
      <c r="C275" s="2" t="s">
        <v>109</v>
      </c>
      <c r="D275" s="47" t="str">
        <f>_xlfn.XLOOKUP(C275,Proveedores!A:A,Proveedores!B:B)</f>
        <v>SANTA ISABEL</v>
      </c>
      <c r="E275" s="2">
        <v>55</v>
      </c>
      <c r="F275" s="2" t="str">
        <f>_xlfn.XLOOKUP(E275,Productos!A:A,Productos!B:B)</f>
        <v>CERVEZA</v>
      </c>
      <c r="G275" s="2" t="str">
        <f>_xlfn.XLOOKUP(F275,Productos!B:B,Productos!C:C)</f>
        <v>UN</v>
      </c>
      <c r="H275" s="12">
        <v>1</v>
      </c>
      <c r="I275" s="10">
        <v>4300</v>
      </c>
      <c r="J275" s="10">
        <v>1110</v>
      </c>
      <c r="K275" s="10">
        <f t="shared" si="4"/>
        <v>3190</v>
      </c>
    </row>
    <row r="276" spans="1:11" x14ac:dyDescent="0.3">
      <c r="A276" s="2">
        <f>IF(_xlfn.CONCAT(B276:C276)=_xlfn.CONCAT(B275:C275),MAX($A$2:A275),MAX($A$2:A275)+1)</f>
        <v>127</v>
      </c>
      <c r="B276" s="3">
        <v>45148</v>
      </c>
      <c r="C276" s="2" t="s">
        <v>108</v>
      </c>
      <c r="D276" s="47" t="str">
        <f>_xlfn.XLOOKUP(C276,Proveedores!A:A,Proveedores!B:B)</f>
        <v>COMERCIAL DE GALLARDO LTDA</v>
      </c>
      <c r="E276" s="2">
        <v>1022</v>
      </c>
      <c r="F276" s="2" t="str">
        <f>_xlfn.XLOOKUP(E276,Productos!A:A,Productos!B:B)</f>
        <v>JAMONADA</v>
      </c>
      <c r="G276" s="2" t="str">
        <f>_xlfn.XLOOKUP(F276,Productos!B:B,Productos!C:C)</f>
        <v>KG</v>
      </c>
      <c r="H276" s="12">
        <v>0.41</v>
      </c>
      <c r="I276" s="10">
        <v>6360</v>
      </c>
      <c r="J276" s="10">
        <v>0</v>
      </c>
      <c r="K276" s="10">
        <f t="shared" si="4"/>
        <v>2608</v>
      </c>
    </row>
    <row r="277" spans="1:11" x14ac:dyDescent="0.3">
      <c r="A277" s="2">
        <f>IF(_xlfn.CONCAT(B277:C277)=_xlfn.CONCAT(B276:C276),MAX($A$2:A276),MAX($A$2:A276)+1)</f>
        <v>127</v>
      </c>
      <c r="B277" s="3">
        <v>45148</v>
      </c>
      <c r="C277" s="2" t="s">
        <v>108</v>
      </c>
      <c r="D277" s="47" t="str">
        <f>_xlfn.XLOOKUP(C277,Proveedores!A:A,Proveedores!B:B)</f>
        <v>COMERCIAL DE GALLARDO LTDA</v>
      </c>
      <c r="E277" s="2">
        <v>8</v>
      </c>
      <c r="F277" s="2" t="str">
        <f>_xlfn.XLOOKUP(E277,Productos!A:A,Productos!B:B)</f>
        <v>JAMON</v>
      </c>
      <c r="G277" s="2" t="str">
        <f>_xlfn.XLOOKUP(F277,Productos!B:B,Productos!C:C)</f>
        <v>KG</v>
      </c>
      <c r="H277" s="12">
        <v>0.34499999999999997</v>
      </c>
      <c r="I277" s="10">
        <v>7400</v>
      </c>
      <c r="J277" s="10">
        <v>0</v>
      </c>
      <c r="K277" s="10">
        <f t="shared" si="4"/>
        <v>2553</v>
      </c>
    </row>
    <row r="278" spans="1:11" x14ac:dyDescent="0.3">
      <c r="A278" s="2">
        <f>IF(_xlfn.CONCAT(B278:C278)=_xlfn.CONCAT(B277:C277),MAX($A$2:A277),MAX($A$2:A277)+1)</f>
        <v>127</v>
      </c>
      <c r="B278" s="3">
        <v>45148</v>
      </c>
      <c r="C278" s="2" t="s">
        <v>108</v>
      </c>
      <c r="D278" s="47" t="str">
        <f>_xlfn.XLOOKUP(C278,Proveedores!A:A,Proveedores!B:B)</f>
        <v>COMERCIAL DE GALLARDO LTDA</v>
      </c>
      <c r="E278" s="2">
        <v>76</v>
      </c>
      <c r="F278" s="2" t="str">
        <f>_xlfn.XLOOKUP(E278,Productos!A:A,Productos!B:B)</f>
        <v>SALAME</v>
      </c>
      <c r="G278" s="2" t="str">
        <f>_xlfn.XLOOKUP(F278,Productos!B:B,Productos!C:C)</f>
        <v>KG</v>
      </c>
      <c r="H278" s="12">
        <v>0.12</v>
      </c>
      <c r="I278" s="10">
        <v>11900</v>
      </c>
      <c r="J278" s="10">
        <v>0</v>
      </c>
      <c r="K278" s="10">
        <f t="shared" si="4"/>
        <v>1428</v>
      </c>
    </row>
    <row r="279" spans="1:11" x14ac:dyDescent="0.3">
      <c r="A279" s="2">
        <f>IF(_xlfn.CONCAT(B279:C279)=_xlfn.CONCAT(B278:C278),MAX($A$2:A278),MAX($A$2:A278)+1)</f>
        <v>128</v>
      </c>
      <c r="B279" s="3">
        <v>45149</v>
      </c>
      <c r="C279" s="43" t="s">
        <v>687</v>
      </c>
      <c r="D279" s="47" t="str">
        <f>_xlfn.XLOOKUP(C279,Proveedores!A:A,Proveedores!B:B)</f>
        <v>DISTRIBUIDORA EVAL - ALBERTO SEURA</v>
      </c>
      <c r="E279" s="2">
        <v>38</v>
      </c>
      <c r="F279" s="2" t="str">
        <f>_xlfn.XLOOKUP(E279,Productos!A:A,Productos!B:B)</f>
        <v>ENVASE ENSALADA GA-08</v>
      </c>
      <c r="G279" s="2" t="str">
        <f>_xlfn.XLOOKUP(F279,Productos!B:B,Productos!C:C)</f>
        <v>UN</v>
      </c>
      <c r="H279" s="12">
        <v>100</v>
      </c>
      <c r="I279" s="10">
        <v>80</v>
      </c>
      <c r="J279" s="10">
        <v>0</v>
      </c>
      <c r="K279" s="10">
        <f t="shared" si="4"/>
        <v>8000</v>
      </c>
    </row>
    <row r="280" spans="1:11" x14ac:dyDescent="0.3">
      <c r="A280" s="2">
        <f>IF(_xlfn.CONCAT(B280:C280)=_xlfn.CONCAT(B279:C279),MAX($A$2:A279),MAX($A$2:A279)+1)</f>
        <v>129</v>
      </c>
      <c r="B280" s="3">
        <v>45147</v>
      </c>
      <c r="C280" s="2" t="s">
        <v>221</v>
      </c>
      <c r="D280" s="47" t="str">
        <f>_xlfn.XLOOKUP(C280,Proveedores!A:A,Proveedores!B:B)</f>
        <v>FAMA</v>
      </c>
      <c r="E280" s="2">
        <v>55</v>
      </c>
      <c r="F280" s="2" t="str">
        <f>_xlfn.XLOOKUP(E280,Productos!A:A,Productos!B:B)</f>
        <v>CERVEZA</v>
      </c>
      <c r="G280" s="2" t="str">
        <f>_xlfn.XLOOKUP(F280,Productos!B:B,Productos!C:C)</f>
        <v>UN</v>
      </c>
      <c r="H280" s="12">
        <v>1</v>
      </c>
      <c r="I280" s="10">
        <v>1600</v>
      </c>
      <c r="J280" s="10">
        <v>0</v>
      </c>
      <c r="K280" s="10">
        <f t="shared" si="4"/>
        <v>1600</v>
      </c>
    </row>
    <row r="281" spans="1:11" x14ac:dyDescent="0.3">
      <c r="A281" s="2">
        <f>IF(_xlfn.CONCAT(B281:C281)=_xlfn.CONCAT(B280:C280),MAX($A$2:A280),MAX($A$2:A280)+1)</f>
        <v>130</v>
      </c>
      <c r="B281" s="3">
        <v>45148</v>
      </c>
      <c r="C281" s="2" t="s">
        <v>221</v>
      </c>
      <c r="D281" s="47" t="str">
        <f>_xlfn.XLOOKUP(C281,Proveedores!A:A,Proveedores!B:B)</f>
        <v>FAMA</v>
      </c>
      <c r="E281" s="2">
        <v>1046</v>
      </c>
      <c r="F281" s="2" t="str">
        <f>_xlfn.XLOOKUP(E281,Productos!A:A,Productos!B:B)</f>
        <v>FOTOCOPIA</v>
      </c>
      <c r="G281" s="2" t="str">
        <f>_xlfn.XLOOKUP(F281,Productos!B:B,Productos!C:C)</f>
        <v>UN</v>
      </c>
      <c r="H281" s="12">
        <v>3</v>
      </c>
      <c r="I281" s="10">
        <v>100</v>
      </c>
      <c r="J281" s="10">
        <v>0</v>
      </c>
      <c r="K281" s="10">
        <f t="shared" si="4"/>
        <v>300</v>
      </c>
    </row>
    <row r="282" spans="1:11" x14ac:dyDescent="0.3">
      <c r="A282" s="2">
        <f>IF(_xlfn.CONCAT(B282:C282)=_xlfn.CONCAT(B281:C281),MAX($A$2:A281),MAX($A$2:A281)+1)</f>
        <v>131</v>
      </c>
      <c r="B282" s="3">
        <v>45140</v>
      </c>
      <c r="C282" s="2" t="s">
        <v>113</v>
      </c>
      <c r="D282" s="47" t="str">
        <f>_xlfn.XLOOKUP(C282,Proveedores!A:A,Proveedores!B:B)</f>
        <v>UNIMARC</v>
      </c>
      <c r="E282" s="2">
        <v>55</v>
      </c>
      <c r="F282" s="2" t="str">
        <f>_xlfn.XLOOKUP(E282,Productos!A:A,Productos!B:B)</f>
        <v>CERVEZA</v>
      </c>
      <c r="G282" s="2" t="str">
        <f>_xlfn.XLOOKUP(F282,Productos!B:B,Productos!C:C)</f>
        <v>UN</v>
      </c>
      <c r="H282" s="12">
        <v>2</v>
      </c>
      <c r="I282" s="10">
        <v>4450</v>
      </c>
      <c r="J282" s="10">
        <v>1610</v>
      </c>
      <c r="K282" s="10">
        <f t="shared" si="4"/>
        <v>7290</v>
      </c>
    </row>
    <row r="283" spans="1:11" x14ac:dyDescent="0.3">
      <c r="A283" s="2">
        <f>IF(_xlfn.CONCAT(B283:C283)=_xlfn.CONCAT(B282:C282),MAX($A$2:A282),MAX($A$2:A282)+1)</f>
        <v>131</v>
      </c>
      <c r="B283" s="3">
        <v>45140</v>
      </c>
      <c r="C283" s="2" t="s">
        <v>113</v>
      </c>
      <c r="D283" s="47" t="str">
        <f>_xlfn.XLOOKUP(C283,Proveedores!A:A,Proveedores!B:B)</f>
        <v>UNIMARC</v>
      </c>
      <c r="E283" s="2">
        <v>14</v>
      </c>
      <c r="F283" s="2" t="str">
        <f>_xlfn.XLOOKUP(E283,Productos!A:A,Productos!B:B)</f>
        <v>ARROZ</v>
      </c>
      <c r="G283" s="2" t="str">
        <f>_xlfn.XLOOKUP(F283,Productos!B:B,Productos!C:C)</f>
        <v>UN</v>
      </c>
      <c r="H283" s="12">
        <v>1</v>
      </c>
      <c r="I283" s="10">
        <v>1190</v>
      </c>
      <c r="J283" s="10">
        <v>300</v>
      </c>
      <c r="K283" s="10">
        <f t="shared" si="4"/>
        <v>890</v>
      </c>
    </row>
    <row r="284" spans="1:11" x14ac:dyDescent="0.3">
      <c r="A284" s="2">
        <f>IF(_xlfn.CONCAT(B284:C284)=_xlfn.CONCAT(B283:C283),MAX($A$2:A283),MAX($A$2:A283)+1)</f>
        <v>131</v>
      </c>
      <c r="B284" s="3">
        <v>45140</v>
      </c>
      <c r="C284" s="2" t="s">
        <v>113</v>
      </c>
      <c r="D284" s="47" t="str">
        <f>_xlfn.XLOOKUP(C284,Proveedores!A:A,Proveedores!B:B)</f>
        <v>UNIMARC</v>
      </c>
      <c r="E284" s="2">
        <v>6</v>
      </c>
      <c r="F284" s="2" t="str">
        <f>_xlfn.XLOOKUP(E284,Productos!A:A,Productos!B:B)</f>
        <v>FIDEOS - SPAGHETI</v>
      </c>
      <c r="G284" s="2" t="str">
        <f>_xlfn.XLOOKUP(F284,Productos!B:B,Productos!C:C)</f>
        <v>UN</v>
      </c>
      <c r="H284" s="12">
        <v>5</v>
      </c>
      <c r="I284" s="10">
        <v>490</v>
      </c>
      <c r="J284" s="10">
        <v>0</v>
      </c>
      <c r="K284" s="10">
        <f t="shared" si="4"/>
        <v>2450</v>
      </c>
    </row>
    <row r="285" spans="1:11" x14ac:dyDescent="0.3">
      <c r="A285" s="2">
        <f>IF(_xlfn.CONCAT(B285:C285)=_xlfn.CONCAT(B284:C284),MAX($A$2:A284),MAX($A$2:A284)+1)</f>
        <v>131</v>
      </c>
      <c r="B285" s="3">
        <v>45140</v>
      </c>
      <c r="C285" s="2" t="s">
        <v>113</v>
      </c>
      <c r="D285" s="47" t="str">
        <f>_xlfn.XLOOKUP(C285,Proveedores!A:A,Proveedores!B:B)</f>
        <v>UNIMARC</v>
      </c>
      <c r="E285" s="2">
        <v>29</v>
      </c>
      <c r="F285" s="2" t="str">
        <f>_xlfn.XLOOKUP(E285,Productos!A:A,Productos!B:B)</f>
        <v>CHAMPIÑONES BANDEJA</v>
      </c>
      <c r="G285" s="2" t="str">
        <f>_xlfn.XLOOKUP(F285,Productos!B:B,Productos!C:C)</f>
        <v>UN</v>
      </c>
      <c r="H285" s="12">
        <v>2</v>
      </c>
      <c r="I285" s="10">
        <v>1690</v>
      </c>
      <c r="J285" s="10">
        <v>1352</v>
      </c>
      <c r="K285" s="10">
        <f t="shared" si="4"/>
        <v>2028</v>
      </c>
    </row>
    <row r="286" spans="1:11" x14ac:dyDescent="0.3">
      <c r="A286" s="2">
        <f>IF(_xlfn.CONCAT(B286:C286)=_xlfn.CONCAT(B285:C285),MAX($A$2:A285),MAX($A$2:A285)+1)</f>
        <v>131</v>
      </c>
      <c r="B286" s="3">
        <v>45140</v>
      </c>
      <c r="C286" s="2" t="s">
        <v>113</v>
      </c>
      <c r="D286" s="47" t="str">
        <f>_xlfn.XLOOKUP(C286,Proveedores!A:A,Proveedores!B:B)</f>
        <v>UNIMARC</v>
      </c>
      <c r="E286" s="2">
        <v>5</v>
      </c>
      <c r="F286" s="2" t="str">
        <f>_xlfn.XLOOKUP(E286,Productos!A:A,Productos!B:B)</f>
        <v>FIDEOS - TALLARINES</v>
      </c>
      <c r="G286" s="2" t="str">
        <f>_xlfn.XLOOKUP(F286,Productos!B:B,Productos!C:C)</f>
        <v>UN</v>
      </c>
      <c r="H286" s="12">
        <v>5</v>
      </c>
      <c r="I286" s="10">
        <v>490</v>
      </c>
      <c r="J286" s="10">
        <v>0</v>
      </c>
      <c r="K286" s="10">
        <f t="shared" si="4"/>
        <v>2450</v>
      </c>
    </row>
    <row r="287" spans="1:11" x14ac:dyDescent="0.3">
      <c r="A287" s="2">
        <f>IF(_xlfn.CONCAT(B287:C287)=_xlfn.CONCAT(B286:C286),MAX($A$2:A286),MAX($A$2:A286)+1)</f>
        <v>131</v>
      </c>
      <c r="B287" s="3">
        <v>45140</v>
      </c>
      <c r="C287" s="2" t="s">
        <v>113</v>
      </c>
      <c r="D287" s="47" t="str">
        <f>_xlfn.XLOOKUP(C287,Proveedores!A:A,Proveedores!B:B)</f>
        <v>UNIMARC</v>
      </c>
      <c r="E287" s="2">
        <v>46</v>
      </c>
      <c r="F287" s="2" t="str">
        <f>_xlfn.XLOOKUP(E287,Productos!A:A,Productos!B:B)</f>
        <v>PAN MARRAQUETA</v>
      </c>
      <c r="G287" s="2" t="str">
        <f>_xlfn.XLOOKUP(F287,Productos!B:B,Productos!C:C)</f>
        <v>KG</v>
      </c>
      <c r="H287" s="12">
        <v>1.008</v>
      </c>
      <c r="I287" s="10">
        <v>2190</v>
      </c>
      <c r="J287" s="10">
        <v>0</v>
      </c>
      <c r="K287" s="10">
        <f t="shared" si="4"/>
        <v>2208</v>
      </c>
    </row>
    <row r="288" spans="1:11" x14ac:dyDescent="0.3">
      <c r="A288" s="2">
        <f>IF(_xlfn.CONCAT(B288:C288)=_xlfn.CONCAT(B287:C287),MAX($A$2:A287),MAX($A$2:A287)+1)</f>
        <v>132</v>
      </c>
      <c r="B288" s="3">
        <v>45148</v>
      </c>
      <c r="C288" s="2" t="s">
        <v>119</v>
      </c>
      <c r="D288" s="47" t="str">
        <f>_xlfn.XLOOKUP(C288,Proveedores!A:A,Proveedores!B:B)</f>
        <v>FABRICA DE BANDEJAS VANNI</v>
      </c>
      <c r="E288" s="2">
        <v>74</v>
      </c>
      <c r="F288" s="2" t="str">
        <f>_xlfn.XLOOKUP(E288,Productos!A:A,Productos!B:B)</f>
        <v>TAPA ENVASE REDONDO</v>
      </c>
      <c r="G288" s="2" t="str">
        <f>_xlfn.XLOOKUP(F288,Productos!B:B,Productos!C:C)</f>
        <v>UN</v>
      </c>
      <c r="H288" s="12">
        <v>50</v>
      </c>
      <c r="I288" s="10">
        <v>42.74</v>
      </c>
      <c r="J288" s="10">
        <v>0</v>
      </c>
      <c r="K288" s="10">
        <f t="shared" si="4"/>
        <v>2137</v>
      </c>
    </row>
    <row r="289" spans="1:11" x14ac:dyDescent="0.3">
      <c r="A289" s="2">
        <f>IF(_xlfn.CONCAT(B289:C289)=_xlfn.CONCAT(B288:C288),MAX($A$2:A288),MAX($A$2:A288)+1)</f>
        <v>132</v>
      </c>
      <c r="B289" s="3">
        <v>45148</v>
      </c>
      <c r="C289" s="2" t="s">
        <v>119</v>
      </c>
      <c r="D289" s="47" t="str">
        <f>_xlfn.XLOOKUP(C289,Proveedores!A:A,Proveedores!B:B)</f>
        <v>FABRICA DE BANDEJAS VANNI</v>
      </c>
      <c r="E289" s="2">
        <v>115</v>
      </c>
      <c r="F289" s="2" t="str">
        <f>_xlfn.XLOOKUP(E289,Productos!A:A,Productos!B:B)</f>
        <v>TAPA ENVASE CIRCULAR IMPERMEABLE 1200CC</v>
      </c>
      <c r="G289" s="2" t="str">
        <f>_xlfn.XLOOKUP(F289,Productos!B:B,Productos!C:C)</f>
        <v>UN</v>
      </c>
      <c r="H289" s="12">
        <v>2</v>
      </c>
      <c r="I289" s="10">
        <v>130.88</v>
      </c>
      <c r="J289" s="10">
        <v>0</v>
      </c>
      <c r="K289" s="10">
        <f t="shared" si="4"/>
        <v>262</v>
      </c>
    </row>
    <row r="290" spans="1:11" x14ac:dyDescent="0.3">
      <c r="A290" s="2">
        <f>IF(_xlfn.CONCAT(B290:C290)=_xlfn.CONCAT(B289:C289),MAX($A$2:A289),MAX($A$2:A289)+1)</f>
        <v>132</v>
      </c>
      <c r="B290" s="3">
        <v>45148</v>
      </c>
      <c r="C290" s="2" t="s">
        <v>119</v>
      </c>
      <c r="D290" s="47" t="str">
        <f>_xlfn.XLOOKUP(C290,Proveedores!A:A,Proveedores!B:B)</f>
        <v>FABRICA DE BANDEJAS VANNI</v>
      </c>
      <c r="E290" s="2">
        <v>114</v>
      </c>
      <c r="F290" s="2" t="str">
        <f>_xlfn.XLOOKUP(E290,Productos!A:A,Productos!B:B)</f>
        <v>ENVASE CIRCULAR IMPERMEABLE 1200CC</v>
      </c>
      <c r="G290" s="2" t="str">
        <f>_xlfn.XLOOKUP(F290,Productos!B:B,Productos!C:C)</f>
        <v>UN</v>
      </c>
      <c r="H290" s="12">
        <v>2</v>
      </c>
      <c r="I290" s="10">
        <v>241.37</v>
      </c>
      <c r="J290" s="10">
        <v>0</v>
      </c>
      <c r="K290" s="10">
        <f t="shared" si="4"/>
        <v>483</v>
      </c>
    </row>
    <row r="291" spans="1:11" x14ac:dyDescent="0.3">
      <c r="A291" s="2">
        <f>IF(_xlfn.CONCAT(B291:C291)=_xlfn.CONCAT(B290:C290),MAX($A$2:A290),MAX($A$2:A290)+1)</f>
        <v>132</v>
      </c>
      <c r="B291" s="3">
        <v>45148</v>
      </c>
      <c r="C291" s="2" t="s">
        <v>119</v>
      </c>
      <c r="D291" s="47" t="str">
        <f>_xlfn.XLOOKUP(C291,Proveedores!A:A,Proveedores!B:B)</f>
        <v>FABRICA DE BANDEJAS VANNI</v>
      </c>
      <c r="E291" s="2">
        <v>73</v>
      </c>
      <c r="F291" s="2" t="str">
        <f>_xlfn.XLOOKUP(E291,Productos!A:A,Productos!B:B)</f>
        <v>ENVASES REDONDO CARTON (CONSOME 8OZ)</v>
      </c>
      <c r="G291" s="2" t="str">
        <f>_xlfn.XLOOKUP(F291,Productos!B:B,Productos!C:C)</f>
        <v>UN</v>
      </c>
      <c r="H291" s="12">
        <v>25</v>
      </c>
      <c r="I291" s="10">
        <v>89.96</v>
      </c>
      <c r="J291" s="10">
        <v>0</v>
      </c>
      <c r="K291" s="10">
        <f t="shared" si="4"/>
        <v>2249</v>
      </c>
    </row>
    <row r="292" spans="1:11" x14ac:dyDescent="0.3">
      <c r="A292" s="2">
        <f>IF(_xlfn.CONCAT(B292:C292)=_xlfn.CONCAT(B291:C291),MAX($A$2:A291),MAX($A$2:A291)+1)</f>
        <v>132</v>
      </c>
      <c r="B292" s="3">
        <v>45148</v>
      </c>
      <c r="C292" s="2" t="s">
        <v>119</v>
      </c>
      <c r="D292" s="47" t="str">
        <f>_xlfn.XLOOKUP(C292,Proveedores!A:A,Proveedores!B:B)</f>
        <v>FABRICA DE BANDEJAS VANNI</v>
      </c>
      <c r="E292" s="2">
        <v>7</v>
      </c>
      <c r="F292" s="2" t="str">
        <f>_xlfn.XLOOKUP(E292,Productos!A:A,Productos!B:B)</f>
        <v>ENVASE ALUMINIO C-18</v>
      </c>
      <c r="G292" s="2" t="str">
        <f>_xlfn.XLOOKUP(F292,Productos!B:B,Productos!C:C)</f>
        <v>UN</v>
      </c>
      <c r="H292" s="12">
        <v>20</v>
      </c>
      <c r="I292" s="10">
        <v>94.94</v>
      </c>
      <c r="J292" s="10">
        <v>0</v>
      </c>
      <c r="K292" s="10">
        <f t="shared" si="4"/>
        <v>1899</v>
      </c>
    </row>
    <row r="293" spans="1:11" x14ac:dyDescent="0.3">
      <c r="A293" s="2">
        <f>IF(_xlfn.CONCAT(B293:C293)=_xlfn.CONCAT(B292:C292),MAX($A$2:A292),MAX($A$2:A292)+1)</f>
        <v>132</v>
      </c>
      <c r="B293" s="3">
        <v>45148</v>
      </c>
      <c r="C293" s="2" t="s">
        <v>119</v>
      </c>
      <c r="D293" s="47" t="str">
        <f>_xlfn.XLOOKUP(C293,Proveedores!A:A,Proveedores!B:B)</f>
        <v>FABRICA DE BANDEJAS VANNI</v>
      </c>
      <c r="E293" s="2">
        <v>68</v>
      </c>
      <c r="F293" s="2" t="str">
        <f>_xlfn.XLOOKUP(E293,Productos!A:A,Productos!B:B)</f>
        <v>BOLSA CAMISETA</v>
      </c>
      <c r="G293" s="2" t="str">
        <f>_xlfn.XLOOKUP(F293,Productos!B:B,Productos!C:C)</f>
        <v>UN</v>
      </c>
      <c r="H293" s="12">
        <v>100</v>
      </c>
      <c r="I293" s="10">
        <v>8.9600000000000009</v>
      </c>
      <c r="J293" s="10">
        <v>0</v>
      </c>
      <c r="K293" s="10">
        <f t="shared" si="4"/>
        <v>896</v>
      </c>
    </row>
    <row r="294" spans="1:11" x14ac:dyDescent="0.3">
      <c r="A294" s="2">
        <f>IF(_xlfn.CONCAT(B294:C294)=_xlfn.CONCAT(B293:C293),MAX($A$2:A293),MAX($A$2:A293)+1)</f>
        <v>132</v>
      </c>
      <c r="B294" s="3">
        <v>45148</v>
      </c>
      <c r="C294" s="2" t="s">
        <v>119</v>
      </c>
      <c r="D294" s="47" t="str">
        <f>_xlfn.XLOOKUP(C294,Proveedores!A:A,Proveedores!B:B)</f>
        <v>FABRICA DE BANDEJAS VANNI</v>
      </c>
      <c r="E294" s="2">
        <v>68</v>
      </c>
      <c r="F294" s="2" t="str">
        <f>_xlfn.XLOOKUP(E294,Productos!A:A,Productos!B:B)</f>
        <v>BOLSA CAMISETA</v>
      </c>
      <c r="G294" s="2" t="str">
        <f>_xlfn.XLOOKUP(F294,Productos!B:B,Productos!C:C)</f>
        <v>UN</v>
      </c>
      <c r="H294" s="12">
        <v>100</v>
      </c>
      <c r="I294" s="10">
        <v>14.13</v>
      </c>
      <c r="J294" s="10">
        <v>0</v>
      </c>
      <c r="K294" s="10">
        <f t="shared" si="4"/>
        <v>1413</v>
      </c>
    </row>
    <row r="295" spans="1:11" x14ac:dyDescent="0.3">
      <c r="A295" s="2">
        <f>IF(_xlfn.CONCAT(B295:C295)=_xlfn.CONCAT(B294:C294),MAX($A$2:A294),MAX($A$2:A294)+1)</f>
        <v>133</v>
      </c>
      <c r="B295" s="3">
        <v>45157</v>
      </c>
      <c r="C295" s="2" t="s">
        <v>116</v>
      </c>
      <c r="D295" s="47" t="str">
        <f>_xlfn.XLOOKUP(C295,Proveedores!A:A,Proveedores!B:B)</f>
        <v>EMPRESA COMERCIAL LA VEGA</v>
      </c>
      <c r="E295" s="2">
        <v>56</v>
      </c>
      <c r="F295" s="2" t="str">
        <f>_xlfn.XLOOKUP(E295,Productos!A:A,Productos!B:B)</f>
        <v>VERDURAS</v>
      </c>
      <c r="G295" s="2" t="str">
        <f>_xlfn.XLOOKUP(F295,Productos!B:B,Productos!C:C)</f>
        <v>UN</v>
      </c>
      <c r="H295" s="12">
        <v>1</v>
      </c>
      <c r="I295" s="10">
        <v>5650</v>
      </c>
      <c r="J295" s="10">
        <v>0</v>
      </c>
      <c r="K295" s="10">
        <f t="shared" si="4"/>
        <v>5650</v>
      </c>
    </row>
    <row r="296" spans="1:11" x14ac:dyDescent="0.3">
      <c r="A296" s="2">
        <f>IF(_xlfn.CONCAT(B296:C296)=_xlfn.CONCAT(B295:C295),MAX($A$2:A295),MAX($A$2:A295)+1)</f>
        <v>134</v>
      </c>
      <c r="B296" s="3">
        <v>45167</v>
      </c>
      <c r="C296" s="43" t="s">
        <v>615</v>
      </c>
      <c r="D296" s="47" t="str">
        <f>_xlfn.XLOOKUP(C296,Proveedores!A:A,Proveedores!B:B)</f>
        <v>EL RINCON DE EVITA</v>
      </c>
      <c r="E296" s="2">
        <v>42</v>
      </c>
      <c r="F296" s="2" t="str">
        <f>_xlfn.XLOOKUP(E296,Productos!A:A,Productos!B:B)</f>
        <v>PECHUGA POLLO</v>
      </c>
      <c r="G296" s="2" t="str">
        <f>_xlfn.XLOOKUP(F296,Productos!B:B,Productos!C:C)</f>
        <v>KG</v>
      </c>
      <c r="H296" s="12">
        <v>1.3127413127413128</v>
      </c>
      <c r="I296" s="10">
        <v>2590</v>
      </c>
      <c r="J296" s="10">
        <v>0</v>
      </c>
      <c r="K296" s="10">
        <f t="shared" si="4"/>
        <v>3400</v>
      </c>
    </row>
    <row r="297" spans="1:11" x14ac:dyDescent="0.3">
      <c r="A297" s="2">
        <f>IF(_xlfn.CONCAT(B297:C297)=_xlfn.CONCAT(B296:C296),MAX($A$2:A296),MAX($A$2:A296)+1)</f>
        <v>135</v>
      </c>
      <c r="B297" s="3">
        <v>45162</v>
      </c>
      <c r="C297" s="43" t="s">
        <v>615</v>
      </c>
      <c r="D297" s="47" t="str">
        <f>_xlfn.XLOOKUP(C297,Proveedores!A:A,Proveedores!B:B)</f>
        <v>EL RINCON DE EVITA</v>
      </c>
      <c r="E297" s="2">
        <v>27</v>
      </c>
      <c r="F297" s="2" t="str">
        <f>_xlfn.XLOOKUP(E297,Productos!A:A,Productos!B:B)</f>
        <v>TRUTRO DE POLLO</v>
      </c>
      <c r="G297" s="2" t="str">
        <f>_xlfn.XLOOKUP(F297,Productos!B:B,Productos!C:C)</f>
        <v>KG</v>
      </c>
      <c r="H297" s="12">
        <v>2.3618090452261304</v>
      </c>
      <c r="I297" s="10">
        <v>1990</v>
      </c>
      <c r="J297" s="10">
        <v>0</v>
      </c>
      <c r="K297" s="10">
        <f t="shared" si="4"/>
        <v>4700</v>
      </c>
    </row>
    <row r="298" spans="1:11" x14ac:dyDescent="0.3">
      <c r="A298" s="2">
        <f>IF(_xlfn.CONCAT(B298:C298)=_xlfn.CONCAT(B297:C297),MAX($A$2:A297),MAX($A$2:A297)+1)</f>
        <v>136</v>
      </c>
      <c r="B298" s="3">
        <v>45166</v>
      </c>
      <c r="C298" s="43" t="s">
        <v>615</v>
      </c>
      <c r="D298" s="47" t="str">
        <f>_xlfn.XLOOKUP(C298,Proveedores!A:A,Proveedores!B:B)</f>
        <v>EL RINCON DE EVITA</v>
      </c>
      <c r="E298" s="2">
        <v>27</v>
      </c>
      <c r="F298" s="2" t="str">
        <f>_xlfn.XLOOKUP(E298,Productos!A:A,Productos!B:B)</f>
        <v>TRUTRO DE POLLO</v>
      </c>
      <c r="G298" s="2" t="str">
        <f>_xlfn.XLOOKUP(F298,Productos!B:B,Productos!C:C)</f>
        <v>KG</v>
      </c>
      <c r="H298" s="12">
        <v>1.5075376884422111</v>
      </c>
      <c r="I298" s="10">
        <v>1990</v>
      </c>
      <c r="J298" s="10">
        <v>0</v>
      </c>
      <c r="K298" s="10">
        <f t="shared" si="4"/>
        <v>3000</v>
      </c>
    </row>
    <row r="299" spans="1:11" x14ac:dyDescent="0.3">
      <c r="A299" s="2">
        <f>IF(_xlfn.CONCAT(B299:C299)=_xlfn.CONCAT(B298:C298),MAX($A$2:A298),MAX($A$2:A298)+1)</f>
        <v>137</v>
      </c>
      <c r="B299" s="3">
        <v>45165</v>
      </c>
      <c r="C299" s="2" t="s">
        <v>294</v>
      </c>
      <c r="D299" s="47" t="str">
        <f>_xlfn.XLOOKUP(C299,Proveedores!A:A,Proveedores!B:B)</f>
        <v>LA QUILLOTANA</v>
      </c>
      <c r="E299" s="2">
        <v>56</v>
      </c>
      <c r="F299" s="2" t="str">
        <f>_xlfn.XLOOKUP(E299,Productos!A:A,Productos!B:B)</f>
        <v>VERDURAS</v>
      </c>
      <c r="G299" s="2" t="str">
        <f>_xlfn.XLOOKUP(F299,Productos!B:B,Productos!C:C)</f>
        <v>UN</v>
      </c>
      <c r="H299" s="12">
        <v>1</v>
      </c>
      <c r="I299" s="10">
        <v>10500</v>
      </c>
      <c r="J299" s="10">
        <v>0</v>
      </c>
      <c r="K299" s="10">
        <f t="shared" si="4"/>
        <v>10500</v>
      </c>
    </row>
    <row r="300" spans="1:11" x14ac:dyDescent="0.3">
      <c r="A300" s="2">
        <f>IF(_xlfn.CONCAT(B300:C300)=_xlfn.CONCAT(B299:C299),MAX($A$2:A299),MAX($A$2:A299)+1)</f>
        <v>138</v>
      </c>
      <c r="B300" s="3">
        <v>45164</v>
      </c>
      <c r="C300" s="43" t="s">
        <v>615</v>
      </c>
      <c r="D300" s="47" t="str">
        <f>_xlfn.XLOOKUP(C300,Proveedores!A:A,Proveedores!B:B)</f>
        <v>EL RINCON DE EVITA</v>
      </c>
      <c r="E300" s="2">
        <v>42</v>
      </c>
      <c r="F300" s="2" t="str">
        <f>_xlfn.XLOOKUP(E300,Productos!A:A,Productos!B:B)</f>
        <v>PECHUGA POLLO</v>
      </c>
      <c r="G300" s="2" t="str">
        <f>_xlfn.XLOOKUP(F300,Productos!B:B,Productos!C:C)</f>
        <v>KG</v>
      </c>
      <c r="H300" s="12">
        <v>1.0033444816053512</v>
      </c>
      <c r="I300" s="10">
        <v>2990</v>
      </c>
      <c r="J300" s="10">
        <v>0</v>
      </c>
      <c r="K300" s="10">
        <f t="shared" si="4"/>
        <v>3000</v>
      </c>
    </row>
    <row r="301" spans="1:11" x14ac:dyDescent="0.3">
      <c r="A301" s="2">
        <f>IF(_xlfn.CONCAT(B301:C301)=_xlfn.CONCAT(B300:C300),MAX($A$2:A300),MAX($A$2:A300)+1)</f>
        <v>139</v>
      </c>
      <c r="B301" s="3">
        <v>45151</v>
      </c>
      <c r="C301" s="43" t="s">
        <v>233</v>
      </c>
      <c r="D301" s="47" t="str">
        <f>_xlfn.XLOOKUP(C301,Proveedores!A:A,Proveedores!B:B)</f>
        <v>AURIGAS - ABASTIBLE</v>
      </c>
      <c r="E301" s="2">
        <v>1006</v>
      </c>
      <c r="F301" s="2" t="str">
        <f>_xlfn.XLOOKUP(E301,Productos!A:A,Productos!B:B)</f>
        <v>GAS - GALONES</v>
      </c>
      <c r="G301" s="2" t="str">
        <f>_xlfn.XLOOKUP(F301,Productos!B:B,Productos!C:C)</f>
        <v>UN</v>
      </c>
      <c r="H301" s="12">
        <v>1</v>
      </c>
      <c r="I301" s="10">
        <v>15400</v>
      </c>
      <c r="J301" s="10">
        <v>0</v>
      </c>
      <c r="K301" s="10">
        <f t="shared" si="4"/>
        <v>15400</v>
      </c>
    </row>
    <row r="302" spans="1:11" x14ac:dyDescent="0.3">
      <c r="A302" s="2">
        <f>IF(_xlfn.CONCAT(B302:C302)=_xlfn.CONCAT(B301:C301),MAX($A$2:A301),MAX($A$2:A301)+1)</f>
        <v>140</v>
      </c>
      <c r="B302" s="3">
        <v>45155</v>
      </c>
      <c r="C302" s="43" t="s">
        <v>458</v>
      </c>
      <c r="D302" s="47" t="str">
        <f>_xlfn.XLOOKUP(C302,Proveedores!A:A,Proveedores!B:B)</f>
        <v>CARNICERIA LONQUIMAY</v>
      </c>
      <c r="E302" s="2">
        <v>71</v>
      </c>
      <c r="F302" s="2" t="str">
        <f>_xlfn.XLOOKUP(E302,Productos!A:A,Productos!B:B)</f>
        <v>HUESO CARNE</v>
      </c>
      <c r="G302" s="2" t="str">
        <f>_xlfn.XLOOKUP(F302,Productos!B:B,Productos!C:C)</f>
        <v>KG</v>
      </c>
      <c r="H302" s="12">
        <v>1.02</v>
      </c>
      <c r="I302" s="10">
        <v>3500</v>
      </c>
      <c r="J302" s="10">
        <v>0</v>
      </c>
      <c r="K302" s="10">
        <f t="shared" si="4"/>
        <v>3570</v>
      </c>
    </row>
    <row r="303" spans="1:11" x14ac:dyDescent="0.3">
      <c r="A303" s="2">
        <f>IF(_xlfn.CONCAT(B303:C303)=_xlfn.CONCAT(B302:C302),MAX($A$2:A302),MAX($A$2:A302)+1)</f>
        <v>141</v>
      </c>
      <c r="B303" s="3">
        <v>45149</v>
      </c>
      <c r="C303" s="43" t="s">
        <v>458</v>
      </c>
      <c r="D303" s="47" t="str">
        <f>_xlfn.XLOOKUP(C303,Proveedores!A:A,Proveedores!B:B)</f>
        <v>CARNICERIA LONQUIMAY</v>
      </c>
      <c r="E303" s="2">
        <v>12</v>
      </c>
      <c r="F303" s="2" t="str">
        <f>_xlfn.XLOOKUP(E303,Productos!A:A,Productos!B:B)</f>
        <v>CARNE MOLIDA</v>
      </c>
      <c r="G303" s="2" t="str">
        <f>_xlfn.XLOOKUP(F303,Productos!B:B,Productos!C:C)</f>
        <v>KG</v>
      </c>
      <c r="H303" s="12">
        <v>1.3888888888888888</v>
      </c>
      <c r="I303" s="10">
        <v>7200</v>
      </c>
      <c r="J303" s="10">
        <v>0</v>
      </c>
      <c r="K303" s="10">
        <f t="shared" si="4"/>
        <v>10000</v>
      </c>
    </row>
    <row r="304" spans="1:11" x14ac:dyDescent="0.3">
      <c r="A304" s="2">
        <f>IF(_xlfn.CONCAT(B304:C304)=_xlfn.CONCAT(B303:C303),MAX($A$2:A303),MAX($A$2:A303)+1)</f>
        <v>142</v>
      </c>
      <c r="B304" s="3">
        <v>45151</v>
      </c>
      <c r="C304" s="43" t="s">
        <v>458</v>
      </c>
      <c r="D304" s="47" t="str">
        <f>_xlfn.XLOOKUP(C304,Proveedores!A:A,Proveedores!B:B)</f>
        <v>CARNICERIA LONQUIMAY</v>
      </c>
      <c r="E304" s="2">
        <v>71</v>
      </c>
      <c r="F304" s="2" t="str">
        <f>_xlfn.XLOOKUP(E304,Productos!A:A,Productos!B:B)</f>
        <v>HUESO CARNE</v>
      </c>
      <c r="G304" s="2" t="str">
        <f>_xlfn.XLOOKUP(F304,Productos!B:B,Productos!C:C)</f>
        <v>KG</v>
      </c>
      <c r="H304" s="12">
        <v>1</v>
      </c>
      <c r="I304" s="10">
        <v>5260</v>
      </c>
      <c r="J304" s="10">
        <v>0</v>
      </c>
      <c r="K304" s="10">
        <f t="shared" si="4"/>
        <v>5260</v>
      </c>
    </row>
    <row r="305" spans="1:11" x14ac:dyDescent="0.3">
      <c r="A305" s="2">
        <f>IF(_xlfn.CONCAT(B305:C305)=_xlfn.CONCAT(B304:C304),MAX($A$2:A304),MAX($A$2:A304)+1)</f>
        <v>143</v>
      </c>
      <c r="B305" s="3">
        <v>45152</v>
      </c>
      <c r="C305" s="2" t="s">
        <v>116</v>
      </c>
      <c r="D305" s="47" t="str">
        <f>_xlfn.XLOOKUP(C305,Proveedores!A:A,Proveedores!B:B)</f>
        <v>EMPRESA COMERCIAL LA VEGA</v>
      </c>
      <c r="E305" s="2">
        <v>56</v>
      </c>
      <c r="F305" s="2" t="str">
        <f>_xlfn.XLOOKUP(E305,Productos!A:A,Productos!B:B)</f>
        <v>VERDURAS</v>
      </c>
      <c r="G305" s="2" t="str">
        <f>_xlfn.XLOOKUP(F305,Productos!B:B,Productos!C:C)</f>
        <v>UN</v>
      </c>
      <c r="H305" s="12">
        <v>1</v>
      </c>
      <c r="I305" s="10">
        <v>6280</v>
      </c>
      <c r="J305" s="10">
        <v>0</v>
      </c>
      <c r="K305" s="10">
        <f t="shared" si="4"/>
        <v>6280</v>
      </c>
    </row>
    <row r="306" spans="1:11" x14ac:dyDescent="0.3">
      <c r="A306" s="2">
        <f>IF(_xlfn.CONCAT(B306:C306)=_xlfn.CONCAT(B305:C305),MAX($A$2:A305),MAX($A$2:A305)+1)</f>
        <v>144</v>
      </c>
      <c r="B306" s="3">
        <v>45151</v>
      </c>
      <c r="C306" s="2" t="s">
        <v>116</v>
      </c>
      <c r="D306" s="47" t="str">
        <f>_xlfn.XLOOKUP(C306,Proveedores!A:A,Proveedores!B:B)</f>
        <v>EMPRESA COMERCIAL LA VEGA</v>
      </c>
      <c r="E306" s="2">
        <v>56</v>
      </c>
      <c r="F306" s="2" t="str">
        <f>_xlfn.XLOOKUP(E306,Productos!A:A,Productos!B:B)</f>
        <v>VERDURAS</v>
      </c>
      <c r="G306" s="2" t="str">
        <f>_xlfn.XLOOKUP(F306,Productos!B:B,Productos!C:C)</f>
        <v>UN</v>
      </c>
      <c r="H306" s="12">
        <v>1</v>
      </c>
      <c r="I306" s="10">
        <v>2000</v>
      </c>
      <c r="J306" s="10">
        <v>0</v>
      </c>
      <c r="K306" s="10">
        <f t="shared" si="4"/>
        <v>2000</v>
      </c>
    </row>
    <row r="307" spans="1:11" x14ac:dyDescent="0.3">
      <c r="A307" s="2">
        <f>IF(_xlfn.CONCAT(B307:C307)=_xlfn.CONCAT(B306:C306),MAX($A$2:A306),MAX($A$2:A306)+1)</f>
        <v>145</v>
      </c>
      <c r="B307" s="3">
        <v>45153</v>
      </c>
      <c r="C307" s="2" t="s">
        <v>116</v>
      </c>
      <c r="D307" s="47" t="str">
        <f>_xlfn.XLOOKUP(C307,Proveedores!A:A,Proveedores!B:B)</f>
        <v>EMPRESA COMERCIAL LA VEGA</v>
      </c>
      <c r="E307" s="2">
        <v>56</v>
      </c>
      <c r="F307" s="2" t="str">
        <f>_xlfn.XLOOKUP(E307,Productos!A:A,Productos!B:B)</f>
        <v>VERDURAS</v>
      </c>
      <c r="G307" s="2" t="str">
        <f>_xlfn.XLOOKUP(F307,Productos!B:B,Productos!C:C)</f>
        <v>UN</v>
      </c>
      <c r="H307" s="12">
        <v>1</v>
      </c>
      <c r="I307" s="10">
        <v>1700</v>
      </c>
      <c r="J307" s="10">
        <v>0</v>
      </c>
      <c r="K307" s="10">
        <f t="shared" si="4"/>
        <v>1700</v>
      </c>
    </row>
    <row r="308" spans="1:11" x14ac:dyDescent="0.3">
      <c r="A308" s="2">
        <f>IF(_xlfn.CONCAT(B308:C308)=_xlfn.CONCAT(B307:C307),MAX($A$2:A307),MAX($A$2:A307)+1)</f>
        <v>146</v>
      </c>
      <c r="B308" s="3">
        <v>45155</v>
      </c>
      <c r="C308" s="2" t="s">
        <v>116</v>
      </c>
      <c r="D308" s="47" t="str">
        <f>_xlfn.XLOOKUP(C308,Proveedores!A:A,Proveedores!B:B)</f>
        <v>EMPRESA COMERCIAL LA VEGA</v>
      </c>
      <c r="E308" s="2">
        <v>56</v>
      </c>
      <c r="F308" s="2" t="str">
        <f>_xlfn.XLOOKUP(E308,Productos!A:A,Productos!B:B)</f>
        <v>VERDURAS</v>
      </c>
      <c r="G308" s="2" t="str">
        <f>_xlfn.XLOOKUP(F308,Productos!B:B,Productos!C:C)</f>
        <v>UN</v>
      </c>
      <c r="H308" s="12">
        <v>1</v>
      </c>
      <c r="I308" s="10">
        <v>1600</v>
      </c>
      <c r="J308" s="10">
        <v>0</v>
      </c>
      <c r="K308" s="10">
        <f t="shared" si="4"/>
        <v>1600</v>
      </c>
    </row>
    <row r="309" spans="1:11" x14ac:dyDescent="0.3">
      <c r="A309" s="2">
        <f>IF(_xlfn.CONCAT(B309:C309)=_xlfn.CONCAT(B308:C308),MAX($A$2:A308),MAX($A$2:A308)+1)</f>
        <v>147</v>
      </c>
      <c r="B309" s="3">
        <v>45153</v>
      </c>
      <c r="C309" s="2" t="s">
        <v>116</v>
      </c>
      <c r="D309" s="47" t="str">
        <f>_xlfn.XLOOKUP(C309,Proveedores!A:A,Proveedores!B:B)</f>
        <v>EMPRESA COMERCIAL LA VEGA</v>
      </c>
      <c r="E309" s="2">
        <v>56</v>
      </c>
      <c r="F309" s="2" t="str">
        <f>_xlfn.XLOOKUP(E309,Productos!A:A,Productos!B:B)</f>
        <v>VERDURAS</v>
      </c>
      <c r="G309" s="2" t="str">
        <f>_xlfn.XLOOKUP(F309,Productos!B:B,Productos!C:C)</f>
        <v>UN</v>
      </c>
      <c r="H309" s="12">
        <v>1</v>
      </c>
      <c r="I309" s="10">
        <v>4200</v>
      </c>
      <c r="J309" s="10">
        <v>0</v>
      </c>
      <c r="K309" s="10">
        <f t="shared" si="4"/>
        <v>4200</v>
      </c>
    </row>
    <row r="310" spans="1:11" x14ac:dyDescent="0.3">
      <c r="A310" s="2">
        <f>IF(_xlfn.CONCAT(B310:C310)=_xlfn.CONCAT(B309:C309),MAX($A$2:A309),MAX($A$2:A309)+1)</f>
        <v>148</v>
      </c>
      <c r="B310" s="3">
        <v>45163</v>
      </c>
      <c r="C310" s="2" t="s">
        <v>116</v>
      </c>
      <c r="D310" s="47" t="str">
        <f>_xlfn.XLOOKUP(C310,Proveedores!A:A,Proveedores!B:B)</f>
        <v>EMPRESA COMERCIAL LA VEGA</v>
      </c>
      <c r="E310" s="2">
        <v>56</v>
      </c>
      <c r="F310" s="2" t="str">
        <f>_xlfn.XLOOKUP(E310,Productos!A:A,Productos!B:B)</f>
        <v>VERDURAS</v>
      </c>
      <c r="G310" s="2" t="str">
        <f>_xlfn.XLOOKUP(F310,Productos!B:B,Productos!C:C)</f>
        <v>UN</v>
      </c>
      <c r="H310" s="12">
        <v>1</v>
      </c>
      <c r="I310" s="10">
        <v>7400</v>
      </c>
      <c r="J310" s="10">
        <v>0</v>
      </c>
      <c r="K310" s="10">
        <f t="shared" si="4"/>
        <v>7400</v>
      </c>
    </row>
    <row r="311" spans="1:11" x14ac:dyDescent="0.3">
      <c r="A311" s="2">
        <f>IF(_xlfn.CONCAT(B311:C311)=_xlfn.CONCAT(B310:C310),MAX($A$2:A310),MAX($A$2:A310)+1)</f>
        <v>149</v>
      </c>
      <c r="B311" s="3">
        <v>45164</v>
      </c>
      <c r="C311" s="2" t="s">
        <v>116</v>
      </c>
      <c r="D311" s="47" t="str">
        <f>_xlfn.XLOOKUP(C311,Proveedores!A:A,Proveedores!B:B)</f>
        <v>EMPRESA COMERCIAL LA VEGA</v>
      </c>
      <c r="E311" s="2">
        <v>56</v>
      </c>
      <c r="F311" s="2" t="str">
        <f>_xlfn.XLOOKUP(E311,Productos!A:A,Productos!B:B)</f>
        <v>VERDURAS</v>
      </c>
      <c r="G311" s="2" t="str">
        <f>_xlfn.XLOOKUP(F311,Productos!B:B,Productos!C:C)</f>
        <v>UN</v>
      </c>
      <c r="H311" s="12">
        <v>1</v>
      </c>
      <c r="I311" s="10">
        <v>9400</v>
      </c>
      <c r="J311" s="10">
        <v>0</v>
      </c>
      <c r="K311" s="10">
        <f t="shared" si="4"/>
        <v>9400</v>
      </c>
    </row>
    <row r="312" spans="1:11" x14ac:dyDescent="0.3">
      <c r="A312" s="2">
        <f>IF(_xlfn.CONCAT(B312:C312)=_xlfn.CONCAT(B311:C311),MAX($A$2:A311),MAX($A$2:A311)+1)</f>
        <v>150</v>
      </c>
      <c r="B312" s="3">
        <v>45165</v>
      </c>
      <c r="C312" s="2" t="s">
        <v>116</v>
      </c>
      <c r="D312" s="47" t="str">
        <f>_xlfn.XLOOKUP(C312,Proveedores!A:A,Proveedores!B:B)</f>
        <v>EMPRESA COMERCIAL LA VEGA</v>
      </c>
      <c r="E312" s="2">
        <v>56</v>
      </c>
      <c r="F312" s="2" t="str">
        <f>_xlfn.XLOOKUP(E312,Productos!A:A,Productos!B:B)</f>
        <v>VERDURAS</v>
      </c>
      <c r="G312" s="2" t="str">
        <f>_xlfn.XLOOKUP(F312,Productos!B:B,Productos!C:C)</f>
        <v>UN</v>
      </c>
      <c r="H312" s="12">
        <v>1</v>
      </c>
      <c r="I312" s="10">
        <v>5300</v>
      </c>
      <c r="J312" s="10">
        <v>0</v>
      </c>
      <c r="K312" s="10">
        <f t="shared" si="4"/>
        <v>5300</v>
      </c>
    </row>
    <row r="313" spans="1:11" x14ac:dyDescent="0.3">
      <c r="A313" s="2">
        <f>IF(_xlfn.CONCAT(B313:C313)=_xlfn.CONCAT(B312:C312),MAX($A$2:A312),MAX($A$2:A312)+1)</f>
        <v>151</v>
      </c>
      <c r="B313" s="3">
        <v>45164</v>
      </c>
      <c r="C313" s="2" t="s">
        <v>116</v>
      </c>
      <c r="D313" s="47" t="str">
        <f>_xlfn.XLOOKUP(C313,Proveedores!A:A,Proveedores!B:B)</f>
        <v>EMPRESA COMERCIAL LA VEGA</v>
      </c>
      <c r="E313" s="2">
        <v>56</v>
      </c>
      <c r="F313" s="2" t="str">
        <f>_xlfn.XLOOKUP(E313,Productos!A:A,Productos!B:B)</f>
        <v>VERDURAS</v>
      </c>
      <c r="G313" s="2" t="str">
        <f>_xlfn.XLOOKUP(F313,Productos!B:B,Productos!C:C)</f>
        <v>UN</v>
      </c>
      <c r="H313" s="12">
        <v>1</v>
      </c>
      <c r="I313" s="10">
        <v>12750</v>
      </c>
      <c r="J313" s="10">
        <v>0</v>
      </c>
      <c r="K313" s="10">
        <f t="shared" si="4"/>
        <v>12750</v>
      </c>
    </row>
    <row r="314" spans="1:11" x14ac:dyDescent="0.3">
      <c r="A314" s="2">
        <f>IF(_xlfn.CONCAT(B314:C314)=_xlfn.CONCAT(B313:C313),MAX($A$2:A313),MAX($A$2:A313)+1)</f>
        <v>152</v>
      </c>
      <c r="B314" s="3">
        <v>45167</v>
      </c>
      <c r="C314" s="2" t="s">
        <v>116</v>
      </c>
      <c r="D314" s="47" t="str">
        <f>_xlfn.XLOOKUP(C314,Proveedores!A:A,Proveedores!B:B)</f>
        <v>EMPRESA COMERCIAL LA VEGA</v>
      </c>
      <c r="E314" s="2">
        <v>56</v>
      </c>
      <c r="F314" s="2" t="str">
        <f>_xlfn.XLOOKUP(E314,Productos!A:A,Productos!B:B)</f>
        <v>VERDURAS</v>
      </c>
      <c r="G314" s="2" t="str">
        <f>_xlfn.XLOOKUP(F314,Productos!B:B,Productos!C:C)</f>
        <v>UN</v>
      </c>
      <c r="H314" s="12">
        <v>1</v>
      </c>
      <c r="I314" s="10">
        <v>6750</v>
      </c>
      <c r="J314" s="10">
        <v>0</v>
      </c>
      <c r="K314" s="10">
        <f t="shared" si="4"/>
        <v>6750</v>
      </c>
    </row>
    <row r="315" spans="1:11" x14ac:dyDescent="0.3">
      <c r="A315" s="2">
        <f>IF(_xlfn.CONCAT(B315:C315)=_xlfn.CONCAT(B314:C314),MAX($A$2:A314),MAX($A$2:A314)+1)</f>
        <v>153</v>
      </c>
      <c r="B315" s="3">
        <v>45163</v>
      </c>
      <c r="C315" s="2" t="s">
        <v>323</v>
      </c>
      <c r="D315" s="47" t="str">
        <f>_xlfn.XLOOKUP(C315,Proveedores!A:A,Proveedores!B:B)</f>
        <v>AGUAS GONZALO</v>
      </c>
      <c r="E315" s="2">
        <v>1012</v>
      </c>
      <c r="F315" s="2" t="str">
        <f>_xlfn.XLOOKUP(E315,Productos!A:A,Productos!B:B)</f>
        <v>AGUA BIDON</v>
      </c>
      <c r="G315" s="2" t="str">
        <f>_xlfn.XLOOKUP(F315,Productos!B:B,Productos!C:C)</f>
        <v>UN</v>
      </c>
      <c r="H315" s="12">
        <v>2</v>
      </c>
      <c r="I315" s="10">
        <v>2000</v>
      </c>
      <c r="J315" s="10">
        <v>0</v>
      </c>
      <c r="K315" s="10">
        <f t="shared" si="4"/>
        <v>4000</v>
      </c>
    </row>
    <row r="316" spans="1:11" x14ac:dyDescent="0.3">
      <c r="A316" s="2">
        <f>IF(_xlfn.CONCAT(B316:C316)=_xlfn.CONCAT(B315:C315),MAX($A$2:A315),MAX($A$2:A315)+1)</f>
        <v>154</v>
      </c>
      <c r="B316" s="3">
        <v>45153</v>
      </c>
      <c r="C316" s="2" t="s">
        <v>116</v>
      </c>
      <c r="D316" s="47" t="str">
        <f>_xlfn.XLOOKUP(C316,Proveedores!A:A,Proveedores!B:B)</f>
        <v>EMPRESA COMERCIAL LA VEGA</v>
      </c>
      <c r="E316" s="2">
        <v>56</v>
      </c>
      <c r="F316" s="2" t="str">
        <f>_xlfn.XLOOKUP(E316,Productos!A:A,Productos!B:B)</f>
        <v>VERDURAS</v>
      </c>
      <c r="G316" s="2" t="str">
        <f>_xlfn.XLOOKUP(F316,Productos!B:B,Productos!C:C)</f>
        <v>UN</v>
      </c>
      <c r="H316" s="12">
        <v>1</v>
      </c>
      <c r="I316" s="10">
        <v>5000</v>
      </c>
      <c r="J316" s="10">
        <v>0</v>
      </c>
      <c r="K316" s="10">
        <f t="shared" si="4"/>
        <v>5000</v>
      </c>
    </row>
    <row r="317" spans="1:11" x14ac:dyDescent="0.3">
      <c r="A317" s="2">
        <f>IF(_xlfn.CONCAT(B317:C317)=_xlfn.CONCAT(B316:C316),MAX($A$2:A316),MAX($A$2:A316)+1)</f>
        <v>155</v>
      </c>
      <c r="B317" s="3">
        <v>45150</v>
      </c>
      <c r="C317" s="43" t="s">
        <v>615</v>
      </c>
      <c r="D317" s="47" t="str">
        <f>_xlfn.XLOOKUP(C317,Proveedores!A:A,Proveedores!B:B)</f>
        <v>EL RINCON DE EVITA</v>
      </c>
      <c r="E317" s="2">
        <v>27</v>
      </c>
      <c r="F317" s="2" t="str">
        <f>_xlfn.XLOOKUP(E317,Productos!A:A,Productos!B:B)</f>
        <v>TRUTRO DE POLLO</v>
      </c>
      <c r="G317" s="2" t="str">
        <f>_xlfn.XLOOKUP(F317,Productos!B:B,Productos!C:C)</f>
        <v>KG</v>
      </c>
      <c r="H317" s="12">
        <v>2.9648241206030153</v>
      </c>
      <c r="I317" s="10">
        <v>1990</v>
      </c>
      <c r="J317" s="10">
        <v>0</v>
      </c>
      <c r="K317" s="10">
        <f t="shared" si="4"/>
        <v>5900</v>
      </c>
    </row>
    <row r="318" spans="1:11" x14ac:dyDescent="0.3">
      <c r="A318" s="2">
        <f>IF(_xlfn.CONCAT(B318:C318)=_xlfn.CONCAT(B317:C317),MAX($A$2:A317),MAX($A$2:A317)+1)</f>
        <v>156</v>
      </c>
      <c r="B318" s="3">
        <v>45157</v>
      </c>
      <c r="C318" s="2" t="s">
        <v>474</v>
      </c>
      <c r="D318" s="47" t="str">
        <f>_xlfn.XLOOKUP(C318,Proveedores!A:A,Proveedores!B:B)</f>
        <v>SOCIEDAD COMERCIAL CD LTDA</v>
      </c>
      <c r="E318" s="2">
        <v>42</v>
      </c>
      <c r="F318" s="2" t="str">
        <f>_xlfn.XLOOKUP(E318,Productos!A:A,Productos!B:B)</f>
        <v>PECHUGA POLLO</v>
      </c>
      <c r="G318" s="2" t="str">
        <f>_xlfn.XLOOKUP(F318,Productos!B:B,Productos!C:C)</f>
        <v>KG</v>
      </c>
      <c r="H318" s="12">
        <v>0.66889632107023411</v>
      </c>
      <c r="I318" s="10">
        <v>2990</v>
      </c>
      <c r="J318" s="10">
        <v>0</v>
      </c>
      <c r="K318" s="10">
        <f t="shared" si="4"/>
        <v>2000</v>
      </c>
    </row>
    <row r="319" spans="1:11" x14ac:dyDescent="0.3">
      <c r="A319" s="2">
        <f>IF(_xlfn.CONCAT(B319:C319)=_xlfn.CONCAT(B318:C318),MAX($A$2:A318),MAX($A$2:A318)+1)</f>
        <v>157</v>
      </c>
      <c r="B319" s="3">
        <v>45157</v>
      </c>
      <c r="C319" s="43" t="s">
        <v>458</v>
      </c>
      <c r="D319" s="47" t="str">
        <f>_xlfn.XLOOKUP(C319,Proveedores!A:A,Proveedores!B:B)</f>
        <v>CARNICERIA LONQUIMAY</v>
      </c>
      <c r="E319" s="2">
        <v>12</v>
      </c>
      <c r="F319" s="2" t="str">
        <f>_xlfn.XLOOKUP(E319,Productos!A:A,Productos!B:B)</f>
        <v>CARNE MOLIDA</v>
      </c>
      <c r="G319" s="2" t="str">
        <f>_xlfn.XLOOKUP(F319,Productos!B:B,Productos!C:C)</f>
        <v>KG</v>
      </c>
      <c r="H319" s="12">
        <v>1.6666666666666667</v>
      </c>
      <c r="I319" s="10">
        <v>7200</v>
      </c>
      <c r="J319" s="10">
        <v>0</v>
      </c>
      <c r="K319" s="10">
        <f t="shared" si="4"/>
        <v>12000</v>
      </c>
    </row>
    <row r="320" spans="1:11" x14ac:dyDescent="0.3">
      <c r="A320" s="2">
        <f>IF(_xlfn.CONCAT(B320:C320)=_xlfn.CONCAT(B319:C319),MAX($A$2:A319),MAX($A$2:A319)+1)</f>
        <v>158</v>
      </c>
      <c r="B320" s="3">
        <v>45167</v>
      </c>
      <c r="C320" s="43" t="s">
        <v>458</v>
      </c>
      <c r="D320" s="47" t="str">
        <f>_xlfn.XLOOKUP(C320,Proveedores!A:A,Proveedores!B:B)</f>
        <v>CARNICERIA LONQUIMAY</v>
      </c>
      <c r="E320" s="2">
        <v>70</v>
      </c>
      <c r="F320" s="2" t="str">
        <f>_xlfn.XLOOKUP(E320,Productos!A:A,Productos!B:B)</f>
        <v>CARNE VACUNO</v>
      </c>
      <c r="G320" s="2" t="str">
        <f>_xlfn.XLOOKUP(F320,Productos!B:B,Productos!C:C)</f>
        <v>KG</v>
      </c>
      <c r="H320" s="12">
        <v>2.6857142857142855</v>
      </c>
      <c r="I320" s="10">
        <v>6300</v>
      </c>
      <c r="J320" s="10">
        <v>0</v>
      </c>
      <c r="K320" s="10">
        <f t="shared" si="4"/>
        <v>16920</v>
      </c>
    </row>
    <row r="321" spans="1:11" x14ac:dyDescent="0.3">
      <c r="A321" s="2">
        <f>IF(_xlfn.CONCAT(B321:C321)=_xlfn.CONCAT(B320:C320),MAX($A$2:A320),MAX($A$2:A320)+1)</f>
        <v>159</v>
      </c>
      <c r="B321" s="3">
        <v>45168</v>
      </c>
      <c r="C321" s="2" t="s">
        <v>466</v>
      </c>
      <c r="D321" s="47" t="str">
        <f>_xlfn.XLOOKUP(C321,Proveedores!A:A,Proveedores!B:B)</f>
        <v>ALVI SA</v>
      </c>
      <c r="E321" s="2">
        <v>49</v>
      </c>
      <c r="F321" s="2" t="str">
        <f>_xlfn.XLOOKUP(E321,Productos!A:A,Productos!B:B)</f>
        <v>PAN RALLADO</v>
      </c>
      <c r="G321" s="2" t="str">
        <f>_xlfn.XLOOKUP(F321,Productos!B:B,Productos!C:C)</f>
        <v>UN</v>
      </c>
      <c r="H321" s="12">
        <v>3</v>
      </c>
      <c r="I321" s="10">
        <v>1260</v>
      </c>
      <c r="J321" s="10">
        <v>0</v>
      </c>
      <c r="K321" s="10">
        <f t="shared" si="4"/>
        <v>3780</v>
      </c>
    </row>
    <row r="322" spans="1:11" x14ac:dyDescent="0.3">
      <c r="A322" s="2">
        <f>IF(_xlfn.CONCAT(B322:C322)=_xlfn.CONCAT(B321:C321),MAX($A$2:A321),MAX($A$2:A321)+1)</f>
        <v>159</v>
      </c>
      <c r="B322" s="3">
        <v>45168</v>
      </c>
      <c r="C322" s="2" t="s">
        <v>466</v>
      </c>
      <c r="D322" s="47" t="str">
        <f>_xlfn.XLOOKUP(C322,Proveedores!A:A,Proveedores!B:B)</f>
        <v>ALVI SA</v>
      </c>
      <c r="E322" s="2">
        <v>11</v>
      </c>
      <c r="F322" s="2" t="str">
        <f>_xlfn.XLOOKUP(E322,Productos!A:A,Productos!B:B)</f>
        <v>PAN MOLDE</v>
      </c>
      <c r="G322" s="2" t="str">
        <f>_xlfn.XLOOKUP(F322,Productos!B:B,Productos!C:C)</f>
        <v>UN</v>
      </c>
      <c r="H322" s="12">
        <v>2</v>
      </c>
      <c r="I322" s="10">
        <v>1350</v>
      </c>
      <c r="J322" s="10">
        <v>0</v>
      </c>
      <c r="K322" s="10">
        <f t="shared" si="4"/>
        <v>2700</v>
      </c>
    </row>
    <row r="323" spans="1:11" x14ac:dyDescent="0.3">
      <c r="A323" s="2">
        <f>IF(_xlfn.CONCAT(B323:C323)=_xlfn.CONCAT(B322:C322),MAX($A$2:A322),MAX($A$2:A322)+1)</f>
        <v>159</v>
      </c>
      <c r="B323" s="3">
        <v>45168</v>
      </c>
      <c r="C323" s="2" t="s">
        <v>466</v>
      </c>
      <c r="D323" s="47" t="str">
        <f>_xlfn.XLOOKUP(C323,Proveedores!A:A,Proveedores!B:B)</f>
        <v>ALVI SA</v>
      </c>
      <c r="E323" s="2">
        <v>30</v>
      </c>
      <c r="F323" s="2" t="str">
        <f>_xlfn.XLOOKUP(E323,Productos!A:A,Productos!B:B)</f>
        <v>CHOCLO BOLSA 1KG</v>
      </c>
      <c r="G323" s="2" t="str">
        <f>_xlfn.XLOOKUP(F323,Productos!B:B,Productos!C:C)</f>
        <v>UN</v>
      </c>
      <c r="H323" s="12">
        <v>1</v>
      </c>
      <c r="I323" s="10">
        <v>5090</v>
      </c>
      <c r="J323" s="10">
        <v>0</v>
      </c>
      <c r="K323" s="10">
        <f t="shared" ref="K323:K386" si="5">ROUND((H323*I323)-J323, 0)</f>
        <v>5090</v>
      </c>
    </row>
    <row r="324" spans="1:11" x14ac:dyDescent="0.3">
      <c r="A324" s="2">
        <f>IF(_xlfn.CONCAT(B324:C324)=_xlfn.CONCAT(B323:C323),MAX($A$2:A323),MAX($A$2:A323)+1)</f>
        <v>159</v>
      </c>
      <c r="B324" s="3">
        <v>45168</v>
      </c>
      <c r="C324" s="2" t="s">
        <v>466</v>
      </c>
      <c r="D324" s="47" t="str">
        <f>_xlfn.XLOOKUP(C324,Proveedores!A:A,Proveedores!B:B)</f>
        <v>ALVI SA</v>
      </c>
      <c r="E324" s="2">
        <v>14</v>
      </c>
      <c r="F324" s="2" t="str">
        <f>_xlfn.XLOOKUP(E324,Productos!A:A,Productos!B:B)</f>
        <v>ARROZ</v>
      </c>
      <c r="G324" s="2" t="str">
        <f>_xlfn.XLOOKUP(F324,Productos!B:B,Productos!C:C)</f>
        <v>UN</v>
      </c>
      <c r="H324" s="12">
        <v>5</v>
      </c>
      <c r="I324" s="10">
        <v>840</v>
      </c>
      <c r="J324" s="10">
        <v>0</v>
      </c>
      <c r="K324" s="10">
        <f t="shared" si="5"/>
        <v>4200</v>
      </c>
    </row>
    <row r="325" spans="1:11" x14ac:dyDescent="0.3">
      <c r="A325" s="2">
        <f>IF(_xlfn.CONCAT(B325:C325)=_xlfn.CONCAT(B324:C324),MAX($A$2:A324),MAX($A$2:A324)+1)</f>
        <v>159</v>
      </c>
      <c r="B325" s="3">
        <v>45168</v>
      </c>
      <c r="C325" s="2" t="s">
        <v>466</v>
      </c>
      <c r="D325" s="47" t="str">
        <f>_xlfn.XLOOKUP(C325,Proveedores!A:A,Proveedores!B:B)</f>
        <v>ALVI SA</v>
      </c>
      <c r="E325" s="2">
        <v>52</v>
      </c>
      <c r="F325" s="2" t="str">
        <f>_xlfn.XLOOKUP(E325,Productos!A:A,Productos!B:B)</f>
        <v>PRIMAVERA MINUTO VERDE</v>
      </c>
      <c r="G325" s="2" t="str">
        <f>_xlfn.XLOOKUP(F325,Productos!B:B,Productos!C:C)</f>
        <v>UN</v>
      </c>
      <c r="H325" s="12">
        <v>3</v>
      </c>
      <c r="I325" s="10">
        <v>2440</v>
      </c>
      <c r="J325" s="10">
        <v>0</v>
      </c>
      <c r="K325" s="10">
        <f t="shared" si="5"/>
        <v>7320</v>
      </c>
    </row>
    <row r="326" spans="1:11" x14ac:dyDescent="0.3">
      <c r="A326" s="2">
        <f>IF(_xlfn.CONCAT(B326:C326)=_xlfn.CONCAT(B325:C325),MAX($A$2:A325),MAX($A$2:A325)+1)</f>
        <v>159</v>
      </c>
      <c r="B326" s="3">
        <v>45168</v>
      </c>
      <c r="C326" s="2" t="s">
        <v>466</v>
      </c>
      <c r="D326" s="47" t="str">
        <f>_xlfn.XLOOKUP(C326,Proveedores!A:A,Proveedores!B:B)</f>
        <v>ALVI SA</v>
      </c>
      <c r="E326" s="2">
        <v>124</v>
      </c>
      <c r="F326" s="2" t="str">
        <f>_xlfn.XLOOKUP(E326,Productos!A:A,Productos!B:B)</f>
        <v>PASTELERA (PASTA CHOCLO)</v>
      </c>
      <c r="G326" s="2" t="str">
        <f>_xlfn.XLOOKUP(F326,Productos!B:B,Productos!C:C)</f>
        <v>UN</v>
      </c>
      <c r="H326" s="12">
        <v>2</v>
      </c>
      <c r="I326" s="10">
        <v>2990</v>
      </c>
      <c r="J326" s="10">
        <v>0</v>
      </c>
      <c r="K326" s="10">
        <f t="shared" si="5"/>
        <v>5980</v>
      </c>
    </row>
    <row r="327" spans="1:11" x14ac:dyDescent="0.3">
      <c r="A327" s="2">
        <f>IF(_xlfn.CONCAT(B327:C327)=_xlfn.CONCAT(B326:C326),MAX($A$2:A326),MAX($A$2:A326)+1)</f>
        <v>159</v>
      </c>
      <c r="B327" s="3">
        <v>45168</v>
      </c>
      <c r="C327" s="2" t="s">
        <v>466</v>
      </c>
      <c r="D327" s="47" t="str">
        <f>_xlfn.XLOOKUP(C327,Proveedores!A:A,Proveedores!B:B)</f>
        <v>ALVI SA</v>
      </c>
      <c r="E327" s="2">
        <v>1</v>
      </c>
      <c r="F327" s="2" t="str">
        <f>_xlfn.XLOOKUP(E327,Productos!A:A,Productos!B:B)</f>
        <v>ARVEJA MINUTO VERDE</v>
      </c>
      <c r="G327" s="2" t="str">
        <f>_xlfn.XLOOKUP(F327,Productos!B:B,Productos!C:C)</f>
        <v>KG</v>
      </c>
      <c r="H327" s="12">
        <v>1</v>
      </c>
      <c r="I327" s="10">
        <v>2690</v>
      </c>
      <c r="J327" s="10">
        <v>0</v>
      </c>
      <c r="K327" s="10">
        <f t="shared" si="5"/>
        <v>2690</v>
      </c>
    </row>
    <row r="328" spans="1:11" x14ac:dyDescent="0.3">
      <c r="A328" s="2">
        <f>IF(_xlfn.CONCAT(B328:C328)=_xlfn.CONCAT(B327:C327),MAX($A$2:A327),MAX($A$2:A327)+1)</f>
        <v>159</v>
      </c>
      <c r="B328" s="3">
        <v>45168</v>
      </c>
      <c r="C328" s="2" t="s">
        <v>466</v>
      </c>
      <c r="D328" s="47" t="str">
        <f>_xlfn.XLOOKUP(C328,Proveedores!A:A,Proveedores!B:B)</f>
        <v>ALVI SA</v>
      </c>
      <c r="E328" s="2">
        <v>1047</v>
      </c>
      <c r="F328" s="2" t="str">
        <f>_xlfn.XLOOKUP(E328,Productos!A:A,Productos!B:B)</f>
        <v>YOGHURT CASA</v>
      </c>
      <c r="G328" s="2" t="str">
        <f>_xlfn.XLOOKUP(F328,Productos!B:B,Productos!C:C)</f>
        <v>UN</v>
      </c>
      <c r="H328" s="12">
        <v>4</v>
      </c>
      <c r="I328" s="10">
        <v>260</v>
      </c>
      <c r="J328" s="10">
        <v>0</v>
      </c>
      <c r="K328" s="10">
        <f t="shared" si="5"/>
        <v>1040</v>
      </c>
    </row>
    <row r="329" spans="1:11" x14ac:dyDescent="0.3">
      <c r="A329" s="2">
        <f>IF(_xlfn.CONCAT(B329:C329)=_xlfn.CONCAT(B328:C328),MAX($A$2:A328),MAX($A$2:A328)+1)</f>
        <v>159</v>
      </c>
      <c r="B329" s="3">
        <v>45168</v>
      </c>
      <c r="C329" s="2" t="s">
        <v>466</v>
      </c>
      <c r="D329" s="47" t="str">
        <f>_xlfn.XLOOKUP(C329,Proveedores!A:A,Proveedores!B:B)</f>
        <v>ALVI SA</v>
      </c>
      <c r="E329" s="2">
        <v>1045</v>
      </c>
      <c r="F329" s="2" t="str">
        <f>_xlfn.XLOOKUP(E329,Productos!A:A,Productos!B:B)</f>
        <v>FLAN</v>
      </c>
      <c r="G329" s="2" t="str">
        <f>_xlfn.XLOOKUP(F329,Productos!B:B,Productos!C:C)</f>
        <v>UN</v>
      </c>
      <c r="H329" s="12">
        <v>6</v>
      </c>
      <c r="I329" s="10">
        <v>260</v>
      </c>
      <c r="J329" s="10">
        <v>0</v>
      </c>
      <c r="K329" s="10">
        <f t="shared" si="5"/>
        <v>1560</v>
      </c>
    </row>
    <row r="330" spans="1:11" x14ac:dyDescent="0.3">
      <c r="A330" s="2">
        <f>IF(_xlfn.CONCAT(B330:C330)=_xlfn.CONCAT(B329:C329),MAX($A$2:A329),MAX($A$2:A329)+1)</f>
        <v>159</v>
      </c>
      <c r="B330" s="3">
        <v>45168</v>
      </c>
      <c r="C330" s="2" t="s">
        <v>466</v>
      </c>
      <c r="D330" s="47" t="str">
        <f>_xlfn.XLOOKUP(C330,Proveedores!A:A,Proveedores!B:B)</f>
        <v>ALVI SA</v>
      </c>
      <c r="E330" s="2">
        <v>23</v>
      </c>
      <c r="F330" s="2" t="str">
        <f>_xlfn.XLOOKUP(E330,Productos!A:A,Productos!B:B)</f>
        <v>MARGARINA</v>
      </c>
      <c r="G330" s="2" t="str">
        <f>_xlfn.XLOOKUP(F330,Productos!B:B,Productos!C:C)</f>
        <v>UN</v>
      </c>
      <c r="H330" s="12">
        <v>2</v>
      </c>
      <c r="I330" s="10">
        <v>1690</v>
      </c>
      <c r="J330" s="10">
        <v>0</v>
      </c>
      <c r="K330" s="10">
        <f t="shared" si="5"/>
        <v>3380</v>
      </c>
    </row>
    <row r="331" spans="1:11" x14ac:dyDescent="0.3">
      <c r="A331" s="2">
        <f>IF(_xlfn.CONCAT(B331:C331)=_xlfn.CONCAT(B330:C330),MAX($A$2:A330),MAX($A$2:A330)+1)</f>
        <v>159</v>
      </c>
      <c r="B331" s="3">
        <v>45168</v>
      </c>
      <c r="C331" s="2" t="s">
        <v>466</v>
      </c>
      <c r="D331" s="47" t="str">
        <f>_xlfn.XLOOKUP(C331,Proveedores!A:A,Proveedores!B:B)</f>
        <v>ALVI SA</v>
      </c>
      <c r="E331" s="2">
        <v>61</v>
      </c>
      <c r="F331" s="2" t="str">
        <f>_xlfn.XLOOKUP(E331,Productos!A:A,Productos!B:B)</f>
        <v>PATE</v>
      </c>
      <c r="G331" s="2" t="str">
        <f>_xlfn.XLOOKUP(F331,Productos!B:B,Productos!C:C)</f>
        <v>UN</v>
      </c>
      <c r="H331" s="12">
        <v>2</v>
      </c>
      <c r="I331" s="10">
        <v>690</v>
      </c>
      <c r="J331" s="10">
        <v>0</v>
      </c>
      <c r="K331" s="10">
        <f t="shared" si="5"/>
        <v>1380</v>
      </c>
    </row>
    <row r="332" spans="1:11" x14ac:dyDescent="0.3">
      <c r="A332" s="2">
        <f>IF(_xlfn.CONCAT(B332:C332)=_xlfn.CONCAT(B331:C331),MAX($A$2:A331),MAX($A$2:A331)+1)</f>
        <v>159</v>
      </c>
      <c r="B332" s="3">
        <v>45168</v>
      </c>
      <c r="C332" s="2" t="s">
        <v>466</v>
      </c>
      <c r="D332" s="47" t="str">
        <f>_xlfn.XLOOKUP(C332,Proveedores!A:A,Proveedores!B:B)</f>
        <v>ALVI SA</v>
      </c>
      <c r="E332" s="2">
        <v>6</v>
      </c>
      <c r="F332" s="2" t="str">
        <f>_xlfn.XLOOKUP(E332,Productos!A:A,Productos!B:B)</f>
        <v>FIDEOS - SPAGHETI</v>
      </c>
      <c r="G332" s="2" t="str">
        <f>_xlfn.XLOOKUP(F332,Productos!B:B,Productos!C:C)</f>
        <v>UN</v>
      </c>
      <c r="H332" s="12">
        <v>11</v>
      </c>
      <c r="I332" s="10">
        <v>450</v>
      </c>
      <c r="J332" s="10">
        <v>0</v>
      </c>
      <c r="K332" s="10">
        <f t="shared" si="5"/>
        <v>4950</v>
      </c>
    </row>
    <row r="333" spans="1:11" x14ac:dyDescent="0.3">
      <c r="A333" s="2">
        <f>IF(_xlfn.CONCAT(B333:C333)=_xlfn.CONCAT(B332:C332),MAX($A$2:A332),MAX($A$2:A332)+1)</f>
        <v>159</v>
      </c>
      <c r="B333" s="3">
        <v>45168</v>
      </c>
      <c r="C333" s="2" t="s">
        <v>466</v>
      </c>
      <c r="D333" s="47" t="str">
        <f>_xlfn.XLOOKUP(C333,Proveedores!A:A,Proveedores!B:B)</f>
        <v>ALVI SA</v>
      </c>
      <c r="E333" s="2">
        <v>2</v>
      </c>
      <c r="F333" s="2" t="str">
        <f>_xlfn.XLOOKUP(E333,Productos!A:A,Productos!B:B)</f>
        <v>CREMA DE LECHE</v>
      </c>
      <c r="G333" s="2" t="str">
        <f>_xlfn.XLOOKUP(F333,Productos!B:B,Productos!C:C)</f>
        <v>LT</v>
      </c>
      <c r="H333" s="12">
        <v>2</v>
      </c>
      <c r="I333" s="10">
        <v>3590</v>
      </c>
      <c r="J333" s="10">
        <v>0</v>
      </c>
      <c r="K333" s="10">
        <f t="shared" si="5"/>
        <v>7180</v>
      </c>
    </row>
    <row r="334" spans="1:11" x14ac:dyDescent="0.3">
      <c r="A334" s="2">
        <f>IF(_xlfn.CONCAT(B334:C334)=_xlfn.CONCAT(B333:C333),MAX($A$2:A333),MAX($A$2:A333)+1)</f>
        <v>159</v>
      </c>
      <c r="B334" s="3">
        <v>45168</v>
      </c>
      <c r="C334" s="2" t="s">
        <v>466</v>
      </c>
      <c r="D334" s="47" t="str">
        <f>_xlfn.XLOOKUP(C334,Proveedores!A:A,Proveedores!B:B)</f>
        <v>ALVI SA</v>
      </c>
      <c r="E334" s="2">
        <v>20</v>
      </c>
      <c r="F334" s="2" t="str">
        <f>_xlfn.XLOOKUP(E334,Productos!A:A,Productos!B:B)</f>
        <v>ACEITE 900ML</v>
      </c>
      <c r="G334" s="2" t="str">
        <f>_xlfn.XLOOKUP(F334,Productos!B:B,Productos!C:C)</f>
        <v>UN</v>
      </c>
      <c r="H334" s="12">
        <v>3</v>
      </c>
      <c r="I334" s="10">
        <v>1490</v>
      </c>
      <c r="J334" s="10">
        <v>0</v>
      </c>
      <c r="K334" s="10">
        <f t="shared" si="5"/>
        <v>4470</v>
      </c>
    </row>
    <row r="335" spans="1:11" x14ac:dyDescent="0.3">
      <c r="A335" s="2">
        <f>IF(_xlfn.CONCAT(B335:C335)=_xlfn.CONCAT(B334:C334),MAX($A$2:A334),MAX($A$2:A334)+1)</f>
        <v>159</v>
      </c>
      <c r="B335" s="3">
        <v>45168</v>
      </c>
      <c r="C335" s="2" t="s">
        <v>466</v>
      </c>
      <c r="D335" s="47" t="str">
        <f>_xlfn.XLOOKUP(C335,Proveedores!A:A,Proveedores!B:B)</f>
        <v>ALVI SA</v>
      </c>
      <c r="E335" s="2">
        <v>24</v>
      </c>
      <c r="F335" s="2" t="str">
        <f>_xlfn.XLOOKUP(E335,Productos!A:A,Productos!B:B)</f>
        <v>TOALLA PAPEL</v>
      </c>
      <c r="G335" s="2" t="str">
        <f>_xlfn.XLOOKUP(F335,Productos!B:B,Productos!C:C)</f>
        <v>UN</v>
      </c>
      <c r="H335" s="12">
        <v>2</v>
      </c>
      <c r="I335" s="10">
        <v>950</v>
      </c>
      <c r="J335" s="10">
        <v>0</v>
      </c>
      <c r="K335" s="10">
        <f t="shared" si="5"/>
        <v>1900</v>
      </c>
    </row>
    <row r="336" spans="1:11" x14ac:dyDescent="0.3">
      <c r="A336" s="2">
        <f>IF(_xlfn.CONCAT(B336:C336)=_xlfn.CONCAT(B335:C335),MAX($A$2:A335),MAX($A$2:A335)+1)</f>
        <v>159</v>
      </c>
      <c r="B336" s="3">
        <v>45168</v>
      </c>
      <c r="C336" s="2" t="s">
        <v>466</v>
      </c>
      <c r="D336" s="47" t="str">
        <f>_xlfn.XLOOKUP(C336,Proveedores!A:A,Proveedores!B:B)</f>
        <v>ALVI SA</v>
      </c>
      <c r="E336" s="2">
        <v>1029</v>
      </c>
      <c r="F336" s="2" t="str">
        <f>_xlfn.XLOOKUP(E336,Productos!A:A,Productos!B:B)</f>
        <v>FOSFOROS</v>
      </c>
      <c r="G336" s="2" t="str">
        <f>_xlfn.XLOOKUP(F336,Productos!B:B,Productos!C:C)</f>
        <v>UN</v>
      </c>
      <c r="H336" s="12">
        <v>1</v>
      </c>
      <c r="I336" s="10">
        <v>1470</v>
      </c>
      <c r="J336" s="10">
        <v>0</v>
      </c>
      <c r="K336" s="10">
        <f t="shared" si="5"/>
        <v>1470</v>
      </c>
    </row>
    <row r="337" spans="1:11" x14ac:dyDescent="0.3">
      <c r="A337" s="2">
        <f>IF(_xlfn.CONCAT(B337:C337)=_xlfn.CONCAT(B336:C336),MAX($A$2:A336),MAX($A$2:A336)+1)</f>
        <v>159</v>
      </c>
      <c r="B337" s="3">
        <v>45168</v>
      </c>
      <c r="C337" s="2" t="s">
        <v>466</v>
      </c>
      <c r="D337" s="47" t="str">
        <f>_xlfn.XLOOKUP(C337,Proveedores!A:A,Proveedores!B:B)</f>
        <v>ALVI SA</v>
      </c>
      <c r="E337" s="2">
        <v>1018</v>
      </c>
      <c r="F337" s="2" t="str">
        <f>_xlfn.XLOOKUP(E337,Productos!A:A,Productos!B:B)</f>
        <v>VELAS</v>
      </c>
      <c r="G337" s="2" t="str">
        <f>_xlfn.XLOOKUP(F337,Productos!B:B,Productos!C:C)</f>
        <v>UN</v>
      </c>
      <c r="H337" s="12">
        <v>1</v>
      </c>
      <c r="I337" s="10">
        <v>910</v>
      </c>
      <c r="J337" s="10">
        <v>0</v>
      </c>
      <c r="K337" s="10">
        <f t="shared" si="5"/>
        <v>910</v>
      </c>
    </row>
    <row r="338" spans="1:11" x14ac:dyDescent="0.3">
      <c r="A338" s="2">
        <f>IF(_xlfn.CONCAT(B338:C338)=_xlfn.CONCAT(B337:C337),MAX($A$2:A337),MAX($A$2:A337)+1)</f>
        <v>159</v>
      </c>
      <c r="B338" s="3">
        <v>45168</v>
      </c>
      <c r="C338" s="2" t="s">
        <v>466</v>
      </c>
      <c r="D338" s="47" t="str">
        <f>_xlfn.XLOOKUP(C338,Proveedores!A:A,Proveedores!B:B)</f>
        <v>ALVI SA</v>
      </c>
      <c r="E338" s="2">
        <v>34</v>
      </c>
      <c r="F338" s="2" t="str">
        <f>_xlfn.XLOOKUP(E338,Productos!A:A,Productos!B:B)</f>
        <v>HUEVOS</v>
      </c>
      <c r="G338" s="2" t="str">
        <f>_xlfn.XLOOKUP(F338,Productos!B:B,Productos!C:C)</f>
        <v>UN</v>
      </c>
      <c r="H338" s="12">
        <v>1</v>
      </c>
      <c r="I338" s="10">
        <v>6890</v>
      </c>
      <c r="J338" s="10">
        <v>0</v>
      </c>
      <c r="K338" s="10">
        <f t="shared" si="5"/>
        <v>6890</v>
      </c>
    </row>
    <row r="339" spans="1:11" x14ac:dyDescent="0.3">
      <c r="A339" s="2">
        <f>IF(_xlfn.CONCAT(B339:C339)=_xlfn.CONCAT(B338:C338),MAX($A$2:A338),MAX($A$2:A338)+1)</f>
        <v>159</v>
      </c>
      <c r="B339" s="3">
        <v>45168</v>
      </c>
      <c r="C339" s="2" t="s">
        <v>466</v>
      </c>
      <c r="D339" s="47" t="str">
        <f>_xlfn.XLOOKUP(C339,Proveedores!A:A,Proveedores!B:B)</f>
        <v>ALVI SA</v>
      </c>
      <c r="E339" s="2">
        <v>1038</v>
      </c>
      <c r="F339" s="2" t="str">
        <f>_xlfn.XLOOKUP(E339,Productos!A:A,Productos!B:B)</f>
        <v>ART. PERSONAL</v>
      </c>
      <c r="G339" s="2" t="str">
        <f>_xlfn.XLOOKUP(F339,Productos!B:B,Productos!C:C)</f>
        <v>UN</v>
      </c>
      <c r="H339" s="12">
        <v>1</v>
      </c>
      <c r="I339" s="10">
        <v>1460</v>
      </c>
      <c r="J339" s="10">
        <v>0</v>
      </c>
      <c r="K339" s="10">
        <f t="shared" si="5"/>
        <v>1460</v>
      </c>
    </row>
    <row r="340" spans="1:11" x14ac:dyDescent="0.3">
      <c r="A340" s="2">
        <f>IF(_xlfn.CONCAT(B340:C340)=_xlfn.CONCAT(B339:C339),MAX($A$2:A339),MAX($A$2:A339)+1)</f>
        <v>159</v>
      </c>
      <c r="B340" s="3">
        <v>45168</v>
      </c>
      <c r="C340" s="2" t="s">
        <v>466</v>
      </c>
      <c r="D340" s="47" t="str">
        <f>_xlfn.XLOOKUP(C340,Proveedores!A:A,Proveedores!B:B)</f>
        <v>ALVI SA</v>
      </c>
      <c r="E340" s="2">
        <v>1028</v>
      </c>
      <c r="F340" s="2" t="str">
        <f>_xlfn.XLOOKUP(E340,Productos!A:A,Productos!B:B)</f>
        <v>MOSTAZA</v>
      </c>
      <c r="G340" s="2" t="str">
        <f>_xlfn.XLOOKUP(F340,Productos!B:B,Productos!C:C)</f>
        <v>UN</v>
      </c>
      <c r="H340" s="12">
        <v>1</v>
      </c>
      <c r="I340" s="10">
        <v>1770</v>
      </c>
      <c r="J340" s="10">
        <v>0</v>
      </c>
      <c r="K340" s="10">
        <f t="shared" si="5"/>
        <v>1770</v>
      </c>
    </row>
    <row r="341" spans="1:11" x14ac:dyDescent="0.3">
      <c r="A341" s="2">
        <f>IF(_xlfn.CONCAT(B341:C341)=_xlfn.CONCAT(B340:C340),MAX($A$2:A340),MAX($A$2:A340)+1)</f>
        <v>159</v>
      </c>
      <c r="B341" s="3">
        <v>45168</v>
      </c>
      <c r="C341" s="2" t="s">
        <v>466</v>
      </c>
      <c r="D341" s="47" t="str">
        <f>_xlfn.XLOOKUP(C341,Proveedores!A:A,Proveedores!B:B)</f>
        <v>ALVI SA</v>
      </c>
      <c r="E341" s="2">
        <v>16</v>
      </c>
      <c r="F341" s="2" t="str">
        <f>_xlfn.XLOOKUP(E341,Productos!A:A,Productos!B:B)</f>
        <v>HARINA</v>
      </c>
      <c r="G341" s="2" t="str">
        <f>_xlfn.XLOOKUP(F341,Productos!B:B,Productos!C:C)</f>
        <v>KG</v>
      </c>
      <c r="H341" s="12">
        <v>3</v>
      </c>
      <c r="I341" s="10">
        <v>1240</v>
      </c>
      <c r="J341" s="10">
        <v>0</v>
      </c>
      <c r="K341" s="10">
        <f t="shared" si="5"/>
        <v>3720</v>
      </c>
    </row>
    <row r="342" spans="1:11" x14ac:dyDescent="0.3">
      <c r="A342" s="2">
        <f>IF(_xlfn.CONCAT(B342:C342)=_xlfn.CONCAT(B341:C341),MAX($A$2:A341),MAX($A$2:A341)+1)</f>
        <v>160</v>
      </c>
      <c r="B342" s="3">
        <v>45168</v>
      </c>
      <c r="C342" s="2" t="s">
        <v>221</v>
      </c>
      <c r="D342" s="47" t="str">
        <f>_xlfn.XLOOKUP(C342,Proveedores!A:A,Proveedores!B:B)</f>
        <v>FAMA</v>
      </c>
      <c r="E342" s="2">
        <v>1008</v>
      </c>
      <c r="F342" s="2" t="str">
        <f>_xlfn.XLOOKUP(E342,Productos!A:A,Productos!B:B)</f>
        <v>PAN CASA</v>
      </c>
      <c r="G342" s="2" t="str">
        <f>_xlfn.XLOOKUP(F342,Productos!B:B,Productos!C:C)</f>
        <v>KG</v>
      </c>
      <c r="H342" s="12">
        <v>0.55500000000000005</v>
      </c>
      <c r="I342" s="10">
        <v>2490</v>
      </c>
      <c r="J342" s="10">
        <v>0</v>
      </c>
      <c r="K342" s="10">
        <f t="shared" si="5"/>
        <v>1382</v>
      </c>
    </row>
    <row r="343" spans="1:11" x14ac:dyDescent="0.3">
      <c r="A343" s="2">
        <f>IF(_xlfn.CONCAT(B343:C343)=_xlfn.CONCAT(B342:C342),MAX($A$2:A342),MAX($A$2:A342)+1)</f>
        <v>161</v>
      </c>
      <c r="B343" s="3">
        <v>45162</v>
      </c>
      <c r="C343" s="2" t="s">
        <v>403</v>
      </c>
      <c r="D343" s="47" t="str">
        <f>_xlfn.XLOOKUP(C343,Proveedores!A:A,Proveedores!B:B)</f>
        <v>PREUNIC COQUIMBO</v>
      </c>
      <c r="E343" s="2">
        <v>1038</v>
      </c>
      <c r="F343" s="2" t="str">
        <f>_xlfn.XLOOKUP(E343,Productos!A:A,Productos!B:B)</f>
        <v>ART. PERSONAL</v>
      </c>
      <c r="G343" s="2" t="str">
        <f>_xlfn.XLOOKUP(F343,Productos!B:B,Productos!C:C)</f>
        <v>UN</v>
      </c>
      <c r="H343" s="12">
        <v>1</v>
      </c>
      <c r="I343" s="10">
        <v>2599</v>
      </c>
      <c r="J343" s="10">
        <v>600</v>
      </c>
      <c r="K343" s="10">
        <f t="shared" si="5"/>
        <v>1999</v>
      </c>
    </row>
    <row r="344" spans="1:11" x14ac:dyDescent="0.3">
      <c r="A344" s="2">
        <f>IF(_xlfn.CONCAT(B344:C344)=_xlfn.CONCAT(B343:C343),MAX($A$2:A343),MAX($A$2:A343)+1)</f>
        <v>161</v>
      </c>
      <c r="B344" s="3">
        <v>45162</v>
      </c>
      <c r="C344" s="2" t="s">
        <v>403</v>
      </c>
      <c r="D344" s="47" t="str">
        <f>_xlfn.XLOOKUP(C344,Proveedores!A:A,Proveedores!B:B)</f>
        <v>PREUNIC COQUIMBO</v>
      </c>
      <c r="E344" s="2">
        <v>1038</v>
      </c>
      <c r="F344" s="2" t="str">
        <f>_xlfn.XLOOKUP(E344,Productos!A:A,Productos!B:B)</f>
        <v>ART. PERSONAL</v>
      </c>
      <c r="G344" s="2" t="str">
        <f>_xlfn.XLOOKUP(F344,Productos!B:B,Productos!C:C)</f>
        <v>UN</v>
      </c>
      <c r="H344" s="12">
        <v>1</v>
      </c>
      <c r="I344" s="10">
        <v>6499</v>
      </c>
      <c r="J344" s="10">
        <v>1424</v>
      </c>
      <c r="K344" s="10">
        <f t="shared" si="5"/>
        <v>5075</v>
      </c>
    </row>
    <row r="345" spans="1:11" x14ac:dyDescent="0.3">
      <c r="A345" s="2">
        <f>IF(_xlfn.CONCAT(B345:C345)=_xlfn.CONCAT(B344:C344),MAX($A$2:A344),MAX($A$2:A344)+1)</f>
        <v>162</v>
      </c>
      <c r="B345" s="3">
        <v>45162</v>
      </c>
      <c r="C345" s="2" t="s">
        <v>194</v>
      </c>
      <c r="D345" s="47" t="str">
        <f>_xlfn.XLOOKUP(C345,Proveedores!A:A,Proveedores!B:B)</f>
        <v>FRUNA</v>
      </c>
      <c r="E345" s="2">
        <v>20</v>
      </c>
      <c r="F345" s="2" t="str">
        <f>_xlfn.XLOOKUP(E345,Productos!A:A,Productos!B:B)</f>
        <v>ACEITE 900ML</v>
      </c>
      <c r="G345" s="2" t="str">
        <f>_xlfn.XLOOKUP(F345,Productos!B:B,Productos!C:C)</f>
        <v>UN</v>
      </c>
      <c r="H345" s="12">
        <v>1</v>
      </c>
      <c r="I345" s="10">
        <v>1381</v>
      </c>
      <c r="J345" s="10">
        <v>0</v>
      </c>
      <c r="K345" s="10">
        <f t="shared" si="5"/>
        <v>1381</v>
      </c>
    </row>
    <row r="346" spans="1:11" x14ac:dyDescent="0.3">
      <c r="A346" s="2">
        <f>IF(_xlfn.CONCAT(B346:C346)=_xlfn.CONCAT(B345:C345),MAX($A$2:A345),MAX($A$2:A345)+1)</f>
        <v>162</v>
      </c>
      <c r="B346" s="3">
        <v>45162</v>
      </c>
      <c r="C346" s="2" t="s">
        <v>194</v>
      </c>
      <c r="D346" s="47" t="str">
        <f>_xlfn.XLOOKUP(C346,Proveedores!A:A,Proveedores!B:B)</f>
        <v>FRUNA</v>
      </c>
      <c r="E346" s="2">
        <v>1010</v>
      </c>
      <c r="F346" s="2" t="str">
        <f>_xlfn.XLOOKUP(E346,Productos!A:A,Productos!B:B)</f>
        <v>GALLETAS SODA</v>
      </c>
      <c r="G346" s="2" t="str">
        <f>_xlfn.XLOOKUP(F346,Productos!B:B,Productos!C:C)</f>
        <v>UN</v>
      </c>
      <c r="H346" s="12">
        <v>1</v>
      </c>
      <c r="I346" s="10">
        <v>454</v>
      </c>
      <c r="J346" s="10">
        <v>0</v>
      </c>
      <c r="K346" s="10">
        <f t="shared" si="5"/>
        <v>454</v>
      </c>
    </row>
    <row r="347" spans="1:11" x14ac:dyDescent="0.3">
      <c r="A347" s="2">
        <f>IF(_xlfn.CONCAT(B347:C347)=_xlfn.CONCAT(B346:C346),MAX($A$2:A346),MAX($A$2:A346)+1)</f>
        <v>162</v>
      </c>
      <c r="B347" s="3">
        <v>45162</v>
      </c>
      <c r="C347" s="2" t="s">
        <v>194</v>
      </c>
      <c r="D347" s="47" t="str">
        <f>_xlfn.XLOOKUP(C347,Proveedores!A:A,Proveedores!B:B)</f>
        <v>FRUNA</v>
      </c>
      <c r="E347" s="2">
        <v>21</v>
      </c>
      <c r="F347" s="2" t="str">
        <f>_xlfn.XLOOKUP(E347,Productos!A:A,Productos!B:B)</f>
        <v>SALSA DE TOMATE</v>
      </c>
      <c r="G347" s="2" t="str">
        <f>_xlfn.XLOOKUP(F347,Productos!B:B,Productos!C:C)</f>
        <v>UN</v>
      </c>
      <c r="H347" s="12">
        <v>6</v>
      </c>
      <c r="I347" s="10">
        <v>299</v>
      </c>
      <c r="J347" s="10">
        <v>0</v>
      </c>
      <c r="K347" s="10">
        <f t="shared" si="5"/>
        <v>1794</v>
      </c>
    </row>
    <row r="348" spans="1:11" x14ac:dyDescent="0.3">
      <c r="A348" s="2">
        <f>IF(_xlfn.CONCAT(B348:C348)=_xlfn.CONCAT(B347:C347),MAX($A$2:A347),MAX($A$2:A347)+1)</f>
        <v>163</v>
      </c>
      <c r="B348" s="3">
        <v>45167</v>
      </c>
      <c r="C348" s="2" t="s">
        <v>221</v>
      </c>
      <c r="D348" s="47" t="str">
        <f>_xlfn.XLOOKUP(C348,Proveedores!A:A,Proveedores!B:B)</f>
        <v>FAMA</v>
      </c>
      <c r="E348" s="2">
        <v>55</v>
      </c>
      <c r="F348" s="2" t="str">
        <f>_xlfn.XLOOKUP(E348,Productos!A:A,Productos!B:B)</f>
        <v>CERVEZA</v>
      </c>
      <c r="G348" s="2" t="str">
        <f>_xlfn.XLOOKUP(F348,Productos!B:B,Productos!C:C)</f>
        <v>UN</v>
      </c>
      <c r="H348" s="12">
        <v>2</v>
      </c>
      <c r="I348" s="10">
        <v>1000</v>
      </c>
      <c r="J348" s="10">
        <v>0</v>
      </c>
      <c r="K348" s="10">
        <f t="shared" si="5"/>
        <v>2000</v>
      </c>
    </row>
    <row r="349" spans="1:11" x14ac:dyDescent="0.3">
      <c r="A349" s="2">
        <f>IF(_xlfn.CONCAT(B349:C349)=_xlfn.CONCAT(B348:C348),MAX($A$2:A348),MAX($A$2:A348)+1)</f>
        <v>163</v>
      </c>
      <c r="B349" s="3">
        <v>45167</v>
      </c>
      <c r="C349" s="2" t="s">
        <v>221</v>
      </c>
      <c r="D349" s="47" t="str">
        <f>_xlfn.XLOOKUP(C349,Proveedores!A:A,Proveedores!B:B)</f>
        <v>FAMA</v>
      </c>
      <c r="E349" s="2">
        <v>1008</v>
      </c>
      <c r="F349" s="2" t="str">
        <f>_xlfn.XLOOKUP(E349,Productos!A:A,Productos!B:B)</f>
        <v>PAN CASA</v>
      </c>
      <c r="G349" s="2" t="str">
        <f>_xlfn.XLOOKUP(F349,Productos!B:B,Productos!C:C)</f>
        <v>KG</v>
      </c>
      <c r="H349" s="12">
        <v>0.65900000000000003</v>
      </c>
      <c r="I349" s="10">
        <v>2490</v>
      </c>
      <c r="J349" s="10">
        <v>0</v>
      </c>
      <c r="K349" s="10">
        <f t="shared" si="5"/>
        <v>1641</v>
      </c>
    </row>
    <row r="350" spans="1:11" x14ac:dyDescent="0.3">
      <c r="A350" s="2">
        <f>IF(_xlfn.CONCAT(B350:C350)=_xlfn.CONCAT(B349:C349),MAX($A$2:A349),MAX($A$2:A349)+1)</f>
        <v>164</v>
      </c>
      <c r="B350" s="3">
        <v>45162</v>
      </c>
      <c r="C350" s="2" t="s">
        <v>606</v>
      </c>
      <c r="D350" s="47" t="str">
        <f>_xlfn.XLOOKUP(C350,Proveedores!A:A,Proveedores!B:B)</f>
        <v>CARNES COQUIMBO</v>
      </c>
      <c r="E350" s="2">
        <v>113</v>
      </c>
      <c r="F350" s="2" t="str">
        <f>_xlfn.XLOOKUP(E350,Productos!A:A,Productos!B:B)</f>
        <v>ESCALOPA POLLO</v>
      </c>
      <c r="G350" s="2" t="str">
        <f>_xlfn.XLOOKUP(F350,Productos!B:B,Productos!C:C)</f>
        <v>KG</v>
      </c>
      <c r="H350" s="12">
        <v>2.105</v>
      </c>
      <c r="I350" s="10">
        <v>2498</v>
      </c>
      <c r="J350" s="10">
        <v>0</v>
      </c>
      <c r="K350" s="10">
        <f t="shared" si="5"/>
        <v>5258</v>
      </c>
    </row>
    <row r="351" spans="1:11" x14ac:dyDescent="0.3">
      <c r="A351" s="2">
        <f>IF(_xlfn.CONCAT(B351:C351)=_xlfn.CONCAT(B350:C350),MAX($A$2:A350),MAX($A$2:A350)+1)</f>
        <v>165</v>
      </c>
      <c r="B351" s="3">
        <v>45156</v>
      </c>
      <c r="C351" s="2" t="s">
        <v>327</v>
      </c>
      <c r="D351" s="47" t="str">
        <f>_xlfn.XLOOKUP(C351,Proveedores!A:A,Proveedores!B:B)</f>
        <v>LIQUIMAX</v>
      </c>
      <c r="E351" s="2">
        <v>1038</v>
      </c>
      <c r="F351" s="2" t="str">
        <f>_xlfn.XLOOKUP(E351,Productos!A:A,Productos!B:B)</f>
        <v>ART. PERSONAL</v>
      </c>
      <c r="G351" s="2" t="str">
        <f>_xlfn.XLOOKUP(F351,Productos!B:B,Productos!C:C)</f>
        <v>UN</v>
      </c>
      <c r="H351" s="12">
        <v>2</v>
      </c>
      <c r="I351" s="10">
        <v>2290</v>
      </c>
      <c r="J351" s="10">
        <v>0</v>
      </c>
      <c r="K351" s="10">
        <f t="shared" si="5"/>
        <v>4580</v>
      </c>
    </row>
    <row r="352" spans="1:11" x14ac:dyDescent="0.3">
      <c r="A352" s="2">
        <f>IF(_xlfn.CONCAT(B352:C352)=_xlfn.CONCAT(B351:C351),MAX($A$2:A351),MAX($A$2:A351)+1)</f>
        <v>165</v>
      </c>
      <c r="B352" s="3">
        <v>45156</v>
      </c>
      <c r="C352" s="2" t="s">
        <v>327</v>
      </c>
      <c r="D352" s="47" t="str">
        <f>_xlfn.XLOOKUP(C352,Proveedores!A:A,Proveedores!B:B)</f>
        <v>LIQUIMAX</v>
      </c>
      <c r="E352" s="2">
        <v>1038</v>
      </c>
      <c r="F352" s="2" t="str">
        <f>_xlfn.XLOOKUP(E352,Productos!A:A,Productos!B:B)</f>
        <v>ART. PERSONAL</v>
      </c>
      <c r="G352" s="2" t="str">
        <f>_xlfn.XLOOKUP(F352,Productos!B:B,Productos!C:C)</f>
        <v>UN</v>
      </c>
      <c r="H352" s="12">
        <v>1</v>
      </c>
      <c r="I352" s="10">
        <v>1990</v>
      </c>
      <c r="J352" s="10">
        <v>0</v>
      </c>
      <c r="K352" s="10">
        <f t="shared" si="5"/>
        <v>1990</v>
      </c>
    </row>
    <row r="353" spans="1:11" x14ac:dyDescent="0.3">
      <c r="A353" s="2">
        <f>IF(_xlfn.CONCAT(B353:C353)=_xlfn.CONCAT(B352:C352),MAX($A$2:A352),MAX($A$2:A352)+1)</f>
        <v>165</v>
      </c>
      <c r="B353" s="3">
        <v>45156</v>
      </c>
      <c r="C353" s="2" t="s">
        <v>327</v>
      </c>
      <c r="D353" s="47" t="str">
        <f>_xlfn.XLOOKUP(C353,Proveedores!A:A,Proveedores!B:B)</f>
        <v>LIQUIMAX</v>
      </c>
      <c r="E353" s="2">
        <v>1038</v>
      </c>
      <c r="F353" s="2" t="str">
        <f>_xlfn.XLOOKUP(E353,Productos!A:A,Productos!B:B)</f>
        <v>ART. PERSONAL</v>
      </c>
      <c r="G353" s="2" t="str">
        <f>_xlfn.XLOOKUP(F353,Productos!B:B,Productos!C:C)</f>
        <v>UN</v>
      </c>
      <c r="H353" s="12">
        <v>1</v>
      </c>
      <c r="I353" s="10">
        <v>1990</v>
      </c>
      <c r="J353" s="10">
        <v>0</v>
      </c>
      <c r="K353" s="10">
        <f t="shared" si="5"/>
        <v>1990</v>
      </c>
    </row>
    <row r="354" spans="1:11" x14ac:dyDescent="0.3">
      <c r="A354" s="2">
        <f>IF(_xlfn.CONCAT(B354:C354)=_xlfn.CONCAT(B353:C353),MAX($A$2:A353),MAX($A$2:A353)+1)</f>
        <v>166</v>
      </c>
      <c r="B354" s="3">
        <v>45162</v>
      </c>
      <c r="C354" s="2" t="s">
        <v>221</v>
      </c>
      <c r="D354" s="47" t="str">
        <f>_xlfn.XLOOKUP(C354,Proveedores!A:A,Proveedores!B:B)</f>
        <v>FAMA</v>
      </c>
      <c r="E354" s="2">
        <v>55</v>
      </c>
      <c r="F354" s="2" t="str">
        <f>_xlfn.XLOOKUP(E354,Productos!A:A,Productos!B:B)</f>
        <v>CERVEZA</v>
      </c>
      <c r="G354" s="2" t="str">
        <f>_xlfn.XLOOKUP(F354,Productos!B:B,Productos!C:C)</f>
        <v>UN</v>
      </c>
      <c r="H354" s="12">
        <v>4</v>
      </c>
      <c r="I354" s="10">
        <v>1000</v>
      </c>
      <c r="J354" s="10">
        <v>0</v>
      </c>
      <c r="K354" s="10">
        <f t="shared" si="5"/>
        <v>4000</v>
      </c>
    </row>
    <row r="355" spans="1:11" x14ac:dyDescent="0.3">
      <c r="A355" s="2">
        <f>IF(_xlfn.CONCAT(B355:C355)=_xlfn.CONCAT(B354:C354),MAX($A$2:A354),MAX($A$2:A354)+1)</f>
        <v>167</v>
      </c>
      <c r="B355" s="3">
        <v>45163</v>
      </c>
      <c r="C355" s="2" t="s">
        <v>221</v>
      </c>
      <c r="D355" s="47" t="str">
        <f>_xlfn.XLOOKUP(C355,Proveedores!A:A,Proveedores!B:B)</f>
        <v>FAMA</v>
      </c>
      <c r="E355" s="2">
        <v>55</v>
      </c>
      <c r="F355" s="2" t="str">
        <f>_xlfn.XLOOKUP(E355,Productos!A:A,Productos!B:B)</f>
        <v>CERVEZA</v>
      </c>
      <c r="G355" s="2" t="str">
        <f>_xlfn.XLOOKUP(F355,Productos!B:B,Productos!C:C)</f>
        <v>UN</v>
      </c>
      <c r="H355" s="12">
        <v>2</v>
      </c>
      <c r="I355" s="10">
        <v>1000</v>
      </c>
      <c r="J355" s="10">
        <v>0</v>
      </c>
      <c r="K355" s="10">
        <f t="shared" si="5"/>
        <v>2000</v>
      </c>
    </row>
    <row r="356" spans="1:11" x14ac:dyDescent="0.3">
      <c r="A356" s="2">
        <f>IF(_xlfn.CONCAT(B356:C356)=_xlfn.CONCAT(B355:C355),MAX($A$2:A355),MAX($A$2:A355)+1)</f>
        <v>168</v>
      </c>
      <c r="B356" s="3">
        <v>45162</v>
      </c>
      <c r="C356" s="2" t="s">
        <v>270</v>
      </c>
      <c r="D356" s="47" t="str">
        <f>_xlfn.XLOOKUP(C356,Proveedores!A:A,Proveedores!B:B)</f>
        <v>CARNES SANTA ANA</v>
      </c>
      <c r="E356" s="2">
        <v>4</v>
      </c>
      <c r="F356" s="2" t="str">
        <f>_xlfn.XLOOKUP(E356,Productos!A:A,Productos!B:B)</f>
        <v>CERDOS</v>
      </c>
      <c r="G356" s="2" t="str">
        <f>_xlfn.XLOOKUP(F356,Productos!B:B,Productos!C:C)</f>
        <v>UN</v>
      </c>
      <c r="H356" s="12">
        <v>1.97</v>
      </c>
      <c r="I356" s="10">
        <v>3101</v>
      </c>
      <c r="J356" s="10">
        <v>0</v>
      </c>
      <c r="K356" s="10">
        <f t="shared" si="5"/>
        <v>6109</v>
      </c>
    </row>
    <row r="357" spans="1:11" x14ac:dyDescent="0.3">
      <c r="A357" s="2">
        <f>IF(_xlfn.CONCAT(B357:C357)=_xlfn.CONCAT(B356:C356),MAX($A$2:A356),MAX($A$2:A356)+1)</f>
        <v>169</v>
      </c>
      <c r="B357" s="3">
        <v>45159</v>
      </c>
      <c r="C357" s="2" t="s">
        <v>279</v>
      </c>
      <c r="D357" s="47" t="str">
        <f>_xlfn.XLOOKUP(C357,Proveedores!A:A,Proveedores!B:B)</f>
        <v>GALPON</v>
      </c>
      <c r="E357" s="2">
        <v>1014</v>
      </c>
      <c r="F357" s="2" t="str">
        <f>_xlfn.XLOOKUP(E357,Productos!A:A,Productos!B:B)</f>
        <v>BEBIDA</v>
      </c>
      <c r="G357" s="2" t="str">
        <f>_xlfn.XLOOKUP(F357,Productos!B:B,Productos!C:C)</f>
        <v>UN</v>
      </c>
      <c r="H357" s="12">
        <v>1</v>
      </c>
      <c r="I357" s="10">
        <v>1700</v>
      </c>
      <c r="J357" s="10">
        <v>0</v>
      </c>
      <c r="K357" s="10">
        <f t="shared" si="5"/>
        <v>1700</v>
      </c>
    </row>
    <row r="358" spans="1:11" x14ac:dyDescent="0.3">
      <c r="A358" s="2">
        <f>IF(_xlfn.CONCAT(B358:C358)=_xlfn.CONCAT(B357:C357),MAX($A$2:A357),MAX($A$2:A357)+1)</f>
        <v>170</v>
      </c>
      <c r="B358" s="3">
        <v>45162</v>
      </c>
      <c r="C358" s="2" t="s">
        <v>109</v>
      </c>
      <c r="D358" s="47" t="str">
        <f>_xlfn.XLOOKUP(C358,Proveedores!A:A,Proveedores!B:B)</f>
        <v>SANTA ISABEL</v>
      </c>
      <c r="E358" s="2">
        <v>1011</v>
      </c>
      <c r="F358" s="2" t="str">
        <f>_xlfn.XLOOKUP(E358,Productos!A:A,Productos!B:B)</f>
        <v>ART. LIMPIEZA</v>
      </c>
      <c r="G358" s="2" t="str">
        <f>_xlfn.XLOOKUP(F358,Productos!B:B,Productos!C:C)</f>
        <v>UN</v>
      </c>
      <c r="H358" s="12">
        <v>2</v>
      </c>
      <c r="I358" s="10">
        <v>1939</v>
      </c>
      <c r="J358" s="10">
        <v>1880</v>
      </c>
      <c r="K358" s="10">
        <f t="shared" si="5"/>
        <v>1998</v>
      </c>
    </row>
    <row r="359" spans="1:11" x14ac:dyDescent="0.3">
      <c r="A359" s="2">
        <f>IF(_xlfn.CONCAT(B359:C359)=_xlfn.CONCAT(B358:C358),MAX($A$2:A358),MAX($A$2:A358)+1)</f>
        <v>170</v>
      </c>
      <c r="B359" s="3">
        <v>45162</v>
      </c>
      <c r="C359" s="2" t="s">
        <v>109</v>
      </c>
      <c r="D359" s="47" t="str">
        <f>_xlfn.XLOOKUP(C359,Proveedores!A:A,Proveedores!B:B)</f>
        <v>SANTA ISABEL</v>
      </c>
      <c r="E359" s="2">
        <v>1008</v>
      </c>
      <c r="F359" s="2" t="str">
        <f>_xlfn.XLOOKUP(E359,Productos!A:A,Productos!B:B)</f>
        <v>PAN CASA</v>
      </c>
      <c r="G359" s="2" t="str">
        <f>_xlfn.XLOOKUP(F359,Productos!B:B,Productos!C:C)</f>
        <v>KG</v>
      </c>
      <c r="H359" s="12">
        <v>0.95799999999999996</v>
      </c>
      <c r="I359" s="10">
        <v>1690</v>
      </c>
      <c r="J359" s="10">
        <v>81</v>
      </c>
      <c r="K359" s="10">
        <f t="shared" si="5"/>
        <v>1538</v>
      </c>
    </row>
    <row r="360" spans="1:11" x14ac:dyDescent="0.3">
      <c r="A360" s="2">
        <f>IF(_xlfn.CONCAT(B360:C360)=_xlfn.CONCAT(B359:C359),MAX($A$2:A359),MAX($A$2:A359)+1)</f>
        <v>170</v>
      </c>
      <c r="B360" s="3">
        <v>45162</v>
      </c>
      <c r="C360" s="2" t="s">
        <v>109</v>
      </c>
      <c r="D360" s="47" t="str">
        <f>_xlfn.XLOOKUP(C360,Proveedores!A:A,Proveedores!B:B)</f>
        <v>SANTA ISABEL</v>
      </c>
      <c r="E360" s="2">
        <v>9</v>
      </c>
      <c r="F360" s="2" t="str">
        <f>_xlfn.XLOOKUP(E360,Productos!A:A,Productos!B:B)</f>
        <v>LECHE SEMIDESCREMADA</v>
      </c>
      <c r="G360" s="2" t="str">
        <f>_xlfn.XLOOKUP(F360,Productos!B:B,Productos!C:C)</f>
        <v>UN</v>
      </c>
      <c r="H360" s="12">
        <v>2</v>
      </c>
      <c r="I360" s="10">
        <v>989</v>
      </c>
      <c r="J360" s="10">
        <v>99</v>
      </c>
      <c r="K360" s="10">
        <f t="shared" si="5"/>
        <v>1879</v>
      </c>
    </row>
    <row r="361" spans="1:11" x14ac:dyDescent="0.3">
      <c r="A361" s="2">
        <f>IF(_xlfn.CONCAT(B361:C361)=_xlfn.CONCAT(B360:C360),MAX($A$2:A360),MAX($A$2:A360)+1)</f>
        <v>171</v>
      </c>
      <c r="B361" s="3">
        <v>45162</v>
      </c>
      <c r="C361" s="43" t="s">
        <v>110</v>
      </c>
      <c r="D361" s="47" t="str">
        <f>_xlfn.XLOOKUP(C361,Proveedores!A:A,Proveedores!B:B)</f>
        <v>DISTRIBUIDORA DELICIA SPA</v>
      </c>
      <c r="E361" s="2">
        <v>125</v>
      </c>
      <c r="F361" s="2" t="str">
        <f>_xlfn.XLOOKUP(E361,Productos!A:A,Productos!B:B)</f>
        <v>ENVASE 244 MIX ENSALADA</v>
      </c>
      <c r="G361" s="2" t="str">
        <f>_xlfn.XLOOKUP(F361,Productos!B:B,Productos!C:C)</f>
        <v>UN</v>
      </c>
      <c r="H361" s="12">
        <v>5</v>
      </c>
      <c r="I361" s="10">
        <v>145</v>
      </c>
      <c r="J361" s="10">
        <v>0</v>
      </c>
      <c r="K361" s="10">
        <f t="shared" si="5"/>
        <v>725</v>
      </c>
    </row>
    <row r="362" spans="1:11" x14ac:dyDescent="0.3">
      <c r="A362" s="2">
        <f>IF(_xlfn.CONCAT(B362:C362)=_xlfn.CONCAT(B361:C361),MAX($A$2:A361),MAX($A$2:A361)+1)</f>
        <v>172</v>
      </c>
      <c r="B362" s="3">
        <v>45157</v>
      </c>
      <c r="C362" s="2" t="s">
        <v>221</v>
      </c>
      <c r="D362" s="47" t="str">
        <f>_xlfn.XLOOKUP(C362,Proveedores!A:A,Proveedores!B:B)</f>
        <v>FAMA</v>
      </c>
      <c r="E362" s="2">
        <v>55</v>
      </c>
      <c r="F362" s="2" t="str">
        <f>_xlfn.XLOOKUP(E362,Productos!A:A,Productos!B:B)</f>
        <v>CERVEZA</v>
      </c>
      <c r="G362" s="2" t="str">
        <f>_xlfn.XLOOKUP(F362,Productos!B:B,Productos!C:C)</f>
        <v>UN</v>
      </c>
      <c r="H362" s="12">
        <v>4</v>
      </c>
      <c r="I362" s="10">
        <v>1000</v>
      </c>
      <c r="J362" s="10">
        <v>0</v>
      </c>
      <c r="K362" s="10">
        <f t="shared" si="5"/>
        <v>4000</v>
      </c>
    </row>
    <row r="363" spans="1:11" x14ac:dyDescent="0.3">
      <c r="A363" s="2">
        <f>IF(_xlfn.CONCAT(B363:C363)=_xlfn.CONCAT(B362:C362),MAX($A$2:A362),MAX($A$2:A362)+1)</f>
        <v>172</v>
      </c>
      <c r="B363" s="3">
        <v>45157</v>
      </c>
      <c r="C363" s="2" t="s">
        <v>221</v>
      </c>
      <c r="D363" s="47" t="str">
        <f>_xlfn.XLOOKUP(C363,Proveedores!A:A,Proveedores!B:B)</f>
        <v>FAMA</v>
      </c>
      <c r="E363" s="2">
        <v>55</v>
      </c>
      <c r="F363" s="2" t="str">
        <f>_xlfn.XLOOKUP(E363,Productos!A:A,Productos!B:B)</f>
        <v>CERVEZA</v>
      </c>
      <c r="G363" s="2" t="str">
        <f>_xlfn.XLOOKUP(F363,Productos!B:B,Productos!C:C)</f>
        <v>UN</v>
      </c>
      <c r="H363" s="12">
        <v>3</v>
      </c>
      <c r="I363" s="10">
        <v>1000</v>
      </c>
      <c r="J363" s="10">
        <v>0</v>
      </c>
      <c r="K363" s="10">
        <f t="shared" si="5"/>
        <v>3000</v>
      </c>
    </row>
    <row r="364" spans="1:11" x14ac:dyDescent="0.3">
      <c r="A364" s="2">
        <f>IF(_xlfn.CONCAT(B364:C364)=_xlfn.CONCAT(B363:C363),MAX($A$2:A363),MAX($A$2:A363)+1)</f>
        <v>173</v>
      </c>
      <c r="B364" s="3">
        <v>45160</v>
      </c>
      <c r="C364" s="2" t="s">
        <v>221</v>
      </c>
      <c r="D364" s="47" t="str">
        <f>_xlfn.XLOOKUP(C364,Proveedores!A:A,Proveedores!B:B)</f>
        <v>FAMA</v>
      </c>
      <c r="E364" s="2">
        <v>55</v>
      </c>
      <c r="F364" s="2" t="str">
        <f>_xlfn.XLOOKUP(E364,Productos!A:A,Productos!B:B)</f>
        <v>CERVEZA</v>
      </c>
      <c r="G364" s="2" t="str">
        <f>_xlfn.XLOOKUP(F364,Productos!B:B,Productos!C:C)</f>
        <v>UN</v>
      </c>
      <c r="H364" s="12">
        <v>2</v>
      </c>
      <c r="I364" s="10">
        <v>1000</v>
      </c>
      <c r="J364" s="10">
        <v>0</v>
      </c>
      <c r="K364" s="10">
        <f t="shared" si="5"/>
        <v>2000</v>
      </c>
    </row>
    <row r="365" spans="1:11" x14ac:dyDescent="0.3">
      <c r="A365" s="2">
        <f>IF(_xlfn.CONCAT(B365:C365)=_xlfn.CONCAT(B364:C364),MAX($A$2:A364),MAX($A$2:A364)+1)</f>
        <v>174</v>
      </c>
      <c r="B365" s="3">
        <v>45162</v>
      </c>
      <c r="C365" s="2" t="s">
        <v>221</v>
      </c>
      <c r="D365" s="47" t="str">
        <f>_xlfn.XLOOKUP(C365,Proveedores!A:A,Proveedores!B:B)</f>
        <v>FAMA</v>
      </c>
      <c r="E365" s="2">
        <v>-1</v>
      </c>
      <c r="F365" s="2" t="str">
        <f>_xlfn.XLOOKUP(E365,Productos!A:A,Productos!B:B)</f>
        <v>OTROS</v>
      </c>
      <c r="G365" s="2" t="str">
        <f>_xlfn.XLOOKUP(F365,Productos!B:B,Productos!C:C)</f>
        <v>UN</v>
      </c>
      <c r="H365" s="12">
        <v>2</v>
      </c>
      <c r="I365" s="10">
        <v>790</v>
      </c>
      <c r="J365" s="10">
        <v>0</v>
      </c>
      <c r="K365" s="10">
        <f t="shared" si="5"/>
        <v>1580</v>
      </c>
    </row>
    <row r="366" spans="1:11" x14ac:dyDescent="0.3">
      <c r="A366" s="2">
        <f>IF(_xlfn.CONCAT(B366:C366)=_xlfn.CONCAT(B365:C365),MAX($A$2:A365),MAX($A$2:A365)+1)</f>
        <v>175</v>
      </c>
      <c r="B366" s="3">
        <v>45164</v>
      </c>
      <c r="C366" s="2" t="s">
        <v>221</v>
      </c>
      <c r="D366" s="47" t="str">
        <f>_xlfn.XLOOKUP(C366,Proveedores!A:A,Proveedores!B:B)</f>
        <v>FAMA</v>
      </c>
      <c r="E366" s="2">
        <v>55</v>
      </c>
      <c r="F366" s="2" t="str">
        <f>_xlfn.XLOOKUP(E366,Productos!A:A,Productos!B:B)</f>
        <v>CERVEZA</v>
      </c>
      <c r="G366" s="2" t="str">
        <f>_xlfn.XLOOKUP(F366,Productos!B:B,Productos!C:C)</f>
        <v>UN</v>
      </c>
      <c r="H366" s="12">
        <v>4</v>
      </c>
      <c r="I366" s="10">
        <v>1000</v>
      </c>
      <c r="J366" s="10">
        <v>0</v>
      </c>
      <c r="K366" s="10">
        <f t="shared" si="5"/>
        <v>4000</v>
      </c>
    </row>
    <row r="367" spans="1:11" x14ac:dyDescent="0.3">
      <c r="A367" s="2">
        <f>IF(_xlfn.CONCAT(B367:C367)=_xlfn.CONCAT(B366:C366),MAX($A$2:A366),MAX($A$2:A366)+1)</f>
        <v>176</v>
      </c>
      <c r="B367" s="3">
        <v>45162</v>
      </c>
      <c r="C367" s="2" t="s">
        <v>119</v>
      </c>
      <c r="D367" s="47" t="str">
        <f>_xlfn.XLOOKUP(C367,Proveedores!A:A,Proveedores!B:B)</f>
        <v>FABRICA DE BANDEJAS VANNI</v>
      </c>
      <c r="E367" s="2">
        <v>74</v>
      </c>
      <c r="F367" s="2" t="str">
        <f>_xlfn.XLOOKUP(E367,Productos!A:A,Productos!B:B)</f>
        <v>TAPA ENVASE REDONDO</v>
      </c>
      <c r="G367" s="2" t="str">
        <f>_xlfn.XLOOKUP(F367,Productos!B:B,Productos!C:C)</f>
        <v>UN</v>
      </c>
      <c r="H367" s="12">
        <v>24</v>
      </c>
      <c r="I367" s="10">
        <v>42.74</v>
      </c>
      <c r="J367" s="10">
        <v>0</v>
      </c>
      <c r="K367" s="10">
        <f t="shared" si="5"/>
        <v>1026</v>
      </c>
    </row>
    <row r="368" spans="1:11" x14ac:dyDescent="0.3">
      <c r="A368" s="2">
        <f>IF(_xlfn.CONCAT(B368:C368)=_xlfn.CONCAT(B367:C367),MAX($A$2:A367),MAX($A$2:A367)+1)</f>
        <v>176</v>
      </c>
      <c r="B368" s="3">
        <v>45162</v>
      </c>
      <c r="C368" s="2" t="s">
        <v>119</v>
      </c>
      <c r="D368" s="47" t="str">
        <f>_xlfn.XLOOKUP(C368,Proveedores!A:A,Proveedores!B:B)</f>
        <v>FABRICA DE BANDEJAS VANNI</v>
      </c>
      <c r="E368" s="2">
        <v>7</v>
      </c>
      <c r="F368" s="2" t="str">
        <f>_xlfn.XLOOKUP(E368,Productos!A:A,Productos!B:B)</f>
        <v>ENVASE ALUMINIO C-18</v>
      </c>
      <c r="G368" s="2" t="str">
        <f>_xlfn.XLOOKUP(F368,Productos!B:B,Productos!C:C)</f>
        <v>UN</v>
      </c>
      <c r="H368" s="12">
        <v>20</v>
      </c>
      <c r="I368" s="10">
        <v>80.69</v>
      </c>
      <c r="J368" s="10">
        <v>0</v>
      </c>
      <c r="K368" s="10">
        <f t="shared" si="5"/>
        <v>1614</v>
      </c>
    </row>
    <row r="369" spans="1:11" x14ac:dyDescent="0.3">
      <c r="A369" s="2">
        <f>IF(_xlfn.CONCAT(B369:C369)=_xlfn.CONCAT(B368:C368),MAX($A$2:A368),MAX($A$2:A368)+1)</f>
        <v>176</v>
      </c>
      <c r="B369" s="3">
        <v>45162</v>
      </c>
      <c r="C369" s="2" t="s">
        <v>119</v>
      </c>
      <c r="D369" s="47" t="str">
        <f>_xlfn.XLOOKUP(C369,Proveedores!A:A,Proveedores!B:B)</f>
        <v>FABRICA DE BANDEJAS VANNI</v>
      </c>
      <c r="E369" s="2">
        <v>73</v>
      </c>
      <c r="F369" s="2" t="str">
        <f>_xlfn.XLOOKUP(E369,Productos!A:A,Productos!B:B)</f>
        <v>ENVASES REDONDO CARTON (CONSOME 8OZ)</v>
      </c>
      <c r="G369" s="2" t="str">
        <f>_xlfn.XLOOKUP(F369,Productos!B:B,Productos!C:C)</f>
        <v>UN</v>
      </c>
      <c r="H369" s="12">
        <v>25</v>
      </c>
      <c r="I369" s="10">
        <v>89.96</v>
      </c>
      <c r="J369" s="10">
        <v>0</v>
      </c>
      <c r="K369" s="10">
        <f t="shared" si="5"/>
        <v>2249</v>
      </c>
    </row>
    <row r="370" spans="1:11" x14ac:dyDescent="0.3">
      <c r="A370" s="2">
        <f>IF(_xlfn.CONCAT(B370:C370)=_xlfn.CONCAT(B369:C369),MAX($A$2:A369),MAX($A$2:A369)+1)</f>
        <v>177</v>
      </c>
      <c r="B370" s="3">
        <v>45114</v>
      </c>
      <c r="C370" s="2" t="s">
        <v>391</v>
      </c>
      <c r="D370" s="47" t="str">
        <f>_xlfn.XLOOKUP(C370,Proveedores!A:A,Proveedores!B:B)</f>
        <v>LMN LTDA</v>
      </c>
      <c r="E370" s="2">
        <v>68</v>
      </c>
      <c r="F370" s="2" t="str">
        <f>_xlfn.XLOOKUP(E370,Productos!A:A,Productos!B:B)</f>
        <v>BOLSA CAMISETA</v>
      </c>
      <c r="G370" s="2" t="str">
        <f>_xlfn.XLOOKUP(F370,Productos!B:B,Productos!C:C)</f>
        <v>UN</v>
      </c>
      <c r="H370" s="12">
        <v>21</v>
      </c>
      <c r="I370" s="10">
        <v>100</v>
      </c>
      <c r="J370" s="10">
        <v>10</v>
      </c>
      <c r="K370" s="10">
        <f t="shared" si="5"/>
        <v>2090</v>
      </c>
    </row>
    <row r="371" spans="1:11" x14ac:dyDescent="0.3">
      <c r="A371" s="2">
        <f>IF(_xlfn.CONCAT(B371:C371)=_xlfn.CONCAT(B370:C370),MAX($A$2:A370),MAX($A$2:A370)+1)</f>
        <v>178</v>
      </c>
      <c r="B371" s="3">
        <v>45149</v>
      </c>
      <c r="C371" s="43" t="s">
        <v>474</v>
      </c>
      <c r="D371" s="47" t="str">
        <f>_xlfn.XLOOKUP(C371,Proveedores!A:A,Proveedores!B:B)</f>
        <v>SOCIEDAD COMERCIAL CD LTDA</v>
      </c>
      <c r="E371" s="2">
        <v>42</v>
      </c>
      <c r="F371" s="2" t="str">
        <f>_xlfn.XLOOKUP(E371,Productos!A:A,Productos!B:B)</f>
        <v>PECHUGA POLLO</v>
      </c>
      <c r="G371" s="2" t="str">
        <f>_xlfn.XLOOKUP(F371,Productos!B:B,Productos!C:C)</f>
        <v>KG</v>
      </c>
      <c r="H371" s="12">
        <f>3200/I371</f>
        <v>1.6080402010050252</v>
      </c>
      <c r="I371" s="10">
        <v>1990</v>
      </c>
      <c r="J371" s="10">
        <v>0</v>
      </c>
      <c r="K371" s="10">
        <f t="shared" si="5"/>
        <v>3200</v>
      </c>
    </row>
    <row r="372" spans="1:11" x14ac:dyDescent="0.3">
      <c r="A372" s="2">
        <f>IF(_xlfn.CONCAT(B372:C372)=_xlfn.CONCAT(B371:C371),MAX($A$2:A371),MAX($A$2:A371)+1)</f>
        <v>179</v>
      </c>
      <c r="B372" s="3">
        <v>45114</v>
      </c>
      <c r="C372" s="2" t="s">
        <v>290</v>
      </c>
      <c r="D372" s="47" t="str">
        <f>_xlfn.XLOOKUP(C372,Proveedores!A:A,Proveedores!B:B)</f>
        <v>COMERCIAL DON PEPO</v>
      </c>
      <c r="E372" s="2">
        <v>54</v>
      </c>
      <c r="F372" s="2" t="str">
        <f>_xlfn.XLOOKUP(E372,Productos!A:A,Productos!B:B)</f>
        <v>GALLETAS</v>
      </c>
      <c r="G372" s="2" t="str">
        <f>_xlfn.XLOOKUP(F372,Productos!B:B,Productos!C:C)</f>
        <v>UN</v>
      </c>
      <c r="H372" s="12">
        <v>1</v>
      </c>
      <c r="I372" s="10">
        <v>990</v>
      </c>
      <c r="J372" s="10">
        <v>0</v>
      </c>
      <c r="K372" s="10">
        <f t="shared" si="5"/>
        <v>990</v>
      </c>
    </row>
    <row r="373" spans="1:11" x14ac:dyDescent="0.3">
      <c r="A373" s="2">
        <f>IF(_xlfn.CONCAT(B373:C373)=_xlfn.CONCAT(B372:C372),MAX($A$2:A372),MAX($A$2:A372)+1)</f>
        <v>179</v>
      </c>
      <c r="B373" s="3">
        <v>45114</v>
      </c>
      <c r="C373" s="2" t="s">
        <v>290</v>
      </c>
      <c r="D373" s="47" t="str">
        <f>_xlfn.XLOOKUP(C373,Proveedores!A:A,Proveedores!B:B)</f>
        <v>COMERCIAL DON PEPO</v>
      </c>
      <c r="E373" s="2">
        <v>96</v>
      </c>
      <c r="F373" s="2" t="str">
        <f>_xlfn.XLOOKUP(E373,Productos!A:A,Productos!B:B)</f>
        <v>MAICENA</v>
      </c>
      <c r="G373" s="2" t="str">
        <f>_xlfn.XLOOKUP(F373,Productos!B:B,Productos!C:C)</f>
        <v>KG</v>
      </c>
      <c r="H373" s="12">
        <v>1</v>
      </c>
      <c r="I373" s="10">
        <v>1590</v>
      </c>
      <c r="J373" s="10">
        <v>0</v>
      </c>
      <c r="K373" s="10">
        <f t="shared" si="5"/>
        <v>1590</v>
      </c>
    </row>
    <row r="374" spans="1:11" x14ac:dyDescent="0.3">
      <c r="A374" s="2">
        <f>IF(_xlfn.CONCAT(B374:C374)=_xlfn.CONCAT(B373:C373),MAX($A$2:A373),MAX($A$2:A373)+1)</f>
        <v>180</v>
      </c>
      <c r="B374" s="3">
        <v>45114</v>
      </c>
      <c r="C374" s="2" t="s">
        <v>108</v>
      </c>
      <c r="D374" s="47" t="str">
        <f>_xlfn.XLOOKUP(C374,Proveedores!A:A,Proveedores!B:B)</f>
        <v>COMERCIAL DE GALLARDO LTDA</v>
      </c>
      <c r="E374" s="2">
        <v>23</v>
      </c>
      <c r="F374" s="2" t="str">
        <f>_xlfn.XLOOKUP(E374,Productos!A:A,Productos!B:B)</f>
        <v>MARGARINA</v>
      </c>
      <c r="G374" s="2" t="str">
        <f>_xlfn.XLOOKUP(F374,Productos!B:B,Productos!C:C)</f>
        <v>UN</v>
      </c>
      <c r="H374" s="12">
        <v>1</v>
      </c>
      <c r="I374" s="10">
        <v>1890</v>
      </c>
      <c r="J374" s="10">
        <v>0</v>
      </c>
      <c r="K374" s="10">
        <f t="shared" si="5"/>
        <v>1890</v>
      </c>
    </row>
    <row r="375" spans="1:11" x14ac:dyDescent="0.3">
      <c r="A375" s="2">
        <f>IF(_xlfn.CONCAT(B375:C375)=_xlfn.CONCAT(B374:C374),MAX($A$2:A374),MAX($A$2:A374)+1)</f>
        <v>181</v>
      </c>
      <c r="B375" s="3">
        <v>45114</v>
      </c>
      <c r="C375" s="2" t="s">
        <v>194</v>
      </c>
      <c r="D375" s="47" t="str">
        <f>_xlfn.XLOOKUP(C375,Proveedores!A:A,Proveedores!B:B)</f>
        <v>FRUNA</v>
      </c>
      <c r="E375" s="2">
        <v>20</v>
      </c>
      <c r="F375" s="2" t="str">
        <f>_xlfn.XLOOKUP(E375,Productos!A:A,Productos!B:B)</f>
        <v>ACEITE 900ML</v>
      </c>
      <c r="G375" s="2" t="str">
        <f>_xlfn.XLOOKUP(F375,Productos!B:B,Productos!C:C)</f>
        <v>UN</v>
      </c>
      <c r="H375" s="12">
        <v>3</v>
      </c>
      <c r="I375" s="10">
        <v>1330</v>
      </c>
      <c r="J375" s="10">
        <v>0</v>
      </c>
      <c r="K375" s="10">
        <f t="shared" si="5"/>
        <v>3990</v>
      </c>
    </row>
    <row r="376" spans="1:11" x14ac:dyDescent="0.3">
      <c r="A376" s="2">
        <f>IF(_xlfn.CONCAT(B376:C376)=_xlfn.CONCAT(B375:C375),MAX($A$2:A375),MAX($A$2:A375)+1)</f>
        <v>181</v>
      </c>
      <c r="B376" s="3">
        <v>45114</v>
      </c>
      <c r="C376" s="2" t="s">
        <v>194</v>
      </c>
      <c r="D376" s="47" t="str">
        <f>_xlfn.XLOOKUP(C376,Proveedores!A:A,Proveedores!B:B)</f>
        <v>FRUNA</v>
      </c>
      <c r="E376" s="2">
        <v>1010</v>
      </c>
      <c r="F376" s="2" t="str">
        <f>_xlfn.XLOOKUP(E376,Productos!A:A,Productos!B:B)</f>
        <v>GALLETAS SODA</v>
      </c>
      <c r="G376" s="2" t="str">
        <f>_xlfn.XLOOKUP(F376,Productos!B:B,Productos!C:C)</f>
        <v>UN</v>
      </c>
      <c r="H376" s="12">
        <v>4</v>
      </c>
      <c r="I376" s="10">
        <v>454</v>
      </c>
      <c r="J376" s="10">
        <v>0</v>
      </c>
      <c r="K376" s="10">
        <f t="shared" si="5"/>
        <v>1816</v>
      </c>
    </row>
    <row r="377" spans="1:11" x14ac:dyDescent="0.3">
      <c r="A377" s="2">
        <f>IF(_xlfn.CONCAT(B377:C377)=_xlfn.CONCAT(B376:C376),MAX($A$2:A376),MAX($A$2:A376)+1)</f>
        <v>181</v>
      </c>
      <c r="B377" s="3">
        <v>45114</v>
      </c>
      <c r="C377" s="2" t="s">
        <v>194</v>
      </c>
      <c r="D377" s="47" t="str">
        <f>_xlfn.XLOOKUP(C377,Proveedores!A:A,Proveedores!B:B)</f>
        <v>FRUNA</v>
      </c>
      <c r="E377" s="2">
        <v>21</v>
      </c>
      <c r="F377" s="2" t="str">
        <f>_xlfn.XLOOKUP(E377,Productos!A:A,Productos!B:B)</f>
        <v>SALSA DE TOMATE</v>
      </c>
      <c r="G377" s="2" t="str">
        <f>_xlfn.XLOOKUP(F377,Productos!B:B,Productos!C:C)</f>
        <v>UN</v>
      </c>
      <c r="H377" s="12">
        <v>3</v>
      </c>
      <c r="I377" s="10">
        <v>299</v>
      </c>
      <c r="J377" s="10">
        <v>0</v>
      </c>
      <c r="K377" s="10">
        <f t="shared" si="5"/>
        <v>897</v>
      </c>
    </row>
    <row r="378" spans="1:11" x14ac:dyDescent="0.3">
      <c r="A378" s="2">
        <f>IF(_xlfn.CONCAT(B378:C378)=_xlfn.CONCAT(B377:C377),MAX($A$2:A377),MAX($A$2:A377)+1)</f>
        <v>182</v>
      </c>
      <c r="B378" s="3">
        <v>45114</v>
      </c>
      <c r="C378" s="2" t="s">
        <v>113</v>
      </c>
      <c r="D378" s="47" t="str">
        <f>_xlfn.XLOOKUP(C378,Proveedores!A:A,Proveedores!B:B)</f>
        <v>UNIMARC</v>
      </c>
      <c r="E378" s="2">
        <v>16</v>
      </c>
      <c r="F378" s="2" t="str">
        <f>_xlfn.XLOOKUP(E378,Productos!A:A,Productos!B:B)</f>
        <v>HARINA</v>
      </c>
      <c r="G378" s="2" t="str">
        <f>_xlfn.XLOOKUP(F378,Productos!B:B,Productos!C:C)</f>
        <v>KG</v>
      </c>
      <c r="H378" s="12">
        <v>4</v>
      </c>
      <c r="I378" s="10">
        <v>990</v>
      </c>
      <c r="J378" s="10">
        <v>360</v>
      </c>
      <c r="K378" s="10">
        <f t="shared" si="5"/>
        <v>3600</v>
      </c>
    </row>
    <row r="379" spans="1:11" x14ac:dyDescent="0.3">
      <c r="A379" s="2">
        <f>IF(_xlfn.CONCAT(B379:C379)=_xlfn.CONCAT(B378:C378),MAX($A$2:A378),MAX($A$2:A378)+1)</f>
        <v>182</v>
      </c>
      <c r="B379" s="3">
        <v>45114</v>
      </c>
      <c r="C379" s="2" t="s">
        <v>113</v>
      </c>
      <c r="D379" s="47" t="str">
        <f>_xlfn.XLOOKUP(C379,Proveedores!A:A,Proveedores!B:B)</f>
        <v>UNIMARC</v>
      </c>
      <c r="E379" s="2">
        <v>1039</v>
      </c>
      <c r="F379" s="2" t="str">
        <f>_xlfn.XLOOKUP(E379,Productos!A:A,Productos!B:B)</f>
        <v>JUGO POLVO</v>
      </c>
      <c r="G379" s="2" t="str">
        <f>_xlfn.XLOOKUP(F379,Productos!B:B,Productos!C:C)</f>
        <v>UN</v>
      </c>
      <c r="H379" s="12">
        <v>5</v>
      </c>
      <c r="I379" s="10">
        <v>240</v>
      </c>
      <c r="J379" s="10">
        <v>300</v>
      </c>
      <c r="K379" s="10">
        <f t="shared" si="5"/>
        <v>900</v>
      </c>
    </row>
    <row r="380" spans="1:11" x14ac:dyDescent="0.3">
      <c r="A380" s="2">
        <f>IF(_xlfn.CONCAT(B380:C380)=_xlfn.CONCAT(B379:C379),MAX($A$2:A379),MAX($A$2:A379)+1)</f>
        <v>182</v>
      </c>
      <c r="B380" s="3">
        <v>45114</v>
      </c>
      <c r="C380" s="2" t="s">
        <v>113</v>
      </c>
      <c r="D380" s="47" t="str">
        <f>_xlfn.XLOOKUP(C380,Proveedores!A:A,Proveedores!B:B)</f>
        <v>UNIMARC</v>
      </c>
      <c r="E380" s="2">
        <v>49</v>
      </c>
      <c r="F380" s="2" t="str">
        <f>_xlfn.XLOOKUP(E380,Productos!A:A,Productos!B:B)</f>
        <v>PAN RALLADO</v>
      </c>
      <c r="G380" s="2" t="str">
        <f>_xlfn.XLOOKUP(F380,Productos!B:B,Productos!C:C)</f>
        <v>UN</v>
      </c>
      <c r="H380" s="12">
        <v>1</v>
      </c>
      <c r="I380" s="10">
        <v>1540</v>
      </c>
      <c r="J380" s="10">
        <v>0</v>
      </c>
      <c r="K380" s="10">
        <f t="shared" si="5"/>
        <v>1540</v>
      </c>
    </row>
    <row r="381" spans="1:11" x14ac:dyDescent="0.3">
      <c r="A381" s="2">
        <f>IF(_xlfn.CONCAT(B381:C381)=_xlfn.CONCAT(B380:C380),MAX($A$2:A380),MAX($A$2:A380)+1)</f>
        <v>182</v>
      </c>
      <c r="B381" s="3">
        <v>45114</v>
      </c>
      <c r="C381" s="2" t="s">
        <v>113</v>
      </c>
      <c r="D381" s="47" t="str">
        <f>_xlfn.XLOOKUP(C381,Proveedores!A:A,Proveedores!B:B)</f>
        <v>UNIMARC</v>
      </c>
      <c r="E381" s="2">
        <v>32</v>
      </c>
      <c r="F381" s="2" t="str">
        <f>_xlfn.XLOOKUP(E381,Productos!A:A,Productos!B:B)</f>
        <v>HUEVOS 30 - BANDEJA</v>
      </c>
      <c r="G381" s="2" t="str">
        <f>_xlfn.XLOOKUP(F381,Productos!B:B,Productos!C:C)</f>
        <v>UN</v>
      </c>
      <c r="H381" s="12">
        <v>1</v>
      </c>
      <c r="I381" s="10">
        <v>7390</v>
      </c>
      <c r="J381" s="10">
        <v>0</v>
      </c>
      <c r="K381" s="10">
        <f t="shared" si="5"/>
        <v>7390</v>
      </c>
    </row>
    <row r="382" spans="1:11" x14ac:dyDescent="0.3">
      <c r="A382" s="2">
        <f>IF(_xlfn.CONCAT(B382:C382)=_xlfn.CONCAT(B381:C381),MAX($A$2:A381),MAX($A$2:A381)+1)</f>
        <v>182</v>
      </c>
      <c r="B382" s="3">
        <v>45114</v>
      </c>
      <c r="C382" s="2" t="s">
        <v>113</v>
      </c>
      <c r="D382" s="47" t="str">
        <f>_xlfn.XLOOKUP(C382,Proveedores!A:A,Proveedores!B:B)</f>
        <v>UNIMARC</v>
      </c>
      <c r="E382" s="2">
        <v>14</v>
      </c>
      <c r="F382" s="2" t="str">
        <f>_xlfn.XLOOKUP(E382,Productos!A:A,Productos!B:B)</f>
        <v>ARROZ</v>
      </c>
      <c r="G382" s="2" t="str">
        <f>_xlfn.XLOOKUP(F382,Productos!B:B,Productos!C:C)</f>
        <v>UN</v>
      </c>
      <c r="H382" s="12">
        <v>2</v>
      </c>
      <c r="I382" s="10">
        <v>860</v>
      </c>
      <c r="J382" s="10">
        <v>0</v>
      </c>
      <c r="K382" s="10">
        <f t="shared" si="5"/>
        <v>1720</v>
      </c>
    </row>
    <row r="383" spans="1:11" x14ac:dyDescent="0.3">
      <c r="A383" s="2">
        <f>IF(_xlfn.CONCAT(B383:C383)=_xlfn.CONCAT(B382:C382),MAX($A$2:A382),MAX($A$2:A382)+1)</f>
        <v>182</v>
      </c>
      <c r="B383" s="3">
        <v>45114</v>
      </c>
      <c r="C383" s="2" t="s">
        <v>113</v>
      </c>
      <c r="D383" s="47" t="str">
        <f>_xlfn.XLOOKUP(C383,Proveedores!A:A,Proveedores!B:B)</f>
        <v>UNIMARC</v>
      </c>
      <c r="E383" s="2">
        <v>9</v>
      </c>
      <c r="F383" s="2" t="str">
        <f>_xlfn.XLOOKUP(E383,Productos!A:A,Productos!B:B)</f>
        <v>LECHE SEMIDESCREMADA</v>
      </c>
      <c r="G383" s="2" t="str">
        <f>_xlfn.XLOOKUP(F383,Productos!B:B,Productos!C:C)</f>
        <v>UN</v>
      </c>
      <c r="H383" s="12">
        <v>2</v>
      </c>
      <c r="I383" s="10">
        <v>990</v>
      </c>
      <c r="J383" s="10">
        <v>0</v>
      </c>
      <c r="K383" s="10">
        <f t="shared" si="5"/>
        <v>1980</v>
      </c>
    </row>
    <row r="384" spans="1:11" x14ac:dyDescent="0.3">
      <c r="A384" s="2">
        <f>IF(_xlfn.CONCAT(B384:C384)=_xlfn.CONCAT(B383:C383),MAX($A$2:A383),MAX($A$2:A383)+1)</f>
        <v>182</v>
      </c>
      <c r="B384" s="3">
        <v>45114</v>
      </c>
      <c r="C384" s="2" t="s">
        <v>113</v>
      </c>
      <c r="D384" s="47" t="str">
        <f>_xlfn.XLOOKUP(C384,Proveedores!A:A,Proveedores!B:B)</f>
        <v>UNIMARC</v>
      </c>
      <c r="E384" s="2">
        <v>55</v>
      </c>
      <c r="F384" s="2" t="str">
        <f>_xlfn.XLOOKUP(E384,Productos!A:A,Productos!B:B)</f>
        <v>CERVEZA</v>
      </c>
      <c r="G384" s="2" t="str">
        <f>_xlfn.XLOOKUP(F384,Productos!B:B,Productos!C:C)</f>
        <v>UN</v>
      </c>
      <c r="H384" s="12">
        <v>1</v>
      </c>
      <c r="I384" s="10">
        <v>5090</v>
      </c>
      <c r="J384" s="10">
        <v>1600</v>
      </c>
      <c r="K384" s="10">
        <f t="shared" si="5"/>
        <v>3490</v>
      </c>
    </row>
    <row r="385" spans="1:11" x14ac:dyDescent="0.3">
      <c r="A385" s="2">
        <f>IF(_xlfn.CONCAT(B385:C385)=_xlfn.CONCAT(B384:C384),MAX($A$2:A384),MAX($A$2:A384)+1)</f>
        <v>182</v>
      </c>
      <c r="B385" s="3">
        <v>45114</v>
      </c>
      <c r="C385" s="2" t="s">
        <v>113</v>
      </c>
      <c r="D385" s="47" t="str">
        <f>_xlfn.XLOOKUP(C385,Proveedores!A:A,Proveedores!B:B)</f>
        <v>UNIMARC</v>
      </c>
      <c r="E385" s="2">
        <v>42</v>
      </c>
      <c r="F385" s="2" t="str">
        <f>_xlfn.XLOOKUP(E385,Productos!A:A,Productos!B:B)</f>
        <v>PECHUGA POLLO</v>
      </c>
      <c r="G385" s="2" t="str">
        <f>_xlfn.XLOOKUP(F385,Productos!B:B,Productos!C:C)</f>
        <v>KG</v>
      </c>
      <c r="H385" s="12">
        <v>1.3640000000000001</v>
      </c>
      <c r="I385" s="10">
        <v>2690</v>
      </c>
      <c r="J385" s="10">
        <v>0</v>
      </c>
      <c r="K385" s="10">
        <f t="shared" si="5"/>
        <v>3669</v>
      </c>
    </row>
    <row r="386" spans="1:11" x14ac:dyDescent="0.3">
      <c r="A386" s="2">
        <f>IF(_xlfn.CONCAT(B386:C386)=_xlfn.CONCAT(B385:C385),MAX($A$2:A385),MAX($A$2:A385)+1)</f>
        <v>182</v>
      </c>
      <c r="B386" s="3">
        <v>45114</v>
      </c>
      <c r="C386" s="2" t="s">
        <v>113</v>
      </c>
      <c r="D386" s="47" t="str">
        <f>_xlfn.XLOOKUP(C386,Proveedores!A:A,Proveedores!B:B)</f>
        <v>UNIMARC</v>
      </c>
      <c r="E386" s="2">
        <v>23</v>
      </c>
      <c r="F386" s="2" t="str">
        <f>_xlfn.XLOOKUP(E386,Productos!A:A,Productos!B:B)</f>
        <v>MARGARINA</v>
      </c>
      <c r="G386" s="2" t="str">
        <f>_xlfn.XLOOKUP(F386,Productos!B:B,Productos!C:C)</f>
        <v>UN</v>
      </c>
      <c r="H386" s="12">
        <v>1</v>
      </c>
      <c r="I386" s="10">
        <v>1990</v>
      </c>
      <c r="J386" s="10">
        <v>200</v>
      </c>
      <c r="K386" s="10">
        <f t="shared" si="5"/>
        <v>1790</v>
      </c>
    </row>
    <row r="387" spans="1:11" x14ac:dyDescent="0.3">
      <c r="A387" s="2">
        <f>IF(_xlfn.CONCAT(B387:C387)=_xlfn.CONCAT(B386:C386),MAX($A$2:A386),MAX($A$2:A386)+1)</f>
        <v>182</v>
      </c>
      <c r="B387" s="3">
        <v>45114</v>
      </c>
      <c r="C387" s="2" t="s">
        <v>113</v>
      </c>
      <c r="D387" s="47" t="str">
        <f>_xlfn.XLOOKUP(C387,Proveedores!A:A,Proveedores!B:B)</f>
        <v>UNIMARC</v>
      </c>
      <c r="E387" s="2">
        <v>47</v>
      </c>
      <c r="F387" s="2" t="str">
        <f>_xlfn.XLOOKUP(E387,Productos!A:A,Productos!B:B)</f>
        <v>QUESILLO POTE</v>
      </c>
      <c r="G387" s="2" t="str">
        <f>_xlfn.XLOOKUP(F387,Productos!B:B,Productos!C:C)</f>
        <v>UN</v>
      </c>
      <c r="H387" s="12">
        <v>1</v>
      </c>
      <c r="I387" s="10">
        <v>1970</v>
      </c>
      <c r="J387" s="10">
        <v>0</v>
      </c>
      <c r="K387" s="10">
        <f t="shared" ref="K387:K450" si="6">ROUND((H387*I387)-J387, 0)</f>
        <v>1970</v>
      </c>
    </row>
    <row r="388" spans="1:11" x14ac:dyDescent="0.3">
      <c r="A388" s="2">
        <f>IF(_xlfn.CONCAT(B388:C388)=_xlfn.CONCAT(B387:C387),MAX($A$2:A387),MAX($A$2:A387)+1)</f>
        <v>182</v>
      </c>
      <c r="B388" s="3">
        <v>45114</v>
      </c>
      <c r="C388" s="2" t="s">
        <v>113</v>
      </c>
      <c r="D388" s="47" t="str">
        <f>_xlfn.XLOOKUP(C388,Proveedores!A:A,Proveedores!B:B)</f>
        <v>UNIMARC</v>
      </c>
      <c r="E388" s="2">
        <v>48</v>
      </c>
      <c r="F388" s="2" t="str">
        <f>_xlfn.XLOOKUP(E388,Productos!A:A,Productos!B:B)</f>
        <v>SAL COCINA</v>
      </c>
      <c r="G388" s="2" t="str">
        <f>_xlfn.XLOOKUP(F388,Productos!B:B,Productos!C:C)</f>
        <v>UN</v>
      </c>
      <c r="H388" s="12">
        <v>1</v>
      </c>
      <c r="I388" s="10">
        <v>430</v>
      </c>
      <c r="J388" s="10">
        <v>0</v>
      </c>
      <c r="K388" s="10">
        <f t="shared" si="6"/>
        <v>430</v>
      </c>
    </row>
    <row r="389" spans="1:11" x14ac:dyDescent="0.3">
      <c r="A389" s="2">
        <f>IF(_xlfn.CONCAT(B389:C389)=_xlfn.CONCAT(B388:C388),MAX($A$2:A388),MAX($A$2:A388)+1)</f>
        <v>182</v>
      </c>
      <c r="B389" s="3">
        <v>45114</v>
      </c>
      <c r="C389" s="2" t="s">
        <v>113</v>
      </c>
      <c r="D389" s="47" t="str">
        <f>_xlfn.XLOOKUP(C389,Proveedores!A:A,Proveedores!B:B)</f>
        <v>UNIMARC</v>
      </c>
      <c r="E389" s="2">
        <v>120</v>
      </c>
      <c r="F389" s="2" t="str">
        <f>_xlfn.XLOOKUP(E389,Productos!A:A,Productos!B:B)</f>
        <v>SOPAS - CREMAS (POLVO)</v>
      </c>
      <c r="G389" s="2" t="str">
        <f>_xlfn.XLOOKUP(F389,Productos!B:B,Productos!C:C)</f>
        <v>UN</v>
      </c>
      <c r="H389" s="12">
        <v>2</v>
      </c>
      <c r="I389" s="10">
        <v>390</v>
      </c>
      <c r="J389" s="10">
        <v>0</v>
      </c>
      <c r="K389" s="10">
        <f t="shared" si="6"/>
        <v>780</v>
      </c>
    </row>
    <row r="390" spans="1:11" x14ac:dyDescent="0.3">
      <c r="A390" s="2">
        <f>IF(_xlfn.CONCAT(B390:C390)=_xlfn.CONCAT(B389:C389),MAX($A$2:A389),MAX($A$2:A389)+1)</f>
        <v>182</v>
      </c>
      <c r="B390" s="3">
        <v>45114</v>
      </c>
      <c r="C390" s="2" t="s">
        <v>113</v>
      </c>
      <c r="D390" s="47" t="str">
        <f>_xlfn.XLOOKUP(C390,Proveedores!A:A,Proveedores!B:B)</f>
        <v>UNIMARC</v>
      </c>
      <c r="E390" s="2">
        <v>99</v>
      </c>
      <c r="F390" s="2" t="str">
        <f>_xlfn.XLOOKUP(E390,Productos!A:A,Productos!B:B)</f>
        <v>VINO TINTO</v>
      </c>
      <c r="G390" s="2" t="str">
        <f>_xlfn.XLOOKUP(F390,Productos!B:B,Productos!C:C)</f>
        <v>UN</v>
      </c>
      <c r="H390" s="12">
        <v>1</v>
      </c>
      <c r="I390" s="10">
        <v>2890</v>
      </c>
      <c r="J390" s="10">
        <v>560</v>
      </c>
      <c r="K390" s="10">
        <f t="shared" si="6"/>
        <v>2330</v>
      </c>
    </row>
    <row r="391" spans="1:11" x14ac:dyDescent="0.3">
      <c r="A391" s="2">
        <f>IF(_xlfn.CONCAT(B391:C391)=_xlfn.CONCAT(B390:C390),MAX($A$2:A390),MAX($A$2:A390)+1)</f>
        <v>183</v>
      </c>
      <c r="B391" s="3">
        <v>45114</v>
      </c>
      <c r="C391" s="2" t="s">
        <v>258</v>
      </c>
      <c r="D391" s="47" t="str">
        <f>_xlfn.XLOOKUP(C391,Proveedores!A:A,Proveedores!B:B)</f>
        <v>COMERCIAL SAN MARTIN</v>
      </c>
      <c r="E391" s="2">
        <v>38</v>
      </c>
      <c r="F391" s="2" t="str">
        <f>_xlfn.XLOOKUP(E391,Productos!A:A,Productos!B:B)</f>
        <v>ENVASE ENSALADA GA-08</v>
      </c>
      <c r="G391" s="2" t="str">
        <f>_xlfn.XLOOKUP(F391,Productos!B:B,Productos!C:C)</f>
        <v>UN</v>
      </c>
      <c r="H391" s="12">
        <v>20</v>
      </c>
      <c r="I391" s="10">
        <v>100</v>
      </c>
      <c r="J391" s="10">
        <v>0</v>
      </c>
      <c r="K391" s="10">
        <f t="shared" si="6"/>
        <v>2000</v>
      </c>
    </row>
    <row r="392" spans="1:11" x14ac:dyDescent="0.3">
      <c r="A392" s="2">
        <f>IF(_xlfn.CONCAT(B392:C392)=_xlfn.CONCAT(B391:C391),MAX($A$2:A391),MAX($A$2:A391)+1)</f>
        <v>184</v>
      </c>
      <c r="B392" s="3">
        <v>45114</v>
      </c>
      <c r="C392" s="2" t="s">
        <v>302</v>
      </c>
      <c r="D392" s="47" t="str">
        <f>_xlfn.XLOOKUP(C392,Proveedores!A:A,Proveedores!B:B)</f>
        <v>JUGETERIA MENAJES DONDE SILVA</v>
      </c>
      <c r="E392" s="2">
        <v>1018</v>
      </c>
      <c r="F392" s="2" t="str">
        <f>_xlfn.XLOOKUP(E392,Productos!A:A,Productos!B:B)</f>
        <v>VELAS</v>
      </c>
      <c r="G392" s="2" t="str">
        <f>_xlfn.XLOOKUP(F392,Productos!B:B,Productos!C:C)</f>
        <v>UN</v>
      </c>
      <c r="H392" s="12">
        <v>5</v>
      </c>
      <c r="I392" s="10">
        <v>800</v>
      </c>
      <c r="J392" s="10">
        <v>400</v>
      </c>
      <c r="K392" s="10">
        <f t="shared" si="6"/>
        <v>3600</v>
      </c>
    </row>
    <row r="393" spans="1:11" x14ac:dyDescent="0.3">
      <c r="A393" s="2">
        <f>IF(_xlfn.CONCAT(B393:C393)=_xlfn.CONCAT(B392:C392),MAX($A$2:A392),MAX($A$2:A392)+1)</f>
        <v>185</v>
      </c>
      <c r="B393" s="3">
        <v>45114</v>
      </c>
      <c r="C393" s="2" t="s">
        <v>194</v>
      </c>
      <c r="D393" s="47" t="str">
        <f>_xlfn.XLOOKUP(C393,Proveedores!A:A,Proveedores!B:B)</f>
        <v>FRUNA</v>
      </c>
      <c r="E393" s="2">
        <v>21</v>
      </c>
      <c r="F393" s="2" t="str">
        <f>_xlfn.XLOOKUP(E393,Productos!A:A,Productos!B:B)</f>
        <v>SALSA DE TOMATE</v>
      </c>
      <c r="G393" s="2" t="str">
        <f>_xlfn.XLOOKUP(F393,Productos!B:B,Productos!C:C)</f>
        <v>UN</v>
      </c>
      <c r="H393" s="12">
        <v>7</v>
      </c>
      <c r="I393" s="10">
        <v>299</v>
      </c>
      <c r="J393" s="10">
        <v>0</v>
      </c>
      <c r="K393" s="10">
        <f t="shared" si="6"/>
        <v>2093</v>
      </c>
    </row>
    <row r="394" spans="1:11" x14ac:dyDescent="0.3">
      <c r="A394" s="2">
        <f>IF(_xlfn.CONCAT(B394:C394)=_xlfn.CONCAT(B393:C393),MAX($A$2:A393),MAX($A$2:A393)+1)</f>
        <v>185</v>
      </c>
      <c r="B394" s="3">
        <v>45114</v>
      </c>
      <c r="C394" s="2" t="s">
        <v>194</v>
      </c>
      <c r="D394" s="47" t="str">
        <f>_xlfn.XLOOKUP(C394,Proveedores!A:A,Proveedores!B:B)</f>
        <v>FRUNA</v>
      </c>
      <c r="E394" s="2">
        <v>83</v>
      </c>
      <c r="F394" s="2" t="str">
        <f>_xlfn.XLOOKUP(E394,Productos!A:A,Productos!B:B)</f>
        <v>CHANCACA</v>
      </c>
      <c r="G394" s="2" t="str">
        <f>_xlfn.XLOOKUP(F394,Productos!B:B,Productos!C:C)</f>
        <v>UN</v>
      </c>
      <c r="H394" s="12">
        <v>3</v>
      </c>
      <c r="I394" s="10">
        <v>1381</v>
      </c>
      <c r="J394" s="10">
        <v>0</v>
      </c>
      <c r="K394" s="10">
        <f t="shared" si="6"/>
        <v>4143</v>
      </c>
    </row>
    <row r="395" spans="1:11" x14ac:dyDescent="0.3">
      <c r="A395" s="2">
        <f>IF(_xlfn.CONCAT(B395:C395)=_xlfn.CONCAT(B394:C394),MAX($A$2:A394),MAX($A$2:A394)+1)</f>
        <v>186</v>
      </c>
      <c r="B395" s="3">
        <v>45114</v>
      </c>
      <c r="C395" s="2" t="s">
        <v>606</v>
      </c>
      <c r="D395" s="47" t="str">
        <f>_xlfn.XLOOKUP(C395,Proveedores!A:A,Proveedores!B:B)</f>
        <v>CARNES COQUIMBO</v>
      </c>
      <c r="E395" s="2">
        <v>27</v>
      </c>
      <c r="F395" s="2" t="str">
        <f>_xlfn.XLOOKUP(E395,Productos!A:A,Productos!B:B)</f>
        <v>TRUTRO DE POLLO</v>
      </c>
      <c r="G395" s="2" t="str">
        <f>_xlfn.XLOOKUP(F395,Productos!B:B,Productos!C:C)</f>
        <v>KG</v>
      </c>
      <c r="H395" s="12">
        <v>2.0649999999999999</v>
      </c>
      <c r="I395" s="10">
        <v>2598</v>
      </c>
      <c r="J395" s="10">
        <v>0</v>
      </c>
      <c r="K395" s="10">
        <f t="shared" si="6"/>
        <v>5365</v>
      </c>
    </row>
    <row r="396" spans="1:11" x14ac:dyDescent="0.3">
      <c r="A396" s="2">
        <f>IF(_xlfn.CONCAT(B396:C396)=_xlfn.CONCAT(B395:C395),MAX($A$2:A395),MAX($A$2:A395)+1)</f>
        <v>187</v>
      </c>
      <c r="B396" s="3">
        <v>45114</v>
      </c>
      <c r="C396" s="2" t="s">
        <v>108</v>
      </c>
      <c r="D396" s="47" t="str">
        <f>_xlfn.XLOOKUP(C396,Proveedores!A:A,Proveedores!B:B)</f>
        <v>COMERCIAL DE GALLARDO LTDA</v>
      </c>
      <c r="E396" s="2">
        <v>2</v>
      </c>
      <c r="F396" s="2" t="str">
        <f>_xlfn.XLOOKUP(E396,Productos!A:A,Productos!B:B)</f>
        <v>CREMA DE LECHE</v>
      </c>
      <c r="G396" s="2" t="str">
        <f>_xlfn.XLOOKUP(F396,Productos!B:B,Productos!C:C)</f>
        <v>LT</v>
      </c>
      <c r="H396" s="12">
        <v>1</v>
      </c>
      <c r="I396" s="10">
        <v>4290</v>
      </c>
      <c r="J396" s="10">
        <v>0</v>
      </c>
      <c r="K396" s="10">
        <f t="shared" si="6"/>
        <v>4290</v>
      </c>
    </row>
    <row r="397" spans="1:11" x14ac:dyDescent="0.3">
      <c r="A397" s="2">
        <f>IF(_xlfn.CONCAT(B397:C397)=_xlfn.CONCAT(B396:C396),MAX($A$2:A396),MAX($A$2:A396)+1)</f>
        <v>187</v>
      </c>
      <c r="B397" s="3">
        <v>45114</v>
      </c>
      <c r="C397" s="2" t="s">
        <v>108</v>
      </c>
      <c r="D397" s="47" t="str">
        <f>_xlfn.XLOOKUP(C397,Proveedores!A:A,Proveedores!B:B)</f>
        <v>COMERCIAL DE GALLARDO LTDA</v>
      </c>
      <c r="E397" s="2">
        <v>1022</v>
      </c>
      <c r="F397" s="2" t="str">
        <f>_xlfn.XLOOKUP(E397,Productos!A:A,Productos!B:B)</f>
        <v>JAMONADA</v>
      </c>
      <c r="G397" s="2" t="str">
        <f>_xlfn.XLOOKUP(F397,Productos!B:B,Productos!C:C)</f>
        <v>KG</v>
      </c>
      <c r="H397" s="12">
        <v>0.36</v>
      </c>
      <c r="I397" s="10">
        <v>6360</v>
      </c>
      <c r="J397" s="10">
        <v>0</v>
      </c>
      <c r="K397" s="10">
        <f t="shared" si="6"/>
        <v>2290</v>
      </c>
    </row>
    <row r="398" spans="1:11" x14ac:dyDescent="0.3">
      <c r="A398" s="2">
        <f>IF(_xlfn.CONCAT(B398:C398)=_xlfn.CONCAT(B397:C397),MAX($A$2:A397),MAX($A$2:A397)+1)</f>
        <v>187</v>
      </c>
      <c r="B398" s="3">
        <v>45114</v>
      </c>
      <c r="C398" s="2" t="s">
        <v>108</v>
      </c>
      <c r="D398" s="47" t="str">
        <f>_xlfn.XLOOKUP(C398,Proveedores!A:A,Proveedores!B:B)</f>
        <v>COMERCIAL DE GALLARDO LTDA</v>
      </c>
      <c r="E398" s="2">
        <v>8</v>
      </c>
      <c r="F398" s="2" t="str">
        <f>_xlfn.XLOOKUP(E398,Productos!A:A,Productos!B:B)</f>
        <v>JAMON</v>
      </c>
      <c r="G398" s="2" t="str">
        <f>_xlfn.XLOOKUP(F398,Productos!B:B,Productos!C:C)</f>
        <v>KG</v>
      </c>
      <c r="H398" s="12">
        <v>0.26</v>
      </c>
      <c r="I398" s="10">
        <v>7160</v>
      </c>
      <c r="J398" s="10">
        <v>0</v>
      </c>
      <c r="K398" s="10">
        <f t="shared" si="6"/>
        <v>1862</v>
      </c>
    </row>
    <row r="399" spans="1:11" x14ac:dyDescent="0.3">
      <c r="A399" s="2">
        <f>IF(_xlfn.CONCAT(B399:C399)=_xlfn.CONCAT(B398:C398),MAX($A$2:A398),MAX($A$2:A398)+1)</f>
        <v>188</v>
      </c>
      <c r="B399" s="3">
        <v>45114</v>
      </c>
      <c r="C399" s="2" t="s">
        <v>327</v>
      </c>
      <c r="D399" s="47" t="str">
        <f>_xlfn.XLOOKUP(C399,Proveedores!A:A,Proveedores!B:B)</f>
        <v>LIQUIMAX</v>
      </c>
      <c r="E399" s="2">
        <v>1011</v>
      </c>
      <c r="F399" s="2" t="str">
        <f>_xlfn.XLOOKUP(E399,Productos!A:A,Productos!B:B)</f>
        <v>ART. LIMPIEZA</v>
      </c>
      <c r="G399" s="2" t="str">
        <f>_xlfn.XLOOKUP(F399,Productos!B:B,Productos!C:C)</f>
        <v>UN</v>
      </c>
      <c r="H399" s="12">
        <v>1</v>
      </c>
      <c r="I399" s="10">
        <v>2050</v>
      </c>
      <c r="J399" s="10">
        <v>0</v>
      </c>
      <c r="K399" s="10">
        <f t="shared" si="6"/>
        <v>2050</v>
      </c>
    </row>
    <row r="400" spans="1:11" x14ac:dyDescent="0.3">
      <c r="A400" s="2">
        <f>IF(_xlfn.CONCAT(B400:C400)=_xlfn.CONCAT(B399:C399),MAX($A$2:A399),MAX($A$2:A399)+1)</f>
        <v>188</v>
      </c>
      <c r="B400" s="3">
        <v>45114</v>
      </c>
      <c r="C400" s="2" t="s">
        <v>327</v>
      </c>
      <c r="D400" s="47" t="str">
        <f>_xlfn.XLOOKUP(C400,Proveedores!A:A,Proveedores!B:B)</f>
        <v>LIQUIMAX</v>
      </c>
      <c r="E400" s="2">
        <v>1038</v>
      </c>
      <c r="F400" s="2" t="str">
        <f>_xlfn.XLOOKUP(E400,Productos!A:A,Productos!B:B)</f>
        <v>ART. PERSONAL</v>
      </c>
      <c r="G400" s="2" t="str">
        <f>_xlfn.XLOOKUP(F400,Productos!B:B,Productos!C:C)</f>
        <v>UN</v>
      </c>
      <c r="H400" s="12">
        <v>3</v>
      </c>
      <c r="I400" s="10">
        <v>1090</v>
      </c>
      <c r="J400" s="10">
        <v>0</v>
      </c>
      <c r="K400" s="10">
        <f t="shared" si="6"/>
        <v>3270</v>
      </c>
    </row>
    <row r="401" spans="1:11" x14ac:dyDescent="0.3">
      <c r="A401" s="2">
        <f>IF(_xlfn.CONCAT(B401:C401)=_xlfn.CONCAT(B400:C400),MAX($A$2:A400),MAX($A$2:A400)+1)</f>
        <v>189</v>
      </c>
      <c r="B401" s="3">
        <v>45114</v>
      </c>
      <c r="C401" s="2" t="s">
        <v>110</v>
      </c>
      <c r="D401" s="47" t="str">
        <f>_xlfn.XLOOKUP(C401,Proveedores!A:A,Proveedores!B:B)</f>
        <v>DISTRIBUIDORA DELICIA SPA</v>
      </c>
      <c r="E401" s="2">
        <v>94</v>
      </c>
      <c r="F401" s="2" t="str">
        <f>_xlfn.XLOOKUP(E401,Productos!A:A,Productos!B:B)</f>
        <v>ENVASE DOMO (SOPAIPILLAS)</v>
      </c>
      <c r="G401" s="2" t="str">
        <f>_xlfn.XLOOKUP(F401,Productos!B:B,Productos!C:C)</f>
        <v>UN</v>
      </c>
      <c r="H401" s="12">
        <v>10</v>
      </c>
      <c r="I401" s="10">
        <v>300</v>
      </c>
      <c r="J401" s="10">
        <v>0</v>
      </c>
      <c r="K401" s="10">
        <f t="shared" si="6"/>
        <v>3000</v>
      </c>
    </row>
    <row r="402" spans="1:11" x14ac:dyDescent="0.3">
      <c r="A402" s="2">
        <f>IF(_xlfn.CONCAT(B402:C402)=_xlfn.CONCAT(B401:C401),MAX($A$2:A401),MAX($A$2:A401)+1)</f>
        <v>190</v>
      </c>
      <c r="B402" s="3">
        <v>45114</v>
      </c>
      <c r="C402" s="2" t="s">
        <v>109</v>
      </c>
      <c r="D402" s="47" t="str">
        <f>_xlfn.XLOOKUP(C402,Proveedores!A:A,Proveedores!B:B)</f>
        <v>SANTA ISABEL</v>
      </c>
      <c r="E402" s="2">
        <v>24</v>
      </c>
      <c r="F402" s="2" t="str">
        <f>_xlfn.XLOOKUP(E402,Productos!A:A,Productos!B:B)</f>
        <v>TOALLA PAPEL</v>
      </c>
      <c r="G402" s="2" t="str">
        <f>_xlfn.XLOOKUP(F402,Productos!B:B,Productos!C:C)</f>
        <v>UN</v>
      </c>
      <c r="H402" s="12">
        <v>1</v>
      </c>
      <c r="I402" s="10">
        <v>3099</v>
      </c>
      <c r="J402" s="10">
        <v>950</v>
      </c>
      <c r="K402" s="10">
        <f t="shared" si="6"/>
        <v>2149</v>
      </c>
    </row>
    <row r="403" spans="1:11" x14ac:dyDescent="0.3">
      <c r="A403" s="2">
        <f>IF(_xlfn.CONCAT(B403:C403)=_xlfn.CONCAT(B402:C402),MAX($A$2:A402),MAX($A$2:A402)+1)</f>
        <v>190</v>
      </c>
      <c r="B403" s="3">
        <v>45114</v>
      </c>
      <c r="C403" s="2" t="s">
        <v>109</v>
      </c>
      <c r="D403" s="47" t="str">
        <f>_xlfn.XLOOKUP(C403,Proveedores!A:A,Proveedores!B:B)</f>
        <v>SANTA ISABEL</v>
      </c>
      <c r="E403" s="2">
        <v>1008</v>
      </c>
      <c r="F403" s="2" t="str">
        <f>_xlfn.XLOOKUP(E403,Productos!A:A,Productos!B:B)</f>
        <v>PAN CASA</v>
      </c>
      <c r="G403" s="2" t="str">
        <f>_xlfn.XLOOKUP(F403,Productos!B:B,Productos!C:C)</f>
        <v>KG</v>
      </c>
      <c r="H403" s="12">
        <v>0.98399999999999999</v>
      </c>
      <c r="I403" s="10">
        <v>2089</v>
      </c>
      <c r="J403" s="10">
        <v>103</v>
      </c>
      <c r="K403" s="10">
        <f t="shared" si="6"/>
        <v>1953</v>
      </c>
    </row>
    <row r="404" spans="1:11" x14ac:dyDescent="0.3">
      <c r="A404" s="2">
        <f>IF(_xlfn.CONCAT(B404:C404)=_xlfn.CONCAT(B403:C403),MAX($A$2:A403),MAX($A$2:A403)+1)</f>
        <v>190</v>
      </c>
      <c r="B404" s="3">
        <v>45114</v>
      </c>
      <c r="C404" s="2" t="s">
        <v>109</v>
      </c>
      <c r="D404" s="47" t="str">
        <f>_xlfn.XLOOKUP(C404,Proveedores!A:A,Proveedores!B:B)</f>
        <v>SANTA ISABEL</v>
      </c>
      <c r="E404" s="2">
        <v>29</v>
      </c>
      <c r="F404" s="2" t="str">
        <f>_xlfn.XLOOKUP(E404,Productos!A:A,Productos!B:B)</f>
        <v>CHAMPIÑONES BANDEJA</v>
      </c>
      <c r="G404" s="2" t="str">
        <f>_xlfn.XLOOKUP(F404,Productos!B:B,Productos!C:C)</f>
        <v>UN</v>
      </c>
      <c r="H404" s="12">
        <v>3</v>
      </c>
      <c r="I404" s="10">
        <v>1490</v>
      </c>
      <c r="J404" s="10">
        <v>1500</v>
      </c>
      <c r="K404" s="10">
        <f t="shared" si="6"/>
        <v>2970</v>
      </c>
    </row>
    <row r="405" spans="1:11" x14ac:dyDescent="0.3">
      <c r="A405" s="2">
        <f>IF(_xlfn.CONCAT(B405:C405)=_xlfn.CONCAT(B404:C404),MAX($A$2:A404),MAX($A$2:A404)+1)</f>
        <v>190</v>
      </c>
      <c r="B405" s="3">
        <v>45114</v>
      </c>
      <c r="C405" s="2" t="s">
        <v>109</v>
      </c>
      <c r="D405" s="47" t="str">
        <f>_xlfn.XLOOKUP(C405,Proveedores!A:A,Proveedores!B:B)</f>
        <v>SANTA ISABEL</v>
      </c>
      <c r="E405" s="2">
        <v>14</v>
      </c>
      <c r="F405" s="2" t="str">
        <f>_xlfn.XLOOKUP(E405,Productos!A:A,Productos!B:B)</f>
        <v>ARROZ</v>
      </c>
      <c r="G405" s="2" t="str">
        <f>_xlfn.XLOOKUP(F405,Productos!B:B,Productos!C:C)</f>
        <v>UN</v>
      </c>
      <c r="H405" s="12">
        <v>2</v>
      </c>
      <c r="I405" s="10">
        <v>1189</v>
      </c>
      <c r="J405" s="10">
        <v>380</v>
      </c>
      <c r="K405" s="10">
        <f t="shared" si="6"/>
        <v>1998</v>
      </c>
    </row>
    <row r="406" spans="1:11" x14ac:dyDescent="0.3">
      <c r="A406" s="2">
        <f>IF(_xlfn.CONCAT(B406:C406)=_xlfn.CONCAT(B405:C405),MAX($A$2:A405),MAX($A$2:A405)+1)</f>
        <v>190</v>
      </c>
      <c r="B406" s="3">
        <v>45114</v>
      </c>
      <c r="C406" s="2" t="s">
        <v>109</v>
      </c>
      <c r="D406" s="47" t="str">
        <f>_xlfn.XLOOKUP(C406,Proveedores!A:A,Proveedores!B:B)</f>
        <v>SANTA ISABEL</v>
      </c>
      <c r="E406" s="2">
        <v>48</v>
      </c>
      <c r="F406" s="2" t="str">
        <f>_xlfn.XLOOKUP(E406,Productos!A:A,Productos!B:B)</f>
        <v>SAL COCINA</v>
      </c>
      <c r="G406" s="2" t="str">
        <f>_xlfn.XLOOKUP(F406,Productos!B:B,Productos!C:C)</f>
        <v>UN</v>
      </c>
      <c r="H406" s="12">
        <v>1</v>
      </c>
      <c r="I406" s="10">
        <v>569</v>
      </c>
      <c r="J406" s="10">
        <v>28</v>
      </c>
      <c r="K406" s="10">
        <f t="shared" si="6"/>
        <v>541</v>
      </c>
    </row>
    <row r="407" spans="1:11" x14ac:dyDescent="0.3">
      <c r="A407" s="2">
        <f>IF(_xlfn.CONCAT(B407:C407)=_xlfn.CONCAT(B406:C406),MAX($A$2:A406),MAX($A$2:A406)+1)</f>
        <v>191</v>
      </c>
      <c r="B407" s="3">
        <v>45114</v>
      </c>
      <c r="C407" s="2" t="s">
        <v>108</v>
      </c>
      <c r="D407" s="47" t="str">
        <f>_xlfn.XLOOKUP(C407,Proveedores!A:A,Proveedores!B:B)</f>
        <v>COMERCIAL DE GALLARDO LTDA</v>
      </c>
      <c r="E407" s="2">
        <v>61</v>
      </c>
      <c r="F407" s="2" t="str">
        <f>_xlfn.XLOOKUP(E407,Productos!A:A,Productos!B:B)</f>
        <v>PATE</v>
      </c>
      <c r="G407" s="2" t="str">
        <f>_xlfn.XLOOKUP(F407,Productos!B:B,Productos!C:C)</f>
        <v>UN</v>
      </c>
      <c r="H407" s="12">
        <v>1</v>
      </c>
      <c r="I407" s="10">
        <v>690</v>
      </c>
      <c r="J407" s="10">
        <v>0</v>
      </c>
      <c r="K407" s="10">
        <f t="shared" si="6"/>
        <v>690</v>
      </c>
    </row>
    <row r="408" spans="1:11" x14ac:dyDescent="0.3">
      <c r="A408" s="2">
        <f>IF(_xlfn.CONCAT(B408:C408)=_xlfn.CONCAT(B407:C407),MAX($A$2:A407),MAX($A$2:A407)+1)</f>
        <v>192</v>
      </c>
      <c r="B408" s="3">
        <v>45133</v>
      </c>
      <c r="C408" s="2" t="s">
        <v>258</v>
      </c>
      <c r="D408" s="47" t="str">
        <f>_xlfn.XLOOKUP(C408,Proveedores!A:A,Proveedores!B:B)</f>
        <v>COMERCIAL SAN MARTIN</v>
      </c>
      <c r="E408" s="2">
        <v>38</v>
      </c>
      <c r="F408" s="2" t="str">
        <f>_xlfn.XLOOKUP(E408,Productos!A:A,Productos!B:B)</f>
        <v>ENVASE ENSALADA GA-08</v>
      </c>
      <c r="G408" s="2" t="str">
        <f>_xlfn.XLOOKUP(F408,Productos!B:B,Productos!C:C)</f>
        <v>UN</v>
      </c>
      <c r="H408" s="12">
        <v>31</v>
      </c>
      <c r="I408" s="10">
        <v>100</v>
      </c>
      <c r="J408" s="10">
        <v>30</v>
      </c>
      <c r="K408" s="10">
        <f t="shared" si="6"/>
        <v>3070</v>
      </c>
    </row>
    <row r="409" spans="1:11" x14ac:dyDescent="0.3">
      <c r="A409" s="2">
        <f>IF(_xlfn.CONCAT(B409:C409)=_xlfn.CONCAT(B408:C408),MAX($A$2:A408),MAX($A$2:A408)+1)</f>
        <v>193</v>
      </c>
      <c r="B409" s="3">
        <v>45133</v>
      </c>
      <c r="C409" s="2" t="s">
        <v>391</v>
      </c>
      <c r="D409" s="47" t="str">
        <f>_xlfn.XLOOKUP(C409,Proveedores!A:A,Proveedores!B:B)</f>
        <v>LMN LTDA</v>
      </c>
      <c r="E409" s="2">
        <v>1041</v>
      </c>
      <c r="F409" s="2" t="str">
        <f>_xlfn.XLOOKUP(E409,Productos!A:A,Productos!B:B)</f>
        <v>ACCESORIOS COCINA</v>
      </c>
      <c r="G409" s="2" t="str">
        <f>_xlfn.XLOOKUP(F409,Productos!B:B,Productos!C:C)</f>
        <v>UN</v>
      </c>
      <c r="H409" s="12">
        <v>1</v>
      </c>
      <c r="I409" s="10">
        <v>1890</v>
      </c>
      <c r="J409" s="10">
        <v>0</v>
      </c>
      <c r="K409" s="10">
        <f t="shared" si="6"/>
        <v>1890</v>
      </c>
    </row>
    <row r="410" spans="1:11" x14ac:dyDescent="0.3">
      <c r="A410" s="2">
        <f>IF(_xlfn.CONCAT(B410:C410)=_xlfn.CONCAT(B409:C409),MAX($A$2:A409),MAX($A$2:A409)+1)</f>
        <v>194</v>
      </c>
      <c r="B410" s="3">
        <v>45133</v>
      </c>
      <c r="C410" s="2" t="s">
        <v>606</v>
      </c>
      <c r="D410" s="47" t="str">
        <f>_xlfn.XLOOKUP(C410,Proveedores!A:A,Proveedores!B:B)</f>
        <v>CARNES COQUIMBO</v>
      </c>
      <c r="E410" s="2">
        <v>27</v>
      </c>
      <c r="F410" s="2" t="str">
        <f>_xlfn.XLOOKUP(E410,Productos!A:A,Productos!B:B)</f>
        <v>TRUTRO DE POLLO</v>
      </c>
      <c r="G410" s="2" t="str">
        <f>_xlfn.XLOOKUP(F410,Productos!B:B,Productos!C:C)</f>
        <v>KG</v>
      </c>
      <c r="H410" s="12">
        <v>1.99</v>
      </c>
      <c r="I410" s="10">
        <v>2498</v>
      </c>
      <c r="J410" s="10">
        <v>0</v>
      </c>
      <c r="K410" s="10">
        <f t="shared" si="6"/>
        <v>4971</v>
      </c>
    </row>
    <row r="411" spans="1:11" x14ac:dyDescent="0.3">
      <c r="A411" s="2">
        <f>IF(_xlfn.CONCAT(B411:C411)=_xlfn.CONCAT(B410:C410),MAX($A$2:A410),MAX($A$2:A410)+1)</f>
        <v>195</v>
      </c>
      <c r="B411" s="3">
        <v>45134</v>
      </c>
      <c r="C411" s="2" t="s">
        <v>667</v>
      </c>
      <c r="D411" s="47" t="str">
        <f>_xlfn.XLOOKUP(C411,Proveedores!A:A,Proveedores!B:B)</f>
        <v>LIDER REG ARICA</v>
      </c>
      <c r="E411" s="2">
        <v>27</v>
      </c>
      <c r="F411" s="2" t="str">
        <f>_xlfn.XLOOKUP(E411,Productos!A:A,Productos!B:B)</f>
        <v>TRUTRO DE POLLO</v>
      </c>
      <c r="G411" s="2" t="str">
        <f>_xlfn.XLOOKUP(F411,Productos!B:B,Productos!C:C)</f>
        <v>KG</v>
      </c>
      <c r="H411" s="12">
        <v>1.7949999999999999</v>
      </c>
      <c r="I411" s="10">
        <f>3572/H411</f>
        <v>1989.9721448467967</v>
      </c>
      <c r="J411" s="10">
        <v>0</v>
      </c>
      <c r="K411" s="10">
        <f t="shared" si="6"/>
        <v>3572</v>
      </c>
    </row>
    <row r="412" spans="1:11" x14ac:dyDescent="0.3">
      <c r="A412" s="2">
        <f>IF(_xlfn.CONCAT(B412:C412)=_xlfn.CONCAT(B411:C411),MAX($A$2:A411),MAX($A$2:A411)+1)</f>
        <v>195</v>
      </c>
      <c r="B412" s="3">
        <v>45134</v>
      </c>
      <c r="C412" s="2" t="s">
        <v>667</v>
      </c>
      <c r="D412" s="47" t="str">
        <f>_xlfn.XLOOKUP(C412,Proveedores!A:A,Proveedores!B:B)</f>
        <v>LIDER REG ARICA</v>
      </c>
      <c r="E412" s="2">
        <v>27</v>
      </c>
      <c r="F412" s="2" t="str">
        <f>_xlfn.XLOOKUP(E412,Productos!A:A,Productos!B:B)</f>
        <v>TRUTRO DE POLLO</v>
      </c>
      <c r="G412" s="2" t="str">
        <f>_xlfn.XLOOKUP(F412,Productos!B:B,Productos!C:C)</f>
        <v>KG</v>
      </c>
      <c r="H412" s="12">
        <v>1.81</v>
      </c>
      <c r="I412" s="10">
        <v>1990</v>
      </c>
      <c r="J412" s="10">
        <v>0</v>
      </c>
      <c r="K412" s="10">
        <f t="shared" si="6"/>
        <v>3602</v>
      </c>
    </row>
    <row r="413" spans="1:11" x14ac:dyDescent="0.3">
      <c r="A413" s="2">
        <f>IF(_xlfn.CONCAT(B413:C413)=_xlfn.CONCAT(B412:C412),MAX($A$2:A412),MAX($A$2:A412)+1)</f>
        <v>195</v>
      </c>
      <c r="B413" s="3">
        <v>45134</v>
      </c>
      <c r="C413" s="2" t="s">
        <v>667</v>
      </c>
      <c r="D413" s="47" t="str">
        <f>_xlfn.XLOOKUP(C413,Proveedores!A:A,Proveedores!B:B)</f>
        <v>LIDER REG ARICA</v>
      </c>
      <c r="E413" s="2">
        <v>42</v>
      </c>
      <c r="F413" s="2" t="str">
        <f>_xlfn.XLOOKUP(E413,Productos!A:A,Productos!B:B)</f>
        <v>PECHUGA POLLO</v>
      </c>
      <c r="G413" s="2" t="str">
        <f>_xlfn.XLOOKUP(F413,Productos!B:B,Productos!C:C)</f>
        <v>KG</v>
      </c>
      <c r="H413" s="12">
        <v>1.17</v>
      </c>
      <c r="I413" s="10">
        <f>3498/H413</f>
        <v>2989.7435897435898</v>
      </c>
      <c r="J413" s="10">
        <v>0</v>
      </c>
      <c r="K413" s="10">
        <f t="shared" si="6"/>
        <v>3498</v>
      </c>
    </row>
    <row r="414" spans="1:11" x14ac:dyDescent="0.3">
      <c r="A414" s="2">
        <f>IF(_xlfn.CONCAT(B414:C414)=_xlfn.CONCAT(B413:C413),MAX($A$2:A413),MAX($A$2:A413)+1)</f>
        <v>195</v>
      </c>
      <c r="B414" s="3">
        <v>45134</v>
      </c>
      <c r="C414" s="2" t="s">
        <v>667</v>
      </c>
      <c r="D414" s="47" t="str">
        <f>_xlfn.XLOOKUP(C414,Proveedores!A:A,Proveedores!B:B)</f>
        <v>LIDER REG ARICA</v>
      </c>
      <c r="E414" s="2">
        <v>27</v>
      </c>
      <c r="F414" s="2" t="str">
        <f>_xlfn.XLOOKUP(E414,Productos!A:A,Productos!B:B)</f>
        <v>TRUTRO DE POLLO</v>
      </c>
      <c r="G414" s="2" t="str">
        <f>_xlfn.XLOOKUP(F414,Productos!B:B,Productos!C:C)</f>
        <v>KG</v>
      </c>
      <c r="H414" s="12">
        <v>1.55</v>
      </c>
      <c r="I414" s="10">
        <v>1990</v>
      </c>
      <c r="J414" s="10">
        <v>0</v>
      </c>
      <c r="K414" s="10">
        <f t="shared" si="6"/>
        <v>3085</v>
      </c>
    </row>
    <row r="415" spans="1:11" x14ac:dyDescent="0.3">
      <c r="A415" s="2">
        <f>IF(_xlfn.CONCAT(B415:C415)=_xlfn.CONCAT(B414:C414),MAX($A$2:A414),MAX($A$2:A414)+1)</f>
        <v>195</v>
      </c>
      <c r="B415" s="3">
        <v>45134</v>
      </c>
      <c r="C415" s="2" t="s">
        <v>667</v>
      </c>
      <c r="D415" s="47" t="str">
        <f>_xlfn.XLOOKUP(C415,Proveedores!A:A,Proveedores!B:B)</f>
        <v>LIDER REG ARICA</v>
      </c>
      <c r="E415" s="2">
        <v>28</v>
      </c>
      <c r="F415" s="2" t="str">
        <f>_xlfn.XLOOKUP(E415,Productos!A:A,Productos!B:B)</f>
        <v>CHULETAS</v>
      </c>
      <c r="G415" s="2" t="str">
        <f>_xlfn.XLOOKUP(F415,Productos!B:B,Productos!C:C)</f>
        <v>KG</v>
      </c>
      <c r="H415" s="12">
        <v>0.88500000000000001</v>
      </c>
      <c r="I415" s="10">
        <f>3266/H415</f>
        <v>3690.3954802259886</v>
      </c>
      <c r="J415" s="10">
        <v>0</v>
      </c>
      <c r="K415" s="10">
        <f t="shared" si="6"/>
        <v>3266</v>
      </c>
    </row>
    <row r="416" spans="1:11" x14ac:dyDescent="0.3">
      <c r="A416" s="2">
        <f>IF(_xlfn.CONCAT(B416:C416)=_xlfn.CONCAT(B415:C415),MAX($A$2:A415),MAX($A$2:A415)+1)</f>
        <v>195</v>
      </c>
      <c r="B416" s="3">
        <v>45134</v>
      </c>
      <c r="C416" s="2" t="s">
        <v>667</v>
      </c>
      <c r="D416" s="47" t="str">
        <f>_xlfn.XLOOKUP(C416,Proveedores!A:A,Proveedores!B:B)</f>
        <v>LIDER REG ARICA</v>
      </c>
      <c r="E416" s="2">
        <v>1032</v>
      </c>
      <c r="F416" s="2" t="str">
        <f>_xlfn.XLOOKUP(E416,Productos!A:A,Productos!B:B)</f>
        <v>TÉ - CAJA</v>
      </c>
      <c r="G416" s="2" t="str">
        <f>_xlfn.XLOOKUP(F416,Productos!B:B,Productos!C:C)</f>
        <v>UN</v>
      </c>
      <c r="H416" s="12">
        <v>1</v>
      </c>
      <c r="I416" s="10">
        <v>2350</v>
      </c>
      <c r="J416" s="10">
        <v>360</v>
      </c>
      <c r="K416" s="10">
        <f t="shared" si="6"/>
        <v>1990</v>
      </c>
    </row>
    <row r="417" spans="1:11" x14ac:dyDescent="0.3">
      <c r="A417" s="2">
        <f>IF(_xlfn.CONCAT(B417:C417)=_xlfn.CONCAT(B416:C416),MAX($A$2:A416),MAX($A$2:A416)+1)</f>
        <v>195</v>
      </c>
      <c r="B417" s="3">
        <v>45134</v>
      </c>
      <c r="C417" s="2" t="s">
        <v>667</v>
      </c>
      <c r="D417" s="47" t="str">
        <f>_xlfn.XLOOKUP(C417,Proveedores!A:A,Proveedores!B:B)</f>
        <v>LIDER REG ARICA</v>
      </c>
      <c r="E417" s="2">
        <v>44</v>
      </c>
      <c r="F417" s="2" t="str">
        <f>_xlfn.XLOOKUP(E417,Productos!A:A,Productos!B:B)</f>
        <v>QUESO RALLADO</v>
      </c>
      <c r="G417" s="2" t="str">
        <f>_xlfn.XLOOKUP(F417,Productos!B:B,Productos!C:C)</f>
        <v>UN</v>
      </c>
      <c r="H417" s="12">
        <v>1</v>
      </c>
      <c r="I417" s="10">
        <v>1450</v>
      </c>
      <c r="J417" s="10">
        <v>0</v>
      </c>
      <c r="K417" s="10">
        <f t="shared" si="6"/>
        <v>1450</v>
      </c>
    </row>
    <row r="418" spans="1:11" x14ac:dyDescent="0.3">
      <c r="A418" s="2">
        <f>IF(_xlfn.CONCAT(B418:C418)=_xlfn.CONCAT(B417:C417),MAX($A$2:A417),MAX($A$2:A417)+1)</f>
        <v>195</v>
      </c>
      <c r="B418" s="3">
        <v>45134</v>
      </c>
      <c r="C418" s="2" t="s">
        <v>667</v>
      </c>
      <c r="D418" s="47" t="str">
        <f>_xlfn.XLOOKUP(C418,Proveedores!A:A,Proveedores!B:B)</f>
        <v>LIDER REG ARICA</v>
      </c>
      <c r="E418" s="2">
        <v>1040</v>
      </c>
      <c r="F418" s="2" t="str">
        <f>_xlfn.XLOOKUP(E418,Productos!A:A,Productos!B:B)</f>
        <v>ACCESORIOS CASA</v>
      </c>
      <c r="G418" s="2" t="str">
        <f>_xlfn.XLOOKUP(F418,Productos!B:B,Productos!C:C)</f>
        <v>UN</v>
      </c>
      <c r="H418" s="12">
        <v>1</v>
      </c>
      <c r="I418" s="10">
        <v>1290</v>
      </c>
      <c r="J418" s="10">
        <v>290</v>
      </c>
      <c r="K418" s="10">
        <f t="shared" si="6"/>
        <v>1000</v>
      </c>
    </row>
    <row r="419" spans="1:11" x14ac:dyDescent="0.3">
      <c r="A419" s="2">
        <f>IF(_xlfn.CONCAT(B419:C419)=_xlfn.CONCAT(B418:C418),MAX($A$2:A418),MAX($A$2:A418)+1)</f>
        <v>195</v>
      </c>
      <c r="B419" s="3">
        <v>45134</v>
      </c>
      <c r="C419" s="2" t="s">
        <v>667</v>
      </c>
      <c r="D419" s="47" t="str">
        <f>_xlfn.XLOOKUP(C419,Proveedores!A:A,Proveedores!B:B)</f>
        <v>LIDER REG ARICA</v>
      </c>
      <c r="E419" s="2">
        <v>23</v>
      </c>
      <c r="F419" s="2" t="str">
        <f>_xlfn.XLOOKUP(E419,Productos!A:A,Productos!B:B)</f>
        <v>MARGARINA</v>
      </c>
      <c r="G419" s="2" t="str">
        <f>_xlfn.XLOOKUP(F419,Productos!B:B,Productos!C:C)</f>
        <v>UN</v>
      </c>
      <c r="H419" s="12">
        <v>1</v>
      </c>
      <c r="I419" s="10">
        <v>1550</v>
      </c>
      <c r="J419" s="10">
        <v>0</v>
      </c>
      <c r="K419" s="10">
        <f t="shared" si="6"/>
        <v>1550</v>
      </c>
    </row>
    <row r="420" spans="1:11" x14ac:dyDescent="0.3">
      <c r="A420" s="2">
        <f>IF(_xlfn.CONCAT(B420:C420)=_xlfn.CONCAT(B419:C419),MAX($A$2:A419),MAX($A$2:A419)+1)</f>
        <v>195</v>
      </c>
      <c r="B420" s="3">
        <v>45134</v>
      </c>
      <c r="C420" s="2" t="s">
        <v>667</v>
      </c>
      <c r="D420" s="47" t="str">
        <f>_xlfn.XLOOKUP(C420,Proveedores!A:A,Proveedores!B:B)</f>
        <v>LIDER REG ARICA</v>
      </c>
      <c r="E420" s="2">
        <v>1039</v>
      </c>
      <c r="F420" s="2" t="str">
        <f>_xlfn.XLOOKUP(E420,Productos!A:A,Productos!B:B)</f>
        <v>JUGO POLVO</v>
      </c>
      <c r="G420" s="2" t="str">
        <f>_xlfn.XLOOKUP(F420,Productos!B:B,Productos!C:C)</f>
        <v>UN</v>
      </c>
      <c r="H420" s="12">
        <v>10</v>
      </c>
      <c r="I420" s="10">
        <v>230</v>
      </c>
      <c r="J420" s="10">
        <v>750</v>
      </c>
      <c r="K420" s="10">
        <f t="shared" si="6"/>
        <v>1550</v>
      </c>
    </row>
    <row r="421" spans="1:11" x14ac:dyDescent="0.3">
      <c r="A421" s="2">
        <f>IF(_xlfn.CONCAT(B421:C421)=_xlfn.CONCAT(B420:C420),MAX($A$2:A420),MAX($A$2:A420)+1)</f>
        <v>195</v>
      </c>
      <c r="B421" s="3">
        <v>45134</v>
      </c>
      <c r="C421" s="2" t="s">
        <v>667</v>
      </c>
      <c r="D421" s="47" t="str">
        <f>_xlfn.XLOOKUP(C421,Proveedores!A:A,Proveedores!B:B)</f>
        <v>LIDER REG ARICA</v>
      </c>
      <c r="E421" s="2">
        <v>1028</v>
      </c>
      <c r="F421" s="2" t="str">
        <f>_xlfn.XLOOKUP(E421,Productos!A:A,Productos!B:B)</f>
        <v>MOSTAZA</v>
      </c>
      <c r="G421" s="2" t="str">
        <f>_xlfn.XLOOKUP(F421,Productos!B:B,Productos!C:C)</f>
        <v>UN</v>
      </c>
      <c r="H421" s="12">
        <v>1</v>
      </c>
      <c r="I421" s="10">
        <v>2350</v>
      </c>
      <c r="J421" s="10">
        <v>360</v>
      </c>
      <c r="K421" s="10">
        <f t="shared" si="6"/>
        <v>1990</v>
      </c>
    </row>
    <row r="422" spans="1:11" x14ac:dyDescent="0.3">
      <c r="A422" s="2">
        <f>IF(_xlfn.CONCAT(B422:C422)=_xlfn.CONCAT(B421:C421),MAX($A$2:A421),MAX($A$2:A421)+1)</f>
        <v>195</v>
      </c>
      <c r="B422" s="3">
        <v>45134</v>
      </c>
      <c r="C422" s="2" t="s">
        <v>667</v>
      </c>
      <c r="D422" s="47" t="str">
        <f>_xlfn.XLOOKUP(C422,Proveedores!A:A,Proveedores!B:B)</f>
        <v>LIDER REG ARICA</v>
      </c>
      <c r="E422" s="2">
        <v>100</v>
      </c>
      <c r="F422" s="2" t="str">
        <f>_xlfn.XLOOKUP(E422,Productos!A:A,Productos!B:B)</f>
        <v>DIENTES DRAGON</v>
      </c>
      <c r="G422" s="2" t="str">
        <f>_xlfn.XLOOKUP(F422,Productos!B:B,Productos!C:C)</f>
        <v>UN</v>
      </c>
      <c r="H422" s="12">
        <v>1</v>
      </c>
      <c r="I422" s="10">
        <v>990</v>
      </c>
      <c r="J422" s="10">
        <v>0</v>
      </c>
      <c r="K422" s="10">
        <f t="shared" si="6"/>
        <v>990</v>
      </c>
    </row>
    <row r="423" spans="1:11" x14ac:dyDescent="0.3">
      <c r="A423" s="2">
        <f>IF(_xlfn.CONCAT(B423:C423)=_xlfn.CONCAT(B422:C422),MAX($A$2:A422),MAX($A$2:A422)+1)</f>
        <v>195</v>
      </c>
      <c r="B423" s="3">
        <v>45134</v>
      </c>
      <c r="C423" s="2" t="s">
        <v>667</v>
      </c>
      <c r="D423" s="47" t="str">
        <f>_xlfn.XLOOKUP(C423,Proveedores!A:A,Proveedores!B:B)</f>
        <v>LIDER REG ARICA</v>
      </c>
      <c r="E423" s="2">
        <v>1026</v>
      </c>
      <c r="F423" s="2" t="str">
        <f>_xlfn.XLOOKUP(E423,Productos!A:A,Productos!B:B)</f>
        <v>GELATINA</v>
      </c>
      <c r="G423" s="2" t="str">
        <f>_xlfn.XLOOKUP(F423,Productos!B:B,Productos!C:C)</f>
        <v>UN</v>
      </c>
      <c r="H423" s="12">
        <v>2</v>
      </c>
      <c r="I423" s="10">
        <v>720</v>
      </c>
      <c r="J423" s="10">
        <f>145*2</f>
        <v>290</v>
      </c>
      <c r="K423" s="10">
        <f t="shared" si="6"/>
        <v>1150</v>
      </c>
    </row>
    <row r="424" spans="1:11" x14ac:dyDescent="0.3">
      <c r="A424" s="2">
        <f>IF(_xlfn.CONCAT(B424:C424)=_xlfn.CONCAT(B423:C423),MAX($A$2:A423),MAX($A$2:A423)+1)</f>
        <v>195</v>
      </c>
      <c r="B424" s="3">
        <v>45134</v>
      </c>
      <c r="C424" s="2" t="s">
        <v>667</v>
      </c>
      <c r="D424" s="47" t="str">
        <f>_xlfn.XLOOKUP(C424,Proveedores!A:A,Proveedores!B:B)</f>
        <v>LIDER REG ARICA</v>
      </c>
      <c r="E424" s="2">
        <v>54</v>
      </c>
      <c r="F424" s="2" t="str">
        <f>_xlfn.XLOOKUP(E424,Productos!A:A,Productos!B:B)</f>
        <v>GALLETAS</v>
      </c>
      <c r="G424" s="2" t="str">
        <f>_xlfn.XLOOKUP(F424,Productos!B:B,Productos!C:C)</f>
        <v>UN</v>
      </c>
      <c r="H424" s="12">
        <v>1</v>
      </c>
      <c r="I424" s="10">
        <v>700</v>
      </c>
      <c r="J424" s="10">
        <v>0</v>
      </c>
      <c r="K424" s="10">
        <f t="shared" si="6"/>
        <v>700</v>
      </c>
    </row>
    <row r="425" spans="1:11" x14ac:dyDescent="0.3">
      <c r="A425" s="2">
        <f>IF(_xlfn.CONCAT(B425:C425)=_xlfn.CONCAT(B424:C424),MAX($A$2:A424),MAX($A$2:A424)+1)</f>
        <v>195</v>
      </c>
      <c r="B425" s="3">
        <v>45134</v>
      </c>
      <c r="C425" s="2" t="s">
        <v>667</v>
      </c>
      <c r="D425" s="47" t="str">
        <f>_xlfn.XLOOKUP(C425,Proveedores!A:A,Proveedores!B:B)</f>
        <v>LIDER REG ARICA</v>
      </c>
      <c r="E425" s="2">
        <v>-1</v>
      </c>
      <c r="F425" s="2" t="str">
        <f>_xlfn.XLOOKUP(E425,Productos!A:A,Productos!B:B)</f>
        <v>OTROS</v>
      </c>
      <c r="G425" s="2" t="str">
        <f>_xlfn.XLOOKUP(F425,Productos!B:B,Productos!C:C)</f>
        <v>UN</v>
      </c>
      <c r="H425" s="12">
        <v>1</v>
      </c>
      <c r="I425" s="10">
        <v>1000</v>
      </c>
      <c r="J425" s="10">
        <v>0</v>
      </c>
      <c r="K425" s="10">
        <f t="shared" si="6"/>
        <v>1000</v>
      </c>
    </row>
    <row r="426" spans="1:11" x14ac:dyDescent="0.3">
      <c r="A426" s="2">
        <f>IF(_xlfn.CONCAT(B426:C426)=_xlfn.CONCAT(B425:C425),MAX($A$2:A425),MAX($A$2:A425)+1)</f>
        <v>195</v>
      </c>
      <c r="B426" s="3">
        <v>45134</v>
      </c>
      <c r="C426" s="2" t="s">
        <v>667</v>
      </c>
      <c r="D426" s="47" t="str">
        <f>_xlfn.XLOOKUP(C426,Proveedores!A:A,Proveedores!B:B)</f>
        <v>LIDER REG ARICA</v>
      </c>
      <c r="E426" s="2">
        <v>49</v>
      </c>
      <c r="F426" s="2" t="str">
        <f>_xlfn.XLOOKUP(E426,Productos!A:A,Productos!B:B)</f>
        <v>PAN RALLADO</v>
      </c>
      <c r="G426" s="2" t="str">
        <f>_xlfn.XLOOKUP(F426,Productos!B:B,Productos!C:C)</f>
        <v>UN</v>
      </c>
      <c r="H426" s="12">
        <v>1</v>
      </c>
      <c r="I426" s="10">
        <v>1390</v>
      </c>
      <c r="J426" s="10">
        <v>0</v>
      </c>
      <c r="K426" s="10">
        <f t="shared" si="6"/>
        <v>1390</v>
      </c>
    </row>
    <row r="427" spans="1:11" x14ac:dyDescent="0.3">
      <c r="A427" s="2">
        <f>IF(_xlfn.CONCAT(B427:C427)=_xlfn.CONCAT(B426:C426),MAX($A$2:A426),MAX($A$2:A426)+1)</f>
        <v>196</v>
      </c>
      <c r="B427" s="3">
        <v>45133</v>
      </c>
      <c r="C427" s="2" t="s">
        <v>109</v>
      </c>
      <c r="D427" s="47" t="str">
        <f>_xlfn.XLOOKUP(C427,Proveedores!A:A,Proveedores!B:B)</f>
        <v>SANTA ISABEL</v>
      </c>
      <c r="E427" s="2">
        <v>47</v>
      </c>
      <c r="F427" s="2" t="str">
        <f>_xlfn.XLOOKUP(E427,Productos!A:A,Productos!B:B)</f>
        <v>QUESILLO POTE</v>
      </c>
      <c r="G427" s="2" t="str">
        <f>_xlfn.XLOOKUP(F427,Productos!B:B,Productos!C:C)</f>
        <v>UN</v>
      </c>
      <c r="H427" s="12">
        <v>1</v>
      </c>
      <c r="I427" s="10">
        <v>1789</v>
      </c>
      <c r="J427" s="10">
        <v>90</v>
      </c>
      <c r="K427" s="10">
        <f t="shared" si="6"/>
        <v>1699</v>
      </c>
    </row>
    <row r="428" spans="1:11" x14ac:dyDescent="0.3">
      <c r="A428" s="2">
        <f>IF(_xlfn.CONCAT(B428:C428)=_xlfn.CONCAT(B427:C427),MAX($A$2:A427),MAX($A$2:A427)+1)</f>
        <v>196</v>
      </c>
      <c r="B428" s="3">
        <v>45133</v>
      </c>
      <c r="C428" s="2" t="s">
        <v>109</v>
      </c>
      <c r="D428" s="47" t="str">
        <f>_xlfn.XLOOKUP(C428,Proveedores!A:A,Proveedores!B:B)</f>
        <v>SANTA ISABEL</v>
      </c>
      <c r="E428" s="2">
        <v>111</v>
      </c>
      <c r="F428" s="2" t="str">
        <f>_xlfn.XLOOKUP(E428,Productos!A:A,Productos!B:B)</f>
        <v>BOLSAS</v>
      </c>
      <c r="G428" s="2" t="str">
        <f>_xlfn.XLOOKUP(F428,Productos!B:B,Productos!C:C)</f>
        <v>UN</v>
      </c>
      <c r="H428" s="12">
        <v>10</v>
      </c>
      <c r="I428" s="10">
        <v>58.9</v>
      </c>
      <c r="J428" s="10">
        <v>118</v>
      </c>
      <c r="K428" s="10">
        <f t="shared" si="6"/>
        <v>471</v>
      </c>
    </row>
    <row r="429" spans="1:11" x14ac:dyDescent="0.3">
      <c r="A429" s="2">
        <f>IF(_xlfn.CONCAT(B429:C429)=_xlfn.CONCAT(B428:C428),MAX($A$2:A428),MAX($A$2:A428)+1)</f>
        <v>196</v>
      </c>
      <c r="B429" s="3">
        <v>45133</v>
      </c>
      <c r="C429" s="2" t="s">
        <v>109</v>
      </c>
      <c r="D429" s="47" t="str">
        <f>_xlfn.XLOOKUP(C429,Proveedores!A:A,Proveedores!B:B)</f>
        <v>SANTA ISABEL</v>
      </c>
      <c r="E429" s="2">
        <v>1008</v>
      </c>
      <c r="F429" s="2" t="str">
        <f>_xlfn.XLOOKUP(E429,Productos!A:A,Productos!B:B)</f>
        <v>PAN CASA</v>
      </c>
      <c r="G429" s="2" t="str">
        <f>_xlfn.XLOOKUP(F429,Productos!B:B,Productos!C:C)</f>
        <v>KG</v>
      </c>
      <c r="H429" s="12">
        <v>1.1859999999999999</v>
      </c>
      <c r="I429" s="10">
        <v>1690</v>
      </c>
      <c r="J429" s="10">
        <v>0</v>
      </c>
      <c r="K429" s="10">
        <f t="shared" si="6"/>
        <v>2004</v>
      </c>
    </row>
    <row r="430" spans="1:11" x14ac:dyDescent="0.3">
      <c r="A430" s="2">
        <f>IF(_xlfn.CONCAT(B430:C430)=_xlfn.CONCAT(B429:C429),MAX($A$2:A429),MAX($A$2:A429)+1)</f>
        <v>197</v>
      </c>
      <c r="B430" s="3">
        <v>45133</v>
      </c>
      <c r="C430" s="2" t="s">
        <v>113</v>
      </c>
      <c r="D430" s="47" t="str">
        <f>_xlfn.XLOOKUP(C430,Proveedores!A:A,Proveedores!B:B)</f>
        <v>UNIMARC</v>
      </c>
      <c r="E430" s="2">
        <v>42</v>
      </c>
      <c r="F430" s="2" t="str">
        <f>_xlfn.XLOOKUP(E430,Productos!A:A,Productos!B:B)</f>
        <v>PECHUGA POLLO</v>
      </c>
      <c r="G430" s="2" t="str">
        <f>_xlfn.XLOOKUP(F430,Productos!B:B,Productos!C:C)</f>
        <v>KG</v>
      </c>
      <c r="H430" s="12">
        <v>1.526</v>
      </c>
      <c r="I430" s="10">
        <v>3290</v>
      </c>
      <c r="J430" s="10">
        <v>0</v>
      </c>
      <c r="K430" s="10">
        <f t="shared" si="6"/>
        <v>5021</v>
      </c>
    </row>
    <row r="431" spans="1:11" x14ac:dyDescent="0.3">
      <c r="A431" s="2">
        <f>IF(_xlfn.CONCAT(B431:C431)=_xlfn.CONCAT(B430:C430),MAX($A$2:A430),MAX($A$2:A430)+1)</f>
        <v>197</v>
      </c>
      <c r="B431" s="3">
        <v>45133</v>
      </c>
      <c r="C431" s="2" t="s">
        <v>113</v>
      </c>
      <c r="D431" s="47" t="str">
        <f>_xlfn.XLOOKUP(C431,Proveedores!A:A,Proveedores!B:B)</f>
        <v>UNIMARC</v>
      </c>
      <c r="E431" s="2">
        <v>14</v>
      </c>
      <c r="F431" s="2" t="str">
        <f>_xlfn.XLOOKUP(E431,Productos!A:A,Productos!B:B)</f>
        <v>ARROZ</v>
      </c>
      <c r="G431" s="2" t="str">
        <f>_xlfn.XLOOKUP(F431,Productos!B:B,Productos!C:C)</f>
        <v>UN</v>
      </c>
      <c r="H431" s="12">
        <v>2</v>
      </c>
      <c r="I431" s="10">
        <v>1190</v>
      </c>
      <c r="J431" s="10">
        <v>600</v>
      </c>
      <c r="K431" s="10">
        <f t="shared" si="6"/>
        <v>1780</v>
      </c>
    </row>
    <row r="432" spans="1:11" x14ac:dyDescent="0.3">
      <c r="A432" s="2">
        <f>IF(_xlfn.CONCAT(B432:C432)=_xlfn.CONCAT(B431:C431),MAX($A$2:A431),MAX($A$2:A431)+1)</f>
        <v>197</v>
      </c>
      <c r="B432" s="3">
        <v>45133</v>
      </c>
      <c r="C432" s="2" t="s">
        <v>113</v>
      </c>
      <c r="D432" s="47" t="str">
        <f>_xlfn.XLOOKUP(C432,Proveedores!A:A,Proveedores!B:B)</f>
        <v>UNIMARC</v>
      </c>
      <c r="E432" s="2">
        <v>15</v>
      </c>
      <c r="F432" s="2" t="str">
        <f>_xlfn.XLOOKUP(E432,Productos!A:A,Productos!B:B)</f>
        <v>AZUCAR</v>
      </c>
      <c r="G432" s="2" t="str">
        <f>_xlfn.XLOOKUP(F432,Productos!B:B,Productos!C:C)</f>
        <v>KG</v>
      </c>
      <c r="H432" s="12">
        <v>1</v>
      </c>
      <c r="I432" s="10">
        <v>1890</v>
      </c>
      <c r="J432" s="10">
        <v>0</v>
      </c>
      <c r="K432" s="10">
        <f t="shared" si="6"/>
        <v>1890</v>
      </c>
    </row>
    <row r="433" spans="1:11" x14ac:dyDescent="0.3">
      <c r="A433" s="2">
        <f>IF(_xlfn.CONCAT(B433:C433)=_xlfn.CONCAT(B432:C432),MAX($A$2:A432),MAX($A$2:A432)+1)</f>
        <v>197</v>
      </c>
      <c r="B433" s="3">
        <v>45133</v>
      </c>
      <c r="C433" s="2" t="s">
        <v>113</v>
      </c>
      <c r="D433" s="47" t="str">
        <f>_xlfn.XLOOKUP(C433,Proveedores!A:A,Proveedores!B:B)</f>
        <v>UNIMARC</v>
      </c>
      <c r="E433" s="2">
        <v>16</v>
      </c>
      <c r="F433" s="2" t="str">
        <f>_xlfn.XLOOKUP(E433,Productos!A:A,Productos!B:B)</f>
        <v>HARINA</v>
      </c>
      <c r="G433" s="2" t="str">
        <f>_xlfn.XLOOKUP(F433,Productos!B:B,Productos!C:C)</f>
        <v>KG</v>
      </c>
      <c r="H433" s="12">
        <v>3</v>
      </c>
      <c r="I433" s="10">
        <v>990</v>
      </c>
      <c r="J433" s="10">
        <v>300</v>
      </c>
      <c r="K433" s="10">
        <f t="shared" si="6"/>
        <v>2670</v>
      </c>
    </row>
    <row r="434" spans="1:11" x14ac:dyDescent="0.3">
      <c r="A434" s="2">
        <f>IF(_xlfn.CONCAT(B434:C434)=_xlfn.CONCAT(B433:C433),MAX($A$2:A433),MAX($A$2:A433)+1)</f>
        <v>197</v>
      </c>
      <c r="B434" s="3">
        <v>45133</v>
      </c>
      <c r="C434" s="2" t="s">
        <v>113</v>
      </c>
      <c r="D434" s="47" t="str">
        <f>_xlfn.XLOOKUP(C434,Proveedores!A:A,Proveedores!B:B)</f>
        <v>UNIMARC</v>
      </c>
      <c r="E434" s="2">
        <v>11</v>
      </c>
      <c r="F434" s="2" t="str">
        <f>_xlfn.XLOOKUP(E434,Productos!A:A,Productos!B:B)</f>
        <v>PAN MOLDE</v>
      </c>
      <c r="G434" s="2" t="str">
        <f>_xlfn.XLOOKUP(F434,Productos!B:B,Productos!C:C)</f>
        <v>UN</v>
      </c>
      <c r="H434" s="12">
        <v>1</v>
      </c>
      <c r="I434" s="10">
        <v>2390</v>
      </c>
      <c r="J434" s="10">
        <v>0</v>
      </c>
      <c r="K434" s="10">
        <f t="shared" si="6"/>
        <v>2390</v>
      </c>
    </row>
    <row r="435" spans="1:11" x14ac:dyDescent="0.3">
      <c r="A435" s="2">
        <f>IF(_xlfn.CONCAT(B435:C435)=_xlfn.CONCAT(B434:C434),MAX($A$2:A434),MAX($A$2:A434)+1)</f>
        <v>197</v>
      </c>
      <c r="B435" s="3">
        <v>45133</v>
      </c>
      <c r="C435" s="2" t="s">
        <v>113</v>
      </c>
      <c r="D435" s="47" t="str">
        <f>_xlfn.XLOOKUP(C435,Proveedores!A:A,Proveedores!B:B)</f>
        <v>UNIMARC</v>
      </c>
      <c r="E435" s="2">
        <v>100</v>
      </c>
      <c r="F435" s="2" t="str">
        <f>_xlfn.XLOOKUP(E435,Productos!A:A,Productos!B:B)</f>
        <v>DIENTES DRAGON</v>
      </c>
      <c r="G435" s="2" t="str">
        <f>_xlfn.XLOOKUP(F435,Productos!B:B,Productos!C:C)</f>
        <v>UN</v>
      </c>
      <c r="H435" s="12">
        <v>1</v>
      </c>
      <c r="I435" s="10">
        <v>990</v>
      </c>
      <c r="J435" s="10">
        <v>0</v>
      </c>
      <c r="K435" s="10">
        <f t="shared" si="6"/>
        <v>990</v>
      </c>
    </row>
    <row r="436" spans="1:11" x14ac:dyDescent="0.3">
      <c r="A436" s="2">
        <f>IF(_xlfn.CONCAT(B436:C436)=_xlfn.CONCAT(B435:C435),MAX($A$2:A435),MAX($A$2:A435)+1)</f>
        <v>197</v>
      </c>
      <c r="B436" s="3">
        <v>45133</v>
      </c>
      <c r="C436" s="2" t="s">
        <v>113</v>
      </c>
      <c r="D436" s="47" t="str">
        <f>_xlfn.XLOOKUP(C436,Proveedores!A:A,Proveedores!B:B)</f>
        <v>UNIMARC</v>
      </c>
      <c r="E436" s="2">
        <v>-1</v>
      </c>
      <c r="F436" s="2" t="str">
        <f>_xlfn.XLOOKUP(E436,Productos!A:A,Productos!B:B)</f>
        <v>OTROS</v>
      </c>
      <c r="G436" s="2" t="str">
        <f>_xlfn.XLOOKUP(F436,Productos!B:B,Productos!C:C)</f>
        <v>UN</v>
      </c>
      <c r="H436" s="12">
        <v>2</v>
      </c>
      <c r="I436" s="10">
        <v>770</v>
      </c>
      <c r="J436" s="10">
        <v>250</v>
      </c>
      <c r="K436" s="10">
        <f t="shared" si="6"/>
        <v>1290</v>
      </c>
    </row>
    <row r="437" spans="1:11" x14ac:dyDescent="0.3">
      <c r="A437" s="2">
        <f>IF(_xlfn.CONCAT(B437:C437)=_xlfn.CONCAT(B436:C436),MAX($A$2:A436),MAX($A$2:A436)+1)</f>
        <v>197</v>
      </c>
      <c r="B437" s="3">
        <v>45133</v>
      </c>
      <c r="C437" s="2" t="s">
        <v>113</v>
      </c>
      <c r="D437" s="47" t="str">
        <f>_xlfn.XLOOKUP(C437,Proveedores!A:A,Proveedores!B:B)</f>
        <v>UNIMARC</v>
      </c>
      <c r="E437" s="2">
        <v>1030</v>
      </c>
      <c r="F437" s="2" t="str">
        <f>_xlfn.XLOOKUP(E437,Productos!A:A,Productos!B:B)</f>
        <v>PAN BARRA - BAGUETTE</v>
      </c>
      <c r="G437" s="2" t="str">
        <f>_xlfn.XLOOKUP(F437,Productos!B:B,Productos!C:C)</f>
        <v>UN</v>
      </c>
      <c r="H437" s="12">
        <v>1</v>
      </c>
      <c r="I437" s="10">
        <v>1050</v>
      </c>
      <c r="J437" s="10">
        <v>0</v>
      </c>
      <c r="K437" s="10">
        <f t="shared" si="6"/>
        <v>1050</v>
      </c>
    </row>
    <row r="438" spans="1:11" x14ac:dyDescent="0.3">
      <c r="A438" s="2">
        <f>IF(_xlfn.CONCAT(B438:C438)=_xlfn.CONCAT(B437:C437),MAX($A$2:A437),MAX($A$2:A437)+1)</f>
        <v>197</v>
      </c>
      <c r="B438" s="3">
        <v>45133</v>
      </c>
      <c r="C438" s="2" t="s">
        <v>113</v>
      </c>
      <c r="D438" s="47" t="str">
        <f>_xlfn.XLOOKUP(C438,Proveedores!A:A,Proveedores!B:B)</f>
        <v>UNIMARC</v>
      </c>
      <c r="E438" s="2">
        <v>32</v>
      </c>
      <c r="F438" s="2" t="str">
        <f>_xlfn.XLOOKUP(E438,Productos!A:A,Productos!B:B)</f>
        <v>HUEVOS 30 - BANDEJA</v>
      </c>
      <c r="G438" s="2" t="str">
        <f>_xlfn.XLOOKUP(F438,Productos!B:B,Productos!C:C)</f>
        <v>UN</v>
      </c>
      <c r="H438" s="12">
        <v>1</v>
      </c>
      <c r="I438" s="10">
        <v>7790</v>
      </c>
      <c r="J438" s="10">
        <v>0</v>
      </c>
      <c r="K438" s="10">
        <f t="shared" si="6"/>
        <v>7790</v>
      </c>
    </row>
    <row r="439" spans="1:11" x14ac:dyDescent="0.3">
      <c r="A439" s="2">
        <f>IF(_xlfn.CONCAT(B439:C439)=_xlfn.CONCAT(B438:C438),MAX($A$2:A438),MAX($A$2:A438)+1)</f>
        <v>198</v>
      </c>
      <c r="B439" s="3">
        <v>45133</v>
      </c>
      <c r="C439" s="2" t="s">
        <v>194</v>
      </c>
      <c r="D439" s="47" t="str">
        <f>_xlfn.XLOOKUP(C439,Proveedores!A:A,Proveedores!B:B)</f>
        <v>FRUNA</v>
      </c>
      <c r="E439" s="2">
        <v>93</v>
      </c>
      <c r="F439" s="2" t="str">
        <f>_xlfn.XLOOKUP(E439,Productos!A:A,Productos!B:B)</f>
        <v>MANJAR - CAJA</v>
      </c>
      <c r="G439" s="2" t="str">
        <f>_xlfn.XLOOKUP(F439,Productos!B:B,Productos!C:C)</f>
        <v>UN</v>
      </c>
      <c r="H439" s="12">
        <v>1</v>
      </c>
      <c r="I439" s="10">
        <v>1659</v>
      </c>
      <c r="J439" s="10">
        <v>0</v>
      </c>
      <c r="K439" s="10">
        <f t="shared" si="6"/>
        <v>1659</v>
      </c>
    </row>
    <row r="440" spans="1:11" x14ac:dyDescent="0.3">
      <c r="A440" s="2">
        <f>IF(_xlfn.CONCAT(B440:C440)=_xlfn.CONCAT(B439:C439),MAX($A$2:A439),MAX($A$2:A439)+1)</f>
        <v>198</v>
      </c>
      <c r="B440" s="3">
        <v>45133</v>
      </c>
      <c r="C440" s="2" t="s">
        <v>194</v>
      </c>
      <c r="D440" s="47" t="str">
        <f>_xlfn.XLOOKUP(C440,Proveedores!A:A,Proveedores!B:B)</f>
        <v>FRUNA</v>
      </c>
      <c r="E440" s="2">
        <v>20</v>
      </c>
      <c r="F440" s="2" t="str">
        <f>_xlfn.XLOOKUP(E440,Productos!A:A,Productos!B:B)</f>
        <v>ACEITE 900ML</v>
      </c>
      <c r="G440" s="2" t="str">
        <f>_xlfn.XLOOKUP(F440,Productos!B:B,Productos!C:C)</f>
        <v>UN</v>
      </c>
      <c r="H440" s="12">
        <v>2</v>
      </c>
      <c r="I440" s="10">
        <v>1330</v>
      </c>
      <c r="J440" s="10">
        <v>0</v>
      </c>
      <c r="K440" s="10">
        <f t="shared" si="6"/>
        <v>2660</v>
      </c>
    </row>
    <row r="441" spans="1:11" x14ac:dyDescent="0.3">
      <c r="A441" s="2">
        <f>IF(_xlfn.CONCAT(B441:C441)=_xlfn.CONCAT(B440:C440),MAX($A$2:A440),MAX($A$2:A440)+1)</f>
        <v>198</v>
      </c>
      <c r="B441" s="3">
        <v>45133</v>
      </c>
      <c r="C441" s="2" t="s">
        <v>194</v>
      </c>
      <c r="D441" s="47" t="str">
        <f>_xlfn.XLOOKUP(C441,Proveedores!A:A,Proveedores!B:B)</f>
        <v>FRUNA</v>
      </c>
      <c r="E441" s="2">
        <v>5</v>
      </c>
      <c r="F441" s="2" t="str">
        <f>_xlfn.XLOOKUP(E441,Productos!A:A,Productos!B:B)</f>
        <v>FIDEOS - TALLARINES</v>
      </c>
      <c r="G441" s="2" t="str">
        <f>_xlfn.XLOOKUP(F441,Productos!B:B,Productos!C:C)</f>
        <v>UN</v>
      </c>
      <c r="H441" s="12">
        <v>2</v>
      </c>
      <c r="I441" s="10">
        <v>565</v>
      </c>
      <c r="J441" s="10">
        <v>0</v>
      </c>
      <c r="K441" s="10">
        <f t="shared" si="6"/>
        <v>1130</v>
      </c>
    </row>
    <row r="442" spans="1:11" x14ac:dyDescent="0.3">
      <c r="A442" s="2">
        <f>IF(_xlfn.CONCAT(B442:C442)=_xlfn.CONCAT(B441:C441),MAX($A$2:A441),MAX($A$2:A441)+1)</f>
        <v>199</v>
      </c>
      <c r="B442" s="3">
        <v>45133</v>
      </c>
      <c r="C442" s="2" t="s">
        <v>108</v>
      </c>
      <c r="D442" s="47" t="str">
        <f>_xlfn.XLOOKUP(C442,Proveedores!A:A,Proveedores!B:B)</f>
        <v>COMERCIAL DE GALLARDO LTDA</v>
      </c>
      <c r="E442" s="2">
        <v>1022</v>
      </c>
      <c r="F442" s="2" t="str">
        <f>_xlfn.XLOOKUP(E442,Productos!A:A,Productos!B:B)</f>
        <v>JAMONADA</v>
      </c>
      <c r="G442" s="2" t="str">
        <f>_xlfn.XLOOKUP(F442,Productos!B:B,Productos!C:C)</f>
        <v>KG</v>
      </c>
      <c r="H442" s="12">
        <v>0.28000000000000003</v>
      </c>
      <c r="I442" s="10">
        <v>5960</v>
      </c>
      <c r="J442" s="10">
        <v>0</v>
      </c>
      <c r="K442" s="10">
        <f t="shared" si="6"/>
        <v>1669</v>
      </c>
    </row>
    <row r="443" spans="1:11" x14ac:dyDescent="0.3">
      <c r="A443" s="2">
        <f>IF(_xlfn.CONCAT(B443:C443)=_xlfn.CONCAT(B442:C442),MAX($A$2:A442),MAX($A$2:A442)+1)</f>
        <v>199</v>
      </c>
      <c r="B443" s="3">
        <v>45133</v>
      </c>
      <c r="C443" s="2" t="s">
        <v>108</v>
      </c>
      <c r="D443" s="47" t="str">
        <f>_xlfn.XLOOKUP(C443,Proveedores!A:A,Proveedores!B:B)</f>
        <v>COMERCIAL DE GALLARDO LTDA</v>
      </c>
      <c r="E443" s="2">
        <v>61</v>
      </c>
      <c r="F443" s="2" t="str">
        <f>_xlfn.XLOOKUP(E443,Productos!A:A,Productos!B:B)</f>
        <v>PATE</v>
      </c>
      <c r="G443" s="2" t="str">
        <f>_xlfn.XLOOKUP(F443,Productos!B:B,Productos!C:C)</f>
        <v>UN</v>
      </c>
      <c r="H443" s="12">
        <v>1</v>
      </c>
      <c r="I443" s="10">
        <v>690</v>
      </c>
      <c r="J443" s="10">
        <v>0</v>
      </c>
      <c r="K443" s="10">
        <f t="shared" si="6"/>
        <v>690</v>
      </c>
    </row>
    <row r="444" spans="1:11" x14ac:dyDescent="0.3">
      <c r="A444" s="2">
        <f>IF(_xlfn.CONCAT(B444:C444)=_xlfn.CONCAT(B443:C443),MAX($A$2:A443),MAX($A$2:A443)+1)</f>
        <v>199</v>
      </c>
      <c r="B444" s="3">
        <v>45133</v>
      </c>
      <c r="C444" s="2" t="s">
        <v>108</v>
      </c>
      <c r="D444" s="47" t="str">
        <f>_xlfn.XLOOKUP(C444,Proveedores!A:A,Proveedores!B:B)</f>
        <v>COMERCIAL DE GALLARDO LTDA</v>
      </c>
      <c r="E444" s="2">
        <v>126</v>
      </c>
      <c r="F444" s="2" t="str">
        <f>_xlfn.XLOOKUP(E444,Productos!A:A,Productos!B:B)</f>
        <v>PAVO - PECHUGA</v>
      </c>
      <c r="G444" s="2" t="str">
        <f>_xlfn.XLOOKUP(F444,Productos!B:B,Productos!C:C)</f>
        <v>KG</v>
      </c>
      <c r="H444" s="12">
        <v>0.28000000000000003</v>
      </c>
      <c r="I444" s="10">
        <v>7560</v>
      </c>
      <c r="J444" s="10">
        <v>0</v>
      </c>
      <c r="K444" s="10">
        <f t="shared" si="6"/>
        <v>2117</v>
      </c>
    </row>
    <row r="445" spans="1:11" x14ac:dyDescent="0.3">
      <c r="A445" s="2">
        <f>IF(_xlfn.CONCAT(B445:C445)=_xlfn.CONCAT(B444:C444),MAX($A$2:A444),MAX($A$2:A444)+1)</f>
        <v>199</v>
      </c>
      <c r="B445" s="3">
        <v>45133</v>
      </c>
      <c r="C445" s="2" t="s">
        <v>108</v>
      </c>
      <c r="D445" s="47" t="str">
        <f>_xlfn.XLOOKUP(C445,Proveedores!A:A,Proveedores!B:B)</f>
        <v>COMERCIAL DE GALLARDO LTDA</v>
      </c>
      <c r="E445" s="2">
        <v>67</v>
      </c>
      <c r="F445" s="2" t="str">
        <f>_xlfn.XLOOKUP(E445,Productos!A:A,Productos!B:B)</f>
        <v>SALSA SOYA</v>
      </c>
      <c r="G445" s="2" t="str">
        <f>_xlfn.XLOOKUP(F445,Productos!B:B,Productos!C:C)</f>
        <v>UN</v>
      </c>
      <c r="H445" s="12">
        <v>1</v>
      </c>
      <c r="I445" s="10">
        <v>1490</v>
      </c>
      <c r="J445" s="10">
        <v>0</v>
      </c>
      <c r="K445" s="10">
        <f t="shared" si="6"/>
        <v>1490</v>
      </c>
    </row>
    <row r="446" spans="1:11" x14ac:dyDescent="0.3">
      <c r="A446" s="2">
        <f>IF(_xlfn.CONCAT(B446:C446)=_xlfn.CONCAT(B445:C445),MAX($A$2:A445),MAX($A$2:A445)+1)</f>
        <v>200</v>
      </c>
      <c r="B446" s="3">
        <v>45133</v>
      </c>
      <c r="C446" s="2" t="s">
        <v>290</v>
      </c>
      <c r="D446" s="47" t="str">
        <f>_xlfn.XLOOKUP(C446,Proveedores!A:A,Proveedores!B:B)</f>
        <v>COMERCIAL DON PEPO</v>
      </c>
      <c r="E446" s="2">
        <v>90</v>
      </c>
      <c r="F446" s="2" t="str">
        <f>_xlfn.XLOOKUP(E446,Productos!A:A,Productos!B:B)</f>
        <v>SEMOLA</v>
      </c>
      <c r="G446" s="2" t="str">
        <f>_xlfn.XLOOKUP(F446,Productos!B:B,Productos!C:C)</f>
        <v>UN</v>
      </c>
      <c r="H446" s="12">
        <v>1</v>
      </c>
      <c r="I446" s="10">
        <v>1380</v>
      </c>
      <c r="J446" s="10">
        <v>0</v>
      </c>
      <c r="K446" s="10">
        <f t="shared" si="6"/>
        <v>1380</v>
      </c>
    </row>
    <row r="447" spans="1:11" x14ac:dyDescent="0.3">
      <c r="A447" s="2">
        <f>IF(_xlfn.CONCAT(B447:C447)=_xlfn.CONCAT(B446:C446),MAX($A$2:A446),MAX($A$2:A446)+1)</f>
        <v>201</v>
      </c>
      <c r="B447" s="3">
        <v>45128</v>
      </c>
      <c r="C447" s="2" t="s">
        <v>606</v>
      </c>
      <c r="D447" s="47" t="str">
        <f>_xlfn.XLOOKUP(C447,Proveedores!A:A,Proveedores!B:B)</f>
        <v>CARNES COQUIMBO</v>
      </c>
      <c r="E447" s="2">
        <v>27</v>
      </c>
      <c r="F447" s="2" t="str">
        <f>_xlfn.XLOOKUP(E447,Productos!A:A,Productos!B:B)</f>
        <v>TRUTRO DE POLLO</v>
      </c>
      <c r="G447" s="2" t="str">
        <f>_xlfn.XLOOKUP(F447,Productos!B:B,Productos!C:C)</f>
        <v>KG</v>
      </c>
      <c r="H447" s="12">
        <v>1.64</v>
      </c>
      <c r="I447" s="10">
        <v>2498</v>
      </c>
      <c r="J447" s="10">
        <v>0</v>
      </c>
      <c r="K447" s="10">
        <f t="shared" si="6"/>
        <v>4097</v>
      </c>
    </row>
    <row r="448" spans="1:11" x14ac:dyDescent="0.3">
      <c r="A448" s="2">
        <f>IF(_xlfn.CONCAT(B448:C448)=_xlfn.CONCAT(B447:C447),MAX($A$2:A447),MAX($A$2:A447)+1)</f>
        <v>202</v>
      </c>
      <c r="B448" s="3">
        <v>45120</v>
      </c>
      <c r="C448" s="2" t="s">
        <v>113</v>
      </c>
      <c r="D448" s="47" t="str">
        <f>_xlfn.XLOOKUP(C448,Proveedores!A:A,Proveedores!B:B)</f>
        <v>UNIMARC</v>
      </c>
      <c r="E448" s="2">
        <v>27</v>
      </c>
      <c r="F448" s="2" t="str">
        <f>_xlfn.XLOOKUP(E448,Productos!A:A,Productos!B:B)</f>
        <v>TRUTRO DE POLLO</v>
      </c>
      <c r="G448" s="2" t="str">
        <f>_xlfn.XLOOKUP(F448,Productos!B:B,Productos!C:C)</f>
        <v>KG</v>
      </c>
      <c r="H448" s="12">
        <v>3.972</v>
      </c>
      <c r="I448" s="10">
        <v>2190</v>
      </c>
      <c r="J448" s="10">
        <v>0</v>
      </c>
      <c r="K448" s="10">
        <f t="shared" si="6"/>
        <v>8699</v>
      </c>
    </row>
    <row r="449" spans="1:11" x14ac:dyDescent="0.3">
      <c r="A449" s="2">
        <f>IF(_xlfn.CONCAT(B449:C449)=_xlfn.CONCAT(B448:C448),MAX($A$2:A448),MAX($A$2:A448)+1)</f>
        <v>203</v>
      </c>
      <c r="B449" s="3">
        <v>45120</v>
      </c>
      <c r="C449" s="2" t="s">
        <v>263</v>
      </c>
      <c r="D449" s="47" t="str">
        <f>_xlfn.XLOOKUP(C449,Proveedores!A:A,Proveedores!B:B)</f>
        <v>FARMACIAS FENIX</v>
      </c>
      <c r="E449" s="2">
        <v>1005</v>
      </c>
      <c r="F449" s="2" t="str">
        <f>_xlfn.XLOOKUP(E449,Productos!A:A,Productos!B:B)</f>
        <v>MEDICAMENTOS CASA</v>
      </c>
      <c r="G449" s="2" t="str">
        <f>_xlfn.XLOOKUP(F449,Productos!B:B,Productos!C:C)</f>
        <v>UN</v>
      </c>
      <c r="H449" s="12">
        <v>1</v>
      </c>
      <c r="I449" s="10">
        <v>1500</v>
      </c>
      <c r="J449" s="10">
        <v>0</v>
      </c>
      <c r="K449" s="10">
        <f t="shared" si="6"/>
        <v>1500</v>
      </c>
    </row>
    <row r="450" spans="1:11" x14ac:dyDescent="0.3">
      <c r="A450" s="2">
        <f>IF(_xlfn.CONCAT(B450:C450)=_xlfn.CONCAT(B449:C449),MAX($A$2:A449),MAX($A$2:A449)+1)</f>
        <v>204</v>
      </c>
      <c r="B450" s="3">
        <v>45128</v>
      </c>
      <c r="C450" s="2" t="s">
        <v>263</v>
      </c>
      <c r="D450" s="47" t="str">
        <f>_xlfn.XLOOKUP(C450,Proveedores!A:A,Proveedores!B:B)</f>
        <v>FARMACIAS FENIX</v>
      </c>
      <c r="E450" s="2">
        <v>1005</v>
      </c>
      <c r="F450" s="2" t="str">
        <f>_xlfn.XLOOKUP(E450,Productos!A:A,Productos!B:B)</f>
        <v>MEDICAMENTOS CASA</v>
      </c>
      <c r="G450" s="2" t="str">
        <f>_xlfn.XLOOKUP(F450,Productos!B:B,Productos!C:C)</f>
        <v>UN</v>
      </c>
      <c r="H450" s="12">
        <v>1</v>
      </c>
      <c r="I450" s="10">
        <v>1800</v>
      </c>
      <c r="J450" s="10">
        <v>0</v>
      </c>
      <c r="K450" s="10">
        <f t="shared" si="6"/>
        <v>1800</v>
      </c>
    </row>
    <row r="451" spans="1:11" x14ac:dyDescent="0.3">
      <c r="A451" s="2">
        <f>IF(_xlfn.CONCAT(B451:C451)=_xlfn.CONCAT(B450:C450),MAX($A$2:A450),MAX($A$2:A450)+1)</f>
        <v>205</v>
      </c>
      <c r="B451" s="3">
        <v>45128</v>
      </c>
      <c r="C451" s="2" t="s">
        <v>194</v>
      </c>
      <c r="D451" s="47" t="str">
        <f>_xlfn.XLOOKUP(C451,Proveedores!A:A,Proveedores!B:B)</f>
        <v>FRUNA</v>
      </c>
      <c r="E451" s="2">
        <v>20</v>
      </c>
      <c r="F451" s="2" t="str">
        <f>_xlfn.XLOOKUP(E451,Productos!A:A,Productos!B:B)</f>
        <v>ACEITE 900ML</v>
      </c>
      <c r="G451" s="2" t="str">
        <f>_xlfn.XLOOKUP(F451,Productos!B:B,Productos!C:C)</f>
        <v>UN</v>
      </c>
      <c r="H451" s="12">
        <v>2</v>
      </c>
      <c r="I451" s="10">
        <v>1330</v>
      </c>
      <c r="J451" s="10">
        <v>0</v>
      </c>
      <c r="K451" s="10">
        <f t="shared" ref="K451:K514" si="7">ROUND((H451*I451)-J451, 0)</f>
        <v>2660</v>
      </c>
    </row>
    <row r="452" spans="1:11" x14ac:dyDescent="0.3">
      <c r="A452" s="2">
        <f>IF(_xlfn.CONCAT(B452:C452)=_xlfn.CONCAT(B451:C451),MAX($A$2:A451),MAX($A$2:A451)+1)</f>
        <v>205</v>
      </c>
      <c r="B452" s="3">
        <v>45128</v>
      </c>
      <c r="C452" s="2" t="s">
        <v>194</v>
      </c>
      <c r="D452" s="47" t="str">
        <f>_xlfn.XLOOKUP(C452,Proveedores!A:A,Proveedores!B:B)</f>
        <v>FRUNA</v>
      </c>
      <c r="E452" s="2">
        <v>1010</v>
      </c>
      <c r="F452" s="2" t="str">
        <f>_xlfn.XLOOKUP(E452,Productos!A:A,Productos!B:B)</f>
        <v>GALLETAS SODA</v>
      </c>
      <c r="G452" s="2" t="str">
        <f>_xlfn.XLOOKUP(F452,Productos!B:B,Productos!C:C)</f>
        <v>UN</v>
      </c>
      <c r="H452" s="12">
        <v>3</v>
      </c>
      <c r="I452" s="10">
        <v>454</v>
      </c>
      <c r="J452" s="10">
        <v>0</v>
      </c>
      <c r="K452" s="10">
        <f t="shared" si="7"/>
        <v>1362</v>
      </c>
    </row>
    <row r="453" spans="1:11" x14ac:dyDescent="0.3">
      <c r="A453" s="2">
        <f>IF(_xlfn.CONCAT(B453:C453)=_xlfn.CONCAT(B452:C452),MAX($A$2:A452),MAX($A$2:A452)+1)</f>
        <v>205</v>
      </c>
      <c r="B453" s="3">
        <v>45128</v>
      </c>
      <c r="C453" s="2" t="s">
        <v>194</v>
      </c>
      <c r="D453" s="47" t="str">
        <f>_xlfn.XLOOKUP(C453,Proveedores!A:A,Proveedores!B:B)</f>
        <v>FRUNA</v>
      </c>
      <c r="E453" s="2">
        <v>54</v>
      </c>
      <c r="F453" s="2" t="str">
        <f>_xlfn.XLOOKUP(E453,Productos!A:A,Productos!B:B)</f>
        <v>GALLETAS</v>
      </c>
      <c r="G453" s="2" t="str">
        <f>_xlfn.XLOOKUP(F453,Productos!B:B,Productos!C:C)</f>
        <v>UN</v>
      </c>
      <c r="H453" s="12">
        <v>2</v>
      </c>
      <c r="I453" s="10">
        <v>495</v>
      </c>
      <c r="J453" s="10">
        <v>0</v>
      </c>
      <c r="K453" s="10">
        <f t="shared" si="7"/>
        <v>990</v>
      </c>
    </row>
    <row r="454" spans="1:11" x14ac:dyDescent="0.3">
      <c r="A454" s="2">
        <f>IF(_xlfn.CONCAT(B454:C454)=_xlfn.CONCAT(B453:C453),MAX($A$2:A453),MAX($A$2:A453)+1)</f>
        <v>206</v>
      </c>
      <c r="B454" s="3">
        <v>45128</v>
      </c>
      <c r="C454" s="2" t="s">
        <v>108</v>
      </c>
      <c r="D454" s="47" t="str">
        <f>_xlfn.XLOOKUP(C454,Proveedores!A:A,Proveedores!B:B)</f>
        <v>COMERCIAL DE GALLARDO LTDA</v>
      </c>
      <c r="E454" s="2">
        <v>1</v>
      </c>
      <c r="F454" s="2" t="str">
        <f>_xlfn.XLOOKUP(E454,Productos!A:A,Productos!B:B)</f>
        <v>ARVEJA MINUTO VERDE</v>
      </c>
      <c r="G454" s="2" t="str">
        <f>_xlfn.XLOOKUP(F454,Productos!B:B,Productos!C:C)</f>
        <v>KG</v>
      </c>
      <c r="H454" s="12">
        <v>1</v>
      </c>
      <c r="I454" s="10">
        <v>2290</v>
      </c>
      <c r="J454" s="10">
        <v>0</v>
      </c>
      <c r="K454" s="10">
        <f t="shared" si="7"/>
        <v>2290</v>
      </c>
    </row>
    <row r="455" spans="1:11" x14ac:dyDescent="0.3">
      <c r="A455" s="2">
        <f>IF(_xlfn.CONCAT(B455:C455)=_xlfn.CONCAT(B454:C454),MAX($A$2:A454),MAX($A$2:A454)+1)</f>
        <v>206</v>
      </c>
      <c r="B455" s="3">
        <v>45128</v>
      </c>
      <c r="C455" s="2" t="s">
        <v>108</v>
      </c>
      <c r="D455" s="47" t="str">
        <f>_xlfn.XLOOKUP(C455,Proveedores!A:A,Proveedores!B:B)</f>
        <v>COMERCIAL DE GALLARDO LTDA</v>
      </c>
      <c r="E455" s="2">
        <v>1022</v>
      </c>
      <c r="F455" s="2" t="str">
        <f>_xlfn.XLOOKUP(E455,Productos!A:A,Productos!B:B)</f>
        <v>JAMONADA</v>
      </c>
      <c r="G455" s="2" t="str">
        <f>_xlfn.XLOOKUP(F455,Productos!B:B,Productos!C:C)</f>
        <v>KG</v>
      </c>
      <c r="H455" s="12">
        <v>0.33500000000000002</v>
      </c>
      <c r="I455" s="10">
        <v>6360</v>
      </c>
      <c r="J455" s="10">
        <v>0</v>
      </c>
      <c r="K455" s="10">
        <f t="shared" si="7"/>
        <v>2131</v>
      </c>
    </row>
    <row r="456" spans="1:11" x14ac:dyDescent="0.3">
      <c r="A456" s="2">
        <f>IF(_xlfn.CONCAT(B456:C456)=_xlfn.CONCAT(B455:C455),MAX($A$2:A455),MAX($A$2:A455)+1)</f>
        <v>206</v>
      </c>
      <c r="B456" s="3">
        <v>45128</v>
      </c>
      <c r="C456" s="2" t="s">
        <v>108</v>
      </c>
      <c r="D456" s="47" t="str">
        <f>_xlfn.XLOOKUP(C456,Proveedores!A:A,Proveedores!B:B)</f>
        <v>COMERCIAL DE GALLARDO LTDA</v>
      </c>
      <c r="E456" s="2">
        <v>23</v>
      </c>
      <c r="F456" s="2" t="str">
        <f>_xlfn.XLOOKUP(E456,Productos!A:A,Productos!B:B)</f>
        <v>MARGARINA</v>
      </c>
      <c r="G456" s="2" t="str">
        <f>_xlfn.XLOOKUP(F456,Productos!B:B,Productos!C:C)</f>
        <v>UN</v>
      </c>
      <c r="H456" s="12">
        <v>1</v>
      </c>
      <c r="I456" s="10">
        <v>1890</v>
      </c>
      <c r="J456" s="10">
        <v>0</v>
      </c>
      <c r="K456" s="10">
        <f t="shared" si="7"/>
        <v>1890</v>
      </c>
    </row>
    <row r="457" spans="1:11" x14ac:dyDescent="0.3">
      <c r="A457" s="2">
        <f>IF(_xlfn.CONCAT(B457:C457)=_xlfn.CONCAT(B456:C456),MAX($A$2:A456),MAX($A$2:A456)+1)</f>
        <v>206</v>
      </c>
      <c r="B457" s="3">
        <v>45128</v>
      </c>
      <c r="C457" s="2" t="s">
        <v>108</v>
      </c>
      <c r="D457" s="47" t="str">
        <f>_xlfn.XLOOKUP(C457,Proveedores!A:A,Proveedores!B:B)</f>
        <v>COMERCIAL DE GALLARDO LTDA</v>
      </c>
      <c r="E457" s="2">
        <v>127</v>
      </c>
      <c r="F457" s="2" t="str">
        <f>_xlfn.XLOOKUP(E457,Productos!A:A,Productos!B:B)</f>
        <v>MAYONESA</v>
      </c>
      <c r="G457" s="2" t="str">
        <f>_xlfn.XLOOKUP(F457,Productos!B:B,Productos!C:C)</f>
        <v>UN</v>
      </c>
      <c r="H457" s="12">
        <v>1</v>
      </c>
      <c r="I457" s="10">
        <v>3190</v>
      </c>
      <c r="J457" s="10">
        <v>0</v>
      </c>
      <c r="K457" s="10">
        <f t="shared" si="7"/>
        <v>3190</v>
      </c>
    </row>
    <row r="458" spans="1:11" x14ac:dyDescent="0.3">
      <c r="A458" s="2">
        <f>IF(_xlfn.CONCAT(B458:C458)=_xlfn.CONCAT(B457:C457),MAX($A$2:A457),MAX($A$2:A457)+1)</f>
        <v>206</v>
      </c>
      <c r="B458" s="3">
        <v>45128</v>
      </c>
      <c r="C458" s="2" t="s">
        <v>108</v>
      </c>
      <c r="D458" s="47" t="str">
        <f>_xlfn.XLOOKUP(C458,Proveedores!A:A,Proveedores!B:B)</f>
        <v>COMERCIAL DE GALLARDO LTDA</v>
      </c>
      <c r="E458" s="2">
        <v>76</v>
      </c>
      <c r="F458" s="2" t="str">
        <f>_xlfn.XLOOKUP(E458,Productos!A:A,Productos!B:B)</f>
        <v>SALAME</v>
      </c>
      <c r="G458" s="2" t="str">
        <f>_xlfn.XLOOKUP(F458,Productos!B:B,Productos!C:C)</f>
        <v>KG</v>
      </c>
      <c r="H458" s="12">
        <v>0.14000000000000001</v>
      </c>
      <c r="I458" s="10">
        <v>11900</v>
      </c>
      <c r="J458" s="10">
        <v>0</v>
      </c>
      <c r="K458" s="10">
        <f t="shared" si="7"/>
        <v>1666</v>
      </c>
    </row>
    <row r="459" spans="1:11" x14ac:dyDescent="0.3">
      <c r="A459" s="2">
        <f>IF(_xlfn.CONCAT(B459:C459)=_xlfn.CONCAT(B458:C458),MAX($A$2:A458),MAX($A$2:A458)+1)</f>
        <v>207</v>
      </c>
      <c r="B459" s="3">
        <v>45128</v>
      </c>
      <c r="C459" s="2" t="s">
        <v>407</v>
      </c>
      <c r="D459" s="47" t="str">
        <f>_xlfn.XLOOKUP(C459,Proveedores!A:A,Proveedores!B:B)</f>
        <v>COMERCIAL MAICAO</v>
      </c>
      <c r="E459" s="2">
        <v>1011</v>
      </c>
      <c r="F459" s="2" t="str">
        <f>_xlfn.XLOOKUP(E459,Productos!A:A,Productos!B:B)</f>
        <v>ART. LIMPIEZA</v>
      </c>
      <c r="G459" s="2" t="str">
        <f>_xlfn.XLOOKUP(F459,Productos!B:B,Productos!C:C)</f>
        <v>UN</v>
      </c>
      <c r="H459" s="12">
        <v>1</v>
      </c>
      <c r="I459" s="10">
        <v>2799</v>
      </c>
      <c r="J459" s="10">
        <v>1199</v>
      </c>
      <c r="K459" s="10">
        <f t="shared" si="7"/>
        <v>1600</v>
      </c>
    </row>
    <row r="460" spans="1:11" x14ac:dyDescent="0.3">
      <c r="A460" s="2">
        <f>IF(_xlfn.CONCAT(B460:C460)=_xlfn.CONCAT(B459:C459),MAX($A$2:A459),MAX($A$2:A459)+1)</f>
        <v>207</v>
      </c>
      <c r="B460" s="3">
        <v>45128</v>
      </c>
      <c r="C460" s="2" t="s">
        <v>407</v>
      </c>
      <c r="D460" s="47" t="str">
        <f>_xlfn.XLOOKUP(C460,Proveedores!A:A,Proveedores!B:B)</f>
        <v>COMERCIAL MAICAO</v>
      </c>
      <c r="E460" s="2">
        <v>1011</v>
      </c>
      <c r="F460" s="2" t="str">
        <f>_xlfn.XLOOKUP(E460,Productos!A:A,Productos!B:B)</f>
        <v>ART. LIMPIEZA</v>
      </c>
      <c r="G460" s="2" t="str">
        <f>_xlfn.XLOOKUP(F460,Productos!B:B,Productos!C:C)</f>
        <v>UN</v>
      </c>
      <c r="H460" s="12">
        <v>1</v>
      </c>
      <c r="I460" s="10">
        <v>4999</v>
      </c>
      <c r="J460" s="10">
        <v>1499</v>
      </c>
      <c r="K460" s="10">
        <f t="shared" si="7"/>
        <v>3500</v>
      </c>
    </row>
    <row r="461" spans="1:11" x14ac:dyDescent="0.3">
      <c r="A461" s="2">
        <f>IF(_xlfn.CONCAT(B461:C461)=_xlfn.CONCAT(B460:C460),MAX($A$2:A460),MAX($A$2:A460)+1)</f>
        <v>208</v>
      </c>
      <c r="B461" s="3">
        <v>45128</v>
      </c>
      <c r="C461" s="2" t="s">
        <v>109</v>
      </c>
      <c r="D461" s="47" t="str">
        <f>_xlfn.XLOOKUP(C461,Proveedores!A:A,Proveedores!B:B)</f>
        <v>SANTA ISABEL</v>
      </c>
      <c r="E461" s="2">
        <v>22</v>
      </c>
      <c r="F461" s="2" t="str">
        <f>_xlfn.XLOOKUP(E461,Productos!A:A,Productos!B:B)</f>
        <v>LASAÑA</v>
      </c>
      <c r="G461" s="2" t="str">
        <f>_xlfn.XLOOKUP(F461,Productos!B:B,Productos!C:C)</f>
        <v>UN</v>
      </c>
      <c r="H461" s="12">
        <v>1</v>
      </c>
      <c r="I461" s="10">
        <v>1999</v>
      </c>
      <c r="J461" s="10">
        <v>340</v>
      </c>
      <c r="K461" s="10">
        <f t="shared" si="7"/>
        <v>1659</v>
      </c>
    </row>
    <row r="462" spans="1:11" x14ac:dyDescent="0.3">
      <c r="A462" s="2">
        <f>IF(_xlfn.CONCAT(B462:C462)=_xlfn.CONCAT(B461:C461),MAX($A$2:A461),MAX($A$2:A461)+1)</f>
        <v>208</v>
      </c>
      <c r="B462" s="3">
        <v>45128</v>
      </c>
      <c r="C462" s="2" t="s">
        <v>109</v>
      </c>
      <c r="D462" s="47" t="str">
        <f>_xlfn.XLOOKUP(C462,Proveedores!A:A,Proveedores!B:B)</f>
        <v>SANTA ISABEL</v>
      </c>
      <c r="E462" s="2">
        <v>1008</v>
      </c>
      <c r="F462" s="2" t="str">
        <f>_xlfn.XLOOKUP(E462,Productos!A:A,Productos!B:B)</f>
        <v>PAN CASA</v>
      </c>
      <c r="G462" s="2" t="str">
        <f>_xlfn.XLOOKUP(F462,Productos!B:B,Productos!C:C)</f>
        <v>KG</v>
      </c>
      <c r="H462" s="12">
        <v>1.1639999999999999</v>
      </c>
      <c r="I462" s="10">
        <v>1690</v>
      </c>
      <c r="J462" s="10">
        <v>98</v>
      </c>
      <c r="K462" s="10">
        <f t="shared" si="7"/>
        <v>1869</v>
      </c>
    </row>
    <row r="463" spans="1:11" x14ac:dyDescent="0.3">
      <c r="A463" s="2">
        <f>IF(_xlfn.CONCAT(B463:C463)=_xlfn.CONCAT(B462:C462),MAX($A$2:A462),MAX($A$2:A462)+1)</f>
        <v>209</v>
      </c>
      <c r="B463" s="3">
        <v>45128</v>
      </c>
      <c r="C463" s="2" t="s">
        <v>342</v>
      </c>
      <c r="D463" s="47" t="str">
        <f>_xlfn.XLOOKUP(C463,Proveedores!A:A,Proveedores!B:B)</f>
        <v>FARMACIAS CRUZ VERDE</v>
      </c>
      <c r="E463" s="2">
        <v>1005</v>
      </c>
      <c r="F463" s="2" t="str">
        <f>_xlfn.XLOOKUP(E463,Productos!A:A,Productos!B:B)</f>
        <v>MEDICAMENTOS CASA</v>
      </c>
      <c r="G463" s="2" t="str">
        <f>_xlfn.XLOOKUP(F463,Productos!B:B,Productos!C:C)</f>
        <v>UN</v>
      </c>
      <c r="H463" s="12">
        <v>1</v>
      </c>
      <c r="I463" s="10">
        <v>7190</v>
      </c>
      <c r="J463" s="10">
        <v>0</v>
      </c>
      <c r="K463" s="10">
        <f t="shared" si="7"/>
        <v>7190</v>
      </c>
    </row>
    <row r="464" spans="1:11" x14ac:dyDescent="0.3">
      <c r="A464" s="2">
        <f>IF(_xlfn.CONCAT(B464:C464)=_xlfn.CONCAT(B463:C463),MAX($A$2:A463),MAX($A$2:A463)+1)</f>
        <v>210</v>
      </c>
      <c r="B464" s="3">
        <v>45107</v>
      </c>
      <c r="C464" s="2" t="s">
        <v>263</v>
      </c>
      <c r="D464" s="47" t="str">
        <f>_xlfn.XLOOKUP(C464,Proveedores!A:A,Proveedores!B:B)</f>
        <v>FARMACIAS FENIX</v>
      </c>
      <c r="E464" s="2">
        <v>1005</v>
      </c>
      <c r="F464" s="2" t="str">
        <f>_xlfn.XLOOKUP(E464,Productos!A:A,Productos!B:B)</f>
        <v>MEDICAMENTOS CASA</v>
      </c>
      <c r="G464" s="2" t="str">
        <f>_xlfn.XLOOKUP(F464,Productos!B:B,Productos!C:C)</f>
        <v>UN</v>
      </c>
      <c r="H464" s="12">
        <v>1</v>
      </c>
      <c r="I464" s="10">
        <v>2700</v>
      </c>
      <c r="J464" s="10">
        <v>0</v>
      </c>
      <c r="K464" s="10">
        <f t="shared" si="7"/>
        <v>2700</v>
      </c>
    </row>
    <row r="465" spans="1:11" x14ac:dyDescent="0.3">
      <c r="A465" s="2">
        <f>IF(_xlfn.CONCAT(B465:C465)=_xlfn.CONCAT(B464:C464),MAX($A$2:A464),MAX($A$2:A464)+1)</f>
        <v>211</v>
      </c>
      <c r="B465" s="3">
        <v>45120</v>
      </c>
      <c r="C465" s="2" t="s">
        <v>108</v>
      </c>
      <c r="D465" s="47" t="str">
        <f>_xlfn.XLOOKUP(C465,Proveedores!A:A,Proveedores!B:B)</f>
        <v>COMERCIAL DE GALLARDO LTDA</v>
      </c>
      <c r="E465" s="2">
        <v>1022</v>
      </c>
      <c r="F465" s="2" t="str">
        <f>_xlfn.XLOOKUP(E465,Productos!A:A,Productos!B:B)</f>
        <v>JAMONADA</v>
      </c>
      <c r="G465" s="2" t="str">
        <f>_xlfn.XLOOKUP(F465,Productos!B:B,Productos!C:C)</f>
        <v>KG</v>
      </c>
      <c r="H465" s="12">
        <v>0.19</v>
      </c>
      <c r="I465" s="10">
        <v>6360</v>
      </c>
      <c r="J465" s="10">
        <v>0</v>
      </c>
      <c r="K465" s="10">
        <f t="shared" si="7"/>
        <v>1208</v>
      </c>
    </row>
    <row r="466" spans="1:11" x14ac:dyDescent="0.3">
      <c r="A466" s="2">
        <f>IF(_xlfn.CONCAT(B466:C466)=_xlfn.CONCAT(B465:C465),MAX($A$2:A465),MAX($A$2:A465)+1)</f>
        <v>211</v>
      </c>
      <c r="B466" s="3">
        <v>45120</v>
      </c>
      <c r="C466" s="2" t="s">
        <v>108</v>
      </c>
      <c r="D466" s="47" t="str">
        <f>_xlfn.XLOOKUP(C466,Proveedores!A:A,Proveedores!B:B)</f>
        <v>COMERCIAL DE GALLARDO LTDA</v>
      </c>
      <c r="E466" s="2">
        <v>8</v>
      </c>
      <c r="F466" s="2" t="str">
        <f>_xlfn.XLOOKUP(E466,Productos!A:A,Productos!B:B)</f>
        <v>JAMON</v>
      </c>
      <c r="G466" s="2" t="str">
        <f>_xlfn.XLOOKUP(F466,Productos!B:B,Productos!C:C)</f>
        <v>KG</v>
      </c>
      <c r="H466" s="12">
        <v>0.28999999999999998</v>
      </c>
      <c r="I466" s="10">
        <v>8200</v>
      </c>
      <c r="J466" s="10">
        <v>0</v>
      </c>
      <c r="K466" s="10">
        <f t="shared" si="7"/>
        <v>2378</v>
      </c>
    </row>
    <row r="467" spans="1:11" x14ac:dyDescent="0.3">
      <c r="A467" s="2">
        <f>IF(_xlfn.CONCAT(B467:C467)=_xlfn.CONCAT(B466:C466),MAX($A$2:A466),MAX($A$2:A466)+1)</f>
        <v>211</v>
      </c>
      <c r="B467" s="3">
        <v>45120</v>
      </c>
      <c r="C467" s="2" t="s">
        <v>108</v>
      </c>
      <c r="D467" s="47" t="str">
        <f>_xlfn.XLOOKUP(C467,Proveedores!A:A,Proveedores!B:B)</f>
        <v>COMERCIAL DE GALLARDO LTDA</v>
      </c>
      <c r="E467" s="2">
        <v>63</v>
      </c>
      <c r="F467" s="2" t="str">
        <f>_xlfn.XLOOKUP(E467,Productos!A:A,Productos!B:B)</f>
        <v>MANTECA</v>
      </c>
      <c r="G467" s="2" t="str">
        <f>_xlfn.XLOOKUP(F467,Productos!B:B,Productos!C:C)</f>
        <v>UN</v>
      </c>
      <c r="H467" s="12">
        <v>1</v>
      </c>
      <c r="I467" s="10">
        <v>1990</v>
      </c>
      <c r="J467" s="10">
        <v>0</v>
      </c>
      <c r="K467" s="10">
        <f t="shared" si="7"/>
        <v>1990</v>
      </c>
    </row>
    <row r="468" spans="1:11" x14ac:dyDescent="0.3">
      <c r="A468" s="2">
        <f>IF(_xlfn.CONCAT(B468:C468)=_xlfn.CONCAT(B467:C467),MAX($A$2:A467),MAX($A$2:A467)+1)</f>
        <v>211</v>
      </c>
      <c r="B468" s="3">
        <v>45120</v>
      </c>
      <c r="C468" s="2" t="s">
        <v>108</v>
      </c>
      <c r="D468" s="47" t="str">
        <f>_xlfn.XLOOKUP(C468,Proveedores!A:A,Proveedores!B:B)</f>
        <v>COMERCIAL DE GALLARDO LTDA</v>
      </c>
      <c r="E468" s="2">
        <v>126</v>
      </c>
      <c r="F468" s="2" t="str">
        <f>_xlfn.XLOOKUP(E468,Productos!A:A,Productos!B:B)</f>
        <v>PAVO - PECHUGA</v>
      </c>
      <c r="G468" s="2" t="str">
        <f>_xlfn.XLOOKUP(F468,Productos!B:B,Productos!C:C)</f>
        <v>KG</v>
      </c>
      <c r="H468" s="12">
        <v>0.24</v>
      </c>
      <c r="I468" s="10">
        <v>7160</v>
      </c>
      <c r="J468" s="10">
        <v>0</v>
      </c>
      <c r="K468" s="10">
        <f t="shared" si="7"/>
        <v>1718</v>
      </c>
    </row>
    <row r="469" spans="1:11" x14ac:dyDescent="0.3">
      <c r="A469" s="2">
        <f>IF(_xlfn.CONCAT(B469:C469)=_xlfn.CONCAT(B468:C468),MAX($A$2:A468),MAX($A$2:A468)+1)</f>
        <v>212</v>
      </c>
      <c r="B469" s="3">
        <v>45120</v>
      </c>
      <c r="C469" s="2" t="s">
        <v>258</v>
      </c>
      <c r="D469" s="47" t="str">
        <f>_xlfn.XLOOKUP(C469,Proveedores!A:A,Proveedores!B:B)</f>
        <v>COMERCIAL SAN MARTIN</v>
      </c>
      <c r="E469" s="2">
        <v>38</v>
      </c>
      <c r="F469" s="2" t="str">
        <f>_xlfn.XLOOKUP(E469,Productos!A:A,Productos!B:B)</f>
        <v>ENVASE ENSALADA GA-08</v>
      </c>
      <c r="G469" s="2" t="str">
        <f>_xlfn.XLOOKUP(F469,Productos!B:B,Productos!C:C)</f>
        <v>UN</v>
      </c>
      <c r="H469" s="12">
        <v>23</v>
      </c>
      <c r="I469" s="10">
        <v>100</v>
      </c>
      <c r="J469" s="10">
        <v>50</v>
      </c>
      <c r="K469" s="10">
        <f t="shared" si="7"/>
        <v>2250</v>
      </c>
    </row>
    <row r="470" spans="1:11" x14ac:dyDescent="0.3">
      <c r="A470" s="2">
        <f>IF(_xlfn.CONCAT(B470:C470)=_xlfn.CONCAT(B469:C469),MAX($A$2:A469),MAX($A$2:A469)+1)</f>
        <v>213</v>
      </c>
      <c r="B470" s="3">
        <v>45120</v>
      </c>
      <c r="C470" s="2" t="s">
        <v>109</v>
      </c>
      <c r="D470" s="47" t="str">
        <f>_xlfn.XLOOKUP(C470,Proveedores!A:A,Proveedores!B:B)</f>
        <v>SANTA ISABEL</v>
      </c>
      <c r="E470" s="2">
        <v>42</v>
      </c>
      <c r="F470" s="2" t="str">
        <f>_xlfn.XLOOKUP(E470,Productos!A:A,Productos!B:B)</f>
        <v>PECHUGA POLLO</v>
      </c>
      <c r="G470" s="2" t="str">
        <f>_xlfn.XLOOKUP(F470,Productos!B:B,Productos!C:C)</f>
        <v>KG</v>
      </c>
      <c r="H470" s="12">
        <v>1.8220000000000001</v>
      </c>
      <c r="I470" s="10">
        <v>2890</v>
      </c>
      <c r="J470" s="10">
        <v>263</v>
      </c>
      <c r="K470" s="10">
        <f t="shared" si="7"/>
        <v>5003</v>
      </c>
    </row>
    <row r="471" spans="1:11" x14ac:dyDescent="0.3">
      <c r="A471" s="2">
        <f>IF(_xlfn.CONCAT(B471:C471)=_xlfn.CONCAT(B470:C470),MAX($A$2:A470),MAX($A$2:A470)+1)</f>
        <v>213</v>
      </c>
      <c r="B471" s="3">
        <v>45120</v>
      </c>
      <c r="C471" s="2" t="s">
        <v>109</v>
      </c>
      <c r="D471" s="47" t="str">
        <f>_xlfn.XLOOKUP(C471,Proveedores!A:A,Proveedores!B:B)</f>
        <v>SANTA ISABEL</v>
      </c>
      <c r="E471" s="2">
        <v>1008</v>
      </c>
      <c r="F471" s="2" t="str">
        <f>_xlfn.XLOOKUP(E471,Productos!A:A,Productos!B:B)</f>
        <v>PAN CASA</v>
      </c>
      <c r="G471" s="2" t="str">
        <f>_xlfn.XLOOKUP(F471,Productos!B:B,Productos!C:C)</f>
        <v>KG</v>
      </c>
      <c r="H471" s="12">
        <v>0.96199999999999997</v>
      </c>
      <c r="I471" s="10">
        <v>2089</v>
      </c>
      <c r="J471" s="10">
        <v>101</v>
      </c>
      <c r="K471" s="10">
        <f t="shared" si="7"/>
        <v>1909</v>
      </c>
    </row>
    <row r="472" spans="1:11" x14ac:dyDescent="0.3">
      <c r="A472" s="2">
        <f>IF(_xlfn.CONCAT(B472:C472)=_xlfn.CONCAT(B471:C471),MAX($A$2:A471),MAX($A$2:A471)+1)</f>
        <v>214</v>
      </c>
      <c r="B472" s="3">
        <v>45119</v>
      </c>
      <c r="C472" s="2" t="s">
        <v>458</v>
      </c>
      <c r="D472" s="47" t="str">
        <f>_xlfn.XLOOKUP(C472,Proveedores!A:A,Proveedores!B:B)</f>
        <v>CARNICERIA LONQUIMAY</v>
      </c>
      <c r="E472" s="2">
        <v>12</v>
      </c>
      <c r="F472" s="2" t="str">
        <f>_xlfn.XLOOKUP(E472,Productos!A:A,Productos!B:B)</f>
        <v>CARNE MOLIDA</v>
      </c>
      <c r="G472" s="2" t="str">
        <f>_xlfn.XLOOKUP(F472,Productos!B:B,Productos!C:C)</f>
        <v>KG</v>
      </c>
      <c r="H472" s="12">
        <v>1.6</v>
      </c>
      <c r="I472" s="10">
        <v>7500</v>
      </c>
      <c r="J472" s="10">
        <v>0</v>
      </c>
      <c r="K472" s="10">
        <f t="shared" si="7"/>
        <v>12000</v>
      </c>
    </row>
    <row r="473" spans="1:11" x14ac:dyDescent="0.3">
      <c r="A473" s="2">
        <f>IF(_xlfn.CONCAT(B473:C473)=_xlfn.CONCAT(B472:C472),MAX($A$2:A472),MAX($A$2:A472)+1)</f>
        <v>215</v>
      </c>
      <c r="B473" s="3">
        <v>45120</v>
      </c>
      <c r="C473" s="2" t="s">
        <v>606</v>
      </c>
      <c r="D473" s="47" t="str">
        <f>_xlfn.XLOOKUP(C473,Proveedores!A:A,Proveedores!B:B)</f>
        <v>CARNES COQUIMBO</v>
      </c>
      <c r="E473" s="2">
        <v>113</v>
      </c>
      <c r="F473" s="2" t="str">
        <f>_xlfn.XLOOKUP(E473,Productos!A:A,Productos!B:B)</f>
        <v>ESCALOPA POLLO</v>
      </c>
      <c r="G473" s="2" t="str">
        <f>_xlfn.XLOOKUP(F473,Productos!B:B,Productos!C:C)</f>
        <v>KG</v>
      </c>
      <c r="H473" s="12">
        <v>1.24</v>
      </c>
      <c r="I473" s="10">
        <v>2498</v>
      </c>
      <c r="J473" s="10">
        <v>0</v>
      </c>
      <c r="K473" s="10">
        <f t="shared" si="7"/>
        <v>3098</v>
      </c>
    </row>
    <row r="474" spans="1:11" x14ac:dyDescent="0.3">
      <c r="A474" s="2">
        <f>IF(_xlfn.CONCAT(B474:C474)=_xlfn.CONCAT(B473:C473),MAX($A$2:A473),MAX($A$2:A473)+1)</f>
        <v>216</v>
      </c>
      <c r="B474" s="3">
        <v>45120</v>
      </c>
      <c r="C474" s="2" t="s">
        <v>110</v>
      </c>
      <c r="D474" s="47" t="str">
        <f>_xlfn.XLOOKUP(C474,Proveedores!A:A,Proveedores!B:B)</f>
        <v>DISTRIBUIDORA DELICIA SPA</v>
      </c>
      <c r="E474" s="2">
        <v>94</v>
      </c>
      <c r="F474" s="2" t="str">
        <f>_xlfn.XLOOKUP(E474,Productos!A:A,Productos!B:B)</f>
        <v>ENVASE DOMO (SOPAIPILLAS)</v>
      </c>
      <c r="G474" s="2" t="str">
        <f>_xlfn.XLOOKUP(F474,Productos!B:B,Productos!C:C)</f>
        <v>UN</v>
      </c>
      <c r="H474" s="12">
        <v>5</v>
      </c>
      <c r="I474" s="10">
        <v>300</v>
      </c>
      <c r="J474" s="10">
        <v>0</v>
      </c>
      <c r="K474" s="10">
        <f t="shared" si="7"/>
        <v>1500</v>
      </c>
    </row>
    <row r="475" spans="1:11" x14ac:dyDescent="0.3">
      <c r="A475" s="2">
        <f>IF(_xlfn.CONCAT(B475:C475)=_xlfn.CONCAT(B474:C474),MAX($A$2:A474),MAX($A$2:A474)+1)</f>
        <v>216</v>
      </c>
      <c r="B475" s="3">
        <v>45120</v>
      </c>
      <c r="C475" s="2" t="s">
        <v>110</v>
      </c>
      <c r="D475" s="47" t="str">
        <f>_xlfn.XLOOKUP(C475,Proveedores!A:A,Proveedores!B:B)</f>
        <v>DISTRIBUIDORA DELICIA SPA</v>
      </c>
      <c r="E475" s="2">
        <v>95</v>
      </c>
      <c r="F475" s="2" t="str">
        <f>_xlfn.XLOOKUP(E475,Productos!A:A,Productos!B:B)</f>
        <v>ETIQUETAS</v>
      </c>
      <c r="G475" s="2" t="str">
        <f>_xlfn.XLOOKUP(F475,Productos!B:B,Productos!C:C)</f>
        <v>UN</v>
      </c>
      <c r="H475" s="12">
        <v>5</v>
      </c>
      <c r="I475" s="10">
        <v>20</v>
      </c>
      <c r="J475" s="10">
        <v>0</v>
      </c>
      <c r="K475" s="10">
        <f t="shared" si="7"/>
        <v>100</v>
      </c>
    </row>
    <row r="476" spans="1:11" x14ac:dyDescent="0.3">
      <c r="A476" s="2">
        <f>IF(_xlfn.CONCAT(B476:C476)=_xlfn.CONCAT(B475:C475),MAX($A$2:A475),MAX($A$2:A475)+1)</f>
        <v>217</v>
      </c>
      <c r="B476" s="3">
        <v>45121</v>
      </c>
      <c r="C476" s="2" t="s">
        <v>606</v>
      </c>
      <c r="D476" s="47" t="str">
        <f>_xlfn.XLOOKUP(C476,Proveedores!A:A,Proveedores!B:B)</f>
        <v>CARNES COQUIMBO</v>
      </c>
      <c r="E476" s="2">
        <v>59</v>
      </c>
      <c r="F476" s="2" t="str">
        <f>_xlfn.XLOOKUP(E476,Productos!A:A,Productos!B:B)</f>
        <v>GUATA CALLO</v>
      </c>
      <c r="G476" s="2" t="str">
        <f>_xlfn.XLOOKUP(F476,Productos!B:B,Productos!C:C)</f>
        <v>KG</v>
      </c>
      <c r="H476" s="12">
        <v>2.165</v>
      </c>
      <c r="I476" s="10">
        <v>4998</v>
      </c>
      <c r="J476" s="10">
        <v>0</v>
      </c>
      <c r="K476" s="10">
        <f t="shared" si="7"/>
        <v>10821</v>
      </c>
    </row>
    <row r="477" spans="1:11" x14ac:dyDescent="0.3">
      <c r="A477" s="2">
        <f>IF(_xlfn.CONCAT(B477:C477)=_xlfn.CONCAT(B476:C476),MAX($A$2:A476),MAX($A$2:A476)+1)</f>
        <v>217</v>
      </c>
      <c r="B477" s="3">
        <v>45121</v>
      </c>
      <c r="C477" s="2" t="s">
        <v>606</v>
      </c>
      <c r="D477" s="47" t="str">
        <f>_xlfn.XLOOKUP(C477,Proveedores!A:A,Proveedores!B:B)</f>
        <v>CARNES COQUIMBO</v>
      </c>
      <c r="E477" s="2">
        <v>113</v>
      </c>
      <c r="F477" s="2" t="str">
        <f>_xlfn.XLOOKUP(E477,Productos!A:A,Productos!B:B)</f>
        <v>ESCALOPA POLLO</v>
      </c>
      <c r="G477" s="2" t="str">
        <f>_xlfn.XLOOKUP(F477,Productos!B:B,Productos!C:C)</f>
        <v>KG</v>
      </c>
      <c r="H477" s="12">
        <v>1.31</v>
      </c>
      <c r="I477" s="10">
        <v>2498</v>
      </c>
      <c r="J477" s="10">
        <v>0</v>
      </c>
      <c r="K477" s="10">
        <f t="shared" si="7"/>
        <v>3272</v>
      </c>
    </row>
    <row r="478" spans="1:11" x14ac:dyDescent="0.3">
      <c r="A478" s="2">
        <f>IF(_xlfn.CONCAT(B478:C478)=_xlfn.CONCAT(B477:C477),MAX($A$2:A477),MAX($A$2:A477)+1)</f>
        <v>218</v>
      </c>
      <c r="B478" s="3">
        <v>45120</v>
      </c>
      <c r="C478" s="2" t="s">
        <v>194</v>
      </c>
      <c r="D478" s="47" t="str">
        <f>_xlfn.XLOOKUP(C478,Proveedores!A:A,Proveedores!B:B)</f>
        <v>FRUNA</v>
      </c>
      <c r="E478" s="2">
        <v>20</v>
      </c>
      <c r="F478" s="2" t="str">
        <f>_xlfn.XLOOKUP(E478,Productos!A:A,Productos!B:B)</f>
        <v>ACEITE 900ML</v>
      </c>
      <c r="G478" s="2" t="str">
        <f>_xlfn.XLOOKUP(F478,Productos!B:B,Productos!C:C)</f>
        <v>UN</v>
      </c>
      <c r="H478" s="12">
        <v>1</v>
      </c>
      <c r="I478" s="10">
        <v>1330</v>
      </c>
      <c r="J478" s="10">
        <v>0</v>
      </c>
      <c r="K478" s="10">
        <f t="shared" si="7"/>
        <v>1330</v>
      </c>
    </row>
    <row r="479" spans="1:11" x14ac:dyDescent="0.3">
      <c r="A479" s="2">
        <f>IF(_xlfn.CONCAT(B479:C479)=_xlfn.CONCAT(B478:C478),MAX($A$2:A478),MAX($A$2:A478)+1)</f>
        <v>218</v>
      </c>
      <c r="B479" s="3">
        <v>45120</v>
      </c>
      <c r="C479" s="2" t="s">
        <v>194</v>
      </c>
      <c r="D479" s="47" t="str">
        <f>_xlfn.XLOOKUP(C479,Proveedores!A:A,Proveedores!B:B)</f>
        <v>FRUNA</v>
      </c>
      <c r="E479" s="2">
        <v>83</v>
      </c>
      <c r="F479" s="2" t="str">
        <f>_xlfn.XLOOKUP(E479,Productos!A:A,Productos!B:B)</f>
        <v>CHANCACA</v>
      </c>
      <c r="G479" s="2" t="str">
        <f>_xlfn.XLOOKUP(F479,Productos!B:B,Productos!C:C)</f>
        <v>UN</v>
      </c>
      <c r="H479" s="12">
        <v>4</v>
      </c>
      <c r="I479" s="10">
        <v>1381</v>
      </c>
      <c r="J479" s="10">
        <v>0</v>
      </c>
      <c r="K479" s="10">
        <f t="shared" si="7"/>
        <v>5524</v>
      </c>
    </row>
    <row r="480" spans="1:11" x14ac:dyDescent="0.3">
      <c r="A480" s="2">
        <f>IF(_xlfn.CONCAT(B480:C480)=_xlfn.CONCAT(B479:C479),MAX($A$2:A479),MAX($A$2:A479)+1)</f>
        <v>218</v>
      </c>
      <c r="B480" s="3">
        <v>45120</v>
      </c>
      <c r="C480" s="2" t="s">
        <v>194</v>
      </c>
      <c r="D480" s="47" t="str">
        <f>_xlfn.XLOOKUP(C480,Proveedores!A:A,Proveedores!B:B)</f>
        <v>FRUNA</v>
      </c>
      <c r="E480" s="2">
        <v>1038</v>
      </c>
      <c r="F480" s="2" t="str">
        <f>_xlfn.XLOOKUP(E480,Productos!A:A,Productos!B:B)</f>
        <v>ART. PERSONAL</v>
      </c>
      <c r="G480" s="2" t="str">
        <f>_xlfn.XLOOKUP(F480,Productos!B:B,Productos!C:C)</f>
        <v>UN</v>
      </c>
      <c r="H480" s="12">
        <v>1</v>
      </c>
      <c r="I480" s="10">
        <v>1252</v>
      </c>
      <c r="J480" s="10">
        <v>0</v>
      </c>
      <c r="K480" s="10">
        <f t="shared" si="7"/>
        <v>1252</v>
      </c>
    </row>
    <row r="481" spans="1:11" x14ac:dyDescent="0.3">
      <c r="A481" s="2">
        <f>IF(_xlfn.CONCAT(B481:C481)=_xlfn.CONCAT(B480:C480),MAX($A$2:A480),MAX($A$2:A480)+1)</f>
        <v>219</v>
      </c>
      <c r="B481" s="3">
        <v>45121</v>
      </c>
      <c r="C481" s="2" t="s">
        <v>466</v>
      </c>
      <c r="D481" s="47" t="str">
        <f>_xlfn.XLOOKUP(C481,Proveedores!A:A,Proveedores!B:B)</f>
        <v>ALVI SA</v>
      </c>
      <c r="E481" s="2">
        <v>2</v>
      </c>
      <c r="F481" s="2" t="str">
        <f>_xlfn.XLOOKUP(E481,Productos!A:A,Productos!B:B)</f>
        <v>CREMA DE LECHE</v>
      </c>
      <c r="G481" s="2" t="str">
        <f>_xlfn.XLOOKUP(F481,Productos!B:B,Productos!C:C)</f>
        <v>LT</v>
      </c>
      <c r="H481" s="12">
        <v>3</v>
      </c>
      <c r="I481" s="10">
        <v>3550</v>
      </c>
      <c r="J481" s="10">
        <v>0</v>
      </c>
      <c r="K481" s="10">
        <f t="shared" si="7"/>
        <v>10650</v>
      </c>
    </row>
    <row r="482" spans="1:11" x14ac:dyDescent="0.3">
      <c r="A482" s="2">
        <f>IF(_xlfn.CONCAT(B482:C482)=_xlfn.CONCAT(B481:C481),MAX($A$2:A481),MAX($A$2:A481)+1)</f>
        <v>219</v>
      </c>
      <c r="B482" s="3">
        <v>45121</v>
      </c>
      <c r="C482" s="2" t="s">
        <v>466</v>
      </c>
      <c r="D482" s="47" t="str">
        <f>_xlfn.XLOOKUP(C482,Proveedores!A:A,Proveedores!B:B)</f>
        <v>ALVI SA</v>
      </c>
      <c r="E482" s="2">
        <v>5</v>
      </c>
      <c r="F482" s="2" t="str">
        <f>_xlfn.XLOOKUP(E482,Productos!A:A,Productos!B:B)</f>
        <v>FIDEOS - TALLARINES</v>
      </c>
      <c r="G482" s="2" t="str">
        <f>_xlfn.XLOOKUP(F482,Productos!B:B,Productos!C:C)</f>
        <v>UN</v>
      </c>
      <c r="H482" s="12">
        <v>5</v>
      </c>
      <c r="I482" s="10">
        <v>440</v>
      </c>
      <c r="J482" s="10">
        <v>0</v>
      </c>
      <c r="K482" s="10">
        <f t="shared" si="7"/>
        <v>2200</v>
      </c>
    </row>
    <row r="483" spans="1:11" x14ac:dyDescent="0.3">
      <c r="A483" s="2">
        <f>IF(_xlfn.CONCAT(B483:C483)=_xlfn.CONCAT(B482:C482),MAX($A$2:A482),MAX($A$2:A482)+1)</f>
        <v>219</v>
      </c>
      <c r="B483" s="3">
        <v>45121</v>
      </c>
      <c r="C483" s="2" t="s">
        <v>466</v>
      </c>
      <c r="D483" s="47" t="str">
        <f>_xlfn.XLOOKUP(C483,Proveedores!A:A,Proveedores!B:B)</f>
        <v>ALVI SA</v>
      </c>
      <c r="E483" s="2">
        <v>30</v>
      </c>
      <c r="F483" s="2" t="str">
        <f>_xlfn.XLOOKUP(E483,Productos!A:A,Productos!B:B)</f>
        <v>CHOCLO BOLSA 1KG</v>
      </c>
      <c r="G483" s="2" t="str">
        <f>_xlfn.XLOOKUP(F483,Productos!B:B,Productos!C:C)</f>
        <v>UN</v>
      </c>
      <c r="H483" s="12">
        <v>2</v>
      </c>
      <c r="I483" s="10">
        <v>2490</v>
      </c>
      <c r="J483" s="10">
        <v>0</v>
      </c>
      <c r="K483" s="10">
        <f t="shared" si="7"/>
        <v>4980</v>
      </c>
    </row>
    <row r="484" spans="1:11" x14ac:dyDescent="0.3">
      <c r="A484" s="2">
        <f>IF(_xlfn.CONCAT(B484:C484)=_xlfn.CONCAT(B483:C483),MAX($A$2:A483),MAX($A$2:A483)+1)</f>
        <v>219</v>
      </c>
      <c r="B484" s="3">
        <v>45121</v>
      </c>
      <c r="C484" s="2" t="s">
        <v>466</v>
      </c>
      <c r="D484" s="47" t="str">
        <f>_xlfn.XLOOKUP(C484,Proveedores!A:A,Proveedores!B:B)</f>
        <v>ALVI SA</v>
      </c>
      <c r="E484" s="2">
        <v>52</v>
      </c>
      <c r="F484" s="2" t="str">
        <f>_xlfn.XLOOKUP(E484,Productos!A:A,Productos!B:B)</f>
        <v>PRIMAVERA MINUTO VERDE</v>
      </c>
      <c r="G484" s="2" t="str">
        <f>_xlfn.XLOOKUP(F484,Productos!B:B,Productos!C:C)</f>
        <v>UN</v>
      </c>
      <c r="H484" s="12">
        <v>2</v>
      </c>
      <c r="I484" s="10">
        <v>2490</v>
      </c>
      <c r="J484" s="10">
        <v>0</v>
      </c>
      <c r="K484" s="10">
        <f t="shared" si="7"/>
        <v>4980</v>
      </c>
    </row>
    <row r="485" spans="1:11" x14ac:dyDescent="0.3">
      <c r="A485" s="2">
        <f>IF(_xlfn.CONCAT(B485:C485)=_xlfn.CONCAT(B484:C484),MAX($A$2:A484),MAX($A$2:A484)+1)</f>
        <v>219</v>
      </c>
      <c r="B485" s="3">
        <v>45121</v>
      </c>
      <c r="C485" s="2" t="s">
        <v>466</v>
      </c>
      <c r="D485" s="47" t="str">
        <f>_xlfn.XLOOKUP(C485,Proveedores!A:A,Proveedores!B:B)</f>
        <v>ALVI SA</v>
      </c>
      <c r="E485" s="2">
        <v>6</v>
      </c>
      <c r="F485" s="2" t="str">
        <f>_xlfn.XLOOKUP(E485,Productos!A:A,Productos!B:B)</f>
        <v>FIDEOS - SPAGHETI</v>
      </c>
      <c r="G485" s="2" t="str">
        <f>_xlfn.XLOOKUP(F485,Productos!B:B,Productos!C:C)</f>
        <v>UN</v>
      </c>
      <c r="H485" s="12">
        <v>3</v>
      </c>
      <c r="I485" s="10">
        <v>480</v>
      </c>
      <c r="J485" s="10">
        <v>0</v>
      </c>
      <c r="K485" s="10">
        <f t="shared" si="7"/>
        <v>1440</v>
      </c>
    </row>
    <row r="486" spans="1:11" x14ac:dyDescent="0.3">
      <c r="A486" s="2">
        <f>IF(_xlfn.CONCAT(B486:C486)=_xlfn.CONCAT(B485:C485),MAX($A$2:A485),MAX($A$2:A485)+1)</f>
        <v>219</v>
      </c>
      <c r="B486" s="3">
        <v>45121</v>
      </c>
      <c r="C486" s="2" t="s">
        <v>466</v>
      </c>
      <c r="D486" s="47" t="str">
        <f>_xlfn.XLOOKUP(C486,Proveedores!A:A,Proveedores!B:B)</f>
        <v>ALVI SA</v>
      </c>
      <c r="E486" s="2">
        <v>1018</v>
      </c>
      <c r="F486" s="2" t="str">
        <f>_xlfn.XLOOKUP(E486,Productos!A:A,Productos!B:B)</f>
        <v>VELAS</v>
      </c>
      <c r="G486" s="2" t="str">
        <f>_xlfn.XLOOKUP(F486,Productos!B:B,Productos!C:C)</f>
        <v>UN</v>
      </c>
      <c r="H486" s="12">
        <v>1</v>
      </c>
      <c r="I486" s="10">
        <v>970</v>
      </c>
      <c r="J486" s="10">
        <v>0</v>
      </c>
      <c r="K486" s="10">
        <f t="shared" si="7"/>
        <v>970</v>
      </c>
    </row>
    <row r="487" spans="1:11" x14ac:dyDescent="0.3">
      <c r="A487" s="2">
        <f>IF(_xlfn.CONCAT(B487:C487)=_xlfn.CONCAT(B486:C486),MAX($A$2:A486),MAX($A$2:A486)+1)</f>
        <v>220</v>
      </c>
      <c r="B487" s="3">
        <v>45121</v>
      </c>
      <c r="C487" s="2" t="s">
        <v>302</v>
      </c>
      <c r="D487" s="47" t="str">
        <f>_xlfn.XLOOKUP(C487,Proveedores!A:A,Proveedores!B:B)</f>
        <v>JUGETERIA MENAJES DONDE SILVA</v>
      </c>
      <c r="E487" s="2">
        <v>1018</v>
      </c>
      <c r="F487" s="2" t="str">
        <f>_xlfn.XLOOKUP(E487,Productos!A:A,Productos!B:B)</f>
        <v>VELAS</v>
      </c>
      <c r="G487" s="2" t="str">
        <f>_xlfn.XLOOKUP(F487,Productos!B:B,Productos!C:C)</f>
        <v>UN</v>
      </c>
      <c r="H487" s="12">
        <v>3</v>
      </c>
      <c r="I487" s="10">
        <v>800</v>
      </c>
      <c r="J487" s="10">
        <v>0</v>
      </c>
      <c r="K487" s="10">
        <f t="shared" si="7"/>
        <v>2400</v>
      </c>
    </row>
    <row r="488" spans="1:11" x14ac:dyDescent="0.3">
      <c r="A488" s="2">
        <f>IF(_xlfn.CONCAT(B488:C488)=_xlfn.CONCAT(B487:C487),MAX($A$2:A487),MAX($A$2:A487)+1)</f>
        <v>221</v>
      </c>
      <c r="B488" s="3">
        <v>45125</v>
      </c>
      <c r="C488" s="2" t="s">
        <v>194</v>
      </c>
      <c r="D488" s="47" t="str">
        <f>_xlfn.XLOOKUP(C488,Proveedores!A:A,Proveedores!B:B)</f>
        <v>FRUNA</v>
      </c>
      <c r="E488" s="2">
        <v>20</v>
      </c>
      <c r="F488" s="2" t="str">
        <f>_xlfn.XLOOKUP(E488,Productos!A:A,Productos!B:B)</f>
        <v>ACEITE 900ML</v>
      </c>
      <c r="G488" s="2" t="str">
        <f>_xlfn.XLOOKUP(F488,Productos!B:B,Productos!C:C)</f>
        <v>UN</v>
      </c>
      <c r="H488" s="12">
        <v>2</v>
      </c>
      <c r="I488" s="10">
        <v>1330</v>
      </c>
      <c r="J488" s="10">
        <v>0</v>
      </c>
      <c r="K488" s="10">
        <f t="shared" si="7"/>
        <v>2660</v>
      </c>
    </row>
    <row r="489" spans="1:11" x14ac:dyDescent="0.3">
      <c r="A489" s="2">
        <f>IF(_xlfn.CONCAT(B489:C489)=_xlfn.CONCAT(B488:C488),MAX($A$2:A488),MAX($A$2:A488)+1)</f>
        <v>221</v>
      </c>
      <c r="B489" s="3">
        <v>45125</v>
      </c>
      <c r="C489" s="2" t="s">
        <v>194</v>
      </c>
      <c r="D489" s="47" t="str">
        <f>_xlfn.XLOOKUP(C489,Proveedores!A:A,Proveedores!B:B)</f>
        <v>FRUNA</v>
      </c>
      <c r="E489" s="2">
        <v>21</v>
      </c>
      <c r="F489" s="2" t="str">
        <f>_xlfn.XLOOKUP(E489,Productos!A:A,Productos!B:B)</f>
        <v>SALSA DE TOMATE</v>
      </c>
      <c r="G489" s="2" t="str">
        <f>_xlfn.XLOOKUP(F489,Productos!B:B,Productos!C:C)</f>
        <v>UN</v>
      </c>
      <c r="H489" s="12">
        <v>10</v>
      </c>
      <c r="I489" s="10">
        <v>299</v>
      </c>
      <c r="J489" s="10">
        <v>0</v>
      </c>
      <c r="K489" s="10">
        <f t="shared" si="7"/>
        <v>2990</v>
      </c>
    </row>
    <row r="490" spans="1:11" x14ac:dyDescent="0.3">
      <c r="A490" s="2">
        <f>IF(_xlfn.CONCAT(B490:C490)=_xlfn.CONCAT(B489:C489),MAX($A$2:A489),MAX($A$2:A489)+1)</f>
        <v>222</v>
      </c>
      <c r="B490" s="3">
        <v>45125</v>
      </c>
      <c r="C490" s="2" t="s">
        <v>108</v>
      </c>
      <c r="D490" s="47" t="str">
        <f>_xlfn.XLOOKUP(C490,Proveedores!A:A,Proveedores!B:B)</f>
        <v>COMERCIAL DE GALLARDO LTDA</v>
      </c>
      <c r="E490" s="2">
        <v>1022</v>
      </c>
      <c r="F490" s="2" t="str">
        <f>_xlfn.XLOOKUP(E490,Productos!A:A,Productos!B:B)</f>
        <v>JAMONADA</v>
      </c>
      <c r="G490" s="2" t="str">
        <f>_xlfn.XLOOKUP(F490,Productos!B:B,Productos!C:C)</f>
        <v>KG</v>
      </c>
      <c r="H490" s="12">
        <v>0.27500000000000002</v>
      </c>
      <c r="I490" s="10">
        <v>6360</v>
      </c>
      <c r="J490" s="10">
        <v>0</v>
      </c>
      <c r="K490" s="10">
        <f t="shared" si="7"/>
        <v>1749</v>
      </c>
    </row>
    <row r="491" spans="1:11" x14ac:dyDescent="0.3">
      <c r="A491" s="2">
        <f>IF(_xlfn.CONCAT(B491:C491)=_xlfn.CONCAT(B490:C490),MAX($A$2:A490),MAX($A$2:A490)+1)</f>
        <v>222</v>
      </c>
      <c r="B491" s="3">
        <v>45125</v>
      </c>
      <c r="C491" s="2" t="s">
        <v>108</v>
      </c>
      <c r="D491" s="47" t="str">
        <f>_xlfn.XLOOKUP(C491,Proveedores!A:A,Proveedores!B:B)</f>
        <v>COMERCIAL DE GALLARDO LTDA</v>
      </c>
      <c r="E491" s="2">
        <v>61</v>
      </c>
      <c r="F491" s="2" t="str">
        <f>_xlfn.XLOOKUP(E491,Productos!A:A,Productos!B:B)</f>
        <v>PATE</v>
      </c>
      <c r="G491" s="2" t="str">
        <f>_xlfn.XLOOKUP(F491,Productos!B:B,Productos!C:C)</f>
        <v>UN</v>
      </c>
      <c r="H491" s="12">
        <v>1</v>
      </c>
      <c r="I491" s="10">
        <v>690</v>
      </c>
      <c r="J491" s="10">
        <v>0</v>
      </c>
      <c r="K491" s="10">
        <f t="shared" si="7"/>
        <v>690</v>
      </c>
    </row>
    <row r="492" spans="1:11" x14ac:dyDescent="0.3">
      <c r="A492" s="2">
        <f>IF(_xlfn.CONCAT(B492:C492)=_xlfn.CONCAT(B491:C491),MAX($A$2:A491),MAX($A$2:A491)+1)</f>
        <v>222</v>
      </c>
      <c r="B492" s="3">
        <v>45125</v>
      </c>
      <c r="C492" s="2" t="s">
        <v>108</v>
      </c>
      <c r="D492" s="47" t="str">
        <f>_xlfn.XLOOKUP(C492,Proveedores!A:A,Proveedores!B:B)</f>
        <v>COMERCIAL DE GALLARDO LTDA</v>
      </c>
      <c r="E492" s="2">
        <v>126</v>
      </c>
      <c r="F492" s="2" t="str">
        <f>_xlfn.XLOOKUP(E492,Productos!A:A,Productos!B:B)</f>
        <v>PAVO - PECHUGA</v>
      </c>
      <c r="G492" s="2" t="str">
        <f>_xlfn.XLOOKUP(F492,Productos!B:B,Productos!C:C)</f>
        <v>KG</v>
      </c>
      <c r="H492" s="12">
        <v>0.29499999999999998</v>
      </c>
      <c r="I492" s="10">
        <v>7160</v>
      </c>
      <c r="J492" s="10">
        <v>0</v>
      </c>
      <c r="K492" s="10">
        <f t="shared" si="7"/>
        <v>2112</v>
      </c>
    </row>
    <row r="493" spans="1:11" x14ac:dyDescent="0.3">
      <c r="A493" s="2">
        <f>IF(_xlfn.CONCAT(B493:C493)=_xlfn.CONCAT(B492:C492),MAX($A$2:A492),MAX($A$2:A492)+1)</f>
        <v>223</v>
      </c>
      <c r="B493" s="3">
        <v>45125</v>
      </c>
      <c r="C493" s="2" t="s">
        <v>109</v>
      </c>
      <c r="D493" s="47" t="str">
        <f>_xlfn.XLOOKUP(C493,Proveedores!A:A,Proveedores!B:B)</f>
        <v>SANTA ISABEL</v>
      </c>
      <c r="E493" s="2">
        <v>1040</v>
      </c>
      <c r="F493" s="2" t="str">
        <f>_xlfn.XLOOKUP(E493,Productos!A:A,Productos!B:B)</f>
        <v>ACCESORIOS CASA</v>
      </c>
      <c r="G493" s="2" t="str">
        <f>_xlfn.XLOOKUP(F493,Productos!B:B,Productos!C:C)</f>
        <v>UN</v>
      </c>
      <c r="H493" s="12">
        <v>1</v>
      </c>
      <c r="I493" s="10">
        <v>1999</v>
      </c>
      <c r="J493" s="10">
        <v>100</v>
      </c>
      <c r="K493" s="10">
        <f t="shared" si="7"/>
        <v>1899</v>
      </c>
    </row>
    <row r="494" spans="1:11" x14ac:dyDescent="0.3">
      <c r="A494" s="2">
        <f>IF(_xlfn.CONCAT(B494:C494)=_xlfn.CONCAT(B493:C493),MAX($A$2:A493),MAX($A$2:A493)+1)</f>
        <v>223</v>
      </c>
      <c r="B494" s="3">
        <v>45125</v>
      </c>
      <c r="C494" s="2" t="s">
        <v>109</v>
      </c>
      <c r="D494" s="47" t="str">
        <f>_xlfn.XLOOKUP(C494,Proveedores!A:A,Proveedores!B:B)</f>
        <v>SANTA ISABEL</v>
      </c>
      <c r="E494" s="2">
        <v>24</v>
      </c>
      <c r="F494" s="2" t="str">
        <f>_xlfn.XLOOKUP(E494,Productos!A:A,Productos!B:B)</f>
        <v>TOALLA PAPEL</v>
      </c>
      <c r="G494" s="2" t="str">
        <f>_xlfn.XLOOKUP(F494,Productos!B:B,Productos!C:C)</f>
        <v>UN</v>
      </c>
      <c r="H494" s="12">
        <v>1</v>
      </c>
      <c r="I494" s="10">
        <v>3099</v>
      </c>
      <c r="J494" s="10">
        <v>950</v>
      </c>
      <c r="K494" s="10">
        <f t="shared" si="7"/>
        <v>2149</v>
      </c>
    </row>
    <row r="495" spans="1:11" x14ac:dyDescent="0.3">
      <c r="A495" s="2">
        <f>IF(_xlfn.CONCAT(B495:C495)=_xlfn.CONCAT(B494:C494),MAX($A$2:A494),MAX($A$2:A494)+1)</f>
        <v>223</v>
      </c>
      <c r="B495" s="3">
        <v>45125</v>
      </c>
      <c r="C495" s="2" t="s">
        <v>109</v>
      </c>
      <c r="D495" s="47" t="str">
        <f>_xlfn.XLOOKUP(C495,Proveedores!A:A,Proveedores!B:B)</f>
        <v>SANTA ISABEL</v>
      </c>
      <c r="E495" s="2">
        <v>111</v>
      </c>
      <c r="F495" s="2" t="str">
        <f>_xlfn.XLOOKUP(E495,Productos!A:A,Productos!B:B)</f>
        <v>BOLSAS</v>
      </c>
      <c r="G495" s="2" t="str">
        <f>_xlfn.XLOOKUP(F495,Productos!B:B,Productos!C:C)</f>
        <v>UN</v>
      </c>
      <c r="H495" s="12">
        <v>10</v>
      </c>
      <c r="I495" s="10">
        <v>138.9</v>
      </c>
      <c r="J495" s="10">
        <v>69</v>
      </c>
      <c r="K495" s="10">
        <f t="shared" si="7"/>
        <v>1320</v>
      </c>
    </row>
    <row r="496" spans="1:11" x14ac:dyDescent="0.3">
      <c r="A496" s="2">
        <f>IF(_xlfn.CONCAT(B496:C496)=_xlfn.CONCAT(B495:C495),MAX($A$2:A495),MAX($A$2:A495)+1)</f>
        <v>223</v>
      </c>
      <c r="B496" s="3">
        <v>45125</v>
      </c>
      <c r="C496" s="2" t="s">
        <v>109</v>
      </c>
      <c r="D496" s="47" t="str">
        <f>_xlfn.XLOOKUP(C496,Proveedores!A:A,Proveedores!B:B)</f>
        <v>SANTA ISABEL</v>
      </c>
      <c r="E496" s="2">
        <v>1008</v>
      </c>
      <c r="F496" s="2" t="str">
        <f>_xlfn.XLOOKUP(E496,Productos!A:A,Productos!B:B)</f>
        <v>PAN CASA</v>
      </c>
      <c r="G496" s="2" t="str">
        <f>_xlfn.XLOOKUP(F496,Productos!B:B,Productos!C:C)</f>
        <v>KG</v>
      </c>
      <c r="H496" s="12">
        <v>1.1479999999999999</v>
      </c>
      <c r="I496" s="10">
        <v>2089</v>
      </c>
      <c r="J496" s="10">
        <v>0</v>
      </c>
      <c r="K496" s="10">
        <f t="shared" si="7"/>
        <v>2398</v>
      </c>
    </row>
    <row r="497" spans="1:11" x14ac:dyDescent="0.3">
      <c r="A497" s="2">
        <f>IF(_xlfn.CONCAT(B497:C497)=_xlfn.CONCAT(B496:C496),MAX($A$2:A496),MAX($A$2:A496)+1)</f>
        <v>224</v>
      </c>
      <c r="B497" s="3">
        <v>45125</v>
      </c>
      <c r="C497" s="2" t="s">
        <v>290</v>
      </c>
      <c r="D497" s="47" t="str">
        <f>_xlfn.XLOOKUP(C497,Proveedores!A:A,Proveedores!B:B)</f>
        <v>COMERCIAL DON PEPO</v>
      </c>
      <c r="E497" s="2">
        <v>5</v>
      </c>
      <c r="F497" s="2" t="str">
        <f>_xlfn.XLOOKUP(E497,Productos!A:A,Productos!B:B)</f>
        <v>FIDEOS - TALLARINES</v>
      </c>
      <c r="G497" s="2" t="str">
        <f>_xlfn.XLOOKUP(F497,Productos!B:B,Productos!C:C)</f>
        <v>UN</v>
      </c>
      <c r="H497" s="12">
        <v>1</v>
      </c>
      <c r="I497" s="10">
        <v>850</v>
      </c>
      <c r="J497" s="10">
        <v>0</v>
      </c>
      <c r="K497" s="10">
        <f t="shared" si="7"/>
        <v>850</v>
      </c>
    </row>
    <row r="498" spans="1:11" x14ac:dyDescent="0.3">
      <c r="A498" s="2">
        <f>IF(_xlfn.CONCAT(B498:C498)=_xlfn.CONCAT(B497:C497),MAX($A$2:A497),MAX($A$2:A497)+1)</f>
        <v>224</v>
      </c>
      <c r="B498" s="3">
        <v>45125</v>
      </c>
      <c r="C498" s="2" t="s">
        <v>290</v>
      </c>
      <c r="D498" s="47" t="str">
        <f>_xlfn.XLOOKUP(C498,Proveedores!A:A,Proveedores!B:B)</f>
        <v>COMERCIAL DON PEPO</v>
      </c>
      <c r="E498" s="2">
        <v>1011</v>
      </c>
      <c r="F498" s="2" t="str">
        <f>_xlfn.XLOOKUP(E498,Productos!A:A,Productos!B:B)</f>
        <v>ART. LIMPIEZA</v>
      </c>
      <c r="G498" s="2" t="str">
        <f>_xlfn.XLOOKUP(F498,Productos!B:B,Productos!C:C)</f>
        <v>UN</v>
      </c>
      <c r="H498" s="12">
        <v>1</v>
      </c>
      <c r="I498" s="10">
        <v>1990</v>
      </c>
      <c r="J498" s="10">
        <v>0</v>
      </c>
      <c r="K498" s="10">
        <f t="shared" si="7"/>
        <v>1990</v>
      </c>
    </row>
    <row r="499" spans="1:11" x14ac:dyDescent="0.3">
      <c r="A499" s="2">
        <f>IF(_xlfn.CONCAT(B499:C499)=_xlfn.CONCAT(B498:C498),MAX($A$2:A498),MAX($A$2:A498)+1)</f>
        <v>225</v>
      </c>
      <c r="B499" s="3">
        <v>45125</v>
      </c>
      <c r="C499" s="2" t="s">
        <v>113</v>
      </c>
      <c r="D499" s="47" t="str">
        <f>_xlfn.XLOOKUP(C499,Proveedores!A:A,Proveedores!B:B)</f>
        <v>UNIMARC</v>
      </c>
      <c r="E499" s="2">
        <v>27</v>
      </c>
      <c r="F499" s="2" t="str">
        <f>_xlfn.XLOOKUP(E499,Productos!A:A,Productos!B:B)</f>
        <v>TRUTRO DE POLLO</v>
      </c>
      <c r="G499" s="2" t="str">
        <f>_xlfn.XLOOKUP(F499,Productos!B:B,Productos!C:C)</f>
        <v>KG</v>
      </c>
      <c r="H499" s="12">
        <v>4.3460000000000001</v>
      </c>
      <c r="I499" s="10">
        <v>2190</v>
      </c>
      <c r="J499" s="10">
        <v>0</v>
      </c>
      <c r="K499" s="10">
        <f t="shared" si="7"/>
        <v>9518</v>
      </c>
    </row>
    <row r="500" spans="1:11" x14ac:dyDescent="0.3">
      <c r="A500" s="2">
        <f>IF(_xlfn.CONCAT(B500:C500)=_xlfn.CONCAT(B499:C499),MAX($A$2:A499),MAX($A$2:A499)+1)</f>
        <v>225</v>
      </c>
      <c r="B500" s="3">
        <v>45125</v>
      </c>
      <c r="C500" s="2" t="s">
        <v>113</v>
      </c>
      <c r="D500" s="47" t="str">
        <f>_xlfn.XLOOKUP(C500,Proveedores!A:A,Proveedores!B:B)</f>
        <v>UNIMARC</v>
      </c>
      <c r="E500" s="2">
        <v>14</v>
      </c>
      <c r="F500" s="2" t="str">
        <f>_xlfn.XLOOKUP(E500,Productos!A:A,Productos!B:B)</f>
        <v>ARROZ</v>
      </c>
      <c r="G500" s="2" t="str">
        <f>_xlfn.XLOOKUP(F500,Productos!B:B,Productos!C:C)</f>
        <v>UN</v>
      </c>
      <c r="H500" s="12">
        <v>3</v>
      </c>
      <c r="I500" s="10">
        <v>860</v>
      </c>
      <c r="J500" s="10">
        <v>0</v>
      </c>
      <c r="K500" s="10">
        <f t="shared" si="7"/>
        <v>2580</v>
      </c>
    </row>
    <row r="501" spans="1:11" x14ac:dyDescent="0.3">
      <c r="A501" s="2">
        <f>IF(_xlfn.CONCAT(B501:C501)=_xlfn.CONCAT(B500:C500),MAX($A$2:A500),MAX($A$2:A500)+1)</f>
        <v>226</v>
      </c>
      <c r="B501" s="3">
        <v>45125</v>
      </c>
      <c r="C501" s="2" t="s">
        <v>158</v>
      </c>
      <c r="D501" s="47" t="str">
        <f>_xlfn.XLOOKUP(C501,Proveedores!A:A,Proveedores!B:B)</f>
        <v>OTROS</v>
      </c>
      <c r="E501" s="2">
        <v>-1</v>
      </c>
      <c r="F501" s="2" t="str">
        <f>_xlfn.XLOOKUP(E501,Productos!A:A,Productos!B:B)</f>
        <v>OTROS</v>
      </c>
      <c r="G501" s="2" t="str">
        <f>_xlfn.XLOOKUP(F501,Productos!B:B,Productos!C:C)</f>
        <v>UN</v>
      </c>
      <c r="H501" s="12">
        <v>1</v>
      </c>
      <c r="I501" s="10">
        <v>12910</v>
      </c>
      <c r="J501" s="10">
        <v>0</v>
      </c>
      <c r="K501" s="10">
        <f t="shared" si="7"/>
        <v>12910</v>
      </c>
    </row>
    <row r="502" spans="1:11" x14ac:dyDescent="0.3">
      <c r="A502" s="2">
        <f>IF(_xlfn.CONCAT(B502:C502)=_xlfn.CONCAT(B501:C501),MAX($A$2:A501),MAX($A$2:A501)+1)</f>
        <v>227</v>
      </c>
      <c r="B502" s="3">
        <v>45169</v>
      </c>
      <c r="C502" s="2" t="s">
        <v>108</v>
      </c>
      <c r="D502" s="47" t="str">
        <f>_xlfn.XLOOKUP(C502,Proveedores!A:A,Proveedores!B:B)</f>
        <v>COMERCIAL DE GALLARDO LTDA</v>
      </c>
      <c r="E502" s="2">
        <v>1022</v>
      </c>
      <c r="F502" s="2" t="str">
        <f>_xlfn.XLOOKUP(E502,Productos!A:A,Productos!B:B)</f>
        <v>JAMONADA</v>
      </c>
      <c r="G502" s="2" t="str">
        <f>_xlfn.XLOOKUP(F502,Productos!B:B,Productos!C:C)</f>
        <v>KG</v>
      </c>
      <c r="H502" s="12">
        <v>0.26</v>
      </c>
      <c r="I502" s="10">
        <v>6360</v>
      </c>
      <c r="J502" s="10">
        <v>0</v>
      </c>
      <c r="K502" s="10">
        <f t="shared" si="7"/>
        <v>1654</v>
      </c>
    </row>
    <row r="503" spans="1:11" x14ac:dyDescent="0.3">
      <c r="A503" s="2">
        <f>IF(_xlfn.CONCAT(B503:C503)=_xlfn.CONCAT(B502:C502),MAX($A$2:A502),MAX($A$2:A502)+1)</f>
        <v>227</v>
      </c>
      <c r="B503" s="3">
        <v>45169</v>
      </c>
      <c r="C503" s="2" t="s">
        <v>108</v>
      </c>
      <c r="D503" s="47" t="str">
        <f>_xlfn.XLOOKUP(C503,Proveedores!A:A,Proveedores!B:B)</f>
        <v>COMERCIAL DE GALLARDO LTDA</v>
      </c>
      <c r="E503" s="2">
        <v>8</v>
      </c>
      <c r="F503" s="2" t="str">
        <f>_xlfn.XLOOKUP(E503,Productos!A:A,Productos!B:B)</f>
        <v>JAMON</v>
      </c>
      <c r="G503" s="2" t="str">
        <f>_xlfn.XLOOKUP(F503,Productos!B:B,Productos!C:C)</f>
        <v>KG</v>
      </c>
      <c r="H503" s="12">
        <v>0.35</v>
      </c>
      <c r="I503" s="10">
        <v>8200</v>
      </c>
      <c r="J503" s="10">
        <v>0</v>
      </c>
      <c r="K503" s="10">
        <f t="shared" si="7"/>
        <v>2870</v>
      </c>
    </row>
    <row r="504" spans="1:11" x14ac:dyDescent="0.3">
      <c r="A504" s="2">
        <f>IF(_xlfn.CONCAT(B504:C504)=_xlfn.CONCAT(B503:C503),MAX($A$2:A503),MAX($A$2:A503)+1)</f>
        <v>227</v>
      </c>
      <c r="B504" s="3">
        <v>45169</v>
      </c>
      <c r="C504" s="2" t="s">
        <v>108</v>
      </c>
      <c r="D504" s="47" t="str">
        <f>_xlfn.XLOOKUP(C504,Proveedores!A:A,Proveedores!B:B)</f>
        <v>COMERCIAL DE GALLARDO LTDA</v>
      </c>
      <c r="E504" s="2">
        <v>76</v>
      </c>
      <c r="F504" s="2" t="str">
        <f>_xlfn.XLOOKUP(E504,Productos!A:A,Productos!B:B)</f>
        <v>SALAME</v>
      </c>
      <c r="G504" s="2" t="str">
        <f>_xlfn.XLOOKUP(F504,Productos!B:B,Productos!C:C)</f>
        <v>KG</v>
      </c>
      <c r="H504" s="12">
        <v>0.12</v>
      </c>
      <c r="I504" s="10">
        <v>11900</v>
      </c>
      <c r="J504" s="10">
        <v>0</v>
      </c>
      <c r="K504" s="10">
        <f t="shared" si="7"/>
        <v>1428</v>
      </c>
    </row>
    <row r="505" spans="1:11" x14ac:dyDescent="0.3">
      <c r="A505" s="2">
        <f>IF(_xlfn.CONCAT(B505:C505)=_xlfn.CONCAT(B504:C504),MAX($A$2:A504),MAX($A$2:A504)+1)</f>
        <v>228</v>
      </c>
      <c r="B505" s="3">
        <v>45169</v>
      </c>
      <c r="C505" s="2" t="s">
        <v>258</v>
      </c>
      <c r="D505" s="47" t="str">
        <f>_xlfn.XLOOKUP(C505,Proveedores!A:A,Proveedores!B:B)</f>
        <v>COMERCIAL SAN MARTIN</v>
      </c>
      <c r="E505" s="2">
        <v>38</v>
      </c>
      <c r="F505" s="2" t="str">
        <f>_xlfn.XLOOKUP(E505,Productos!A:A,Productos!B:B)</f>
        <v>ENVASE ENSALADA GA-08</v>
      </c>
      <c r="G505" s="2" t="str">
        <f>_xlfn.XLOOKUP(F505,Productos!B:B,Productos!C:C)</f>
        <v>UN</v>
      </c>
      <c r="H505" s="12">
        <v>50</v>
      </c>
      <c r="I505" s="10">
        <v>90</v>
      </c>
      <c r="J505" s="10">
        <v>0</v>
      </c>
      <c r="K505" s="10">
        <f t="shared" si="7"/>
        <v>4500</v>
      </c>
    </row>
    <row r="506" spans="1:11" x14ac:dyDescent="0.3">
      <c r="A506" s="2">
        <f>IF(_xlfn.CONCAT(B506:C506)=_xlfn.CONCAT(B505:C505),MAX($A$2:A505),MAX($A$2:A505)+1)</f>
        <v>228</v>
      </c>
      <c r="B506" s="3">
        <v>45169</v>
      </c>
      <c r="C506" s="2" t="s">
        <v>258</v>
      </c>
      <c r="D506" s="47" t="str">
        <f>_xlfn.XLOOKUP(C506,Proveedores!A:A,Proveedores!B:B)</f>
        <v>COMERCIAL SAN MARTIN</v>
      </c>
      <c r="E506" s="2">
        <v>68</v>
      </c>
      <c r="F506" s="2" t="str">
        <f>_xlfn.XLOOKUP(E506,Productos!A:A,Productos!B:B)</f>
        <v>BOLSA CAMISETA</v>
      </c>
      <c r="G506" s="2" t="str">
        <f>_xlfn.XLOOKUP(F506,Productos!B:B,Productos!C:C)</f>
        <v>UN</v>
      </c>
      <c r="H506" s="12">
        <v>10</v>
      </c>
      <c r="I506" s="10">
        <v>87</v>
      </c>
      <c r="J506" s="10">
        <v>0</v>
      </c>
      <c r="K506" s="10">
        <f t="shared" si="7"/>
        <v>870</v>
      </c>
    </row>
    <row r="507" spans="1:11" x14ac:dyDescent="0.3">
      <c r="A507" s="2">
        <f>IF(_xlfn.CONCAT(B507:C507)=_xlfn.CONCAT(B506:C506),MAX($A$2:A506),MAX($A$2:A506)+1)</f>
        <v>229</v>
      </c>
      <c r="B507" s="3">
        <v>45169</v>
      </c>
      <c r="C507" s="2" t="s">
        <v>407</v>
      </c>
      <c r="D507" s="47" t="str">
        <f>_xlfn.XLOOKUP(C507,Proveedores!A:A,Proveedores!B:B)</f>
        <v>COMERCIAL MAICAO</v>
      </c>
      <c r="E507" s="2">
        <v>1011</v>
      </c>
      <c r="F507" s="2" t="str">
        <f>_xlfn.XLOOKUP(E507,Productos!A:A,Productos!B:B)</f>
        <v>ART. LIMPIEZA</v>
      </c>
      <c r="G507" s="2" t="str">
        <f>_xlfn.XLOOKUP(F507,Productos!B:B,Productos!C:C)</f>
        <v>UN</v>
      </c>
      <c r="H507" s="12">
        <v>1</v>
      </c>
      <c r="I507" s="10">
        <v>2999</v>
      </c>
      <c r="J507" s="10">
        <v>699</v>
      </c>
      <c r="K507" s="10">
        <f t="shared" si="7"/>
        <v>2300</v>
      </c>
    </row>
    <row r="508" spans="1:11" x14ac:dyDescent="0.3">
      <c r="A508" s="2">
        <f>IF(_xlfn.CONCAT(B508:C508)=_xlfn.CONCAT(B507:C507),MAX($A$2:A507),MAX($A$2:A507)+1)</f>
        <v>230</v>
      </c>
      <c r="B508" s="3">
        <v>45169</v>
      </c>
      <c r="C508" s="2" t="s">
        <v>109</v>
      </c>
      <c r="D508" s="47" t="str">
        <f>_xlfn.XLOOKUP(C508,Proveedores!A:A,Proveedores!B:B)</f>
        <v>SANTA ISABEL</v>
      </c>
      <c r="E508" s="2">
        <v>29</v>
      </c>
      <c r="F508" s="2" t="str">
        <f>_xlfn.XLOOKUP(E508,Productos!A:A,Productos!B:B)</f>
        <v>CHAMPIÑONES BANDEJA</v>
      </c>
      <c r="G508" s="2" t="str">
        <f>_xlfn.XLOOKUP(F508,Productos!B:B,Productos!C:C)</f>
        <v>UN</v>
      </c>
      <c r="H508" s="12">
        <v>3</v>
      </c>
      <c r="I508" s="10">
        <v>1290</v>
      </c>
      <c r="J508" s="10">
        <v>193</v>
      </c>
      <c r="K508" s="10">
        <f t="shared" si="7"/>
        <v>3677</v>
      </c>
    </row>
    <row r="509" spans="1:11" x14ac:dyDescent="0.3">
      <c r="A509" s="2">
        <f>IF(_xlfn.CONCAT(B509:C509)=_xlfn.CONCAT(B508:C508),MAX($A$2:A508),MAX($A$2:A508)+1)</f>
        <v>230</v>
      </c>
      <c r="B509" s="3">
        <v>45169</v>
      </c>
      <c r="C509" s="2" t="s">
        <v>109</v>
      </c>
      <c r="D509" s="47" t="str">
        <f>_xlfn.XLOOKUP(C509,Proveedores!A:A,Proveedores!B:B)</f>
        <v>SANTA ISABEL</v>
      </c>
      <c r="E509" s="2">
        <v>1008</v>
      </c>
      <c r="F509" s="2" t="str">
        <f>_xlfn.XLOOKUP(E509,Productos!A:A,Productos!B:B)</f>
        <v>PAN CASA</v>
      </c>
      <c r="G509" s="2" t="str">
        <f>_xlfn.XLOOKUP(F509,Productos!B:B,Productos!C:C)</f>
        <v>KG</v>
      </c>
      <c r="H509" s="12">
        <v>0.67200000000000004</v>
      </c>
      <c r="I509" s="10">
        <v>1689</v>
      </c>
      <c r="J509" s="10">
        <v>57</v>
      </c>
      <c r="K509" s="10">
        <f t="shared" si="7"/>
        <v>1078</v>
      </c>
    </row>
    <row r="510" spans="1:11" x14ac:dyDescent="0.3">
      <c r="A510" s="2">
        <f>IF(_xlfn.CONCAT(B510:C510)=_xlfn.CONCAT(B509:C509),MAX($A$2:A509),MAX($A$2:A509)+1)</f>
        <v>230</v>
      </c>
      <c r="B510" s="3">
        <v>45169</v>
      </c>
      <c r="C510" s="2" t="s">
        <v>109</v>
      </c>
      <c r="D510" s="47" t="str">
        <f>_xlfn.XLOOKUP(C510,Proveedores!A:A,Proveedores!B:B)</f>
        <v>SANTA ISABEL</v>
      </c>
      <c r="E510" s="2">
        <v>1008</v>
      </c>
      <c r="F510" s="2" t="str">
        <f>_xlfn.XLOOKUP(E510,Productos!A:A,Productos!B:B)</f>
        <v>PAN CASA</v>
      </c>
      <c r="G510" s="2" t="str">
        <f>_xlfn.XLOOKUP(F510,Productos!B:B,Productos!C:C)</f>
        <v>KG</v>
      </c>
      <c r="H510" s="12">
        <v>0.86</v>
      </c>
      <c r="I510" s="10">
        <v>1689</v>
      </c>
      <c r="J510" s="10">
        <v>73</v>
      </c>
      <c r="K510" s="10">
        <f t="shared" si="7"/>
        <v>1380</v>
      </c>
    </row>
    <row r="511" spans="1:11" x14ac:dyDescent="0.3">
      <c r="A511" s="2">
        <f>IF(_xlfn.CONCAT(B511:C511)=_xlfn.CONCAT(B510:C510),MAX($A$2:A510),MAX($A$2:A510)+1)</f>
        <v>231</v>
      </c>
      <c r="B511" s="3">
        <v>45114</v>
      </c>
      <c r="C511" s="2" t="s">
        <v>119</v>
      </c>
      <c r="D511" s="47" t="str">
        <f>_xlfn.XLOOKUP(C511,Proveedores!A:A,Proveedores!B:B)</f>
        <v>FABRICA DE BANDEJAS VANNI</v>
      </c>
      <c r="E511" s="2">
        <v>84</v>
      </c>
      <c r="F511" s="2" t="str">
        <f>_xlfn.XLOOKUP(E511,Productos!A:A,Productos!B:B)</f>
        <v>ENVASE CT3</v>
      </c>
      <c r="G511" s="2" t="str">
        <f>_xlfn.XLOOKUP(F511,Productos!B:B,Productos!C:C)</f>
        <v>UN</v>
      </c>
      <c r="H511" s="12">
        <v>50</v>
      </c>
      <c r="I511" s="10">
        <v>105.71</v>
      </c>
      <c r="J511" s="10">
        <v>0</v>
      </c>
      <c r="K511" s="10">
        <f t="shared" si="7"/>
        <v>5286</v>
      </c>
    </row>
    <row r="512" spans="1:11" x14ac:dyDescent="0.3">
      <c r="A512" s="2">
        <f>IF(_xlfn.CONCAT(B512:C512)=_xlfn.CONCAT(B511:C511),MAX($A$2:A511),MAX($A$2:A511)+1)</f>
        <v>231</v>
      </c>
      <c r="B512" s="3">
        <v>45114</v>
      </c>
      <c r="C512" s="2" t="s">
        <v>119</v>
      </c>
      <c r="D512" s="47" t="str">
        <f>_xlfn.XLOOKUP(C512,Proveedores!A:A,Proveedores!B:B)</f>
        <v>FABRICA DE BANDEJAS VANNI</v>
      </c>
      <c r="E512" s="2">
        <v>65</v>
      </c>
      <c r="F512" s="2" t="str">
        <f>_xlfn.XLOOKUP(E512,Productos!A:A,Productos!B:B)</f>
        <v>SACO PAPEL KRAFT</v>
      </c>
      <c r="G512" s="2" t="str">
        <f>_xlfn.XLOOKUP(F512,Productos!B:B,Productos!C:C)</f>
        <v>UN</v>
      </c>
      <c r="H512" s="12">
        <v>100</v>
      </c>
      <c r="I512" s="10">
        <v>22.46</v>
      </c>
      <c r="J512" s="10">
        <v>0</v>
      </c>
      <c r="K512" s="10">
        <f t="shared" si="7"/>
        <v>2246</v>
      </c>
    </row>
    <row r="513" spans="1:11" x14ac:dyDescent="0.3">
      <c r="A513" s="2">
        <f>IF(_xlfn.CONCAT(B513:C513)=_xlfn.CONCAT(B512:C512),MAX($A$2:A512),MAX($A$2:A512)+1)</f>
        <v>231</v>
      </c>
      <c r="B513" s="3">
        <v>45114</v>
      </c>
      <c r="C513" s="2" t="s">
        <v>119</v>
      </c>
      <c r="D513" s="47" t="str">
        <f>_xlfn.XLOOKUP(C513,Proveedores!A:A,Proveedores!B:B)</f>
        <v>FABRICA DE BANDEJAS VANNI</v>
      </c>
      <c r="E513" s="2">
        <v>73</v>
      </c>
      <c r="F513" s="2" t="str">
        <f>_xlfn.XLOOKUP(E513,Productos!A:A,Productos!B:B)</f>
        <v>ENVASES REDONDO CARTON (CONSOME 8OZ)</v>
      </c>
      <c r="G513" s="2" t="str">
        <f>_xlfn.XLOOKUP(F513,Productos!B:B,Productos!C:C)</f>
        <v>UN</v>
      </c>
      <c r="H513" s="12">
        <v>25</v>
      </c>
      <c r="I513" s="10">
        <v>89.96</v>
      </c>
      <c r="J513" s="10">
        <v>0</v>
      </c>
      <c r="K513" s="10">
        <f t="shared" si="7"/>
        <v>2249</v>
      </c>
    </row>
    <row r="514" spans="1:11" x14ac:dyDescent="0.3">
      <c r="A514" s="2">
        <f>IF(_xlfn.CONCAT(B514:C514)=_xlfn.CONCAT(B513:C513),MAX($A$2:A513),MAX($A$2:A513)+1)</f>
        <v>231</v>
      </c>
      <c r="B514" s="3">
        <v>45114</v>
      </c>
      <c r="C514" s="2" t="s">
        <v>119</v>
      </c>
      <c r="D514" s="47" t="str">
        <f>_xlfn.XLOOKUP(C514,Proveedores!A:A,Proveedores!B:B)</f>
        <v>FABRICA DE BANDEJAS VANNI</v>
      </c>
      <c r="E514" s="2">
        <v>74</v>
      </c>
      <c r="F514" s="2" t="str">
        <f>_xlfn.XLOOKUP(E514,Productos!A:A,Productos!B:B)</f>
        <v>TAPA ENVASE REDONDO</v>
      </c>
      <c r="G514" s="2" t="str">
        <f>_xlfn.XLOOKUP(F514,Productos!B:B,Productos!C:C)</f>
        <v>UN</v>
      </c>
      <c r="H514" s="12">
        <v>50</v>
      </c>
      <c r="I514" s="10">
        <v>42.74</v>
      </c>
      <c r="J514" s="10">
        <v>0</v>
      </c>
      <c r="K514" s="10">
        <f t="shared" si="7"/>
        <v>2137</v>
      </c>
    </row>
    <row r="515" spans="1:11" x14ac:dyDescent="0.3">
      <c r="A515" s="2">
        <f>IF(_xlfn.CONCAT(B515:C515)=_xlfn.CONCAT(B514:C514),MAX($A$2:A514),MAX($A$2:A514)+1)</f>
        <v>231</v>
      </c>
      <c r="B515" s="3">
        <v>45114</v>
      </c>
      <c r="C515" s="2" t="s">
        <v>119</v>
      </c>
      <c r="D515" s="47" t="str">
        <f>_xlfn.XLOOKUP(C515,Proveedores!A:A,Proveedores!B:B)</f>
        <v>FABRICA DE BANDEJAS VANNI</v>
      </c>
      <c r="E515" s="2">
        <v>114</v>
      </c>
      <c r="F515" s="2" t="str">
        <f>_xlfn.XLOOKUP(E515,Productos!A:A,Productos!B:B)</f>
        <v>ENVASE CIRCULAR IMPERMEABLE 1200CC</v>
      </c>
      <c r="G515" s="2" t="str">
        <f>_xlfn.XLOOKUP(F515,Productos!B:B,Productos!C:C)</f>
        <v>UN</v>
      </c>
      <c r="H515" s="12">
        <v>4</v>
      </c>
      <c r="I515" s="10">
        <v>241.37</v>
      </c>
      <c r="J515" s="10">
        <v>0</v>
      </c>
      <c r="K515" s="10">
        <f t="shared" ref="K515:K578" si="8">ROUND((H515*I515)-J515, 0)</f>
        <v>965</v>
      </c>
    </row>
    <row r="516" spans="1:11" x14ac:dyDescent="0.3">
      <c r="A516" s="2">
        <f>IF(_xlfn.CONCAT(B516:C516)=_xlfn.CONCAT(B515:C515),MAX($A$2:A515),MAX($A$2:A515)+1)</f>
        <v>231</v>
      </c>
      <c r="B516" s="3">
        <v>45114</v>
      </c>
      <c r="C516" s="2" t="s">
        <v>119</v>
      </c>
      <c r="D516" s="47" t="str">
        <f>_xlfn.XLOOKUP(C516,Proveedores!A:A,Proveedores!B:B)</f>
        <v>FABRICA DE BANDEJAS VANNI</v>
      </c>
      <c r="E516" s="2">
        <v>115</v>
      </c>
      <c r="F516" s="2" t="str">
        <f>_xlfn.XLOOKUP(E516,Productos!A:A,Productos!B:B)</f>
        <v>TAPA ENVASE CIRCULAR IMPERMEABLE 1200CC</v>
      </c>
      <c r="G516" s="2" t="str">
        <f>_xlfn.XLOOKUP(F516,Productos!B:B,Productos!C:C)</f>
        <v>UN</v>
      </c>
      <c r="H516" s="12">
        <v>4</v>
      </c>
      <c r="I516" s="10">
        <v>130.88</v>
      </c>
      <c r="J516" s="10">
        <v>0</v>
      </c>
      <c r="K516" s="10">
        <f t="shared" si="8"/>
        <v>524</v>
      </c>
    </row>
    <row r="517" spans="1:11" x14ac:dyDescent="0.3">
      <c r="A517" s="2">
        <f>IF(_xlfn.CONCAT(B517:C517)=_xlfn.CONCAT(B516:C516),MAX($A$2:A516),MAX($A$2:A516)+1)</f>
        <v>232</v>
      </c>
      <c r="B517" s="3">
        <v>45120</v>
      </c>
      <c r="C517" s="2" t="s">
        <v>119</v>
      </c>
      <c r="D517" s="47" t="str">
        <f>_xlfn.XLOOKUP(C517,Proveedores!A:A,Proveedores!B:B)</f>
        <v>FABRICA DE BANDEJAS VANNI</v>
      </c>
      <c r="E517" s="2">
        <v>7</v>
      </c>
      <c r="F517" s="2" t="str">
        <f>_xlfn.XLOOKUP(E517,Productos!A:A,Productos!B:B)</f>
        <v>ENVASE ALUMINIO C-18</v>
      </c>
      <c r="G517" s="2" t="str">
        <f>_xlfn.XLOOKUP(F517,Productos!B:B,Productos!C:C)</f>
        <v>UN</v>
      </c>
      <c r="H517" s="12">
        <v>40</v>
      </c>
      <c r="I517" s="10">
        <v>94.94</v>
      </c>
      <c r="J517" s="10">
        <v>0</v>
      </c>
      <c r="K517" s="10">
        <f t="shared" si="8"/>
        <v>3798</v>
      </c>
    </row>
    <row r="518" spans="1:11" x14ac:dyDescent="0.3">
      <c r="A518" s="2">
        <f>IF(_xlfn.CONCAT(B518:C518)=_xlfn.CONCAT(B517:C517),MAX($A$2:A517),MAX($A$2:A517)+1)</f>
        <v>232</v>
      </c>
      <c r="B518" s="3">
        <v>45120</v>
      </c>
      <c r="C518" s="2" t="s">
        <v>119</v>
      </c>
      <c r="D518" s="47" t="str">
        <f>_xlfn.XLOOKUP(C518,Proveedores!A:A,Proveedores!B:B)</f>
        <v>FABRICA DE BANDEJAS VANNI</v>
      </c>
      <c r="E518" s="2">
        <v>65</v>
      </c>
      <c r="F518" s="2" t="str">
        <f>_xlfn.XLOOKUP(E518,Productos!A:A,Productos!B:B)</f>
        <v>SACO PAPEL KRAFT</v>
      </c>
      <c r="G518" s="2" t="str">
        <f>_xlfn.XLOOKUP(F518,Productos!B:B,Productos!C:C)</f>
        <v>UN</v>
      </c>
      <c r="H518" s="12">
        <v>100</v>
      </c>
      <c r="I518" s="10">
        <v>30.5</v>
      </c>
      <c r="J518" s="10">
        <v>0</v>
      </c>
      <c r="K518" s="10">
        <f t="shared" si="8"/>
        <v>3050</v>
      </c>
    </row>
    <row r="519" spans="1:11" x14ac:dyDescent="0.3">
      <c r="A519" s="2">
        <f>IF(_xlfn.CONCAT(B519:C519)=_xlfn.CONCAT(B518:C518),MAX($A$2:A518),MAX($A$2:A518)+1)</f>
        <v>232</v>
      </c>
      <c r="B519" s="3">
        <v>45120</v>
      </c>
      <c r="C519" s="2" t="s">
        <v>119</v>
      </c>
      <c r="D519" s="47" t="str">
        <f>_xlfn.XLOOKUP(C519,Proveedores!A:A,Proveedores!B:B)</f>
        <v>FABRICA DE BANDEJAS VANNI</v>
      </c>
      <c r="E519" s="2">
        <v>74</v>
      </c>
      <c r="F519" s="2" t="str">
        <f>_xlfn.XLOOKUP(E519,Productos!A:A,Productos!B:B)</f>
        <v>TAPA ENVASE REDONDO</v>
      </c>
      <c r="G519" s="2" t="str">
        <f>_xlfn.XLOOKUP(F519,Productos!B:B,Productos!C:C)</f>
        <v>UN</v>
      </c>
      <c r="H519" s="12">
        <v>25</v>
      </c>
      <c r="I519" s="10">
        <v>89.96</v>
      </c>
      <c r="J519" s="10">
        <v>0</v>
      </c>
      <c r="K519" s="10">
        <f t="shared" si="8"/>
        <v>2249</v>
      </c>
    </row>
    <row r="520" spans="1:11" x14ac:dyDescent="0.3">
      <c r="A520" s="2">
        <f>IF(_xlfn.CONCAT(B520:C520)=_xlfn.CONCAT(B519:C519),MAX($A$2:A519),MAX($A$2:A519)+1)</f>
        <v>232</v>
      </c>
      <c r="B520" s="3">
        <v>45120</v>
      </c>
      <c r="C520" s="2" t="s">
        <v>119</v>
      </c>
      <c r="D520" s="47" t="str">
        <f>_xlfn.XLOOKUP(C520,Proveedores!A:A,Proveedores!B:B)</f>
        <v>FABRICA DE BANDEJAS VANNI</v>
      </c>
      <c r="E520" s="2">
        <v>75</v>
      </c>
      <c r="F520" s="2" t="str">
        <f>_xlfn.XLOOKUP(E520,Productos!A:A,Productos!B:B)</f>
        <v>POLVOS DE HORNEAR</v>
      </c>
      <c r="G520" s="2" t="str">
        <f>_xlfn.XLOOKUP(F520,Productos!B:B,Productos!C:C)</f>
        <v>UN</v>
      </c>
      <c r="H520" s="12">
        <v>50</v>
      </c>
      <c r="I520" s="10">
        <v>70.22</v>
      </c>
      <c r="J520" s="10">
        <v>0</v>
      </c>
      <c r="K520" s="10">
        <f t="shared" si="8"/>
        <v>3511</v>
      </c>
    </row>
    <row r="521" spans="1:11" x14ac:dyDescent="0.3">
      <c r="A521" s="2">
        <f>IF(_xlfn.CONCAT(B521:C521)=_xlfn.CONCAT(B520:C520),MAX($A$2:A520),MAX($A$2:A520)+1)</f>
        <v>233</v>
      </c>
      <c r="B521" s="3">
        <v>45125</v>
      </c>
      <c r="C521" s="2" t="s">
        <v>119</v>
      </c>
      <c r="D521" s="47" t="str">
        <f>_xlfn.XLOOKUP(C521,Proveedores!A:A,Proveedores!B:B)</f>
        <v>FABRICA DE BANDEJAS VANNI</v>
      </c>
      <c r="E521" s="2">
        <v>3</v>
      </c>
      <c r="F521" s="2" t="str">
        <f>_xlfn.XLOOKUP(E521,Productos!A:A,Productos!B:B)</f>
        <v>MARMITA</v>
      </c>
      <c r="G521" s="2" t="str">
        <f>_xlfn.XLOOKUP(F521,Productos!B:B,Productos!C:C)</f>
        <v>UN</v>
      </c>
      <c r="H521" s="12">
        <v>200</v>
      </c>
      <c r="I521" s="10">
        <v>96.77</v>
      </c>
      <c r="J521" s="10">
        <v>0</v>
      </c>
      <c r="K521" s="10">
        <f t="shared" si="8"/>
        <v>19354</v>
      </c>
    </row>
    <row r="522" spans="1:11" x14ac:dyDescent="0.3">
      <c r="A522" s="2">
        <f>IF(_xlfn.CONCAT(B522:C522)=_xlfn.CONCAT(B521:C521),MAX($A$2:A521),MAX($A$2:A521)+1)</f>
        <v>234</v>
      </c>
      <c r="B522" s="3">
        <v>45128</v>
      </c>
      <c r="C522" s="2" t="s">
        <v>119</v>
      </c>
      <c r="D522" s="47" t="str">
        <f>_xlfn.XLOOKUP(C522,Proveedores!A:A,Proveedores!B:B)</f>
        <v>FABRICA DE BANDEJAS VANNI</v>
      </c>
      <c r="E522" s="2">
        <v>73</v>
      </c>
      <c r="F522" s="2" t="str">
        <f>_xlfn.XLOOKUP(E522,Productos!A:A,Productos!B:B)</f>
        <v>ENVASES REDONDO CARTON (CONSOME 8OZ)</v>
      </c>
      <c r="G522" s="2" t="str">
        <f>_xlfn.XLOOKUP(F522,Productos!B:B,Productos!C:C)</f>
        <v>UN</v>
      </c>
      <c r="H522" s="12">
        <v>25</v>
      </c>
      <c r="I522" s="10">
        <v>89.96</v>
      </c>
      <c r="J522" s="10">
        <v>0</v>
      </c>
      <c r="K522" s="10">
        <f t="shared" si="8"/>
        <v>2249</v>
      </c>
    </row>
    <row r="523" spans="1:11" x14ac:dyDescent="0.3">
      <c r="A523" s="2">
        <f>IF(_xlfn.CONCAT(B523:C523)=_xlfn.CONCAT(B522:C522),MAX($A$2:A522),MAX($A$2:A522)+1)</f>
        <v>234</v>
      </c>
      <c r="B523" s="3">
        <v>45128</v>
      </c>
      <c r="C523" s="2" t="s">
        <v>119</v>
      </c>
      <c r="D523" s="47" t="str">
        <f>_xlfn.XLOOKUP(C523,Proveedores!A:A,Proveedores!B:B)</f>
        <v>FABRICA DE BANDEJAS VANNI</v>
      </c>
      <c r="E523" s="2">
        <v>74</v>
      </c>
      <c r="F523" s="2" t="str">
        <f>_xlfn.XLOOKUP(E523,Productos!A:A,Productos!B:B)</f>
        <v>TAPA ENVASE REDONDO</v>
      </c>
      <c r="G523" s="2" t="str">
        <f>_xlfn.XLOOKUP(F523,Productos!B:B,Productos!C:C)</f>
        <v>UN</v>
      </c>
      <c r="H523" s="12">
        <v>50</v>
      </c>
      <c r="I523" s="10">
        <v>42.74</v>
      </c>
      <c r="J523" s="10">
        <v>0</v>
      </c>
      <c r="K523" s="10">
        <f t="shared" si="8"/>
        <v>2137</v>
      </c>
    </row>
    <row r="524" spans="1:11" x14ac:dyDescent="0.3">
      <c r="A524" s="2">
        <f>IF(_xlfn.CONCAT(B524:C524)=_xlfn.CONCAT(B523:C523),MAX($A$2:A523),MAX($A$2:A523)+1)</f>
        <v>234</v>
      </c>
      <c r="B524" s="3">
        <v>45128</v>
      </c>
      <c r="C524" s="2" t="s">
        <v>119</v>
      </c>
      <c r="D524" s="47" t="str">
        <f>_xlfn.XLOOKUP(C524,Proveedores!A:A,Proveedores!B:B)</f>
        <v>FABRICA DE BANDEJAS VANNI</v>
      </c>
      <c r="E524" s="2">
        <v>114</v>
      </c>
      <c r="F524" s="2" t="str">
        <f>_xlfn.XLOOKUP(E524,Productos!A:A,Productos!B:B)</f>
        <v>ENVASE CIRCULAR IMPERMEABLE 1200CC</v>
      </c>
      <c r="G524" s="2" t="str">
        <f>_xlfn.XLOOKUP(F524,Productos!B:B,Productos!C:C)</f>
        <v>UN</v>
      </c>
      <c r="H524" s="12">
        <v>4</v>
      </c>
      <c r="I524" s="10">
        <v>241.37</v>
      </c>
      <c r="J524" s="10">
        <v>0</v>
      </c>
      <c r="K524" s="10">
        <f t="shared" si="8"/>
        <v>965</v>
      </c>
    </row>
    <row r="525" spans="1:11" x14ac:dyDescent="0.3">
      <c r="A525" s="2">
        <f>IF(_xlfn.CONCAT(B525:C525)=_xlfn.CONCAT(B524:C524),MAX($A$2:A524),MAX($A$2:A524)+1)</f>
        <v>234</v>
      </c>
      <c r="B525" s="3">
        <v>45128</v>
      </c>
      <c r="C525" s="2" t="s">
        <v>119</v>
      </c>
      <c r="D525" s="47" t="str">
        <f>_xlfn.XLOOKUP(C525,Proveedores!A:A,Proveedores!B:B)</f>
        <v>FABRICA DE BANDEJAS VANNI</v>
      </c>
      <c r="E525" s="2">
        <v>115</v>
      </c>
      <c r="F525" s="2" t="str">
        <f>_xlfn.XLOOKUP(E525,Productos!A:A,Productos!B:B)</f>
        <v>TAPA ENVASE CIRCULAR IMPERMEABLE 1200CC</v>
      </c>
      <c r="G525" s="2" t="str">
        <f>_xlfn.XLOOKUP(F525,Productos!B:B,Productos!C:C)</f>
        <v>UN</v>
      </c>
      <c r="H525" s="12">
        <v>4</v>
      </c>
      <c r="I525" s="10">
        <v>130.88</v>
      </c>
      <c r="J525" s="10">
        <v>0</v>
      </c>
      <c r="K525" s="10">
        <f t="shared" si="8"/>
        <v>524</v>
      </c>
    </row>
    <row r="526" spans="1:11" x14ac:dyDescent="0.3">
      <c r="A526" s="2">
        <f>IF(_xlfn.CONCAT(B526:C526)=_xlfn.CONCAT(B525:C525),MAX($A$2:A525),MAX($A$2:A525)+1)</f>
        <v>234</v>
      </c>
      <c r="B526" s="3">
        <v>45128</v>
      </c>
      <c r="C526" s="2" t="s">
        <v>119</v>
      </c>
      <c r="D526" s="47" t="str">
        <f>_xlfn.XLOOKUP(C526,Proveedores!A:A,Proveedores!B:B)</f>
        <v>FABRICA DE BANDEJAS VANNI</v>
      </c>
      <c r="E526" s="2">
        <v>39</v>
      </c>
      <c r="F526" s="2" t="str">
        <f>_xlfn.XLOOKUP(E526,Productos!A:A,Productos!B:B)</f>
        <v>PAPEL FILM</v>
      </c>
      <c r="G526" s="2" t="str">
        <f>_xlfn.XLOOKUP(F526,Productos!B:B,Productos!C:C)</f>
        <v>UN</v>
      </c>
      <c r="H526" s="12">
        <v>1</v>
      </c>
      <c r="I526" s="10">
        <v>2493.8000000000002</v>
      </c>
      <c r="J526" s="10">
        <v>0</v>
      </c>
      <c r="K526" s="10">
        <f t="shared" si="8"/>
        <v>2494</v>
      </c>
    </row>
    <row r="527" spans="1:11" x14ac:dyDescent="0.3">
      <c r="A527" s="2">
        <f>IF(_xlfn.CONCAT(B527:C527)=_xlfn.CONCAT(B526:C526),MAX($A$2:A526),MAX($A$2:A526)+1)</f>
        <v>234</v>
      </c>
      <c r="B527" s="3">
        <v>45128</v>
      </c>
      <c r="C527" s="2" t="s">
        <v>119</v>
      </c>
      <c r="D527" s="47" t="str">
        <f>_xlfn.XLOOKUP(C527,Proveedores!A:A,Proveedores!B:B)</f>
        <v>FABRICA DE BANDEJAS VANNI</v>
      </c>
      <c r="E527" s="2">
        <v>68</v>
      </c>
      <c r="F527" s="2" t="str">
        <f>_xlfn.XLOOKUP(E527,Productos!A:A,Productos!B:B)</f>
        <v>BOLSA CAMISETA</v>
      </c>
      <c r="G527" s="2" t="str">
        <f>_xlfn.XLOOKUP(F527,Productos!B:B,Productos!C:C)</f>
        <v>UN</v>
      </c>
      <c r="H527" s="12">
        <v>100</v>
      </c>
      <c r="I527" s="10">
        <v>17.93</v>
      </c>
      <c r="J527" s="10">
        <v>0</v>
      </c>
      <c r="K527" s="10">
        <f t="shared" si="8"/>
        <v>1793</v>
      </c>
    </row>
    <row r="528" spans="1:11" x14ac:dyDescent="0.3">
      <c r="A528" s="2">
        <f>IF(_xlfn.CONCAT(B528:C528)=_xlfn.CONCAT(B527:C527),MAX($A$2:A527),MAX($A$2:A527)+1)</f>
        <v>235</v>
      </c>
      <c r="B528" s="3">
        <v>45133</v>
      </c>
      <c r="C528" s="2" t="s">
        <v>119</v>
      </c>
      <c r="D528" s="47" t="str">
        <f>_xlfn.XLOOKUP(C528,Proveedores!A:A,Proveedores!B:B)</f>
        <v>FABRICA DE BANDEJAS VANNI</v>
      </c>
      <c r="E528" s="2">
        <v>7</v>
      </c>
      <c r="F528" s="2" t="str">
        <f>_xlfn.XLOOKUP(E528,Productos!A:A,Productos!B:B)</f>
        <v>ENVASE ALUMINIO C-18</v>
      </c>
      <c r="G528" s="2" t="str">
        <f>_xlfn.XLOOKUP(F528,Productos!B:B,Productos!C:C)</f>
        <v>UN</v>
      </c>
      <c r="H528" s="12">
        <v>20</v>
      </c>
      <c r="I528" s="10">
        <v>94.94</v>
      </c>
      <c r="J528" s="10">
        <v>0</v>
      </c>
      <c r="K528" s="10">
        <f t="shared" si="8"/>
        <v>1899</v>
      </c>
    </row>
    <row r="529" spans="1:11" x14ac:dyDescent="0.3">
      <c r="A529" s="2">
        <f>IF(_xlfn.CONCAT(B529:C529)=_xlfn.CONCAT(B528:C528),MAX($A$2:A528),MAX($A$2:A528)+1)</f>
        <v>236</v>
      </c>
      <c r="B529" s="3">
        <v>45169</v>
      </c>
      <c r="C529" s="2" t="s">
        <v>119</v>
      </c>
      <c r="D529" s="47" t="str">
        <f>_xlfn.XLOOKUP(C529,Proveedores!A:A,Proveedores!B:B)</f>
        <v>FABRICA DE BANDEJAS VANNI</v>
      </c>
      <c r="E529" s="2">
        <v>3</v>
      </c>
      <c r="F529" s="2" t="str">
        <f>_xlfn.XLOOKUP(E529,Productos!A:A,Productos!B:B)</f>
        <v>MARMITA</v>
      </c>
      <c r="G529" s="2" t="str">
        <f>_xlfn.XLOOKUP(F529,Productos!B:B,Productos!C:C)</f>
        <v>UN</v>
      </c>
      <c r="H529" s="12">
        <v>50</v>
      </c>
      <c r="I529" s="10">
        <v>96.77</v>
      </c>
      <c r="J529" s="10">
        <v>0</v>
      </c>
      <c r="K529" s="10">
        <f t="shared" si="8"/>
        <v>4839</v>
      </c>
    </row>
    <row r="530" spans="1:11" x14ac:dyDescent="0.3">
      <c r="A530" s="2">
        <f>IF(_xlfn.CONCAT(B530:C530)=_xlfn.CONCAT(B529:C529),MAX($A$2:A529),MAX($A$2:A529)+1)</f>
        <v>236</v>
      </c>
      <c r="B530" s="3">
        <v>45169</v>
      </c>
      <c r="C530" s="2" t="s">
        <v>119</v>
      </c>
      <c r="D530" s="47" t="str">
        <f>_xlfn.XLOOKUP(C530,Proveedores!A:A,Proveedores!B:B)</f>
        <v>FABRICA DE BANDEJAS VANNI</v>
      </c>
      <c r="E530" s="2">
        <v>7</v>
      </c>
      <c r="F530" s="2" t="str">
        <f>_xlfn.XLOOKUP(E530,Productos!A:A,Productos!B:B)</f>
        <v>ENVASE ALUMINIO C-18</v>
      </c>
      <c r="G530" s="2" t="str">
        <f>_xlfn.XLOOKUP(F530,Productos!B:B,Productos!C:C)</f>
        <v>UN</v>
      </c>
      <c r="H530" s="12">
        <v>20</v>
      </c>
      <c r="I530" s="10">
        <v>94.94</v>
      </c>
      <c r="J530" s="10">
        <v>0</v>
      </c>
      <c r="K530" s="10">
        <f t="shared" si="8"/>
        <v>1899</v>
      </c>
    </row>
    <row r="531" spans="1:11" x14ac:dyDescent="0.3">
      <c r="A531" s="2">
        <f>IF(_xlfn.CONCAT(B531:C531)=_xlfn.CONCAT(B530:C530),MAX($A$2:A530),MAX($A$2:A530)+1)</f>
        <v>236</v>
      </c>
      <c r="B531" s="3">
        <v>45169</v>
      </c>
      <c r="C531" s="2" t="s">
        <v>119</v>
      </c>
      <c r="D531" s="47" t="str">
        <f>_xlfn.XLOOKUP(C531,Proveedores!A:A,Proveedores!B:B)</f>
        <v>FABRICA DE BANDEJAS VANNI</v>
      </c>
      <c r="E531" s="2">
        <v>39</v>
      </c>
      <c r="F531" s="2" t="str">
        <f>_xlfn.XLOOKUP(E531,Productos!A:A,Productos!B:B)</f>
        <v>PAPEL FILM</v>
      </c>
      <c r="G531" s="2" t="str">
        <f>_xlfn.XLOOKUP(F531,Productos!B:B,Productos!C:C)</f>
        <v>UN</v>
      </c>
      <c r="H531" s="12">
        <v>1</v>
      </c>
      <c r="I531" s="10">
        <v>2493.8000000000002</v>
      </c>
      <c r="J531" s="10">
        <v>0</v>
      </c>
      <c r="K531" s="10">
        <f t="shared" si="8"/>
        <v>2494</v>
      </c>
    </row>
    <row r="532" spans="1:11" x14ac:dyDescent="0.3">
      <c r="A532" s="2">
        <f>IF(_xlfn.CONCAT(B532:C532)=_xlfn.CONCAT(B531:C531),MAX($A$2:A531),MAX($A$2:A531)+1)</f>
        <v>237</v>
      </c>
      <c r="B532" s="3">
        <v>45139</v>
      </c>
      <c r="C532" s="2" t="s">
        <v>309</v>
      </c>
      <c r="D532" s="47" t="str">
        <f>_xlfn.XLOOKUP(C532,Proveedores!A:A,Proveedores!B:B)</f>
        <v>MINIMARKET 465</v>
      </c>
      <c r="E532" s="2">
        <v>1008</v>
      </c>
      <c r="F532" s="2" t="str">
        <f>_xlfn.XLOOKUP(E532,Productos!A:A,Productos!B:B)</f>
        <v>PAN CASA</v>
      </c>
      <c r="G532" s="2" t="str">
        <f>_xlfn.XLOOKUP(F532,Productos!B:B,Productos!C:C)</f>
        <v>KG</v>
      </c>
      <c r="H532" s="12">
        <v>0.47791164658634538</v>
      </c>
      <c r="I532" s="10">
        <v>2490</v>
      </c>
      <c r="J532" s="10">
        <v>0</v>
      </c>
      <c r="K532" s="10">
        <f t="shared" si="8"/>
        <v>1190</v>
      </c>
    </row>
    <row r="533" spans="1:11" x14ac:dyDescent="0.3">
      <c r="A533" s="2">
        <f>IF(_xlfn.CONCAT(B533:C533)=_xlfn.CONCAT(B532:C532),MAX($A$2:A532),MAX($A$2:A532)+1)</f>
        <v>238</v>
      </c>
      <c r="B533" s="3">
        <v>45177</v>
      </c>
      <c r="C533" s="2" t="s">
        <v>615</v>
      </c>
      <c r="D533" s="47" t="str">
        <f>_xlfn.XLOOKUP(C533,Proveedores!A:A,Proveedores!B:B)</f>
        <v>EL RINCON DE EVITA</v>
      </c>
      <c r="E533" s="2">
        <v>27</v>
      </c>
      <c r="F533" s="2" t="str">
        <f>_xlfn.XLOOKUP(E533,Productos!A:A,Productos!B:B)</f>
        <v>TRUTRO DE POLLO</v>
      </c>
      <c r="G533" s="2" t="str">
        <f>_xlfn.XLOOKUP(F533,Productos!B:B,Productos!C:C)</f>
        <v>KG</v>
      </c>
      <c r="H533" s="12">
        <v>3.4673366834170856</v>
      </c>
      <c r="I533" s="10">
        <v>1990</v>
      </c>
      <c r="J533" s="10">
        <v>0</v>
      </c>
      <c r="K533" s="10">
        <f t="shared" si="8"/>
        <v>6900</v>
      </c>
    </row>
    <row r="534" spans="1:11" x14ac:dyDescent="0.3">
      <c r="A534" s="2">
        <f>IF(_xlfn.CONCAT(B534:C534)=_xlfn.CONCAT(B533:C533),MAX($A$2:A533),MAX($A$2:A533)+1)</f>
        <v>239</v>
      </c>
      <c r="B534" s="3">
        <v>45180</v>
      </c>
      <c r="C534" s="2" t="s">
        <v>615</v>
      </c>
      <c r="D534" s="47" t="str">
        <f>_xlfn.XLOOKUP(C534,Proveedores!A:A,Proveedores!B:B)</f>
        <v>EL RINCON DE EVITA</v>
      </c>
      <c r="E534" s="2">
        <v>27</v>
      </c>
      <c r="F534" s="2" t="str">
        <f>_xlfn.XLOOKUP(E534,Productos!A:A,Productos!B:B)</f>
        <v>TRUTRO DE POLLO</v>
      </c>
      <c r="G534" s="2" t="str">
        <f>_xlfn.XLOOKUP(F534,Productos!B:B,Productos!C:C)</f>
        <v>KG</v>
      </c>
      <c r="H534" s="12">
        <v>5.025125628140704</v>
      </c>
      <c r="I534" s="10">
        <v>1990</v>
      </c>
      <c r="J534" s="10">
        <v>0</v>
      </c>
      <c r="K534" s="10">
        <f t="shared" si="8"/>
        <v>10000</v>
      </c>
    </row>
    <row r="535" spans="1:11" x14ac:dyDescent="0.3">
      <c r="A535" s="2">
        <f>IF(_xlfn.CONCAT(B535:C535)=_xlfn.CONCAT(B534:C534),MAX($A$2:A534),MAX($A$2:A534)+1)</f>
        <v>240</v>
      </c>
      <c r="B535" s="3">
        <v>45213</v>
      </c>
      <c r="C535" s="2" t="s">
        <v>615</v>
      </c>
      <c r="D535" s="47" t="str">
        <f>_xlfn.XLOOKUP(C535,Proveedores!A:A,Proveedores!B:B)</f>
        <v>EL RINCON DE EVITA</v>
      </c>
      <c r="E535" s="2">
        <v>27</v>
      </c>
      <c r="F535" s="2" t="str">
        <f>_xlfn.XLOOKUP(E535,Productos!A:A,Productos!B:B)</f>
        <v>TRUTRO DE POLLO</v>
      </c>
      <c r="G535" s="2" t="str">
        <f>_xlfn.XLOOKUP(F535,Productos!B:B,Productos!C:C)</f>
        <v>KG</v>
      </c>
      <c r="H535" s="12">
        <v>1.4070351758793971</v>
      </c>
      <c r="I535" s="10">
        <v>1990</v>
      </c>
      <c r="J535" s="10">
        <v>0</v>
      </c>
      <c r="K535" s="10">
        <f t="shared" si="8"/>
        <v>2800</v>
      </c>
    </row>
    <row r="536" spans="1:11" x14ac:dyDescent="0.3">
      <c r="A536" s="2">
        <f>IF(_xlfn.CONCAT(B536:C536)=_xlfn.CONCAT(B535:C535),MAX($A$2:A535),MAX($A$2:A535)+1)</f>
        <v>241</v>
      </c>
      <c r="B536" s="3">
        <v>45183</v>
      </c>
      <c r="C536" s="2" t="s">
        <v>615</v>
      </c>
      <c r="D536" s="47" t="str">
        <f>_xlfn.XLOOKUP(C536,Proveedores!A:A,Proveedores!B:B)</f>
        <v>EL RINCON DE EVITA</v>
      </c>
      <c r="E536" s="2">
        <v>27</v>
      </c>
      <c r="F536" s="2" t="str">
        <f>_xlfn.XLOOKUP(E536,Productos!A:A,Productos!B:B)</f>
        <v>TRUTRO DE POLLO</v>
      </c>
      <c r="G536" s="2" t="str">
        <f>_xlfn.XLOOKUP(F536,Productos!B:B,Productos!C:C)</f>
        <v>KG</v>
      </c>
      <c r="H536" s="12">
        <v>5.974874371859296</v>
      </c>
      <c r="I536" s="10">
        <v>1990</v>
      </c>
      <c r="J536" s="14">
        <v>0</v>
      </c>
      <c r="K536" s="10">
        <f t="shared" si="8"/>
        <v>11890</v>
      </c>
    </row>
    <row r="537" spans="1:11" x14ac:dyDescent="0.3">
      <c r="A537" s="2">
        <f>IF(_xlfn.CONCAT(B537:C537)=_xlfn.CONCAT(B536:C536),MAX($A$2:A536),MAX($A$2:A536)+1)</f>
        <v>242</v>
      </c>
      <c r="B537" s="3">
        <v>45184</v>
      </c>
      <c r="C537" s="2" t="s">
        <v>615</v>
      </c>
      <c r="D537" s="47" t="str">
        <f>_xlfn.XLOOKUP(C537,Proveedores!A:A,Proveedores!B:B)</f>
        <v>EL RINCON DE EVITA</v>
      </c>
      <c r="E537" s="2">
        <v>42</v>
      </c>
      <c r="F537" s="2" t="str">
        <f>_xlfn.XLOOKUP(E537,Productos!A:A,Productos!B:B)</f>
        <v>PECHUGA POLLO</v>
      </c>
      <c r="G537" s="2" t="str">
        <f>_xlfn.XLOOKUP(F537,Productos!B:B,Productos!C:C)</f>
        <v>KG</v>
      </c>
      <c r="H537" s="12">
        <v>3.0923694779116464</v>
      </c>
      <c r="I537" s="10">
        <v>2490</v>
      </c>
      <c r="J537" s="14">
        <v>0</v>
      </c>
      <c r="K537" s="10">
        <f t="shared" si="8"/>
        <v>7700</v>
      </c>
    </row>
    <row r="538" spans="1:11" x14ac:dyDescent="0.3">
      <c r="A538" s="2">
        <f>IF(_xlfn.CONCAT(B538:C538)=_xlfn.CONCAT(B537:C537),MAX($A$2:A537),MAX($A$2:A537)+1)</f>
        <v>242</v>
      </c>
      <c r="B538" s="3">
        <v>45184</v>
      </c>
      <c r="C538" s="2" t="s">
        <v>615</v>
      </c>
      <c r="D538" s="47" t="str">
        <f>_xlfn.XLOOKUP(C538,Proveedores!A:A,Proveedores!B:B)</f>
        <v>EL RINCON DE EVITA</v>
      </c>
      <c r="E538" s="2">
        <v>27</v>
      </c>
      <c r="F538" s="2" t="str">
        <f>_xlfn.XLOOKUP(E538,Productos!A:A,Productos!B:B)</f>
        <v>TRUTRO DE POLLO</v>
      </c>
      <c r="G538" s="2" t="str">
        <f>_xlfn.XLOOKUP(F538,Productos!B:B,Productos!C:C)</f>
        <v>KG</v>
      </c>
      <c r="H538" s="12">
        <v>1.8090452261306533</v>
      </c>
      <c r="I538" s="10">
        <v>1990</v>
      </c>
      <c r="J538" s="14">
        <v>0</v>
      </c>
      <c r="K538" s="10">
        <f t="shared" si="8"/>
        <v>3600</v>
      </c>
    </row>
    <row r="539" spans="1:11" x14ac:dyDescent="0.3">
      <c r="A539" s="2">
        <f>IF(_xlfn.CONCAT(B539:C539)=_xlfn.CONCAT(B538:C538),MAX($A$2:A538),MAX($A$2:A538)+1)</f>
        <v>243</v>
      </c>
      <c r="B539" s="3">
        <v>45185</v>
      </c>
      <c r="C539" s="2" t="s">
        <v>615</v>
      </c>
      <c r="D539" s="47" t="str">
        <f>_xlfn.XLOOKUP(C539,Proveedores!A:A,Proveedores!B:B)</f>
        <v>EL RINCON DE EVITA</v>
      </c>
      <c r="E539" s="2">
        <v>27</v>
      </c>
      <c r="F539" s="2" t="str">
        <f>_xlfn.XLOOKUP(E539,Productos!A:A,Productos!B:B)</f>
        <v>TRUTRO DE POLLO</v>
      </c>
      <c r="G539" s="2" t="str">
        <f>_xlfn.XLOOKUP(F539,Productos!B:B,Productos!C:C)</f>
        <v>KG</v>
      </c>
      <c r="H539" s="12">
        <v>2.0100502512562812</v>
      </c>
      <c r="I539" s="10">
        <v>1990</v>
      </c>
      <c r="J539" s="14">
        <v>0</v>
      </c>
      <c r="K539" s="10">
        <f t="shared" si="8"/>
        <v>4000</v>
      </c>
    </row>
    <row r="540" spans="1:11" x14ac:dyDescent="0.3">
      <c r="A540" s="2">
        <f>IF(_xlfn.CONCAT(B540:C540)=_xlfn.CONCAT(B539:C539),MAX($A$2:A539),MAX($A$2:A539)+1)</f>
        <v>243</v>
      </c>
      <c r="B540" s="3">
        <v>45185</v>
      </c>
      <c r="C540" s="2" t="s">
        <v>615</v>
      </c>
      <c r="D540" s="47" t="str">
        <f>_xlfn.XLOOKUP(C540,Proveedores!A:A,Proveedores!B:B)</f>
        <v>EL RINCON DE EVITA</v>
      </c>
      <c r="E540" s="2">
        <v>42</v>
      </c>
      <c r="F540" s="2" t="str">
        <f>_xlfn.XLOOKUP(E540,Productos!A:A,Productos!B:B)</f>
        <v>PECHUGA POLLO</v>
      </c>
      <c r="G540" s="2" t="str">
        <f>_xlfn.XLOOKUP(F540,Productos!B:B,Productos!C:C)</f>
        <v>KG</v>
      </c>
      <c r="H540" s="12">
        <v>2.9718875502008033</v>
      </c>
      <c r="I540" s="10">
        <v>2490</v>
      </c>
      <c r="J540" s="14">
        <v>0</v>
      </c>
      <c r="K540" s="10">
        <f t="shared" si="8"/>
        <v>7400</v>
      </c>
    </row>
    <row r="541" spans="1:11" x14ac:dyDescent="0.3">
      <c r="A541" s="2">
        <f>IF(_xlfn.CONCAT(B541:C541)=_xlfn.CONCAT(B540:C540),MAX($A$2:A540),MAX($A$2:A540)+1)</f>
        <v>244</v>
      </c>
      <c r="B541" s="3">
        <v>45186</v>
      </c>
      <c r="C541" s="2" t="s">
        <v>615</v>
      </c>
      <c r="D541" s="47" t="str">
        <f>_xlfn.XLOOKUP(C541,Proveedores!A:A,Proveedores!B:B)</f>
        <v>EL RINCON DE EVITA</v>
      </c>
      <c r="E541" s="2">
        <v>42</v>
      </c>
      <c r="F541" s="2" t="str">
        <f>_xlfn.XLOOKUP(E541,Productos!A:A,Productos!B:B)</f>
        <v>PECHUGA POLLO</v>
      </c>
      <c r="G541" s="2" t="str">
        <f>_xlfn.XLOOKUP(F541,Productos!B:B,Productos!C:C)</f>
        <v>KG</v>
      </c>
      <c r="H541" s="12">
        <v>2.2329317269076303</v>
      </c>
      <c r="I541" s="10">
        <v>2490</v>
      </c>
      <c r="J541" s="14">
        <v>0</v>
      </c>
      <c r="K541" s="10">
        <f t="shared" si="8"/>
        <v>5560</v>
      </c>
    </row>
    <row r="542" spans="1:11" x14ac:dyDescent="0.3">
      <c r="A542" s="2">
        <f>IF(_xlfn.CONCAT(B542:C542)=_xlfn.CONCAT(B541:C541),MAX($A$2:A541),MAX($A$2:A541)+1)</f>
        <v>245</v>
      </c>
      <c r="B542" s="3">
        <v>45190</v>
      </c>
      <c r="C542" s="2" t="s">
        <v>615</v>
      </c>
      <c r="D542" s="47" t="str">
        <f>_xlfn.XLOOKUP(C542,Proveedores!A:A,Proveedores!B:B)</f>
        <v>EL RINCON DE EVITA</v>
      </c>
      <c r="E542" s="2">
        <v>27</v>
      </c>
      <c r="F542" s="2" t="str">
        <f>_xlfn.XLOOKUP(E542,Productos!A:A,Productos!B:B)</f>
        <v>TRUTRO DE POLLO</v>
      </c>
      <c r="G542" s="2" t="str">
        <f>_xlfn.XLOOKUP(F542,Productos!B:B,Productos!C:C)</f>
        <v>KG</v>
      </c>
      <c r="H542" s="12">
        <v>2.0100502512562812</v>
      </c>
      <c r="I542" s="10">
        <v>1990</v>
      </c>
      <c r="J542" s="14">
        <v>0</v>
      </c>
      <c r="K542" s="10">
        <f t="shared" si="8"/>
        <v>4000</v>
      </c>
    </row>
    <row r="543" spans="1:11" x14ac:dyDescent="0.3">
      <c r="A543" s="2">
        <f>IF(_xlfn.CONCAT(B543:C543)=_xlfn.CONCAT(B542:C542),MAX($A$2:A542),MAX($A$2:A542)+1)</f>
        <v>246</v>
      </c>
      <c r="B543" s="3">
        <v>45196</v>
      </c>
      <c r="C543" s="2" t="s">
        <v>615</v>
      </c>
      <c r="D543" s="47" t="str">
        <f>_xlfn.XLOOKUP(C543,Proveedores!A:A,Proveedores!B:B)</f>
        <v>EL RINCON DE EVITA</v>
      </c>
      <c r="E543" s="2">
        <v>27</v>
      </c>
      <c r="F543" s="2" t="str">
        <f>_xlfn.XLOOKUP(E543,Productos!A:A,Productos!B:B)</f>
        <v>TRUTRO DE POLLO</v>
      </c>
      <c r="G543" s="2" t="str">
        <f>_xlfn.XLOOKUP(F543,Productos!B:B,Productos!C:C)</f>
        <v>KG</v>
      </c>
      <c r="H543" s="12">
        <v>5</v>
      </c>
      <c r="I543" s="10">
        <v>1800</v>
      </c>
      <c r="J543" s="14">
        <v>0</v>
      </c>
      <c r="K543" s="10">
        <f t="shared" si="8"/>
        <v>9000</v>
      </c>
    </row>
    <row r="544" spans="1:11" x14ac:dyDescent="0.3">
      <c r="A544" s="2">
        <f>IF(_xlfn.CONCAT(B544:C544)=_xlfn.CONCAT(B543:C543),MAX($A$2:A543),MAX($A$2:A543)+1)</f>
        <v>246</v>
      </c>
      <c r="B544" s="3">
        <v>45196</v>
      </c>
      <c r="C544" s="2" t="s">
        <v>615</v>
      </c>
      <c r="D544" s="47" t="str">
        <f>_xlfn.XLOOKUP(C544,Proveedores!A:A,Proveedores!B:B)</f>
        <v>EL RINCON DE EVITA</v>
      </c>
      <c r="E544" s="2">
        <v>42</v>
      </c>
      <c r="F544" s="2" t="str">
        <f>_xlfn.XLOOKUP(E544,Productos!A:A,Productos!B:B)</f>
        <v>PECHUGA POLLO</v>
      </c>
      <c r="G544" s="2" t="str">
        <f>_xlfn.XLOOKUP(F544,Productos!B:B,Productos!C:C)</f>
        <v>KG</v>
      </c>
      <c r="H544" s="12">
        <v>5</v>
      </c>
      <c r="I544" s="10">
        <v>1800</v>
      </c>
      <c r="J544" s="14">
        <v>0</v>
      </c>
      <c r="K544" s="10">
        <f t="shared" si="8"/>
        <v>9000</v>
      </c>
    </row>
    <row r="545" spans="1:11" x14ac:dyDescent="0.3">
      <c r="A545" s="2">
        <f>IF(_xlfn.CONCAT(B545:C545)=_xlfn.CONCAT(B544:C544),MAX($A$2:A544),MAX($A$2:A544)+1)</f>
        <v>247</v>
      </c>
      <c r="B545" s="3">
        <v>45197</v>
      </c>
      <c r="C545" s="2" t="s">
        <v>615</v>
      </c>
      <c r="D545" s="47" t="str">
        <f>_xlfn.XLOOKUP(C545,Proveedores!A:A,Proveedores!B:B)</f>
        <v>EL RINCON DE EVITA</v>
      </c>
      <c r="E545" s="2">
        <v>27</v>
      </c>
      <c r="F545" s="2" t="str">
        <f>_xlfn.XLOOKUP(E545,Productos!A:A,Productos!B:B)</f>
        <v>TRUTRO DE POLLO</v>
      </c>
      <c r="G545" s="2" t="str">
        <f>_xlfn.XLOOKUP(F545,Productos!B:B,Productos!C:C)</f>
        <v>KG</v>
      </c>
      <c r="H545" s="12">
        <v>1.5075376884422111</v>
      </c>
      <c r="I545" s="10">
        <v>1990</v>
      </c>
      <c r="J545" s="14">
        <v>0</v>
      </c>
      <c r="K545" s="10">
        <f t="shared" si="8"/>
        <v>3000</v>
      </c>
    </row>
    <row r="546" spans="1:11" x14ac:dyDescent="0.3">
      <c r="A546" s="2">
        <f>IF(_xlfn.CONCAT(B546:C546)=_xlfn.CONCAT(B545:C545),MAX($A$2:A545),MAX($A$2:A545)+1)</f>
        <v>248</v>
      </c>
      <c r="B546" s="3">
        <v>45199</v>
      </c>
      <c r="C546" s="2" t="s">
        <v>615</v>
      </c>
      <c r="D546" s="47" t="str">
        <f>_xlfn.XLOOKUP(C546,Proveedores!A:A,Proveedores!B:B)</f>
        <v>EL RINCON DE EVITA</v>
      </c>
      <c r="E546" s="2">
        <v>27</v>
      </c>
      <c r="F546" s="2" t="str">
        <f>_xlfn.XLOOKUP(E546,Productos!A:A,Productos!B:B)</f>
        <v>TRUTRO DE POLLO</v>
      </c>
      <c r="G546" s="2" t="str">
        <f>_xlfn.XLOOKUP(F546,Productos!B:B,Productos!C:C)</f>
        <v>KG</v>
      </c>
      <c r="H546" s="12">
        <v>2.0100502512562812</v>
      </c>
      <c r="I546" s="10">
        <v>1990</v>
      </c>
      <c r="J546" s="14">
        <v>0</v>
      </c>
      <c r="K546" s="10">
        <f t="shared" si="8"/>
        <v>4000</v>
      </c>
    </row>
    <row r="547" spans="1:11" x14ac:dyDescent="0.3">
      <c r="A547" s="2">
        <f>IF(_xlfn.CONCAT(B547:C547)=_xlfn.CONCAT(B546:C546),MAX($A$2:A546),MAX($A$2:A546)+1)</f>
        <v>249</v>
      </c>
      <c r="B547" s="3">
        <v>45184</v>
      </c>
      <c r="C547" s="2" t="s">
        <v>360</v>
      </c>
      <c r="D547" s="47" t="str">
        <f>_xlfn.XLOOKUP(C547,Proveedores!A:A,Proveedores!B:B)</f>
        <v>LA GARZA</v>
      </c>
      <c r="E547" s="2">
        <v>1037</v>
      </c>
      <c r="F547" s="2" t="str">
        <f>_xlfn.XLOOKUP(E547,Productos!A:A,Productos!B:B)</f>
        <v>PAPEL HIGIENICO</v>
      </c>
      <c r="G547" s="2" t="str">
        <f>_xlfn.XLOOKUP(F547,Productos!B:B,Productos!C:C)</f>
        <v>UN</v>
      </c>
      <c r="H547" s="12">
        <v>1</v>
      </c>
      <c r="I547" s="10">
        <v>14000</v>
      </c>
      <c r="J547" s="14">
        <v>0</v>
      </c>
      <c r="K547" s="10">
        <f t="shared" si="8"/>
        <v>14000</v>
      </c>
    </row>
    <row r="548" spans="1:11" x14ac:dyDescent="0.3">
      <c r="A548" s="2">
        <f>IF(_xlfn.CONCAT(B548:C548)=_xlfn.CONCAT(B547:C547),MAX($A$2:A547),MAX($A$2:A547)+1)</f>
        <v>249</v>
      </c>
      <c r="B548" s="3">
        <v>45184</v>
      </c>
      <c r="C548" s="2" t="s">
        <v>360</v>
      </c>
      <c r="D548" s="47" t="str">
        <f>_xlfn.XLOOKUP(C548,Proveedores!A:A,Proveedores!B:B)</f>
        <v>LA GARZA</v>
      </c>
      <c r="E548" s="2">
        <v>34</v>
      </c>
      <c r="F548" s="2" t="str">
        <f>_xlfn.XLOOKUP(E548,Productos!A:A,Productos!B:B)</f>
        <v>HUEVOS</v>
      </c>
      <c r="G548" s="2" t="str">
        <f>_xlfn.XLOOKUP(F548,Productos!B:B,Productos!C:C)</f>
        <v>UN</v>
      </c>
      <c r="H548" s="12">
        <v>1</v>
      </c>
      <c r="I548" s="10">
        <v>6000</v>
      </c>
      <c r="J548" s="14">
        <v>0</v>
      </c>
      <c r="K548" s="10">
        <f t="shared" si="8"/>
        <v>6000</v>
      </c>
    </row>
    <row r="549" spans="1:11" x14ac:dyDescent="0.3">
      <c r="A549" s="2">
        <f>IF(_xlfn.CONCAT(B549:C549)=_xlfn.CONCAT(B548:C548),MAX($A$2:A548),MAX($A$2:A548)+1)</f>
        <v>249</v>
      </c>
      <c r="B549" s="3">
        <v>45184</v>
      </c>
      <c r="C549" s="2" t="s">
        <v>360</v>
      </c>
      <c r="D549" s="47" t="str">
        <f>_xlfn.XLOOKUP(C549,Proveedores!A:A,Proveedores!B:B)</f>
        <v>LA GARZA</v>
      </c>
      <c r="E549" s="2">
        <v>1011</v>
      </c>
      <c r="F549" s="2" t="str">
        <f>_xlfn.XLOOKUP(E549,Productos!A:A,Productos!B:B)</f>
        <v>ART. LIMPIEZA</v>
      </c>
      <c r="G549" s="2" t="str">
        <f>_xlfn.XLOOKUP(F549,Productos!B:B,Productos!C:C)</f>
        <v>UN</v>
      </c>
      <c r="H549" s="12">
        <v>1</v>
      </c>
      <c r="I549" s="10">
        <v>1000</v>
      </c>
      <c r="J549" s="14">
        <v>0</v>
      </c>
      <c r="K549" s="10">
        <f t="shared" si="8"/>
        <v>1000</v>
      </c>
    </row>
    <row r="550" spans="1:11" x14ac:dyDescent="0.3">
      <c r="A550" s="2">
        <f>IF(_xlfn.CONCAT(B550:C550)=_xlfn.CONCAT(B549:C549),MAX($A$2:A549),MAX($A$2:A549)+1)</f>
        <v>250</v>
      </c>
      <c r="B550" s="3">
        <v>45177</v>
      </c>
      <c r="C550" s="2" t="s">
        <v>233</v>
      </c>
      <c r="D550" s="47" t="str">
        <f>_xlfn.XLOOKUP(C550,Proveedores!A:A,Proveedores!B:B)</f>
        <v>AURIGAS - ABASTIBLE</v>
      </c>
      <c r="E550" s="2">
        <v>1006</v>
      </c>
      <c r="F550" s="2" t="str">
        <f>_xlfn.XLOOKUP(E550,Productos!A:A,Productos!B:B)</f>
        <v>GAS - GALONES</v>
      </c>
      <c r="G550" s="2" t="str">
        <f>_xlfn.XLOOKUP(F550,Productos!B:B,Productos!C:C)</f>
        <v>UN</v>
      </c>
      <c r="H550" s="12">
        <v>1</v>
      </c>
      <c r="I550" s="10">
        <v>17500</v>
      </c>
      <c r="J550" s="14">
        <v>0</v>
      </c>
      <c r="K550" s="10">
        <f t="shared" si="8"/>
        <v>17500</v>
      </c>
    </row>
    <row r="551" spans="1:11" x14ac:dyDescent="0.3">
      <c r="A551" s="2">
        <f>IF(_xlfn.CONCAT(B551:C551)=_xlfn.CONCAT(B550:C550),MAX($A$2:A550),MAX($A$2:A550)+1)</f>
        <v>251</v>
      </c>
      <c r="B551" s="3">
        <v>45195</v>
      </c>
      <c r="C551" s="2" t="s">
        <v>233</v>
      </c>
      <c r="D551" s="47" t="str">
        <f>_xlfn.XLOOKUP(C551,Proveedores!A:A,Proveedores!B:B)</f>
        <v>AURIGAS - ABASTIBLE</v>
      </c>
      <c r="E551" s="2">
        <v>1006</v>
      </c>
      <c r="F551" s="2" t="str">
        <f>_xlfn.XLOOKUP(E551,Productos!A:A,Productos!B:B)</f>
        <v>GAS - GALONES</v>
      </c>
      <c r="G551" s="2" t="str">
        <f>_xlfn.XLOOKUP(F551,Productos!B:B,Productos!C:C)</f>
        <v>UN</v>
      </c>
      <c r="H551" s="12">
        <v>1</v>
      </c>
      <c r="I551" s="10">
        <v>16400</v>
      </c>
      <c r="J551" s="14">
        <v>0</v>
      </c>
      <c r="K551" s="10">
        <f t="shared" si="8"/>
        <v>16400</v>
      </c>
    </row>
    <row r="552" spans="1:11" x14ac:dyDescent="0.3">
      <c r="A552" s="2">
        <f>IF(_xlfn.CONCAT(B552:C552)=_xlfn.CONCAT(B551:C551),MAX($A$2:A551),MAX($A$2:A551)+1)</f>
        <v>252</v>
      </c>
      <c r="B552" s="3">
        <v>45182</v>
      </c>
      <c r="C552" s="2" t="s">
        <v>378</v>
      </c>
      <c r="D552" s="47" t="str">
        <f>_xlfn.XLOOKUP(C552,Proveedores!A:A,Proveedores!B:B)</f>
        <v>DANIEL GONZALEZ</v>
      </c>
      <c r="E552" s="2">
        <v>25</v>
      </c>
      <c r="F552" s="2" t="str">
        <f>_xlfn.XLOOKUP(E552,Productos!A:A,Productos!B:B)</f>
        <v>ACEITUNAS ECONOMICAS</v>
      </c>
      <c r="G552" s="2" t="str">
        <f>_xlfn.XLOOKUP(F552,Productos!B:B,Productos!C:C)</f>
        <v>KG</v>
      </c>
      <c r="H552" s="12">
        <v>1</v>
      </c>
      <c r="I552" s="10">
        <v>16200</v>
      </c>
      <c r="J552" s="14">
        <v>0</v>
      </c>
      <c r="K552" s="10">
        <f t="shared" si="8"/>
        <v>16200</v>
      </c>
    </row>
    <row r="553" spans="1:11" x14ac:dyDescent="0.3">
      <c r="A553" s="2">
        <f>IF(_xlfn.CONCAT(B553:C553)=_xlfn.CONCAT(B552:C552),MAX($A$2:A552),MAX($A$2:A552)+1)</f>
        <v>253</v>
      </c>
      <c r="B553" s="3">
        <v>45183</v>
      </c>
      <c r="C553" s="2" t="s">
        <v>302</v>
      </c>
      <c r="D553" s="47" t="str">
        <f>_xlfn.XLOOKUP(C553,Proveedores!A:A,Proveedores!B:B)</f>
        <v>JUGETERIA MENAJES DONDE SILVA</v>
      </c>
      <c r="E553" s="2">
        <v>1018</v>
      </c>
      <c r="F553" s="2" t="str">
        <f>_xlfn.XLOOKUP(E553,Productos!A:A,Productos!B:B)</f>
        <v>VELAS</v>
      </c>
      <c r="G553" s="2" t="str">
        <f>_xlfn.XLOOKUP(F553,Productos!B:B,Productos!C:C)</f>
        <v>UN</v>
      </c>
      <c r="H553" s="12">
        <v>3</v>
      </c>
      <c r="I553" s="10">
        <v>1200</v>
      </c>
      <c r="J553" s="14">
        <v>0</v>
      </c>
      <c r="K553" s="10">
        <f t="shared" si="8"/>
        <v>3600</v>
      </c>
    </row>
    <row r="554" spans="1:11" x14ac:dyDescent="0.3">
      <c r="A554" s="2">
        <f>IF(_xlfn.CONCAT(B554:C554)=_xlfn.CONCAT(B553:C553),MAX($A$2:A553),MAX($A$2:A553)+1)</f>
        <v>254</v>
      </c>
      <c r="B554" s="3">
        <v>45198</v>
      </c>
      <c r="C554" s="2" t="s">
        <v>302</v>
      </c>
      <c r="D554" s="47" t="str">
        <f>_xlfn.XLOOKUP(C554,Proveedores!A:A,Proveedores!B:B)</f>
        <v>JUGETERIA MENAJES DONDE SILVA</v>
      </c>
      <c r="E554" s="2">
        <v>1018</v>
      </c>
      <c r="F554" s="2" t="str">
        <f>_xlfn.XLOOKUP(E554,Productos!A:A,Productos!B:B)</f>
        <v>VELAS</v>
      </c>
      <c r="G554" s="2" t="str">
        <f>_xlfn.XLOOKUP(F554,Productos!B:B,Productos!C:C)</f>
        <v>UN</v>
      </c>
      <c r="H554" s="12">
        <v>2</v>
      </c>
      <c r="I554" s="10">
        <v>1200</v>
      </c>
      <c r="J554" s="14">
        <v>0</v>
      </c>
      <c r="K554" s="10">
        <f t="shared" si="8"/>
        <v>2400</v>
      </c>
    </row>
    <row r="555" spans="1:11" x14ac:dyDescent="0.3">
      <c r="A555" s="2">
        <f>IF(_xlfn.CONCAT(B555:C555)=_xlfn.CONCAT(B554:C554),MAX($A$2:A554),MAX($A$2:A554)+1)</f>
        <v>255</v>
      </c>
      <c r="B555" s="3">
        <v>45184</v>
      </c>
      <c r="C555" s="2" t="s">
        <v>676</v>
      </c>
      <c r="D555" s="47" t="str">
        <f>_xlfn.XLOOKUP(C555,Proveedores!A:A,Proveedores!B:B)</f>
        <v>COMERCIAL AGUILERA</v>
      </c>
      <c r="E555" s="2">
        <v>63</v>
      </c>
      <c r="F555" s="2" t="str">
        <f>_xlfn.XLOOKUP(E555,Productos!A:A,Productos!B:B)</f>
        <v>MANTECA</v>
      </c>
      <c r="G555" s="2" t="str">
        <f>_xlfn.XLOOKUP(F555,Productos!B:B,Productos!C:C)</f>
        <v>UN</v>
      </c>
      <c r="H555" s="12">
        <v>2</v>
      </c>
      <c r="I555" s="10">
        <v>2490</v>
      </c>
      <c r="J555" s="14">
        <v>0</v>
      </c>
      <c r="K555" s="10">
        <f t="shared" si="8"/>
        <v>4980</v>
      </c>
    </row>
    <row r="556" spans="1:11" x14ac:dyDescent="0.3">
      <c r="A556" s="2">
        <f>IF(_xlfn.CONCAT(B556:C556)=_xlfn.CONCAT(B555:C555),MAX($A$2:A555),MAX($A$2:A555)+1)</f>
        <v>256</v>
      </c>
      <c r="B556" s="3">
        <v>45180</v>
      </c>
      <c r="C556" s="2" t="s">
        <v>323</v>
      </c>
      <c r="D556" s="47" t="str">
        <f>_xlfn.XLOOKUP(C556,Proveedores!A:A,Proveedores!B:B)</f>
        <v>AGUAS GONZALO</v>
      </c>
      <c r="E556" s="2">
        <v>1012</v>
      </c>
      <c r="F556" s="2" t="str">
        <f>_xlfn.XLOOKUP(E556,Productos!A:A,Productos!B:B)</f>
        <v>AGUA BIDON</v>
      </c>
      <c r="G556" s="2" t="str">
        <f>_xlfn.XLOOKUP(F556,Productos!B:B,Productos!C:C)</f>
        <v>UN</v>
      </c>
      <c r="H556" s="12">
        <v>2</v>
      </c>
      <c r="I556" s="10">
        <v>2000</v>
      </c>
      <c r="J556" s="14">
        <v>0</v>
      </c>
      <c r="K556" s="10">
        <f t="shared" si="8"/>
        <v>4000</v>
      </c>
    </row>
    <row r="557" spans="1:11" x14ac:dyDescent="0.3">
      <c r="A557" s="2">
        <f>IF(_xlfn.CONCAT(B557:C557)=_xlfn.CONCAT(B556:C556),MAX($A$2:A556),MAX($A$2:A556)+1)</f>
        <v>257</v>
      </c>
      <c r="B557" s="3">
        <v>45196</v>
      </c>
      <c r="C557" s="2" t="s">
        <v>323</v>
      </c>
      <c r="D557" s="47" t="str">
        <f>_xlfn.XLOOKUP(C557,Proveedores!A:A,Proveedores!B:B)</f>
        <v>AGUAS GONZALO</v>
      </c>
      <c r="E557" s="2">
        <v>1012</v>
      </c>
      <c r="F557" s="2" t="str">
        <f>_xlfn.XLOOKUP(E557,Productos!A:A,Productos!B:B)</f>
        <v>AGUA BIDON</v>
      </c>
      <c r="G557" s="2" t="str">
        <f>_xlfn.XLOOKUP(F557,Productos!B:B,Productos!C:C)</f>
        <v>UN</v>
      </c>
      <c r="H557" s="12">
        <v>2</v>
      </c>
      <c r="I557" s="10">
        <v>2000</v>
      </c>
      <c r="J557" s="14">
        <v>0</v>
      </c>
      <c r="K557" s="10">
        <f t="shared" si="8"/>
        <v>4000</v>
      </c>
    </row>
    <row r="558" spans="1:11" x14ac:dyDescent="0.3">
      <c r="A558" s="2">
        <f>IF(_xlfn.CONCAT(B558:C558)=_xlfn.CONCAT(B557:C557),MAX($A$2:A557),MAX($A$2:A557)+1)</f>
        <v>258</v>
      </c>
      <c r="B558" s="3">
        <v>45179</v>
      </c>
      <c r="C558" s="2" t="s">
        <v>294</v>
      </c>
      <c r="D558" s="47" t="str">
        <f>_xlfn.XLOOKUP(C558,Proveedores!A:A,Proveedores!B:B)</f>
        <v>LA QUILLOTANA</v>
      </c>
      <c r="E558" s="2">
        <v>56</v>
      </c>
      <c r="F558" s="2" t="str">
        <f>_xlfn.XLOOKUP(E558,Productos!A:A,Productos!B:B)</f>
        <v>VERDURAS</v>
      </c>
      <c r="G558" s="2" t="str">
        <f>_xlfn.XLOOKUP(F558,Productos!B:B,Productos!C:C)</f>
        <v>UN</v>
      </c>
      <c r="H558" s="12">
        <v>1</v>
      </c>
      <c r="I558" s="10">
        <v>6670</v>
      </c>
      <c r="J558" s="14">
        <v>0</v>
      </c>
      <c r="K558" s="10">
        <f t="shared" si="8"/>
        <v>6670</v>
      </c>
    </row>
    <row r="559" spans="1:11" x14ac:dyDescent="0.3">
      <c r="A559" s="2">
        <f>IF(_xlfn.CONCAT(B559:C559)=_xlfn.CONCAT(B558:C558),MAX($A$2:A558),MAX($A$2:A558)+1)</f>
        <v>259</v>
      </c>
      <c r="B559" s="3">
        <v>45177</v>
      </c>
      <c r="C559" s="2" t="s">
        <v>294</v>
      </c>
      <c r="D559" s="47" t="str">
        <f>_xlfn.XLOOKUP(C559,Proveedores!A:A,Proveedores!B:B)</f>
        <v>LA QUILLOTANA</v>
      </c>
      <c r="E559" s="2">
        <v>56</v>
      </c>
      <c r="F559" s="2" t="str">
        <f>_xlfn.XLOOKUP(E559,Productos!A:A,Productos!B:B)</f>
        <v>VERDURAS</v>
      </c>
      <c r="G559" s="2" t="str">
        <f>_xlfn.XLOOKUP(F559,Productos!B:B,Productos!C:C)</f>
        <v>UN</v>
      </c>
      <c r="H559" s="12">
        <v>1</v>
      </c>
      <c r="I559" s="10">
        <v>2500</v>
      </c>
      <c r="J559" s="14">
        <v>0</v>
      </c>
      <c r="K559" s="10">
        <f t="shared" si="8"/>
        <v>2500</v>
      </c>
    </row>
    <row r="560" spans="1:11" x14ac:dyDescent="0.3">
      <c r="A560" s="2">
        <f>IF(_xlfn.CONCAT(B560:C560)=_xlfn.CONCAT(B559:C559),MAX($A$2:A559),MAX($A$2:A559)+1)</f>
        <v>260</v>
      </c>
      <c r="B560" s="3">
        <v>45181</v>
      </c>
      <c r="C560" s="2" t="s">
        <v>294</v>
      </c>
      <c r="D560" s="47" t="str">
        <f>_xlfn.XLOOKUP(C560,Proveedores!A:A,Proveedores!B:B)</f>
        <v>LA QUILLOTANA</v>
      </c>
      <c r="E560" s="2">
        <v>56</v>
      </c>
      <c r="F560" s="2" t="str">
        <f>_xlfn.XLOOKUP(E560,Productos!A:A,Productos!B:B)</f>
        <v>VERDURAS</v>
      </c>
      <c r="G560" s="2" t="str">
        <f>_xlfn.XLOOKUP(F560,Productos!B:B,Productos!C:C)</f>
        <v>UN</v>
      </c>
      <c r="H560" s="12">
        <v>1</v>
      </c>
      <c r="I560" s="10">
        <v>3200</v>
      </c>
      <c r="J560" s="14">
        <v>0</v>
      </c>
      <c r="K560" s="10">
        <f t="shared" si="8"/>
        <v>3200</v>
      </c>
    </row>
    <row r="561" spans="1:11" x14ac:dyDescent="0.3">
      <c r="A561" s="2">
        <f>IF(_xlfn.CONCAT(B561:C561)=_xlfn.CONCAT(B560:C560),MAX($A$2:A560),MAX($A$2:A560)+1)</f>
        <v>261</v>
      </c>
      <c r="B561" s="3">
        <v>45193</v>
      </c>
      <c r="C561" s="2" t="s">
        <v>294</v>
      </c>
      <c r="D561" s="47" t="str">
        <f>_xlfn.XLOOKUP(C561,Proveedores!A:A,Proveedores!B:B)</f>
        <v>LA QUILLOTANA</v>
      </c>
      <c r="E561" s="2">
        <v>56</v>
      </c>
      <c r="F561" s="2" t="str">
        <f>_xlfn.XLOOKUP(E561,Productos!A:A,Productos!B:B)</f>
        <v>VERDURAS</v>
      </c>
      <c r="G561" s="2" t="str">
        <f>_xlfn.XLOOKUP(F561,Productos!B:B,Productos!C:C)</f>
        <v>UN</v>
      </c>
      <c r="H561" s="12">
        <v>1</v>
      </c>
      <c r="I561" s="10">
        <v>4100</v>
      </c>
      <c r="J561" s="14">
        <v>0</v>
      </c>
      <c r="K561" s="10">
        <f t="shared" si="8"/>
        <v>4100</v>
      </c>
    </row>
    <row r="562" spans="1:11" x14ac:dyDescent="0.3">
      <c r="A562" s="2">
        <f>IF(_xlfn.CONCAT(B562:C562)=_xlfn.CONCAT(B561:C561),MAX($A$2:A561),MAX($A$2:A561)+1)</f>
        <v>262</v>
      </c>
      <c r="B562" s="3">
        <v>45172</v>
      </c>
      <c r="C562" s="2" t="s">
        <v>294</v>
      </c>
      <c r="D562" s="47" t="str">
        <f>_xlfn.XLOOKUP(C562,Proveedores!A:A,Proveedores!B:B)</f>
        <v>LA QUILLOTANA</v>
      </c>
      <c r="E562" s="2">
        <v>56</v>
      </c>
      <c r="F562" s="2" t="str">
        <f>_xlfn.XLOOKUP(E562,Productos!A:A,Productos!B:B)</f>
        <v>VERDURAS</v>
      </c>
      <c r="G562" s="2" t="str">
        <f>_xlfn.XLOOKUP(F562,Productos!B:B,Productos!C:C)</f>
        <v>UN</v>
      </c>
      <c r="H562" s="12">
        <v>1</v>
      </c>
      <c r="I562" s="10">
        <v>5540</v>
      </c>
      <c r="J562" s="14">
        <v>0</v>
      </c>
      <c r="K562" s="10">
        <f t="shared" si="8"/>
        <v>5540</v>
      </c>
    </row>
    <row r="563" spans="1:11" x14ac:dyDescent="0.3">
      <c r="A563" s="2">
        <f>IF(_xlfn.CONCAT(B563:C563)=_xlfn.CONCAT(B562:C562),MAX($A$2:A562),MAX($A$2:A562)+1)</f>
        <v>263</v>
      </c>
      <c r="B563" s="3">
        <v>45197</v>
      </c>
      <c r="C563" s="2" t="s">
        <v>116</v>
      </c>
      <c r="D563" s="47" t="str">
        <f>_xlfn.XLOOKUP(C563,Proveedores!A:A,Proveedores!B:B)</f>
        <v>EMPRESA COMERCIAL LA VEGA</v>
      </c>
      <c r="E563" s="2">
        <v>56</v>
      </c>
      <c r="F563" s="2" t="str">
        <f>_xlfn.XLOOKUP(E563,Productos!A:A,Productos!B:B)</f>
        <v>VERDURAS</v>
      </c>
      <c r="G563" s="2" t="str">
        <f>_xlfn.XLOOKUP(F563,Productos!B:B,Productos!C:C)</f>
        <v>UN</v>
      </c>
      <c r="H563" s="12">
        <v>1</v>
      </c>
      <c r="I563" s="10">
        <v>3100</v>
      </c>
      <c r="J563" s="14">
        <v>0</v>
      </c>
      <c r="K563" s="10">
        <f t="shared" si="8"/>
        <v>3100</v>
      </c>
    </row>
    <row r="564" spans="1:11" x14ac:dyDescent="0.3">
      <c r="A564" s="2">
        <f>IF(_xlfn.CONCAT(B564:C564)=_xlfn.CONCAT(B563:C563),MAX($A$2:A563),MAX($A$2:A563)+1)</f>
        <v>264</v>
      </c>
      <c r="B564" s="3">
        <v>45193</v>
      </c>
      <c r="C564" s="2" t="s">
        <v>116</v>
      </c>
      <c r="D564" s="47" t="str">
        <f>_xlfn.XLOOKUP(C564,Proveedores!A:A,Proveedores!B:B)</f>
        <v>EMPRESA COMERCIAL LA VEGA</v>
      </c>
      <c r="E564" s="2">
        <v>56</v>
      </c>
      <c r="F564" s="2" t="str">
        <f>_xlfn.XLOOKUP(E564,Productos!A:A,Productos!B:B)</f>
        <v>VERDURAS</v>
      </c>
      <c r="G564" s="2" t="str">
        <f>_xlfn.XLOOKUP(F564,Productos!B:B,Productos!C:C)</f>
        <v>UN</v>
      </c>
      <c r="H564" s="12">
        <v>1</v>
      </c>
      <c r="I564" s="10">
        <v>2000</v>
      </c>
      <c r="J564" s="14">
        <v>0</v>
      </c>
      <c r="K564" s="10">
        <f t="shared" si="8"/>
        <v>2000</v>
      </c>
    </row>
    <row r="565" spans="1:11" x14ac:dyDescent="0.3">
      <c r="A565" s="2">
        <f>IF(_xlfn.CONCAT(B565:C565)=_xlfn.CONCAT(B564:C564),MAX($A$2:A564),MAX($A$2:A564)+1)</f>
        <v>265</v>
      </c>
      <c r="B565" s="3">
        <v>45196</v>
      </c>
      <c r="C565" s="2" t="s">
        <v>116</v>
      </c>
      <c r="D565" s="47" t="str">
        <f>_xlfn.XLOOKUP(C565,Proveedores!A:A,Proveedores!B:B)</f>
        <v>EMPRESA COMERCIAL LA VEGA</v>
      </c>
      <c r="E565" s="2">
        <v>56</v>
      </c>
      <c r="F565" s="2" t="str">
        <f>_xlfn.XLOOKUP(E565,Productos!A:A,Productos!B:B)</f>
        <v>VERDURAS</v>
      </c>
      <c r="G565" s="2" t="str">
        <f>_xlfn.XLOOKUP(F565,Productos!B:B,Productos!C:C)</f>
        <v>UN</v>
      </c>
      <c r="H565" s="12">
        <v>1</v>
      </c>
      <c r="I565" s="10">
        <v>3400</v>
      </c>
      <c r="J565" s="14">
        <v>0</v>
      </c>
      <c r="K565" s="10">
        <f t="shared" si="8"/>
        <v>3400</v>
      </c>
    </row>
    <row r="566" spans="1:11" x14ac:dyDescent="0.3">
      <c r="A566" s="2">
        <f>IF(_xlfn.CONCAT(B566:C566)=_xlfn.CONCAT(B565:C565),MAX($A$2:A565),MAX($A$2:A565)+1)</f>
        <v>266</v>
      </c>
      <c r="B566" s="3">
        <v>45187</v>
      </c>
      <c r="C566" s="2" t="s">
        <v>116</v>
      </c>
      <c r="D566" s="47" t="str">
        <f>_xlfn.XLOOKUP(C566,Proveedores!A:A,Proveedores!B:B)</f>
        <v>EMPRESA COMERCIAL LA VEGA</v>
      </c>
      <c r="E566" s="2">
        <v>56</v>
      </c>
      <c r="F566" s="2" t="str">
        <f>_xlfn.XLOOKUP(E566,Productos!A:A,Productos!B:B)</f>
        <v>VERDURAS</v>
      </c>
      <c r="G566" s="2" t="str">
        <f>_xlfn.XLOOKUP(F566,Productos!B:B,Productos!C:C)</f>
        <v>UN</v>
      </c>
      <c r="H566" s="12">
        <v>1</v>
      </c>
      <c r="I566" s="10">
        <v>3700</v>
      </c>
      <c r="J566" s="14">
        <v>0</v>
      </c>
      <c r="K566" s="10">
        <f t="shared" si="8"/>
        <v>3700</v>
      </c>
    </row>
    <row r="567" spans="1:11" x14ac:dyDescent="0.3">
      <c r="A567" s="2">
        <f>IF(_xlfn.CONCAT(B567:C567)=_xlfn.CONCAT(B566:C566),MAX($A$2:A566),MAX($A$2:A566)+1)</f>
        <v>267</v>
      </c>
      <c r="B567" s="3">
        <v>45186</v>
      </c>
      <c r="C567" s="2" t="s">
        <v>116</v>
      </c>
      <c r="D567" s="47" t="str">
        <f>_xlfn.XLOOKUP(C567,Proveedores!A:A,Proveedores!B:B)</f>
        <v>EMPRESA COMERCIAL LA VEGA</v>
      </c>
      <c r="E567" s="2">
        <v>56</v>
      </c>
      <c r="F567" s="2" t="str">
        <f>_xlfn.XLOOKUP(E567,Productos!A:A,Productos!B:B)</f>
        <v>VERDURAS</v>
      </c>
      <c r="G567" s="2" t="str">
        <f>_xlfn.XLOOKUP(F567,Productos!B:B,Productos!C:C)</f>
        <v>UN</v>
      </c>
      <c r="H567" s="12">
        <v>1</v>
      </c>
      <c r="I567" s="10">
        <v>4800</v>
      </c>
      <c r="J567" s="14">
        <v>0</v>
      </c>
      <c r="K567" s="10">
        <f t="shared" si="8"/>
        <v>4800</v>
      </c>
    </row>
    <row r="568" spans="1:11" x14ac:dyDescent="0.3">
      <c r="A568" s="2">
        <f>IF(_xlfn.CONCAT(B568:C568)=_xlfn.CONCAT(B567:C567),MAX($A$2:A567),MAX($A$2:A567)+1)</f>
        <v>268</v>
      </c>
      <c r="B568" s="3">
        <v>45183</v>
      </c>
      <c r="C568" s="2" t="s">
        <v>116</v>
      </c>
      <c r="D568" s="47" t="str">
        <f>_xlfn.XLOOKUP(C568,Proveedores!A:A,Proveedores!B:B)</f>
        <v>EMPRESA COMERCIAL LA VEGA</v>
      </c>
      <c r="E568" s="2">
        <v>56</v>
      </c>
      <c r="F568" s="2" t="str">
        <f>_xlfn.XLOOKUP(E568,Productos!A:A,Productos!B:B)</f>
        <v>VERDURAS</v>
      </c>
      <c r="G568" s="2" t="str">
        <f>_xlfn.XLOOKUP(F568,Productos!B:B,Productos!C:C)</f>
        <v>UN</v>
      </c>
      <c r="H568" s="12">
        <v>1</v>
      </c>
      <c r="I568" s="10">
        <v>17700</v>
      </c>
      <c r="J568" s="14">
        <v>0</v>
      </c>
      <c r="K568" s="10">
        <f t="shared" si="8"/>
        <v>17700</v>
      </c>
    </row>
    <row r="569" spans="1:11" x14ac:dyDescent="0.3">
      <c r="A569" s="2">
        <f>IF(_xlfn.CONCAT(B569:C569)=_xlfn.CONCAT(B568:C568),MAX($A$2:A568),MAX($A$2:A568)+1)</f>
        <v>269</v>
      </c>
      <c r="B569" s="3">
        <v>45184</v>
      </c>
      <c r="C569" s="2" t="s">
        <v>116</v>
      </c>
      <c r="D569" s="47" t="str">
        <f>_xlfn.XLOOKUP(C569,Proveedores!A:A,Proveedores!B:B)</f>
        <v>EMPRESA COMERCIAL LA VEGA</v>
      </c>
      <c r="E569" s="2">
        <v>56</v>
      </c>
      <c r="F569" s="2" t="str">
        <f>_xlfn.XLOOKUP(E569,Productos!A:A,Productos!B:B)</f>
        <v>VERDURAS</v>
      </c>
      <c r="G569" s="2" t="str">
        <f>_xlfn.XLOOKUP(F569,Productos!B:B,Productos!C:C)</f>
        <v>UN</v>
      </c>
      <c r="H569" s="12">
        <v>1</v>
      </c>
      <c r="I569" s="10">
        <v>1000</v>
      </c>
      <c r="J569" s="14">
        <v>0</v>
      </c>
      <c r="K569" s="10">
        <f t="shared" si="8"/>
        <v>1000</v>
      </c>
    </row>
    <row r="570" spans="1:11" x14ac:dyDescent="0.3">
      <c r="A570" s="2">
        <f>IF(_xlfn.CONCAT(B570:C570)=_xlfn.CONCAT(B569:C569),MAX($A$2:A569),MAX($A$2:A569)+1)</f>
        <v>270</v>
      </c>
      <c r="B570" s="3">
        <v>45190</v>
      </c>
      <c r="C570" s="2" t="s">
        <v>116</v>
      </c>
      <c r="D570" s="47" t="str">
        <f>_xlfn.XLOOKUP(C570,Proveedores!A:A,Proveedores!B:B)</f>
        <v>EMPRESA COMERCIAL LA VEGA</v>
      </c>
      <c r="E570" s="2">
        <v>56</v>
      </c>
      <c r="F570" s="2" t="str">
        <f>_xlfn.XLOOKUP(E570,Productos!A:A,Productos!B:B)</f>
        <v>VERDURAS</v>
      </c>
      <c r="G570" s="2" t="str">
        <f>_xlfn.XLOOKUP(F570,Productos!B:B,Productos!C:C)</f>
        <v>UN</v>
      </c>
      <c r="H570" s="12">
        <v>1</v>
      </c>
      <c r="I570" s="10">
        <v>8800</v>
      </c>
      <c r="J570" s="14">
        <v>0</v>
      </c>
      <c r="K570" s="10">
        <f t="shared" si="8"/>
        <v>8800</v>
      </c>
    </row>
    <row r="571" spans="1:11" x14ac:dyDescent="0.3">
      <c r="A571" s="2">
        <f>IF(_xlfn.CONCAT(B571:C571)=_xlfn.CONCAT(B570:C570),MAX($A$2:A570),MAX($A$2:A570)+1)</f>
        <v>271</v>
      </c>
      <c r="B571" s="3">
        <v>45198</v>
      </c>
      <c r="C571" s="2" t="s">
        <v>116</v>
      </c>
      <c r="D571" s="47" t="str">
        <f>_xlfn.XLOOKUP(C571,Proveedores!A:A,Proveedores!B:B)</f>
        <v>EMPRESA COMERCIAL LA VEGA</v>
      </c>
      <c r="E571" s="2">
        <v>56</v>
      </c>
      <c r="F571" s="2" t="str">
        <f>_xlfn.XLOOKUP(E571,Productos!A:A,Productos!B:B)</f>
        <v>VERDURAS</v>
      </c>
      <c r="G571" s="2" t="str">
        <f>_xlfn.XLOOKUP(F571,Productos!B:B,Productos!C:C)</f>
        <v>UN</v>
      </c>
      <c r="H571" s="12">
        <v>1</v>
      </c>
      <c r="I571" s="10">
        <v>2500</v>
      </c>
      <c r="J571" s="14">
        <v>0</v>
      </c>
      <c r="K571" s="10">
        <f t="shared" si="8"/>
        <v>2500</v>
      </c>
    </row>
    <row r="572" spans="1:11" x14ac:dyDescent="0.3">
      <c r="A572" s="2">
        <f>IF(_xlfn.CONCAT(B572:C572)=_xlfn.CONCAT(B571:C571),MAX($A$2:A571),MAX($A$2:A571)+1)</f>
        <v>272</v>
      </c>
      <c r="B572" s="3">
        <v>45173</v>
      </c>
      <c r="C572" s="2" t="s">
        <v>116</v>
      </c>
      <c r="D572" s="47" t="str">
        <f>_xlfn.XLOOKUP(C572,Proveedores!A:A,Proveedores!B:B)</f>
        <v>EMPRESA COMERCIAL LA VEGA</v>
      </c>
      <c r="E572" s="2">
        <v>56</v>
      </c>
      <c r="F572" s="2" t="str">
        <f>_xlfn.XLOOKUP(E572,Productos!A:A,Productos!B:B)</f>
        <v>VERDURAS</v>
      </c>
      <c r="G572" s="2" t="str">
        <f>_xlfn.XLOOKUP(F572,Productos!B:B,Productos!C:C)</f>
        <v>UN</v>
      </c>
      <c r="H572" s="12">
        <v>1</v>
      </c>
      <c r="I572" s="10">
        <v>2240</v>
      </c>
      <c r="J572" s="14">
        <v>0</v>
      </c>
      <c r="K572" s="10">
        <f t="shared" si="8"/>
        <v>2240</v>
      </c>
    </row>
    <row r="573" spans="1:11" x14ac:dyDescent="0.3">
      <c r="A573" s="2">
        <f>IF(_xlfn.CONCAT(B573:C573)=_xlfn.CONCAT(B572:C572),MAX($A$2:A572),MAX($A$2:A572)+1)</f>
        <v>273</v>
      </c>
      <c r="B573" s="3">
        <v>45170</v>
      </c>
      <c r="C573" s="2" t="s">
        <v>116</v>
      </c>
      <c r="D573" s="47" t="str">
        <f>_xlfn.XLOOKUP(C573,Proveedores!A:A,Proveedores!B:B)</f>
        <v>EMPRESA COMERCIAL LA VEGA</v>
      </c>
      <c r="E573" s="2">
        <v>56</v>
      </c>
      <c r="F573" s="2" t="str">
        <f>_xlfn.XLOOKUP(E573,Productos!A:A,Productos!B:B)</f>
        <v>VERDURAS</v>
      </c>
      <c r="G573" s="2" t="str">
        <f>_xlfn.XLOOKUP(F573,Productos!B:B,Productos!C:C)</f>
        <v>UN</v>
      </c>
      <c r="H573" s="12">
        <v>1</v>
      </c>
      <c r="I573" s="10">
        <v>6200</v>
      </c>
      <c r="J573" s="14">
        <v>0</v>
      </c>
      <c r="K573" s="10">
        <f t="shared" si="8"/>
        <v>6200</v>
      </c>
    </row>
    <row r="574" spans="1:11" x14ac:dyDescent="0.3">
      <c r="A574" s="2">
        <f>IF(_xlfn.CONCAT(B574:C574)=_xlfn.CONCAT(B573:C573),MAX($A$2:A573),MAX($A$2:A573)+1)</f>
        <v>274</v>
      </c>
      <c r="B574" s="3">
        <v>45180</v>
      </c>
      <c r="C574" s="2" t="s">
        <v>116</v>
      </c>
      <c r="D574" s="47" t="str">
        <f>_xlfn.XLOOKUP(C574,Proveedores!A:A,Proveedores!B:B)</f>
        <v>EMPRESA COMERCIAL LA VEGA</v>
      </c>
      <c r="E574" s="2">
        <v>56</v>
      </c>
      <c r="F574" s="2" t="str">
        <f>_xlfn.XLOOKUP(E574,Productos!A:A,Productos!B:B)</f>
        <v>VERDURAS</v>
      </c>
      <c r="G574" s="2" t="str">
        <f>_xlfn.XLOOKUP(F574,Productos!B:B,Productos!C:C)</f>
        <v>UN</v>
      </c>
      <c r="H574" s="12">
        <v>1</v>
      </c>
      <c r="I574" s="10">
        <v>5400</v>
      </c>
      <c r="J574" s="14">
        <v>0</v>
      </c>
      <c r="K574" s="10">
        <f t="shared" si="8"/>
        <v>5400</v>
      </c>
    </row>
    <row r="575" spans="1:11" x14ac:dyDescent="0.3">
      <c r="A575" s="2">
        <f>IF(_xlfn.CONCAT(B575:C575)=_xlfn.CONCAT(B574:C574),MAX($A$2:A574),MAX($A$2:A574)+1)</f>
        <v>275</v>
      </c>
      <c r="B575" s="3">
        <v>45178</v>
      </c>
      <c r="C575" s="2" t="s">
        <v>116</v>
      </c>
      <c r="D575" s="47" t="str">
        <f>_xlfn.XLOOKUP(C575,Proveedores!A:A,Proveedores!B:B)</f>
        <v>EMPRESA COMERCIAL LA VEGA</v>
      </c>
      <c r="E575" s="2">
        <v>56</v>
      </c>
      <c r="F575" s="2" t="str">
        <f>_xlfn.XLOOKUP(E575,Productos!A:A,Productos!B:B)</f>
        <v>VERDURAS</v>
      </c>
      <c r="G575" s="2" t="str">
        <f>_xlfn.XLOOKUP(F575,Productos!B:B,Productos!C:C)</f>
        <v>UN</v>
      </c>
      <c r="H575" s="12">
        <v>1</v>
      </c>
      <c r="I575" s="10">
        <v>5600</v>
      </c>
      <c r="J575" s="14">
        <v>0</v>
      </c>
      <c r="K575" s="10">
        <f t="shared" si="8"/>
        <v>5600</v>
      </c>
    </row>
    <row r="576" spans="1:11" x14ac:dyDescent="0.3">
      <c r="A576" s="2">
        <f>IF(_xlfn.CONCAT(B576:C576)=_xlfn.CONCAT(B575:C575),MAX($A$2:A575),MAX($A$2:A575)+1)</f>
        <v>276</v>
      </c>
      <c r="B576" s="3">
        <v>45181</v>
      </c>
      <c r="C576" s="2" t="s">
        <v>458</v>
      </c>
      <c r="D576" s="47" t="str">
        <f>_xlfn.XLOOKUP(C576,Proveedores!A:A,Proveedores!B:B)</f>
        <v>CARNICERIA LONQUIMAY</v>
      </c>
      <c r="E576" s="2">
        <v>89</v>
      </c>
      <c r="F576" s="2" t="str">
        <f>_xlfn.XLOOKUP(E576,Productos!A:A,Productos!B:B)</f>
        <v>SALCHICHAS</v>
      </c>
      <c r="G576" s="2" t="str">
        <f>_xlfn.XLOOKUP(F576,Productos!B:B,Productos!C:C)</f>
        <v>UN</v>
      </c>
      <c r="H576" s="12">
        <v>1</v>
      </c>
      <c r="I576" s="10">
        <v>1500</v>
      </c>
      <c r="J576" s="14">
        <v>0</v>
      </c>
      <c r="K576" s="10">
        <f t="shared" si="8"/>
        <v>1500</v>
      </c>
    </row>
    <row r="577" spans="1:11" x14ac:dyDescent="0.3">
      <c r="A577" s="2">
        <f>IF(_xlfn.CONCAT(B577:C577)=_xlfn.CONCAT(B576:C576),MAX($A$2:A576),MAX($A$2:A576)+1)</f>
        <v>277</v>
      </c>
      <c r="B577" s="3">
        <v>45188</v>
      </c>
      <c r="C577" s="2" t="s">
        <v>458</v>
      </c>
      <c r="D577" s="47" t="str">
        <f>_xlfn.XLOOKUP(C577,Proveedores!A:A,Proveedores!B:B)</f>
        <v>CARNICERIA LONQUIMAY</v>
      </c>
      <c r="E577" s="2">
        <v>12</v>
      </c>
      <c r="F577" s="2" t="str">
        <f>_xlfn.XLOOKUP(E577,Productos!A:A,Productos!B:B)</f>
        <v>CARNE MOLIDA</v>
      </c>
      <c r="G577" s="2" t="str">
        <f>_xlfn.XLOOKUP(F577,Productos!B:B,Productos!C:C)</f>
        <v>KG</v>
      </c>
      <c r="H577" s="12">
        <v>1.6666666666666667</v>
      </c>
      <c r="I577" s="10">
        <v>7500</v>
      </c>
      <c r="J577" s="14">
        <v>0</v>
      </c>
      <c r="K577" s="10">
        <f t="shared" si="8"/>
        <v>12500</v>
      </c>
    </row>
    <row r="578" spans="1:11" x14ac:dyDescent="0.3">
      <c r="A578" s="2">
        <f>IF(_xlfn.CONCAT(B578:C578)=_xlfn.CONCAT(B577:C577),MAX($A$2:A577),MAX($A$2:A577)+1)</f>
        <v>277</v>
      </c>
      <c r="B578" s="3">
        <v>45188</v>
      </c>
      <c r="C578" s="2" t="s">
        <v>458</v>
      </c>
      <c r="D578" s="47" t="str">
        <f>_xlfn.XLOOKUP(C578,Proveedores!A:A,Proveedores!B:B)</f>
        <v>CARNICERIA LONQUIMAY</v>
      </c>
      <c r="E578" s="2">
        <v>70</v>
      </c>
      <c r="F578" s="2" t="str">
        <f>_xlfn.XLOOKUP(E578,Productos!A:A,Productos!B:B)</f>
        <v>CARNE VACUNO</v>
      </c>
      <c r="G578" s="2" t="str">
        <f>_xlfn.XLOOKUP(F578,Productos!B:B,Productos!C:C)</f>
        <v>KG</v>
      </c>
      <c r="H578" s="12">
        <v>1.2048192771084338</v>
      </c>
      <c r="I578" s="10">
        <v>8300</v>
      </c>
      <c r="J578" s="14">
        <v>0</v>
      </c>
      <c r="K578" s="10">
        <f t="shared" si="8"/>
        <v>10000</v>
      </c>
    </row>
    <row r="579" spans="1:11" x14ac:dyDescent="0.3">
      <c r="A579" s="2">
        <f>IF(_xlfn.CONCAT(B579:C579)=_xlfn.CONCAT(B578:C578),MAX($A$2:A578),MAX($A$2:A578)+1)</f>
        <v>278</v>
      </c>
      <c r="B579" s="3">
        <v>45184</v>
      </c>
      <c r="C579" s="2" t="s">
        <v>458</v>
      </c>
      <c r="D579" s="47" t="str">
        <f>_xlfn.XLOOKUP(C579,Proveedores!A:A,Proveedores!B:B)</f>
        <v>CARNICERIA LONQUIMAY</v>
      </c>
      <c r="E579" s="2">
        <v>12</v>
      </c>
      <c r="F579" s="2" t="str">
        <f>_xlfn.XLOOKUP(E579,Productos!A:A,Productos!B:B)</f>
        <v>CARNE MOLIDA</v>
      </c>
      <c r="G579" s="2" t="str">
        <f>_xlfn.XLOOKUP(F579,Productos!B:B,Productos!C:C)</f>
        <v>KG</v>
      </c>
      <c r="H579" s="12">
        <f>33400/7500</f>
        <v>4.4533333333333331</v>
      </c>
      <c r="I579" s="10">
        <v>7500</v>
      </c>
      <c r="J579" s="14">
        <v>0</v>
      </c>
      <c r="K579" s="10">
        <f t="shared" ref="K579:K642" si="9">ROUND((H579*I579)-J579, 0)</f>
        <v>33400</v>
      </c>
    </row>
    <row r="580" spans="1:11" x14ac:dyDescent="0.3">
      <c r="A580" s="2">
        <f>IF(_xlfn.CONCAT(B580:C580)=_xlfn.CONCAT(B579:C579),MAX($A$2:A579),MAX($A$2:A579)+1)</f>
        <v>279</v>
      </c>
      <c r="B580" s="3">
        <v>45181</v>
      </c>
      <c r="C580" s="2" t="s">
        <v>458</v>
      </c>
      <c r="D580" s="47" t="str">
        <f>_xlfn.XLOOKUP(C580,Proveedores!A:A,Proveedores!B:B)</f>
        <v>CARNICERIA LONQUIMAY</v>
      </c>
      <c r="E580" s="2">
        <v>12</v>
      </c>
      <c r="F580" s="2" t="str">
        <f>_xlfn.XLOOKUP(E580,Productos!A:A,Productos!B:B)</f>
        <v>CARNE MOLIDA</v>
      </c>
      <c r="G580" s="2" t="str">
        <f>_xlfn.XLOOKUP(F580,Productos!B:B,Productos!C:C)</f>
        <v>KG</v>
      </c>
      <c r="H580" s="12">
        <v>1.44</v>
      </c>
      <c r="I580" s="10">
        <v>7500</v>
      </c>
      <c r="J580" s="14">
        <v>0</v>
      </c>
      <c r="K580" s="10">
        <f t="shared" si="9"/>
        <v>10800</v>
      </c>
    </row>
    <row r="581" spans="1:11" x14ac:dyDescent="0.3">
      <c r="A581" s="2">
        <f>IF(_xlfn.CONCAT(B581:C581)=_xlfn.CONCAT(B580:C580),MAX($A$2:A580),MAX($A$2:A580)+1)</f>
        <v>280</v>
      </c>
      <c r="B581" s="3">
        <v>45186</v>
      </c>
      <c r="C581" s="2" t="s">
        <v>458</v>
      </c>
      <c r="D581" s="47" t="str">
        <f>_xlfn.XLOOKUP(C581,Proveedores!A:A,Proveedores!B:B)</f>
        <v>CARNICERIA LONQUIMAY</v>
      </c>
      <c r="E581" s="2">
        <v>12</v>
      </c>
      <c r="F581" s="2" t="str">
        <f>_xlfn.XLOOKUP(E581,Productos!A:A,Productos!B:B)</f>
        <v>CARNE MOLIDA</v>
      </c>
      <c r="G581" s="2" t="str">
        <f>_xlfn.XLOOKUP(F581,Productos!B:B,Productos!C:C)</f>
        <v>KG</v>
      </c>
      <c r="H581" s="12">
        <v>2.5573333333333332</v>
      </c>
      <c r="I581" s="10">
        <v>7500</v>
      </c>
      <c r="J581" s="14">
        <v>0</v>
      </c>
      <c r="K581" s="10">
        <f t="shared" si="9"/>
        <v>19180</v>
      </c>
    </row>
    <row r="582" spans="1:11" x14ac:dyDescent="0.3">
      <c r="A582" s="2">
        <f>IF(_xlfn.CONCAT(B582:C582)=_xlfn.CONCAT(B581:C581),MAX($A$2:A581),MAX($A$2:A581)+1)</f>
        <v>281</v>
      </c>
      <c r="B582" s="3">
        <v>45191</v>
      </c>
      <c r="C582" s="2" t="s">
        <v>458</v>
      </c>
      <c r="D582" s="47" t="str">
        <f>_xlfn.XLOOKUP(C582,Proveedores!A:A,Proveedores!B:B)</f>
        <v>CARNICERIA LONQUIMAY</v>
      </c>
      <c r="E582" s="2">
        <v>12</v>
      </c>
      <c r="F582" s="2" t="str">
        <f>_xlfn.XLOOKUP(E582,Productos!A:A,Productos!B:B)</f>
        <v>CARNE MOLIDA</v>
      </c>
      <c r="G582" s="2" t="str">
        <f>_xlfn.XLOOKUP(F582,Productos!B:B,Productos!C:C)</f>
        <v>KG</v>
      </c>
      <c r="H582" s="12">
        <v>1.0666666666666667</v>
      </c>
      <c r="I582" s="10">
        <v>7500</v>
      </c>
      <c r="J582" s="14">
        <v>0</v>
      </c>
      <c r="K582" s="10">
        <f t="shared" si="9"/>
        <v>8000</v>
      </c>
    </row>
    <row r="583" spans="1:11" x14ac:dyDescent="0.3">
      <c r="A583" s="2">
        <f>IF(_xlfn.CONCAT(B583:C583)=_xlfn.CONCAT(B582:C582),MAX($A$2:A582),MAX($A$2:A582)+1)</f>
        <v>282</v>
      </c>
      <c r="B583" s="3">
        <v>45183</v>
      </c>
      <c r="C583" s="2" t="s">
        <v>458</v>
      </c>
      <c r="D583" s="47" t="str">
        <f>_xlfn.XLOOKUP(C583,Proveedores!A:A,Proveedores!B:B)</f>
        <v>CARNICERIA LONQUIMAY</v>
      </c>
      <c r="E583" s="2">
        <v>12</v>
      </c>
      <c r="F583" s="2" t="str">
        <f>_xlfn.XLOOKUP(E583,Productos!A:A,Productos!B:B)</f>
        <v>CARNE MOLIDA</v>
      </c>
      <c r="G583" s="2" t="str">
        <f>_xlfn.XLOOKUP(F583,Productos!B:B,Productos!C:C)</f>
        <v>KG</v>
      </c>
      <c r="H583" s="12">
        <v>2.7733333333333334</v>
      </c>
      <c r="I583" s="10">
        <v>7500</v>
      </c>
      <c r="J583" s="14">
        <v>0</v>
      </c>
      <c r="K583" s="10">
        <f t="shared" si="9"/>
        <v>20800</v>
      </c>
    </row>
    <row r="584" spans="1:11" x14ac:dyDescent="0.3">
      <c r="A584" s="2">
        <f>IF(_xlfn.CONCAT(B584:C584)=_xlfn.CONCAT(B583:C583),MAX($A$2:A583),MAX($A$2:A583)+1)</f>
        <v>283</v>
      </c>
      <c r="B584" s="3">
        <v>45178</v>
      </c>
      <c r="C584" s="2" t="s">
        <v>458</v>
      </c>
      <c r="D584" s="47" t="str">
        <f>_xlfn.XLOOKUP(C584,Proveedores!A:A,Proveedores!B:B)</f>
        <v>CARNICERIA LONQUIMAY</v>
      </c>
      <c r="E584" s="2">
        <v>70</v>
      </c>
      <c r="F584" s="2" t="str">
        <f>_xlfn.XLOOKUP(E584,Productos!A:A,Productos!B:B)</f>
        <v>CARNE VACUNO</v>
      </c>
      <c r="G584" s="2" t="str">
        <f>_xlfn.XLOOKUP(F584,Productos!B:B,Productos!C:C)</f>
        <v>KG</v>
      </c>
      <c r="H584" s="12">
        <v>1.6710843373493975</v>
      </c>
      <c r="I584" s="10">
        <v>8300</v>
      </c>
      <c r="J584" s="14">
        <v>0</v>
      </c>
      <c r="K584" s="10">
        <f t="shared" si="9"/>
        <v>13870</v>
      </c>
    </row>
    <row r="585" spans="1:11" x14ac:dyDescent="0.3">
      <c r="A585" s="2">
        <f>IF(_xlfn.CONCAT(B585:C585)=_xlfn.CONCAT(B584:C584),MAX($A$2:A584),MAX($A$2:A584)+1)</f>
        <v>284</v>
      </c>
      <c r="B585" s="3">
        <v>45187</v>
      </c>
      <c r="C585" s="2" t="s">
        <v>458</v>
      </c>
      <c r="D585" s="47" t="str">
        <f>_xlfn.XLOOKUP(C585,Proveedores!A:A,Proveedores!B:B)</f>
        <v>CARNICERIA LONQUIMAY</v>
      </c>
      <c r="E585" s="2">
        <v>70</v>
      </c>
      <c r="F585" s="2" t="str">
        <f>_xlfn.XLOOKUP(E585,Productos!A:A,Productos!B:B)</f>
        <v>CARNE VACUNO</v>
      </c>
      <c r="G585" s="2" t="str">
        <f>_xlfn.XLOOKUP(F585,Productos!B:B,Productos!C:C)</f>
        <v>KG</v>
      </c>
      <c r="H585" s="12">
        <v>2.8235294117647061</v>
      </c>
      <c r="I585" s="10">
        <v>8500</v>
      </c>
      <c r="J585" s="14">
        <v>0</v>
      </c>
      <c r="K585" s="10">
        <f t="shared" si="9"/>
        <v>24000</v>
      </c>
    </row>
    <row r="586" spans="1:11" x14ac:dyDescent="0.3">
      <c r="A586" s="2">
        <f>IF(_xlfn.CONCAT(B586:C586)=_xlfn.CONCAT(B585:C585),MAX($A$2:A585),MAX($A$2:A585)+1)</f>
        <v>285</v>
      </c>
      <c r="B586" s="3">
        <v>45197</v>
      </c>
      <c r="C586" s="2" t="s">
        <v>458</v>
      </c>
      <c r="D586" s="47" t="str">
        <f>_xlfn.XLOOKUP(C586,Proveedores!A:A,Proveedores!B:B)</f>
        <v>CARNICERIA LONQUIMAY</v>
      </c>
      <c r="E586" s="2">
        <v>70</v>
      </c>
      <c r="F586" s="2" t="str">
        <f>_xlfn.XLOOKUP(E586,Productos!A:A,Productos!B:B)</f>
        <v>CARNE VACUNO</v>
      </c>
      <c r="G586" s="2" t="str">
        <f>_xlfn.XLOOKUP(F586,Productos!B:B,Productos!C:C)</f>
        <v>KG</v>
      </c>
      <c r="H586" s="12">
        <v>2.2409638554216866</v>
      </c>
      <c r="I586" s="10">
        <v>8300</v>
      </c>
      <c r="J586" s="14">
        <v>0</v>
      </c>
      <c r="K586" s="10">
        <f t="shared" si="9"/>
        <v>18600</v>
      </c>
    </row>
    <row r="587" spans="1:11" x14ac:dyDescent="0.3">
      <c r="A587" s="2">
        <f>IF(_xlfn.CONCAT(B587:C587)=_xlfn.CONCAT(B586:C586),MAX($A$2:A586),MAX($A$2:A586)+1)</f>
        <v>286</v>
      </c>
      <c r="B587" s="3">
        <v>45196</v>
      </c>
      <c r="C587" s="2" t="s">
        <v>279</v>
      </c>
      <c r="D587" s="47" t="str">
        <f>_xlfn.XLOOKUP(C587,Proveedores!A:A,Proveedores!B:B)</f>
        <v>GALPON</v>
      </c>
      <c r="E587" s="2">
        <v>1014</v>
      </c>
      <c r="F587" s="2" t="str">
        <f>_xlfn.XLOOKUP(E587,Productos!A:A,Productos!B:B)</f>
        <v>BEBIDA</v>
      </c>
      <c r="G587" s="2" t="str">
        <f>_xlfn.XLOOKUP(F587,Productos!B:B,Productos!C:C)</f>
        <v>UN</v>
      </c>
      <c r="H587" s="12">
        <v>1</v>
      </c>
      <c r="I587" s="10">
        <v>1300</v>
      </c>
      <c r="J587" s="14">
        <v>0</v>
      </c>
      <c r="K587" s="10">
        <f t="shared" si="9"/>
        <v>1300</v>
      </c>
    </row>
    <row r="588" spans="1:11" x14ac:dyDescent="0.3">
      <c r="A588" s="2">
        <f>IF(_xlfn.CONCAT(B588:C588)=_xlfn.CONCAT(B587:C587),MAX($A$2:A587),MAX($A$2:A587)+1)</f>
        <v>287</v>
      </c>
      <c r="B588" s="3">
        <v>45177</v>
      </c>
      <c r="C588" s="2" t="s">
        <v>279</v>
      </c>
      <c r="D588" s="47" t="str">
        <f>_xlfn.XLOOKUP(C588,Proveedores!A:A,Proveedores!B:B)</f>
        <v>GALPON</v>
      </c>
      <c r="E588" s="2">
        <v>1014</v>
      </c>
      <c r="F588" s="2" t="str">
        <f>_xlfn.XLOOKUP(E588,Productos!A:A,Productos!B:B)</f>
        <v>BEBIDA</v>
      </c>
      <c r="G588" s="2" t="str">
        <f>_xlfn.XLOOKUP(F588,Productos!B:B,Productos!C:C)</f>
        <v>UN</v>
      </c>
      <c r="H588" s="12">
        <v>1</v>
      </c>
      <c r="I588" s="10">
        <v>1700</v>
      </c>
      <c r="J588" s="14">
        <v>0</v>
      </c>
      <c r="K588" s="10">
        <f t="shared" si="9"/>
        <v>1700</v>
      </c>
    </row>
    <row r="589" spans="1:11" x14ac:dyDescent="0.3">
      <c r="A589" s="2">
        <f>IF(_xlfn.CONCAT(B589:C589)=_xlfn.CONCAT(B588:C588),MAX($A$2:A588),MAX($A$2:A588)+1)</f>
        <v>288</v>
      </c>
      <c r="B589" s="3">
        <v>45182</v>
      </c>
      <c r="C589" s="2" t="s">
        <v>279</v>
      </c>
      <c r="D589" s="47" t="str">
        <f>_xlfn.XLOOKUP(C589,Proveedores!A:A,Proveedores!B:B)</f>
        <v>GALPON</v>
      </c>
      <c r="E589" s="2">
        <v>49</v>
      </c>
      <c r="F589" s="2" t="str">
        <f>_xlfn.XLOOKUP(E589,Productos!A:A,Productos!B:B)</f>
        <v>PAN RALLADO</v>
      </c>
      <c r="G589" s="2" t="str">
        <f>_xlfn.XLOOKUP(F589,Productos!B:B,Productos!C:C)</f>
        <v>UN</v>
      </c>
      <c r="H589" s="12">
        <v>1</v>
      </c>
      <c r="I589" s="10">
        <v>1600</v>
      </c>
      <c r="J589" s="14">
        <v>0</v>
      </c>
      <c r="K589" s="10">
        <f t="shared" si="9"/>
        <v>1600</v>
      </c>
    </row>
    <row r="590" spans="1:11" x14ac:dyDescent="0.3">
      <c r="A590" s="2">
        <f>IF(_xlfn.CONCAT(B590:C590)=_xlfn.CONCAT(B589:C589),MAX($A$2:A589),MAX($A$2:A589)+1)</f>
        <v>289</v>
      </c>
      <c r="B590" s="3">
        <v>45179</v>
      </c>
      <c r="C590" s="2" t="s">
        <v>279</v>
      </c>
      <c r="D590" s="47" t="str">
        <f>_xlfn.XLOOKUP(C590,Proveedores!A:A,Proveedores!B:B)</f>
        <v>GALPON</v>
      </c>
      <c r="E590" s="2">
        <v>1014</v>
      </c>
      <c r="F590" s="2" t="str">
        <f>_xlfn.XLOOKUP(E590,Productos!A:A,Productos!B:B)</f>
        <v>BEBIDA</v>
      </c>
      <c r="G590" s="2" t="str">
        <f>_xlfn.XLOOKUP(F590,Productos!B:B,Productos!C:C)</f>
        <v>UN</v>
      </c>
      <c r="H590" s="12">
        <v>1</v>
      </c>
      <c r="I590" s="10">
        <v>1700</v>
      </c>
      <c r="J590" s="14">
        <v>0</v>
      </c>
      <c r="K590" s="10">
        <f t="shared" si="9"/>
        <v>1700</v>
      </c>
    </row>
    <row r="591" spans="1:11" x14ac:dyDescent="0.3">
      <c r="A591" s="2">
        <f>IF(_xlfn.CONCAT(B591:C591)=_xlfn.CONCAT(B590:C590),MAX($A$2:A590),MAX($A$2:A590)+1)</f>
        <v>290</v>
      </c>
      <c r="B591" s="3">
        <v>45198</v>
      </c>
      <c r="C591" s="2" t="s">
        <v>279</v>
      </c>
      <c r="D591" s="47" t="str">
        <f>_xlfn.XLOOKUP(C591,Proveedores!A:A,Proveedores!B:B)</f>
        <v>GALPON</v>
      </c>
      <c r="E591" s="2">
        <v>1014</v>
      </c>
      <c r="F591" s="2" t="str">
        <f>_xlfn.XLOOKUP(E591,Productos!A:A,Productos!B:B)</f>
        <v>BEBIDA</v>
      </c>
      <c r="G591" s="2" t="str">
        <f>_xlfn.XLOOKUP(F591,Productos!B:B,Productos!C:C)</f>
        <v>UN</v>
      </c>
      <c r="H591" s="12">
        <v>1</v>
      </c>
      <c r="I591" s="10">
        <v>1300</v>
      </c>
      <c r="J591" s="14">
        <v>0</v>
      </c>
      <c r="K591" s="10">
        <f t="shared" si="9"/>
        <v>1300</v>
      </c>
    </row>
    <row r="592" spans="1:11" x14ac:dyDescent="0.3">
      <c r="A592" s="2">
        <f>IF(_xlfn.CONCAT(B592:C592)=_xlfn.CONCAT(B591:C591),MAX($A$2:A591),MAX($A$2:A591)+1)</f>
        <v>291</v>
      </c>
      <c r="B592" s="3">
        <v>45181</v>
      </c>
      <c r="C592" s="2" t="s">
        <v>279</v>
      </c>
      <c r="D592" s="47" t="str">
        <f>_xlfn.XLOOKUP(C592,Proveedores!A:A,Proveedores!B:B)</f>
        <v>GALPON</v>
      </c>
      <c r="E592" s="2">
        <v>1014</v>
      </c>
      <c r="F592" s="2" t="str">
        <f>_xlfn.XLOOKUP(E592,Productos!A:A,Productos!B:B)</f>
        <v>BEBIDA</v>
      </c>
      <c r="G592" s="2" t="str">
        <f>_xlfn.XLOOKUP(F592,Productos!B:B,Productos!C:C)</f>
        <v>UN</v>
      </c>
      <c r="H592" s="12">
        <v>1</v>
      </c>
      <c r="I592" s="10">
        <v>1700</v>
      </c>
      <c r="J592" s="14">
        <v>0</v>
      </c>
      <c r="K592" s="10">
        <f t="shared" si="9"/>
        <v>1700</v>
      </c>
    </row>
    <row r="593" spans="1:11" x14ac:dyDescent="0.3">
      <c r="A593" s="2">
        <f>IF(_xlfn.CONCAT(B593:C593)=_xlfn.CONCAT(B592:C592),MAX($A$2:A592),MAX($A$2:A592)+1)</f>
        <v>292</v>
      </c>
      <c r="B593" s="3">
        <v>45198</v>
      </c>
      <c r="C593" s="2" t="s">
        <v>279</v>
      </c>
      <c r="D593" s="47" t="str">
        <f>_xlfn.XLOOKUP(C593,Proveedores!A:A,Proveedores!B:B)</f>
        <v>GALPON</v>
      </c>
      <c r="E593" s="2">
        <v>1008</v>
      </c>
      <c r="F593" s="2" t="str">
        <f>_xlfn.XLOOKUP(E593,Productos!A:A,Productos!B:B)</f>
        <v>PAN CASA</v>
      </c>
      <c r="G593" s="2" t="str">
        <f>_xlfn.XLOOKUP(F593,Productos!B:B,Productos!C:C)</f>
        <v>KG</v>
      </c>
      <c r="H593" s="12">
        <v>0.45500000000000002</v>
      </c>
      <c r="I593" s="10">
        <v>2500</v>
      </c>
      <c r="J593" s="14">
        <v>0</v>
      </c>
      <c r="K593" s="10">
        <f t="shared" si="9"/>
        <v>1138</v>
      </c>
    </row>
    <row r="594" spans="1:11" x14ac:dyDescent="0.3">
      <c r="A594" s="2">
        <f>IF(_xlfn.CONCAT(B594:C594)=_xlfn.CONCAT(B593:C593),MAX($A$2:A593),MAX($A$2:A593)+1)</f>
        <v>293</v>
      </c>
      <c r="B594" s="3">
        <v>45174</v>
      </c>
      <c r="C594" s="2" t="s">
        <v>279</v>
      </c>
      <c r="D594" s="47" t="str">
        <f>_xlfn.XLOOKUP(C594,Proveedores!A:A,Proveedores!B:B)</f>
        <v>GALPON</v>
      </c>
      <c r="E594" s="2">
        <v>1014</v>
      </c>
      <c r="F594" s="2" t="str">
        <f>_xlfn.XLOOKUP(E594,Productos!A:A,Productos!B:B)</f>
        <v>BEBIDA</v>
      </c>
      <c r="G594" s="2" t="str">
        <f>_xlfn.XLOOKUP(F594,Productos!B:B,Productos!C:C)</f>
        <v>UN</v>
      </c>
      <c r="H594" s="12">
        <v>1</v>
      </c>
      <c r="I594" s="10">
        <v>1700</v>
      </c>
      <c r="J594" s="14">
        <v>0</v>
      </c>
      <c r="K594" s="10">
        <f t="shared" si="9"/>
        <v>1700</v>
      </c>
    </row>
    <row r="595" spans="1:11" x14ac:dyDescent="0.3">
      <c r="A595" s="2">
        <f>IF(_xlfn.CONCAT(B595:C595)=_xlfn.CONCAT(B594:C594),MAX($A$2:A594),MAX($A$2:A594)+1)</f>
        <v>294</v>
      </c>
      <c r="B595" s="3">
        <v>45171</v>
      </c>
      <c r="C595" s="2" t="s">
        <v>279</v>
      </c>
      <c r="D595" s="47" t="str">
        <f>_xlfn.XLOOKUP(C595,Proveedores!A:A,Proveedores!B:B)</f>
        <v>GALPON</v>
      </c>
      <c r="E595" s="2">
        <v>1014</v>
      </c>
      <c r="F595" s="2" t="str">
        <f>_xlfn.XLOOKUP(E595,Productos!A:A,Productos!B:B)</f>
        <v>BEBIDA</v>
      </c>
      <c r="G595" s="2" t="str">
        <f>_xlfn.XLOOKUP(F595,Productos!B:B,Productos!C:C)</f>
        <v>UN</v>
      </c>
      <c r="H595" s="12">
        <v>1</v>
      </c>
      <c r="I595" s="10">
        <v>1700</v>
      </c>
      <c r="J595" s="14">
        <v>0</v>
      </c>
      <c r="K595" s="10">
        <f t="shared" si="9"/>
        <v>1700</v>
      </c>
    </row>
    <row r="596" spans="1:11" x14ac:dyDescent="0.3">
      <c r="A596" s="2">
        <f>IF(_xlfn.CONCAT(B596:C596)=_xlfn.CONCAT(B595:C595),MAX($A$2:A595),MAX($A$2:A595)+1)</f>
        <v>295</v>
      </c>
      <c r="B596" s="3">
        <v>45184</v>
      </c>
      <c r="C596" s="2" t="s">
        <v>679</v>
      </c>
      <c r="D596" s="47" t="str">
        <f>_xlfn.XLOOKUP(C596,Proveedores!A:A,Proveedores!B:B)</f>
        <v>DISTRIBUIDORA MR</v>
      </c>
      <c r="E596" s="2">
        <v>111</v>
      </c>
      <c r="F596" s="2" t="str">
        <f>_xlfn.XLOOKUP(E596,Productos!A:A,Productos!B:B)</f>
        <v>BOLSAS</v>
      </c>
      <c r="G596" s="2" t="str">
        <f>_xlfn.XLOOKUP(F596,Productos!B:B,Productos!C:C)</f>
        <v>UN</v>
      </c>
      <c r="H596" s="12">
        <v>50</v>
      </c>
      <c r="I596" s="10">
        <v>30</v>
      </c>
      <c r="J596" s="14">
        <v>0</v>
      </c>
      <c r="K596" s="10">
        <f t="shared" si="9"/>
        <v>1500</v>
      </c>
    </row>
    <row r="597" spans="1:11" x14ac:dyDescent="0.3">
      <c r="A597" s="2">
        <f>IF(_xlfn.CONCAT(B597:C597)=_xlfn.CONCAT(B596:C596),MAX($A$2:A596),MAX($A$2:A596)+1)</f>
        <v>295</v>
      </c>
      <c r="B597" s="3">
        <v>45184</v>
      </c>
      <c r="C597" s="2" t="s">
        <v>679</v>
      </c>
      <c r="D597" s="47" t="str">
        <f>_xlfn.XLOOKUP(C597,Proveedores!A:A,Proveedores!B:B)</f>
        <v>DISTRIBUIDORA MR</v>
      </c>
      <c r="E597" s="2">
        <v>111</v>
      </c>
      <c r="F597" s="2" t="str">
        <f>_xlfn.XLOOKUP(E597,Productos!A:A,Productos!B:B)</f>
        <v>BOLSAS</v>
      </c>
      <c r="G597" s="2" t="str">
        <f>_xlfn.XLOOKUP(F597,Productos!B:B,Productos!C:C)</f>
        <v>UN</v>
      </c>
      <c r="H597" s="12">
        <v>50</v>
      </c>
      <c r="I597" s="10">
        <v>52</v>
      </c>
      <c r="J597" s="14">
        <v>0</v>
      </c>
      <c r="K597" s="10">
        <f t="shared" si="9"/>
        <v>2600</v>
      </c>
    </row>
    <row r="598" spans="1:11" x14ac:dyDescent="0.3">
      <c r="A598" s="2">
        <f>IF(_xlfn.CONCAT(B598:C598)=_xlfn.CONCAT(B597:C597),MAX($A$2:A597),MAX($A$2:A597)+1)</f>
        <v>296</v>
      </c>
      <c r="B598" s="3">
        <v>45181</v>
      </c>
      <c r="C598" s="2" t="s">
        <v>606</v>
      </c>
      <c r="D598" s="47" t="str">
        <f>_xlfn.XLOOKUP(C598,Proveedores!A:A,Proveedores!B:B)</f>
        <v>CARNES COQUIMBO</v>
      </c>
      <c r="E598" s="2">
        <v>27</v>
      </c>
      <c r="F598" s="2" t="str">
        <f>_xlfn.XLOOKUP(E598,Productos!A:A,Productos!B:B)</f>
        <v>TRUTRO DE POLLO</v>
      </c>
      <c r="G598" s="2" t="str">
        <f>_xlfn.XLOOKUP(F598,Productos!B:B,Productos!C:C)</f>
        <v>KG</v>
      </c>
      <c r="H598" s="12">
        <v>2.06</v>
      </c>
      <c r="I598" s="10">
        <v>2998</v>
      </c>
      <c r="J598" s="14">
        <v>0</v>
      </c>
      <c r="K598" s="10">
        <f t="shared" si="9"/>
        <v>6176</v>
      </c>
    </row>
    <row r="599" spans="1:11" x14ac:dyDescent="0.3">
      <c r="A599" s="2">
        <f>IF(_xlfn.CONCAT(B599:C599)=_xlfn.CONCAT(B598:C598),MAX($A$2:A598),MAX($A$2:A598)+1)</f>
        <v>297</v>
      </c>
      <c r="B599" s="3">
        <v>45191</v>
      </c>
      <c r="C599" s="2" t="s">
        <v>606</v>
      </c>
      <c r="D599" s="47" t="str">
        <f>_xlfn.XLOOKUP(C599,Proveedores!A:A,Proveedores!B:B)</f>
        <v>CARNES COQUIMBO</v>
      </c>
      <c r="E599" s="2">
        <v>113</v>
      </c>
      <c r="F599" s="2" t="str">
        <f>_xlfn.XLOOKUP(E599,Productos!A:A,Productos!B:B)</f>
        <v>ESCALOPA POLLO</v>
      </c>
      <c r="G599" s="2" t="str">
        <f>_xlfn.XLOOKUP(F599,Productos!B:B,Productos!C:C)</f>
        <v>KG</v>
      </c>
      <c r="H599" s="12">
        <v>1.365</v>
      </c>
      <c r="I599" s="10">
        <v>2998</v>
      </c>
      <c r="J599" s="14">
        <v>0</v>
      </c>
      <c r="K599" s="10">
        <f t="shared" si="9"/>
        <v>4092</v>
      </c>
    </row>
    <row r="600" spans="1:11" x14ac:dyDescent="0.3">
      <c r="A600" s="2">
        <f>IF(_xlfn.CONCAT(B600:C600)=_xlfn.CONCAT(B599:C599),MAX($A$2:A599),MAX($A$2:A599)+1)</f>
        <v>298</v>
      </c>
      <c r="B600" s="3">
        <v>45171</v>
      </c>
      <c r="C600" s="2" t="s">
        <v>454</v>
      </c>
      <c r="D600" s="47" t="str">
        <f>_xlfn.XLOOKUP(C600,Proveedores!A:A,Proveedores!B:B)</f>
        <v>BAZAR MONICA VIERA</v>
      </c>
      <c r="E600" s="2">
        <v>85</v>
      </c>
      <c r="F600" s="2" t="str">
        <f>_xlfn.XLOOKUP(E600,Productos!A:A,Productos!B:B)</f>
        <v>ENVASE CAFÉ CON TAPA</v>
      </c>
      <c r="G600" s="2" t="str">
        <f>_xlfn.XLOOKUP(F600,Productos!B:B,Productos!C:C)</f>
        <v>UN</v>
      </c>
      <c r="H600" s="12">
        <v>20</v>
      </c>
      <c r="I600" s="10">
        <v>125</v>
      </c>
      <c r="J600" s="14">
        <v>0</v>
      </c>
      <c r="K600" s="10">
        <f t="shared" si="9"/>
        <v>2500</v>
      </c>
    </row>
    <row r="601" spans="1:11" x14ac:dyDescent="0.3">
      <c r="A601" s="2">
        <f>IF(_xlfn.CONCAT(B601:C601)=_xlfn.CONCAT(B600:C600),MAX($A$2:A600),MAX($A$2:A600)+1)</f>
        <v>299</v>
      </c>
      <c r="B601" s="3">
        <v>45191</v>
      </c>
      <c r="C601" s="2" t="s">
        <v>302</v>
      </c>
      <c r="D601" s="47" t="str">
        <f>_xlfn.XLOOKUP(C601,Proveedores!A:A,Proveedores!B:B)</f>
        <v>JUGETERIA MENAJES DONDE SILVA</v>
      </c>
      <c r="E601" s="2">
        <v>1018</v>
      </c>
      <c r="F601" s="2" t="str">
        <f>_xlfn.XLOOKUP(E601,Productos!A:A,Productos!B:B)</f>
        <v>VELAS</v>
      </c>
      <c r="G601" s="2" t="str">
        <f>_xlfn.XLOOKUP(F601,Productos!B:B,Productos!C:C)</f>
        <v>UN</v>
      </c>
      <c r="H601" s="12">
        <v>2</v>
      </c>
      <c r="I601" s="10">
        <v>1200</v>
      </c>
      <c r="J601" s="14">
        <v>0</v>
      </c>
      <c r="K601" s="10">
        <f t="shared" si="9"/>
        <v>2400</v>
      </c>
    </row>
    <row r="602" spans="1:11" x14ac:dyDescent="0.3">
      <c r="A602" s="2">
        <f>IF(_xlfn.CONCAT(B602:C602)=_xlfn.CONCAT(B601:C601),MAX($A$2:A601),MAX($A$2:A601)+1)</f>
        <v>300</v>
      </c>
      <c r="B602" s="3">
        <v>45183</v>
      </c>
      <c r="C602" s="2" t="s">
        <v>108</v>
      </c>
      <c r="D602" s="47" t="str">
        <f>_xlfn.XLOOKUP(C602,Proveedores!A:A,Proveedores!B:B)</f>
        <v>COMERCIAL DE GALLARDO LTDA</v>
      </c>
      <c r="E602" s="2">
        <v>1022</v>
      </c>
      <c r="F602" s="2" t="str">
        <f>_xlfn.XLOOKUP(E602,Productos!A:A,Productos!B:B)</f>
        <v>JAMONADA</v>
      </c>
      <c r="G602" s="2" t="str">
        <f>_xlfn.XLOOKUP(F602,Productos!B:B,Productos!C:C)</f>
        <v>KG</v>
      </c>
      <c r="H602" s="12">
        <v>0.33500000000000002</v>
      </c>
      <c r="I602" s="10">
        <v>6360</v>
      </c>
      <c r="J602" s="14">
        <v>0</v>
      </c>
      <c r="K602" s="10">
        <f t="shared" si="9"/>
        <v>2131</v>
      </c>
    </row>
    <row r="603" spans="1:11" x14ac:dyDescent="0.3">
      <c r="A603" s="2">
        <f>IF(_xlfn.CONCAT(B603:C603)=_xlfn.CONCAT(B602:C602),MAX($A$2:A602),MAX($A$2:A602)+1)</f>
        <v>300</v>
      </c>
      <c r="B603" s="3">
        <v>45183</v>
      </c>
      <c r="C603" s="2" t="s">
        <v>108</v>
      </c>
      <c r="D603" s="47" t="str">
        <f>_xlfn.XLOOKUP(C603,Proveedores!A:A,Proveedores!B:B)</f>
        <v>COMERCIAL DE GALLARDO LTDA</v>
      </c>
      <c r="E603" s="2">
        <v>23</v>
      </c>
      <c r="F603" s="2" t="str">
        <f>_xlfn.XLOOKUP(E603,Productos!A:A,Productos!B:B)</f>
        <v>MARGARINA</v>
      </c>
      <c r="G603" s="2" t="str">
        <f>_xlfn.XLOOKUP(F603,Productos!B:B,Productos!C:C)</f>
        <v>UN</v>
      </c>
      <c r="H603" s="12">
        <v>1</v>
      </c>
      <c r="I603" s="10">
        <v>1500</v>
      </c>
      <c r="J603" s="14">
        <v>0</v>
      </c>
      <c r="K603" s="10">
        <f t="shared" si="9"/>
        <v>1500</v>
      </c>
    </row>
    <row r="604" spans="1:11" x14ac:dyDescent="0.3">
      <c r="A604" s="2">
        <f>IF(_xlfn.CONCAT(B604:C604)=_xlfn.CONCAT(B603:C603),MAX($A$2:A603),MAX($A$2:A603)+1)</f>
        <v>300</v>
      </c>
      <c r="B604" s="3">
        <v>45183</v>
      </c>
      <c r="C604" s="2" t="s">
        <v>108</v>
      </c>
      <c r="D604" s="47" t="str">
        <f>_xlfn.XLOOKUP(C604,Proveedores!A:A,Proveedores!B:B)</f>
        <v>COMERCIAL DE GALLARDO LTDA</v>
      </c>
      <c r="E604" s="2">
        <v>127</v>
      </c>
      <c r="F604" s="2" t="str">
        <f>_xlfn.XLOOKUP(E604,Productos!A:A,Productos!B:B)</f>
        <v>MAYONESA</v>
      </c>
      <c r="G604" s="2" t="str">
        <f>_xlfn.XLOOKUP(F604,Productos!B:B,Productos!C:C)</f>
        <v>UN</v>
      </c>
      <c r="H604" s="12">
        <v>1</v>
      </c>
      <c r="I604" s="10">
        <v>3150</v>
      </c>
      <c r="J604" s="14">
        <v>0</v>
      </c>
      <c r="K604" s="10">
        <f t="shared" si="9"/>
        <v>3150</v>
      </c>
    </row>
    <row r="605" spans="1:11" x14ac:dyDescent="0.3">
      <c r="A605" s="2">
        <f>IF(_xlfn.CONCAT(B605:C605)=_xlfn.CONCAT(B604:C604),MAX($A$2:A604),MAX($A$2:A604)+1)</f>
        <v>300</v>
      </c>
      <c r="B605" s="3">
        <v>45183</v>
      </c>
      <c r="C605" s="2" t="s">
        <v>108</v>
      </c>
      <c r="D605" s="47" t="str">
        <f>_xlfn.XLOOKUP(C605,Proveedores!A:A,Proveedores!B:B)</f>
        <v>COMERCIAL DE GALLARDO LTDA</v>
      </c>
      <c r="E605" s="2">
        <v>86</v>
      </c>
      <c r="F605" s="2" t="str">
        <f>_xlfn.XLOOKUP(E605,Productos!A:A,Productos!B:B)</f>
        <v>PANCITOS TROZO MAKAO</v>
      </c>
      <c r="G605" s="2" t="str">
        <f>_xlfn.XLOOKUP(F605,Productos!B:B,Productos!C:C)</f>
        <v>UN</v>
      </c>
      <c r="H605" s="12">
        <v>1</v>
      </c>
      <c r="I605" s="10">
        <v>1490</v>
      </c>
      <c r="J605" s="14">
        <v>0</v>
      </c>
      <c r="K605" s="10">
        <f t="shared" si="9"/>
        <v>1490</v>
      </c>
    </row>
    <row r="606" spans="1:11" x14ac:dyDescent="0.3">
      <c r="A606" s="2">
        <f>IF(_xlfn.CONCAT(B606:C606)=_xlfn.CONCAT(B605:C605),MAX($A$2:A605),MAX($A$2:A605)+1)</f>
        <v>300</v>
      </c>
      <c r="B606" s="3">
        <v>45183</v>
      </c>
      <c r="C606" s="2" t="s">
        <v>108</v>
      </c>
      <c r="D606" s="47" t="str">
        <f>_xlfn.XLOOKUP(C606,Proveedores!A:A,Proveedores!B:B)</f>
        <v>COMERCIAL DE GALLARDO LTDA</v>
      </c>
      <c r="E606" s="2">
        <v>126</v>
      </c>
      <c r="F606" s="2" t="str">
        <f>_xlfn.XLOOKUP(E606,Productos!A:A,Productos!B:B)</f>
        <v>PAVO - PECHUGA</v>
      </c>
      <c r="G606" s="2" t="str">
        <f>_xlfn.XLOOKUP(F606,Productos!B:B,Productos!C:C)</f>
        <v>KG</v>
      </c>
      <c r="H606" s="12">
        <v>0.26</v>
      </c>
      <c r="I606" s="10">
        <v>7800</v>
      </c>
      <c r="J606" s="14">
        <v>0</v>
      </c>
      <c r="K606" s="10">
        <f t="shared" si="9"/>
        <v>2028</v>
      </c>
    </row>
    <row r="607" spans="1:11" x14ac:dyDescent="0.3">
      <c r="A607" s="2">
        <f>IF(_xlfn.CONCAT(B607:C607)=_xlfn.CONCAT(B606:C606),MAX($A$2:A606),MAX($A$2:A606)+1)</f>
        <v>300</v>
      </c>
      <c r="B607" s="3">
        <v>45183</v>
      </c>
      <c r="C607" s="2" t="s">
        <v>108</v>
      </c>
      <c r="D607" s="47" t="str">
        <f>_xlfn.XLOOKUP(C607,Proveedores!A:A,Proveedores!B:B)</f>
        <v>COMERCIAL DE GALLARDO LTDA</v>
      </c>
      <c r="E607" s="2">
        <v>26</v>
      </c>
      <c r="F607" s="2" t="str">
        <f>_xlfn.XLOOKUP(E607,Productos!A:A,Productos!B:B)</f>
        <v>QUESO</v>
      </c>
      <c r="G607" s="2" t="str">
        <f>_xlfn.XLOOKUP(F607,Productos!B:B,Productos!C:C)</f>
        <v>KG</v>
      </c>
      <c r="H607" s="12">
        <v>3.39</v>
      </c>
      <c r="I607" s="10">
        <v>4690</v>
      </c>
      <c r="J607" s="14">
        <v>0</v>
      </c>
      <c r="K607" s="10">
        <f t="shared" si="9"/>
        <v>15899</v>
      </c>
    </row>
    <row r="608" spans="1:11" x14ac:dyDescent="0.3">
      <c r="A608" s="2">
        <f>IF(_xlfn.CONCAT(B608:C608)=_xlfn.CONCAT(B607:C607),MAX($A$2:A607),MAX($A$2:A607)+1)</f>
        <v>300</v>
      </c>
      <c r="B608" s="3">
        <v>45183</v>
      </c>
      <c r="C608" s="2" t="s">
        <v>108</v>
      </c>
      <c r="D608" s="47" t="str">
        <f>_xlfn.XLOOKUP(C608,Proveedores!A:A,Proveedores!B:B)</f>
        <v>COMERCIAL DE GALLARDO LTDA</v>
      </c>
      <c r="E608" s="2">
        <v>76</v>
      </c>
      <c r="F608" s="2" t="str">
        <f>_xlfn.XLOOKUP(E608,Productos!A:A,Productos!B:B)</f>
        <v>SALAME</v>
      </c>
      <c r="G608" s="2" t="str">
        <f>_xlfn.XLOOKUP(F608,Productos!B:B,Productos!C:C)</f>
        <v>KG</v>
      </c>
      <c r="H608" s="12">
        <v>0.19</v>
      </c>
      <c r="I608" s="10">
        <v>11900</v>
      </c>
      <c r="J608" s="14">
        <v>0</v>
      </c>
      <c r="K608" s="10">
        <f t="shared" si="9"/>
        <v>2261</v>
      </c>
    </row>
    <row r="609" spans="1:11" x14ac:dyDescent="0.3">
      <c r="A609" s="2">
        <f>IF(_xlfn.CONCAT(B609:C609)=_xlfn.CONCAT(B608:C608),MAX($A$2:A608),MAX($A$2:A608)+1)</f>
        <v>301</v>
      </c>
      <c r="B609" s="3">
        <v>45191</v>
      </c>
      <c r="C609" s="2" t="s">
        <v>342</v>
      </c>
      <c r="D609" s="47" t="str">
        <f>_xlfn.XLOOKUP(C609,Proveedores!A:A,Proveedores!B:B)</f>
        <v>FARMACIAS CRUZ VERDE</v>
      </c>
      <c r="E609" s="2">
        <v>1005</v>
      </c>
      <c r="F609" s="2" t="str">
        <f>_xlfn.XLOOKUP(E609,Productos!A:A,Productos!B:B)</f>
        <v>MEDICAMENTOS CASA</v>
      </c>
      <c r="G609" s="2" t="str">
        <f>_xlfn.XLOOKUP(F609,Productos!B:B,Productos!C:C)</f>
        <v>UN</v>
      </c>
      <c r="H609" s="12">
        <v>1</v>
      </c>
      <c r="I609" s="10">
        <v>7190</v>
      </c>
      <c r="J609" s="14">
        <v>1700</v>
      </c>
      <c r="K609" s="10">
        <f t="shared" si="9"/>
        <v>5490</v>
      </c>
    </row>
    <row r="610" spans="1:11" x14ac:dyDescent="0.3">
      <c r="A610" s="2">
        <f>IF(_xlfn.CONCAT(B610:C610)=_xlfn.CONCAT(B609:C609),MAX($A$2:A609),MAX($A$2:A609)+1)</f>
        <v>302</v>
      </c>
      <c r="B610" s="3">
        <v>45176</v>
      </c>
      <c r="C610" s="2" t="s">
        <v>263</v>
      </c>
      <c r="D610" s="47" t="str">
        <f>_xlfn.XLOOKUP(C610,Proveedores!A:A,Proveedores!B:B)</f>
        <v>FARMACIAS FENIX</v>
      </c>
      <c r="E610" s="2">
        <v>1005</v>
      </c>
      <c r="F610" s="2" t="str">
        <f>_xlfn.XLOOKUP(E610,Productos!A:A,Productos!B:B)</f>
        <v>MEDICAMENTOS CASA</v>
      </c>
      <c r="G610" s="2" t="str">
        <f>_xlfn.XLOOKUP(F610,Productos!B:B,Productos!C:C)</f>
        <v>UN</v>
      </c>
      <c r="H610" s="12">
        <v>1</v>
      </c>
      <c r="I610" s="10">
        <v>900</v>
      </c>
      <c r="J610" s="14">
        <v>0</v>
      </c>
      <c r="K610" s="10">
        <f t="shared" si="9"/>
        <v>900</v>
      </c>
    </row>
    <row r="611" spans="1:11" x14ac:dyDescent="0.3">
      <c r="A611" s="2">
        <f>IF(_xlfn.CONCAT(B611:C611)=_xlfn.CONCAT(B610:C610),MAX($A$2:A610),MAX($A$2:A610)+1)</f>
        <v>302</v>
      </c>
      <c r="B611" s="3">
        <v>45176</v>
      </c>
      <c r="C611" s="2" t="s">
        <v>263</v>
      </c>
      <c r="D611" s="47" t="str">
        <f>_xlfn.XLOOKUP(C611,Proveedores!A:A,Proveedores!B:B)</f>
        <v>FARMACIAS FENIX</v>
      </c>
      <c r="E611" s="2">
        <v>1005</v>
      </c>
      <c r="F611" s="2" t="str">
        <f>_xlfn.XLOOKUP(E611,Productos!A:A,Productos!B:B)</f>
        <v>MEDICAMENTOS CASA</v>
      </c>
      <c r="G611" s="2" t="str">
        <f>_xlfn.XLOOKUP(F611,Productos!B:B,Productos!C:C)</f>
        <v>UN</v>
      </c>
      <c r="H611" s="12">
        <v>1</v>
      </c>
      <c r="I611" s="10">
        <v>3450</v>
      </c>
      <c r="J611" s="14">
        <v>0</v>
      </c>
      <c r="K611" s="10">
        <f t="shared" si="9"/>
        <v>3450</v>
      </c>
    </row>
    <row r="612" spans="1:11" x14ac:dyDescent="0.3">
      <c r="A612" s="2">
        <f>IF(_xlfn.CONCAT(B612:C612)=_xlfn.CONCAT(B611:C611),MAX($A$2:A611),MAX($A$2:A611)+1)</f>
        <v>303</v>
      </c>
      <c r="B612" s="3">
        <v>45196</v>
      </c>
      <c r="C612" s="2" t="s">
        <v>686</v>
      </c>
      <c r="D612" s="47" t="str">
        <f>_xlfn.XLOOKUP(C612,Proveedores!A:A,Proveedores!B:B)</f>
        <v>FARMACIA SAN CRISTOBAL</v>
      </c>
      <c r="E612" s="2">
        <v>1005</v>
      </c>
      <c r="F612" s="2" t="str">
        <f>_xlfn.XLOOKUP(E612,Productos!A:A,Productos!B:B)</f>
        <v>MEDICAMENTOS CASA</v>
      </c>
      <c r="G612" s="2" t="str">
        <f>_xlfn.XLOOKUP(F612,Productos!B:B,Productos!C:C)</f>
        <v>UN</v>
      </c>
      <c r="H612" s="12">
        <v>1</v>
      </c>
      <c r="I612" s="10">
        <v>2390</v>
      </c>
      <c r="J612" s="14">
        <v>0</v>
      </c>
      <c r="K612" s="10">
        <f t="shared" si="9"/>
        <v>2390</v>
      </c>
    </row>
    <row r="613" spans="1:11" x14ac:dyDescent="0.3">
      <c r="A613" s="2">
        <f>IF(_xlfn.CONCAT(B613:C613)=_xlfn.CONCAT(B612:C612),MAX($A$2:A612),MAX($A$2:A612)+1)</f>
        <v>304</v>
      </c>
      <c r="B613" s="3">
        <v>45191</v>
      </c>
      <c r="C613" s="2" t="s">
        <v>327</v>
      </c>
      <c r="D613" s="47" t="str">
        <f>_xlfn.XLOOKUP(C613,Proveedores!A:A,Proveedores!B:B)</f>
        <v>LIQUIMAX</v>
      </c>
      <c r="E613" s="2">
        <v>1038</v>
      </c>
      <c r="F613" s="2" t="str">
        <f>_xlfn.XLOOKUP(E613,Productos!A:A,Productos!B:B)</f>
        <v>ART. PERSONAL</v>
      </c>
      <c r="G613" s="2" t="str">
        <f>_xlfn.XLOOKUP(F613,Productos!B:B,Productos!C:C)</f>
        <v>UN</v>
      </c>
      <c r="H613" s="12">
        <v>1</v>
      </c>
      <c r="I613" s="10">
        <v>2190</v>
      </c>
      <c r="J613" s="14">
        <v>0</v>
      </c>
      <c r="K613" s="10">
        <f t="shared" si="9"/>
        <v>2190</v>
      </c>
    </row>
    <row r="614" spans="1:11" x14ac:dyDescent="0.3">
      <c r="A614" s="2">
        <f>IF(_xlfn.CONCAT(B614:C614)=_xlfn.CONCAT(B613:C613),MAX($A$2:A613),MAX($A$2:A613)+1)</f>
        <v>305</v>
      </c>
      <c r="B614" s="3">
        <v>45176</v>
      </c>
      <c r="C614" s="2" t="s">
        <v>327</v>
      </c>
      <c r="D614" s="47" t="str">
        <f>_xlfn.XLOOKUP(C614,Proveedores!A:A,Proveedores!B:B)</f>
        <v>LIQUIMAX</v>
      </c>
      <c r="E614" s="2">
        <v>1038</v>
      </c>
      <c r="F614" s="2" t="str">
        <f>_xlfn.XLOOKUP(E614,Productos!A:A,Productos!B:B)</f>
        <v>ART. PERSONAL</v>
      </c>
      <c r="G614" s="2" t="str">
        <f>_xlfn.XLOOKUP(F614,Productos!B:B,Productos!C:C)</f>
        <v>UN</v>
      </c>
      <c r="H614" s="12">
        <v>3</v>
      </c>
      <c r="I614" s="10">
        <v>890</v>
      </c>
      <c r="J614" s="14">
        <v>0</v>
      </c>
      <c r="K614" s="10">
        <f t="shared" si="9"/>
        <v>2670</v>
      </c>
    </row>
    <row r="615" spans="1:11" x14ac:dyDescent="0.3">
      <c r="A615" s="2">
        <f>IF(_xlfn.CONCAT(B615:C615)=_xlfn.CONCAT(B614:C614),MAX($A$2:A614),MAX($A$2:A614)+1)</f>
        <v>305</v>
      </c>
      <c r="B615" s="3">
        <v>45176</v>
      </c>
      <c r="C615" s="2" t="s">
        <v>327</v>
      </c>
      <c r="D615" s="47" t="str">
        <f>_xlfn.XLOOKUP(C615,Proveedores!A:A,Proveedores!B:B)</f>
        <v>LIQUIMAX</v>
      </c>
      <c r="E615" s="2">
        <v>1038</v>
      </c>
      <c r="F615" s="2" t="str">
        <f>_xlfn.XLOOKUP(E615,Productos!A:A,Productos!B:B)</f>
        <v>ART. PERSONAL</v>
      </c>
      <c r="G615" s="2" t="str">
        <f>_xlfn.XLOOKUP(F615,Productos!B:B,Productos!C:C)</f>
        <v>UN</v>
      </c>
      <c r="H615" s="12">
        <v>1</v>
      </c>
      <c r="I615" s="10">
        <v>2050</v>
      </c>
      <c r="J615" s="14">
        <v>0</v>
      </c>
      <c r="K615" s="10">
        <f t="shared" si="9"/>
        <v>2050</v>
      </c>
    </row>
    <row r="616" spans="1:11" x14ac:dyDescent="0.3">
      <c r="A616" s="2">
        <f>IF(_xlfn.CONCAT(B616:C616)=_xlfn.CONCAT(B615:C615),MAX($A$2:A615),MAX($A$2:A615)+1)</f>
        <v>305</v>
      </c>
      <c r="B616" s="3">
        <v>45176</v>
      </c>
      <c r="C616" s="2" t="s">
        <v>327</v>
      </c>
      <c r="D616" s="47" t="str">
        <f>_xlfn.XLOOKUP(C616,Proveedores!A:A,Proveedores!B:B)</f>
        <v>LIQUIMAX</v>
      </c>
      <c r="E616" s="2">
        <v>1038</v>
      </c>
      <c r="F616" s="2" t="str">
        <f>_xlfn.XLOOKUP(E616,Productos!A:A,Productos!B:B)</f>
        <v>ART. PERSONAL</v>
      </c>
      <c r="G616" s="2" t="str">
        <f>_xlfn.XLOOKUP(F616,Productos!B:B,Productos!C:C)</f>
        <v>UN</v>
      </c>
      <c r="H616" s="12">
        <v>1</v>
      </c>
      <c r="I616" s="10">
        <v>1790</v>
      </c>
      <c r="J616" s="14">
        <v>0</v>
      </c>
      <c r="K616" s="10">
        <f t="shared" si="9"/>
        <v>1790</v>
      </c>
    </row>
    <row r="617" spans="1:11" x14ac:dyDescent="0.3">
      <c r="A617" s="2">
        <f>IF(_xlfn.CONCAT(B617:C617)=_xlfn.CONCAT(B616:C616),MAX($A$2:A616),MAX($A$2:A616)+1)</f>
        <v>306</v>
      </c>
      <c r="B617" s="3">
        <v>45184</v>
      </c>
      <c r="C617" s="2" t="s">
        <v>687</v>
      </c>
      <c r="D617" s="47" t="str">
        <f>_xlfn.XLOOKUP(C617,Proveedores!A:A,Proveedores!B:B)</f>
        <v>DISTRIBUIDORA EVAL - ALBERTO SEURA</v>
      </c>
      <c r="E617" s="2">
        <v>1038</v>
      </c>
      <c r="F617" s="2" t="str">
        <f>_xlfn.XLOOKUP(E617,Productos!A:A,Productos!B:B)</f>
        <v>ART. PERSONAL</v>
      </c>
      <c r="G617" s="2" t="str">
        <f>_xlfn.XLOOKUP(F617,Productos!B:B,Productos!C:C)</f>
        <v>UN</v>
      </c>
      <c r="H617" s="12">
        <v>2</v>
      </c>
      <c r="I617" s="10">
        <v>500</v>
      </c>
      <c r="J617" s="14">
        <v>0</v>
      </c>
      <c r="K617" s="10">
        <f t="shared" si="9"/>
        <v>1000</v>
      </c>
    </row>
    <row r="618" spans="1:11" x14ac:dyDescent="0.3">
      <c r="A618" s="2">
        <f>IF(_xlfn.CONCAT(B618:C618)=_xlfn.CONCAT(B617:C617),MAX($A$2:A617),MAX($A$2:A617)+1)</f>
        <v>306</v>
      </c>
      <c r="B618" s="3">
        <v>45184</v>
      </c>
      <c r="C618" s="2" t="s">
        <v>687</v>
      </c>
      <c r="D618" s="47" t="str">
        <f>_xlfn.XLOOKUP(C618,Proveedores!A:A,Proveedores!B:B)</f>
        <v>DISTRIBUIDORA EVAL - ALBERTO SEURA</v>
      </c>
      <c r="E618" s="2">
        <v>95</v>
      </c>
      <c r="F618" s="2" t="str">
        <f>_xlfn.XLOOKUP(E618,Productos!A:A,Productos!B:B)</f>
        <v>ETIQUETAS</v>
      </c>
      <c r="G618" s="2" t="str">
        <f>_xlfn.XLOOKUP(F618,Productos!B:B,Productos!C:C)</f>
        <v>UN</v>
      </c>
      <c r="H618" s="12">
        <v>20</v>
      </c>
      <c r="I618" s="10">
        <v>10</v>
      </c>
      <c r="J618" s="14">
        <v>0</v>
      </c>
      <c r="K618" s="10">
        <f t="shared" si="9"/>
        <v>200</v>
      </c>
    </row>
    <row r="619" spans="1:11" x14ac:dyDescent="0.3">
      <c r="A619" s="2">
        <f>IF(_xlfn.CONCAT(B619:C619)=_xlfn.CONCAT(B618:C618),MAX($A$2:A618),MAX($A$2:A618)+1)</f>
        <v>306</v>
      </c>
      <c r="B619" s="3">
        <v>45184</v>
      </c>
      <c r="C619" s="2" t="s">
        <v>687</v>
      </c>
      <c r="D619" s="47" t="str">
        <f>_xlfn.XLOOKUP(C619,Proveedores!A:A,Proveedores!B:B)</f>
        <v>DISTRIBUIDORA EVAL - ALBERTO SEURA</v>
      </c>
      <c r="E619" s="2">
        <v>1041</v>
      </c>
      <c r="F619" s="2" t="str">
        <f>_xlfn.XLOOKUP(E619,Productos!A:A,Productos!B:B)</f>
        <v>ACCESORIOS COCINA</v>
      </c>
      <c r="G619" s="2" t="str">
        <f>_xlfn.XLOOKUP(F619,Productos!B:B,Productos!C:C)</f>
        <v>UN</v>
      </c>
      <c r="H619" s="12">
        <v>1</v>
      </c>
      <c r="I619" s="10">
        <v>1290</v>
      </c>
      <c r="J619" s="14">
        <v>0</v>
      </c>
      <c r="K619" s="10">
        <f t="shared" si="9"/>
        <v>1290</v>
      </c>
    </row>
    <row r="620" spans="1:11" x14ac:dyDescent="0.3">
      <c r="A620" s="2">
        <f>IF(_xlfn.CONCAT(B620:C620)=_xlfn.CONCAT(B619:C619),MAX($A$2:A619),MAX($A$2:A619)+1)</f>
        <v>306</v>
      </c>
      <c r="B620" s="3">
        <v>45184</v>
      </c>
      <c r="C620" s="2" t="s">
        <v>687</v>
      </c>
      <c r="D620" s="47" t="str">
        <f>_xlfn.XLOOKUP(C620,Proveedores!A:A,Proveedores!B:B)</f>
        <v>DISTRIBUIDORA EVAL - ALBERTO SEURA</v>
      </c>
      <c r="E620" s="2">
        <v>1041</v>
      </c>
      <c r="F620" s="2" t="str">
        <f>_xlfn.XLOOKUP(E620,Productos!A:A,Productos!B:B)</f>
        <v>ACCESORIOS COCINA</v>
      </c>
      <c r="G620" s="2" t="str">
        <f>_xlfn.XLOOKUP(F620,Productos!B:B,Productos!C:C)</f>
        <v>UN</v>
      </c>
      <c r="H620" s="12">
        <v>1</v>
      </c>
      <c r="I620" s="10">
        <v>1190</v>
      </c>
      <c r="J620" s="14">
        <v>0</v>
      </c>
      <c r="K620" s="10">
        <f t="shared" si="9"/>
        <v>1190</v>
      </c>
    </row>
    <row r="621" spans="1:11" x14ac:dyDescent="0.3">
      <c r="A621" s="2">
        <f>IF(_xlfn.CONCAT(B621:C621)=_xlfn.CONCAT(B620:C620),MAX($A$2:A620),MAX($A$2:A620)+1)</f>
        <v>307</v>
      </c>
      <c r="B621" s="3">
        <v>45198</v>
      </c>
      <c r="C621" s="2" t="s">
        <v>194</v>
      </c>
      <c r="D621" s="47" t="str">
        <f>_xlfn.XLOOKUP(C621,Proveedores!A:A,Proveedores!B:B)</f>
        <v>FRUNA</v>
      </c>
      <c r="E621" s="2">
        <v>21</v>
      </c>
      <c r="F621" s="2" t="str">
        <f>_xlfn.XLOOKUP(E621,Productos!A:A,Productos!B:B)</f>
        <v>SALSA DE TOMATE</v>
      </c>
      <c r="G621" s="2" t="str">
        <f>_xlfn.XLOOKUP(F621,Productos!B:B,Productos!C:C)</f>
        <v>UN</v>
      </c>
      <c r="H621" s="12">
        <v>10</v>
      </c>
      <c r="I621" s="10">
        <v>299</v>
      </c>
      <c r="J621" s="14">
        <v>0</v>
      </c>
      <c r="K621" s="10">
        <f t="shared" si="9"/>
        <v>2990</v>
      </c>
    </row>
    <row r="622" spans="1:11" x14ac:dyDescent="0.3">
      <c r="A622" s="2">
        <f>IF(_xlfn.CONCAT(B622:C622)=_xlfn.CONCAT(B621:C621),MAX($A$2:A621),MAX($A$2:A621)+1)</f>
        <v>307</v>
      </c>
      <c r="B622" s="3">
        <v>45198</v>
      </c>
      <c r="C622" s="2" t="s">
        <v>194</v>
      </c>
      <c r="D622" s="47" t="str">
        <f>_xlfn.XLOOKUP(C622,Proveedores!A:A,Proveedores!B:B)</f>
        <v>FRUNA</v>
      </c>
      <c r="E622" s="2">
        <v>20</v>
      </c>
      <c r="F622" s="2" t="str">
        <f>_xlfn.XLOOKUP(E622,Productos!A:A,Productos!B:B)</f>
        <v>ACEITE 900ML</v>
      </c>
      <c r="G622" s="2" t="str">
        <f>_xlfn.XLOOKUP(F622,Productos!B:B,Productos!C:C)</f>
        <v>UN</v>
      </c>
      <c r="H622" s="12">
        <v>2</v>
      </c>
      <c r="I622" s="10">
        <v>1499</v>
      </c>
      <c r="J622" s="14">
        <v>0</v>
      </c>
      <c r="K622" s="10">
        <f t="shared" si="9"/>
        <v>2998</v>
      </c>
    </row>
    <row r="623" spans="1:11" x14ac:dyDescent="0.3">
      <c r="A623" s="2">
        <f>IF(_xlfn.CONCAT(B623:C623)=_xlfn.CONCAT(B622:C622),MAX($A$2:A622),MAX($A$2:A622)+1)</f>
        <v>307</v>
      </c>
      <c r="B623" s="3">
        <v>45198</v>
      </c>
      <c r="C623" s="2" t="s">
        <v>194</v>
      </c>
      <c r="D623" s="47" t="str">
        <f>_xlfn.XLOOKUP(C623,Proveedores!A:A,Proveedores!B:B)</f>
        <v>FRUNA</v>
      </c>
      <c r="E623" s="2">
        <v>54</v>
      </c>
      <c r="F623" s="2" t="str">
        <f>_xlfn.XLOOKUP(E623,Productos!A:A,Productos!B:B)</f>
        <v>GALLETAS</v>
      </c>
      <c r="G623" s="2" t="str">
        <f>_xlfn.XLOOKUP(F623,Productos!B:B,Productos!C:C)</f>
        <v>UN</v>
      </c>
      <c r="H623" s="12">
        <v>2</v>
      </c>
      <c r="I623" s="10">
        <v>495</v>
      </c>
      <c r="J623" s="14">
        <v>0</v>
      </c>
      <c r="K623" s="10">
        <f t="shared" si="9"/>
        <v>990</v>
      </c>
    </row>
    <row r="624" spans="1:11" x14ac:dyDescent="0.3">
      <c r="A624" s="2">
        <f>IF(_xlfn.CONCAT(B624:C624)=_xlfn.CONCAT(B623:C623),MAX($A$2:A623),MAX($A$2:A623)+1)</f>
        <v>308</v>
      </c>
      <c r="B624" s="3">
        <v>45176</v>
      </c>
      <c r="C624" s="2" t="s">
        <v>194</v>
      </c>
      <c r="D624" s="47" t="str">
        <f>_xlfn.XLOOKUP(C624,Proveedores!A:A,Proveedores!B:B)</f>
        <v>FRUNA</v>
      </c>
      <c r="E624" s="2">
        <v>1010</v>
      </c>
      <c r="F624" s="2" t="str">
        <f>_xlfn.XLOOKUP(E624,Productos!A:A,Productos!B:B)</f>
        <v>GALLETAS SODA</v>
      </c>
      <c r="G624" s="2" t="str">
        <f>_xlfn.XLOOKUP(F624,Productos!B:B,Productos!C:C)</f>
        <v>UN</v>
      </c>
      <c r="H624" s="12">
        <v>4</v>
      </c>
      <c r="I624" s="10">
        <v>454</v>
      </c>
      <c r="J624" s="14">
        <v>0</v>
      </c>
      <c r="K624" s="10">
        <f t="shared" si="9"/>
        <v>1816</v>
      </c>
    </row>
    <row r="625" spans="1:11" x14ac:dyDescent="0.3">
      <c r="A625" s="2">
        <f>IF(_xlfn.CONCAT(B625:C625)=_xlfn.CONCAT(B624:C624),MAX($A$2:A624),MAX($A$2:A624)+1)</f>
        <v>308</v>
      </c>
      <c r="B625" s="3">
        <v>45176</v>
      </c>
      <c r="C625" s="2" t="s">
        <v>194</v>
      </c>
      <c r="D625" s="47" t="str">
        <f>_xlfn.XLOOKUP(C625,Proveedores!A:A,Proveedores!B:B)</f>
        <v>FRUNA</v>
      </c>
      <c r="E625" s="2">
        <v>21</v>
      </c>
      <c r="F625" s="2" t="str">
        <f>_xlfn.XLOOKUP(E625,Productos!A:A,Productos!B:B)</f>
        <v>SALSA DE TOMATE</v>
      </c>
      <c r="G625" s="2" t="str">
        <f>_xlfn.XLOOKUP(F625,Productos!B:B,Productos!C:C)</f>
        <v>UN</v>
      </c>
      <c r="H625" s="12">
        <v>6</v>
      </c>
      <c r="I625" s="10">
        <v>299</v>
      </c>
      <c r="J625" s="14">
        <v>0</v>
      </c>
      <c r="K625" s="10">
        <f t="shared" si="9"/>
        <v>1794</v>
      </c>
    </row>
    <row r="626" spans="1:11" x14ac:dyDescent="0.3">
      <c r="A626" s="2">
        <f>IF(_xlfn.CONCAT(B626:C626)=_xlfn.CONCAT(B625:C625),MAX($A$2:A625),MAX($A$2:A625)+1)</f>
        <v>309</v>
      </c>
      <c r="B626" s="3">
        <v>45183</v>
      </c>
      <c r="C626" s="2" t="s">
        <v>194</v>
      </c>
      <c r="D626" s="47" t="str">
        <f>_xlfn.XLOOKUP(C626,Proveedores!A:A,Proveedores!B:B)</f>
        <v>FRUNA</v>
      </c>
      <c r="E626" s="2">
        <v>1010</v>
      </c>
      <c r="F626" s="2" t="str">
        <f>_xlfn.XLOOKUP(E626,Productos!A:A,Productos!B:B)</f>
        <v>GALLETAS SODA</v>
      </c>
      <c r="G626" s="2" t="str">
        <f>_xlfn.XLOOKUP(F626,Productos!B:B,Productos!C:C)</f>
        <v>UN</v>
      </c>
      <c r="H626" s="12">
        <v>5</v>
      </c>
      <c r="I626" s="10">
        <v>454</v>
      </c>
      <c r="J626" s="14">
        <v>0</v>
      </c>
      <c r="K626" s="10">
        <f t="shared" si="9"/>
        <v>2270</v>
      </c>
    </row>
    <row r="627" spans="1:11" x14ac:dyDescent="0.3">
      <c r="A627" s="2">
        <f>IF(_xlfn.CONCAT(B627:C627)=_xlfn.CONCAT(B626:C626),MAX($A$2:A626),MAX($A$2:A626)+1)</f>
        <v>309</v>
      </c>
      <c r="B627" s="3">
        <v>45183</v>
      </c>
      <c r="C627" s="2" t="s">
        <v>194</v>
      </c>
      <c r="D627" s="47" t="str">
        <f>_xlfn.XLOOKUP(C627,Proveedores!A:A,Proveedores!B:B)</f>
        <v>FRUNA</v>
      </c>
      <c r="E627" s="2">
        <v>21</v>
      </c>
      <c r="F627" s="2" t="str">
        <f>_xlfn.XLOOKUP(E627,Productos!A:A,Productos!B:B)</f>
        <v>SALSA DE TOMATE</v>
      </c>
      <c r="G627" s="2" t="str">
        <f>_xlfn.XLOOKUP(F627,Productos!B:B,Productos!C:C)</f>
        <v>UN</v>
      </c>
      <c r="H627" s="12">
        <v>10</v>
      </c>
      <c r="I627" s="10">
        <v>299</v>
      </c>
      <c r="J627" s="14">
        <v>0</v>
      </c>
      <c r="K627" s="10">
        <f t="shared" si="9"/>
        <v>2990</v>
      </c>
    </row>
    <row r="628" spans="1:11" x14ac:dyDescent="0.3">
      <c r="A628" s="2">
        <f>IF(_xlfn.CONCAT(B628:C628)=_xlfn.CONCAT(B627:C627),MAX($A$2:A627),MAX($A$2:A627)+1)</f>
        <v>310</v>
      </c>
      <c r="B628" s="3">
        <v>45198</v>
      </c>
      <c r="C628" s="2" t="s">
        <v>110</v>
      </c>
      <c r="D628" s="47" t="str">
        <f>_xlfn.XLOOKUP(C628,Proveedores!A:A,Proveedores!B:B)</f>
        <v>DISTRIBUIDORA DELICIA SPA</v>
      </c>
      <c r="E628" s="2">
        <v>128</v>
      </c>
      <c r="F628" s="2" t="str">
        <f>_xlfn.XLOOKUP(E628,Productos!A:A,Productos!B:B)</f>
        <v>ENVASE ENSALADA GA-10</v>
      </c>
      <c r="G628" s="2" t="str">
        <f>_xlfn.XLOOKUP(F628,Productos!B:B,Productos!C:C)</f>
        <v>UN</v>
      </c>
      <c r="H628" s="12">
        <v>30</v>
      </c>
      <c r="I628" s="10">
        <v>85</v>
      </c>
      <c r="J628" s="14">
        <v>0</v>
      </c>
      <c r="K628" s="10">
        <f t="shared" si="9"/>
        <v>2550</v>
      </c>
    </row>
    <row r="629" spans="1:11" x14ac:dyDescent="0.3">
      <c r="A629" s="2">
        <f>IF(_xlfn.CONCAT(B629:C629)=_xlfn.CONCAT(B628:C628),MAX($A$2:A628),MAX($A$2:A628)+1)</f>
        <v>311</v>
      </c>
      <c r="B629" s="3">
        <v>45191</v>
      </c>
      <c r="C629" s="2" t="s">
        <v>407</v>
      </c>
      <c r="D629" s="47" t="str">
        <f>_xlfn.XLOOKUP(C629,Proveedores!A:A,Proveedores!B:B)</f>
        <v>COMERCIAL MAICAO</v>
      </c>
      <c r="E629" s="2">
        <v>1038</v>
      </c>
      <c r="F629" s="2" t="str">
        <f>_xlfn.XLOOKUP(E629,Productos!A:A,Productos!B:B)</f>
        <v>ART. PERSONAL</v>
      </c>
      <c r="G629" s="2" t="str">
        <f>_xlfn.XLOOKUP(F629,Productos!B:B,Productos!C:C)</f>
        <v>UN</v>
      </c>
      <c r="H629" s="12">
        <v>1</v>
      </c>
      <c r="I629" s="10">
        <v>2999</v>
      </c>
      <c r="J629" s="14">
        <v>699</v>
      </c>
      <c r="K629" s="10">
        <f t="shared" si="9"/>
        <v>2300</v>
      </c>
    </row>
    <row r="630" spans="1:11" x14ac:dyDescent="0.3">
      <c r="A630" s="2">
        <f>IF(_xlfn.CONCAT(B630:C630)=_xlfn.CONCAT(B629:C629),MAX($A$2:A629),MAX($A$2:A629)+1)</f>
        <v>312</v>
      </c>
      <c r="B630" s="3">
        <v>45191</v>
      </c>
      <c r="C630" s="2" t="s">
        <v>403</v>
      </c>
      <c r="D630" s="47" t="str">
        <f>_xlfn.XLOOKUP(C630,Proveedores!A:A,Proveedores!B:B)</f>
        <v>PREUNIC COQUIMBO</v>
      </c>
      <c r="E630" s="2">
        <v>1038</v>
      </c>
      <c r="F630" s="2" t="str">
        <f>_xlfn.XLOOKUP(E630,Productos!A:A,Productos!B:B)</f>
        <v>ART. PERSONAL</v>
      </c>
      <c r="G630" s="2" t="str">
        <f>_xlfn.XLOOKUP(F630,Productos!B:B,Productos!C:C)</f>
        <v>UN</v>
      </c>
      <c r="H630" s="12">
        <v>1</v>
      </c>
      <c r="I630" s="10">
        <v>2599</v>
      </c>
      <c r="J630" s="14">
        <v>130</v>
      </c>
      <c r="K630" s="10">
        <f t="shared" si="9"/>
        <v>2469</v>
      </c>
    </row>
    <row r="631" spans="1:11" x14ac:dyDescent="0.3">
      <c r="A631" s="2">
        <f>IF(_xlfn.CONCAT(B631:C631)=_xlfn.CONCAT(B630:C630),MAX($A$2:A630),MAX($A$2:A630)+1)</f>
        <v>313</v>
      </c>
      <c r="B631" s="3">
        <v>45176</v>
      </c>
      <c r="C631" s="2" t="s">
        <v>110</v>
      </c>
      <c r="D631" s="47" t="str">
        <f>_xlfn.XLOOKUP(C631,Proveedores!A:A,Proveedores!B:B)</f>
        <v>DISTRIBUIDORA DELICIA SPA</v>
      </c>
      <c r="E631" s="2">
        <v>38</v>
      </c>
      <c r="F631" s="2" t="str">
        <f>_xlfn.XLOOKUP(E631,Productos!A:A,Productos!B:B)</f>
        <v>ENVASE ENSALADA GA-08</v>
      </c>
      <c r="G631" s="2" t="str">
        <f>_xlfn.XLOOKUP(F631,Productos!B:B,Productos!C:C)</f>
        <v>UN</v>
      </c>
      <c r="H631" s="12">
        <v>30</v>
      </c>
      <c r="I631" s="10">
        <v>80</v>
      </c>
      <c r="J631" s="14">
        <v>0</v>
      </c>
      <c r="K631" s="10">
        <f t="shared" si="9"/>
        <v>2400</v>
      </c>
    </row>
    <row r="632" spans="1:11" x14ac:dyDescent="0.3">
      <c r="A632" s="2">
        <f>IF(_xlfn.CONCAT(B632:C632)=_xlfn.CONCAT(B631:C631),MAX($A$2:A631),MAX($A$2:A631)+1)</f>
        <v>314</v>
      </c>
      <c r="B632" s="3">
        <v>45181</v>
      </c>
      <c r="C632" s="2" t="s">
        <v>110</v>
      </c>
      <c r="D632" s="47" t="str">
        <f>_xlfn.XLOOKUP(C632,Proveedores!A:A,Proveedores!B:B)</f>
        <v>DISTRIBUIDORA DELICIA SPA</v>
      </c>
      <c r="E632" s="2">
        <v>38</v>
      </c>
      <c r="F632" s="2" t="str">
        <f>_xlfn.XLOOKUP(E632,Productos!A:A,Productos!B:B)</f>
        <v>ENVASE ENSALADA GA-08</v>
      </c>
      <c r="G632" s="2" t="str">
        <f>_xlfn.XLOOKUP(F632,Productos!B:B,Productos!C:C)</f>
        <v>UN</v>
      </c>
      <c r="H632" s="12">
        <v>100</v>
      </c>
      <c r="I632" s="10">
        <v>75</v>
      </c>
      <c r="J632" s="14">
        <v>0</v>
      </c>
      <c r="K632" s="10">
        <f t="shared" si="9"/>
        <v>7500</v>
      </c>
    </row>
    <row r="633" spans="1:11" x14ac:dyDescent="0.3">
      <c r="A633" s="2">
        <f>IF(_xlfn.CONCAT(B633:C633)=_xlfn.CONCAT(B632:C632),MAX($A$2:A632),MAX($A$2:A632)+1)</f>
        <v>315</v>
      </c>
      <c r="B633" s="3">
        <v>45183</v>
      </c>
      <c r="C633" s="2" t="s">
        <v>110</v>
      </c>
      <c r="D633" s="47" t="str">
        <f>_xlfn.XLOOKUP(C633,Proveedores!A:A,Proveedores!B:B)</f>
        <v>DISTRIBUIDORA DELICIA SPA</v>
      </c>
      <c r="E633" s="2">
        <v>125</v>
      </c>
      <c r="F633" s="2" t="str">
        <f>_xlfn.XLOOKUP(E633,Productos!A:A,Productos!B:B)</f>
        <v>ENVASE 244 MIX ENSALADA</v>
      </c>
      <c r="G633" s="2" t="str">
        <f>_xlfn.XLOOKUP(F633,Productos!B:B,Productos!C:C)</f>
        <v>UN</v>
      </c>
      <c r="H633" s="12">
        <v>10</v>
      </c>
      <c r="I633" s="10">
        <v>220</v>
      </c>
      <c r="J633" s="14">
        <v>0</v>
      </c>
      <c r="K633" s="10">
        <f t="shared" si="9"/>
        <v>2200</v>
      </c>
    </row>
    <row r="634" spans="1:11" x14ac:dyDescent="0.3">
      <c r="A634" s="2">
        <f>IF(_xlfn.CONCAT(B634:C634)=_xlfn.CONCAT(B633:C633),MAX($A$2:A633),MAX($A$2:A633)+1)</f>
        <v>315</v>
      </c>
      <c r="B634" s="3">
        <v>45183</v>
      </c>
      <c r="C634" s="2" t="s">
        <v>110</v>
      </c>
      <c r="D634" s="47" t="str">
        <f>_xlfn.XLOOKUP(C634,Proveedores!A:A,Proveedores!B:B)</f>
        <v>DISTRIBUIDORA DELICIA SPA</v>
      </c>
      <c r="E634" s="2">
        <v>68</v>
      </c>
      <c r="F634" s="2" t="str">
        <f>_xlfn.XLOOKUP(E634,Productos!A:A,Productos!B:B)</f>
        <v>BOLSA CAMISETA</v>
      </c>
      <c r="G634" s="2" t="str">
        <f>_xlfn.XLOOKUP(F634,Productos!B:B,Productos!C:C)</f>
        <v>UN</v>
      </c>
      <c r="H634" s="12">
        <v>100</v>
      </c>
      <c r="I634" s="10">
        <v>129</v>
      </c>
      <c r="J634" s="14">
        <v>0</v>
      </c>
      <c r="K634" s="10">
        <f t="shared" si="9"/>
        <v>12900</v>
      </c>
    </row>
    <row r="635" spans="1:11" x14ac:dyDescent="0.3">
      <c r="A635" s="2">
        <f>IF(_xlfn.CONCAT(B635:C635)=_xlfn.CONCAT(B634:C634),MAX($A$2:A634),MAX($A$2:A634)+1)</f>
        <v>316</v>
      </c>
      <c r="B635" s="3">
        <v>45176</v>
      </c>
      <c r="C635" s="2" t="s">
        <v>108</v>
      </c>
      <c r="D635" s="47" t="str">
        <f>_xlfn.XLOOKUP(C635,Proveedores!A:A,Proveedores!B:B)</f>
        <v>COMERCIAL DE GALLARDO LTDA</v>
      </c>
      <c r="E635" s="2">
        <v>50</v>
      </c>
      <c r="F635" s="2" t="str">
        <f>_xlfn.XLOOKUP(E635,Productos!A:A,Productos!B:B)</f>
        <v>SALSA BBQ</v>
      </c>
      <c r="G635" s="2" t="str">
        <f>_xlfn.XLOOKUP(F635,Productos!B:B,Productos!C:C)</f>
        <v>UN</v>
      </c>
      <c r="H635" s="12">
        <v>1</v>
      </c>
      <c r="I635" s="10">
        <v>2100</v>
      </c>
      <c r="J635" s="14">
        <v>0</v>
      </c>
      <c r="K635" s="10">
        <f t="shared" si="9"/>
        <v>2100</v>
      </c>
    </row>
    <row r="636" spans="1:11" x14ac:dyDescent="0.3">
      <c r="A636" s="2">
        <f>IF(_xlfn.CONCAT(B636:C636)=_xlfn.CONCAT(B635:C635),MAX($A$2:A635),MAX($A$2:A635)+1)</f>
        <v>316</v>
      </c>
      <c r="B636" s="3">
        <v>45176</v>
      </c>
      <c r="C636" s="2" t="s">
        <v>108</v>
      </c>
      <c r="D636" s="47" t="str">
        <f>_xlfn.XLOOKUP(C636,Proveedores!A:A,Proveedores!B:B)</f>
        <v>COMERCIAL DE GALLARDO LTDA</v>
      </c>
      <c r="E636" s="2">
        <v>1022</v>
      </c>
      <c r="F636" s="2" t="str">
        <f>_xlfn.XLOOKUP(E636,Productos!A:A,Productos!B:B)</f>
        <v>JAMONADA</v>
      </c>
      <c r="G636" s="2" t="str">
        <f>_xlfn.XLOOKUP(F636,Productos!B:B,Productos!C:C)</f>
        <v>KG</v>
      </c>
      <c r="H636" s="12">
        <v>0.39</v>
      </c>
      <c r="I636" s="10">
        <v>6360</v>
      </c>
      <c r="J636" s="14">
        <v>0</v>
      </c>
      <c r="K636" s="10">
        <f t="shared" si="9"/>
        <v>2480</v>
      </c>
    </row>
    <row r="637" spans="1:11" x14ac:dyDescent="0.3">
      <c r="A637" s="2">
        <f>IF(_xlfn.CONCAT(B637:C637)=_xlfn.CONCAT(B636:C636),MAX($A$2:A636),MAX($A$2:A636)+1)</f>
        <v>316</v>
      </c>
      <c r="B637" s="3">
        <v>45176</v>
      </c>
      <c r="C637" s="2" t="s">
        <v>108</v>
      </c>
      <c r="D637" s="47" t="str">
        <f>_xlfn.XLOOKUP(C637,Proveedores!A:A,Proveedores!B:B)</f>
        <v>COMERCIAL DE GALLARDO LTDA</v>
      </c>
      <c r="E637" s="2">
        <v>8</v>
      </c>
      <c r="F637" s="2" t="str">
        <f>_xlfn.XLOOKUP(E637,Productos!A:A,Productos!B:B)</f>
        <v>JAMON</v>
      </c>
      <c r="G637" s="2" t="str">
        <f>_xlfn.XLOOKUP(F637,Productos!B:B,Productos!C:C)</f>
        <v>KG</v>
      </c>
      <c r="H637" s="12">
        <v>0.41</v>
      </c>
      <c r="I637" s="10">
        <v>7400</v>
      </c>
      <c r="J637" s="14">
        <v>0</v>
      </c>
      <c r="K637" s="10">
        <f t="shared" si="9"/>
        <v>3034</v>
      </c>
    </row>
    <row r="638" spans="1:11" x14ac:dyDescent="0.3">
      <c r="A638" s="2">
        <f>IF(_xlfn.CONCAT(B638:C638)=_xlfn.CONCAT(B637:C637),MAX($A$2:A637),MAX($A$2:A637)+1)</f>
        <v>316</v>
      </c>
      <c r="B638" s="3">
        <v>45176</v>
      </c>
      <c r="C638" s="2" t="s">
        <v>108</v>
      </c>
      <c r="D638" s="47" t="str">
        <f>_xlfn.XLOOKUP(C638,Proveedores!A:A,Proveedores!B:B)</f>
        <v>COMERCIAL DE GALLARDO LTDA</v>
      </c>
      <c r="E638" s="2">
        <v>22</v>
      </c>
      <c r="F638" s="2" t="str">
        <f>_xlfn.XLOOKUP(E638,Productos!A:A,Productos!B:B)</f>
        <v>LASAÑA</v>
      </c>
      <c r="G638" s="2" t="str">
        <f>_xlfn.XLOOKUP(F638,Productos!B:B,Productos!C:C)</f>
        <v>UN</v>
      </c>
      <c r="H638" s="12">
        <v>5</v>
      </c>
      <c r="I638" s="10">
        <v>1650</v>
      </c>
      <c r="J638" s="14">
        <v>0</v>
      </c>
      <c r="K638" s="10">
        <f t="shared" si="9"/>
        <v>8250</v>
      </c>
    </row>
    <row r="639" spans="1:11" x14ac:dyDescent="0.3">
      <c r="A639" s="2">
        <f>IF(_xlfn.CONCAT(B639:C639)=_xlfn.CONCAT(B638:C638),MAX($A$2:A638),MAX($A$2:A638)+1)</f>
        <v>316</v>
      </c>
      <c r="B639" s="3">
        <v>45176</v>
      </c>
      <c r="C639" s="2" t="s">
        <v>108</v>
      </c>
      <c r="D639" s="47" t="str">
        <f>_xlfn.XLOOKUP(C639,Proveedores!A:A,Proveedores!B:B)</f>
        <v>COMERCIAL DE GALLARDO LTDA</v>
      </c>
      <c r="E639" s="2">
        <v>127</v>
      </c>
      <c r="F639" s="2" t="str">
        <f>_xlfn.XLOOKUP(E639,Productos!A:A,Productos!B:B)</f>
        <v>MAYONESA</v>
      </c>
      <c r="G639" s="2" t="str">
        <f>_xlfn.XLOOKUP(F639,Productos!B:B,Productos!C:C)</f>
        <v>UN</v>
      </c>
      <c r="H639" s="12">
        <v>1</v>
      </c>
      <c r="I639" s="10">
        <v>2490</v>
      </c>
      <c r="J639" s="14">
        <v>0</v>
      </c>
      <c r="K639" s="10">
        <f t="shared" si="9"/>
        <v>2490</v>
      </c>
    </row>
    <row r="640" spans="1:11" x14ac:dyDescent="0.3">
      <c r="A640" s="2">
        <f>IF(_xlfn.CONCAT(B640:C640)=_xlfn.CONCAT(B639:C639),MAX($A$2:A639),MAX($A$2:A639)+1)</f>
        <v>316</v>
      </c>
      <c r="B640" s="3">
        <v>45176</v>
      </c>
      <c r="C640" s="2" t="s">
        <v>108</v>
      </c>
      <c r="D640" s="47" t="str">
        <f>_xlfn.XLOOKUP(C640,Proveedores!A:A,Proveedores!B:B)</f>
        <v>COMERCIAL DE GALLARDO LTDA</v>
      </c>
      <c r="E640" s="2">
        <v>67</v>
      </c>
      <c r="F640" s="2" t="str">
        <f>_xlfn.XLOOKUP(E640,Productos!A:A,Productos!B:B)</f>
        <v>SALSA SOYA</v>
      </c>
      <c r="G640" s="2" t="str">
        <f>_xlfn.XLOOKUP(F640,Productos!B:B,Productos!C:C)</f>
        <v>UN</v>
      </c>
      <c r="H640" s="12">
        <v>1</v>
      </c>
      <c r="I640" s="10">
        <v>1490</v>
      </c>
      <c r="J640" s="14">
        <v>0</v>
      </c>
      <c r="K640" s="10">
        <f t="shared" si="9"/>
        <v>1490</v>
      </c>
    </row>
    <row r="641" spans="1:11" x14ac:dyDescent="0.3">
      <c r="A641" s="2">
        <f>IF(_xlfn.CONCAT(B641:C641)=_xlfn.CONCAT(B640:C640),MAX($A$2:A640),MAX($A$2:A640)+1)</f>
        <v>317</v>
      </c>
      <c r="B641" s="3">
        <v>45191</v>
      </c>
      <c r="C641" s="2" t="s">
        <v>108</v>
      </c>
      <c r="D641" s="47" t="str">
        <f>_xlfn.XLOOKUP(C641,Proveedores!A:A,Proveedores!B:B)</f>
        <v>COMERCIAL DE GALLARDO LTDA</v>
      </c>
      <c r="E641" s="2">
        <v>1022</v>
      </c>
      <c r="F641" s="2" t="str">
        <f>_xlfn.XLOOKUP(E641,Productos!A:A,Productos!B:B)</f>
        <v>JAMONADA</v>
      </c>
      <c r="G641" s="2" t="str">
        <f>_xlfn.XLOOKUP(F641,Productos!B:B,Productos!C:C)</f>
        <v>KG</v>
      </c>
      <c r="H641" s="12">
        <v>0.26500000000000001</v>
      </c>
      <c r="I641" s="10">
        <v>6360</v>
      </c>
      <c r="J641" s="14">
        <v>0</v>
      </c>
      <c r="K641" s="10">
        <f t="shared" si="9"/>
        <v>1685</v>
      </c>
    </row>
    <row r="642" spans="1:11" x14ac:dyDescent="0.3">
      <c r="A642" s="2">
        <f>IF(_xlfn.CONCAT(B642:C642)=_xlfn.CONCAT(B641:C641),MAX($A$2:A641),MAX($A$2:A641)+1)</f>
        <v>317</v>
      </c>
      <c r="B642" s="3">
        <v>45191</v>
      </c>
      <c r="C642" s="2" t="s">
        <v>108</v>
      </c>
      <c r="D642" s="47" t="str">
        <f>_xlfn.XLOOKUP(C642,Proveedores!A:A,Proveedores!B:B)</f>
        <v>COMERCIAL DE GALLARDO LTDA</v>
      </c>
      <c r="E642" s="2">
        <v>8</v>
      </c>
      <c r="F642" s="2" t="str">
        <f>_xlfn.XLOOKUP(E642,Productos!A:A,Productos!B:B)</f>
        <v>JAMON</v>
      </c>
      <c r="G642" s="2" t="str">
        <f>_xlfn.XLOOKUP(F642,Productos!B:B,Productos!C:C)</f>
        <v>KG</v>
      </c>
      <c r="H642" s="12">
        <v>0.42</v>
      </c>
      <c r="I642" s="10">
        <v>7400</v>
      </c>
      <c r="J642" s="14">
        <v>0</v>
      </c>
      <c r="K642" s="10">
        <f t="shared" si="9"/>
        <v>3108</v>
      </c>
    </row>
    <row r="643" spans="1:11" x14ac:dyDescent="0.3">
      <c r="A643" s="2">
        <f>IF(_xlfn.CONCAT(B643:C643)=_xlfn.CONCAT(B642:C642),MAX($A$2:A642),MAX($A$2:A642)+1)</f>
        <v>318</v>
      </c>
      <c r="B643" s="3">
        <v>45192</v>
      </c>
      <c r="C643" s="2" t="s">
        <v>108</v>
      </c>
      <c r="D643" s="47" t="str">
        <f>_xlfn.XLOOKUP(C643,Proveedores!A:A,Proveedores!B:B)</f>
        <v>COMERCIAL DE GALLARDO LTDA</v>
      </c>
      <c r="E643" s="2">
        <v>8</v>
      </c>
      <c r="F643" s="2" t="str">
        <f>_xlfn.XLOOKUP(E643,Productos!A:A,Productos!B:B)</f>
        <v>JAMON</v>
      </c>
      <c r="G643" s="2" t="str">
        <f>_xlfn.XLOOKUP(F643,Productos!B:B,Productos!C:C)</f>
        <v>KG</v>
      </c>
      <c r="H643" s="12">
        <v>0.26</v>
      </c>
      <c r="I643" s="10">
        <v>7160</v>
      </c>
      <c r="J643" s="14">
        <v>0</v>
      </c>
      <c r="K643" s="10">
        <f t="shared" ref="K643:K706" si="10">ROUND((H643*I643)-J643, 0)</f>
        <v>1862</v>
      </c>
    </row>
    <row r="644" spans="1:11" x14ac:dyDescent="0.3">
      <c r="A644" s="2">
        <f>IF(_xlfn.CONCAT(B644:C644)=_xlfn.CONCAT(B643:C643),MAX($A$2:A643),MAX($A$2:A643)+1)</f>
        <v>318</v>
      </c>
      <c r="B644" s="3">
        <v>45192</v>
      </c>
      <c r="C644" s="2" t="s">
        <v>108</v>
      </c>
      <c r="D644" s="47" t="str">
        <f>_xlfn.XLOOKUP(C644,Proveedores!A:A,Proveedores!B:B)</f>
        <v>COMERCIAL DE GALLARDO LTDA</v>
      </c>
      <c r="E644" s="2">
        <v>8</v>
      </c>
      <c r="F644" s="2" t="str">
        <f>_xlfn.XLOOKUP(E644,Productos!A:A,Productos!B:B)</f>
        <v>JAMON</v>
      </c>
      <c r="G644" s="2" t="str">
        <f>_xlfn.XLOOKUP(F644,Productos!B:B,Productos!C:C)</f>
        <v>KG</v>
      </c>
      <c r="H644" s="12">
        <v>0.37</v>
      </c>
      <c r="I644" s="10">
        <v>8200</v>
      </c>
      <c r="J644" s="14">
        <v>0</v>
      </c>
      <c r="K644" s="10">
        <f t="shared" si="10"/>
        <v>3034</v>
      </c>
    </row>
    <row r="645" spans="1:11" x14ac:dyDescent="0.3">
      <c r="A645" s="2">
        <f>IF(_xlfn.CONCAT(B645:C645)=_xlfn.CONCAT(B644:C644),MAX($A$2:A644),MAX($A$2:A644)+1)</f>
        <v>318</v>
      </c>
      <c r="B645" s="3">
        <v>45192</v>
      </c>
      <c r="C645" s="2" t="s">
        <v>108</v>
      </c>
      <c r="D645" s="47" t="str">
        <f>_xlfn.XLOOKUP(C645,Proveedores!A:A,Proveedores!B:B)</f>
        <v>COMERCIAL DE GALLARDO LTDA</v>
      </c>
      <c r="E645" s="2">
        <v>1021</v>
      </c>
      <c r="F645" s="2" t="str">
        <f>_xlfn.XLOOKUP(E645,Productos!A:A,Productos!B:B)</f>
        <v>KETCHUP</v>
      </c>
      <c r="G645" s="2" t="str">
        <f>_xlfn.XLOOKUP(F645,Productos!B:B,Productos!C:C)</f>
        <v>UN</v>
      </c>
      <c r="H645" s="12">
        <v>1</v>
      </c>
      <c r="I645" s="10">
        <v>2290</v>
      </c>
      <c r="J645" s="14">
        <v>0</v>
      </c>
      <c r="K645" s="10">
        <f t="shared" si="10"/>
        <v>2290</v>
      </c>
    </row>
    <row r="646" spans="1:11" x14ac:dyDescent="0.3">
      <c r="A646" s="2">
        <f>IF(_xlfn.CONCAT(B646:C646)=_xlfn.CONCAT(B645:C645),MAX($A$2:A645),MAX($A$2:A645)+1)</f>
        <v>318</v>
      </c>
      <c r="B646" s="3">
        <v>45192</v>
      </c>
      <c r="C646" s="2" t="s">
        <v>108</v>
      </c>
      <c r="D646" s="47" t="str">
        <f>_xlfn.XLOOKUP(C646,Proveedores!A:A,Proveedores!B:B)</f>
        <v>COMERCIAL DE GALLARDO LTDA</v>
      </c>
      <c r="E646" s="2">
        <v>129</v>
      </c>
      <c r="F646" s="2" t="str">
        <f>_xlfn.XLOOKUP(E646,Productos!A:A,Productos!B:B)</f>
        <v>LECHE EN POLVO</v>
      </c>
      <c r="G646" s="2" t="str">
        <f>_xlfn.XLOOKUP(F646,Productos!B:B,Productos!C:C)</f>
        <v>UN</v>
      </c>
      <c r="H646" s="12">
        <v>2</v>
      </c>
      <c r="I646" s="10">
        <v>500</v>
      </c>
      <c r="J646" s="14">
        <v>0</v>
      </c>
      <c r="K646" s="10">
        <f t="shared" si="10"/>
        <v>1000</v>
      </c>
    </row>
    <row r="647" spans="1:11" x14ac:dyDescent="0.3">
      <c r="A647" s="2">
        <f>IF(_xlfn.CONCAT(B647:C647)=_xlfn.CONCAT(B646:C646),MAX($A$2:A646),MAX($A$2:A646)+1)</f>
        <v>319</v>
      </c>
      <c r="B647" s="3">
        <v>45198</v>
      </c>
      <c r="C647" s="2" t="s">
        <v>108</v>
      </c>
      <c r="D647" s="47" t="str">
        <f>_xlfn.XLOOKUP(C647,Proveedores!A:A,Proveedores!B:B)</f>
        <v>COMERCIAL DE GALLARDO LTDA</v>
      </c>
      <c r="E647" s="2">
        <v>23</v>
      </c>
      <c r="F647" s="2" t="str">
        <f>_xlfn.XLOOKUP(E647,Productos!A:A,Productos!B:B)</f>
        <v>MARGARINA</v>
      </c>
      <c r="G647" s="2" t="str">
        <f>_xlfn.XLOOKUP(F647,Productos!B:B,Productos!C:C)</f>
        <v>UN</v>
      </c>
      <c r="H647" s="12">
        <v>1</v>
      </c>
      <c r="I647" s="10">
        <v>1590</v>
      </c>
      <c r="J647" s="14">
        <v>0</v>
      </c>
      <c r="K647" s="10">
        <f t="shared" si="10"/>
        <v>1590</v>
      </c>
    </row>
    <row r="648" spans="1:11" x14ac:dyDescent="0.3">
      <c r="A648" s="2">
        <f>IF(_xlfn.CONCAT(B648:C648)=_xlfn.CONCAT(B647:C647),MAX($A$2:A647),MAX($A$2:A647)+1)</f>
        <v>320</v>
      </c>
      <c r="B648" s="3">
        <v>45171</v>
      </c>
      <c r="C648" s="2" t="s">
        <v>221</v>
      </c>
      <c r="D648" s="47" t="str">
        <f>_xlfn.XLOOKUP(C648,Proveedores!A:A,Proveedores!B:B)</f>
        <v>FAMA</v>
      </c>
      <c r="E648" s="2">
        <v>1008</v>
      </c>
      <c r="F648" s="2" t="str">
        <f>_xlfn.XLOOKUP(E648,Productos!A:A,Productos!B:B)</f>
        <v>PAN CASA</v>
      </c>
      <c r="G648" s="2" t="str">
        <f>_xlfn.XLOOKUP(F648,Productos!B:B,Productos!C:C)</f>
        <v>KG</v>
      </c>
      <c r="H648" s="12">
        <v>0.64300000000000002</v>
      </c>
      <c r="I648" s="10">
        <v>2490</v>
      </c>
      <c r="J648" s="14">
        <v>0</v>
      </c>
      <c r="K648" s="10">
        <f t="shared" si="10"/>
        <v>1601</v>
      </c>
    </row>
    <row r="649" spans="1:11" x14ac:dyDescent="0.3">
      <c r="A649" s="2">
        <f>IF(_xlfn.CONCAT(B649:C649)=_xlfn.CONCAT(B648:C648),MAX($A$2:A648),MAX($A$2:A648)+1)</f>
        <v>320</v>
      </c>
      <c r="B649" s="3">
        <v>45171</v>
      </c>
      <c r="C649" s="2" t="s">
        <v>221</v>
      </c>
      <c r="D649" s="47" t="str">
        <f>_xlfn.XLOOKUP(C649,Proveedores!A:A,Proveedores!B:B)</f>
        <v>FAMA</v>
      </c>
      <c r="E649" s="2">
        <v>55</v>
      </c>
      <c r="F649" s="2" t="str">
        <f>_xlfn.XLOOKUP(E649,Productos!A:A,Productos!B:B)</f>
        <v>CERVEZA</v>
      </c>
      <c r="G649" s="2" t="str">
        <f>_xlfn.XLOOKUP(F649,Productos!B:B,Productos!C:C)</f>
        <v>UN</v>
      </c>
      <c r="H649" s="12">
        <v>2</v>
      </c>
      <c r="I649" s="10">
        <v>100</v>
      </c>
      <c r="J649" s="14">
        <v>0</v>
      </c>
      <c r="K649" s="10">
        <f t="shared" si="10"/>
        <v>200</v>
      </c>
    </row>
    <row r="650" spans="1:11" x14ac:dyDescent="0.3">
      <c r="A650" s="2">
        <f>IF(_xlfn.CONCAT(B650:C650)=_xlfn.CONCAT(B649:C649),MAX($A$2:A649),MAX($A$2:A649)+1)</f>
        <v>320</v>
      </c>
      <c r="B650" s="3">
        <v>45171</v>
      </c>
      <c r="C650" s="2" t="s">
        <v>221</v>
      </c>
      <c r="D650" s="47" t="str">
        <f>_xlfn.XLOOKUP(C650,Proveedores!A:A,Proveedores!B:B)</f>
        <v>FAMA</v>
      </c>
      <c r="E650" s="2">
        <v>124</v>
      </c>
      <c r="F650" s="2" t="str">
        <f>_xlfn.XLOOKUP(E650,Productos!A:A,Productos!B:B)</f>
        <v>PASTELERA (PASTA CHOCLO)</v>
      </c>
      <c r="G650" s="2" t="str">
        <f>_xlfn.XLOOKUP(F650,Productos!B:B,Productos!C:C)</f>
        <v>UN</v>
      </c>
      <c r="H650" s="12">
        <v>1</v>
      </c>
      <c r="I650" s="10">
        <v>3700</v>
      </c>
      <c r="J650" s="14">
        <v>0</v>
      </c>
      <c r="K650" s="10">
        <f t="shared" si="10"/>
        <v>3700</v>
      </c>
    </row>
    <row r="651" spans="1:11" x14ac:dyDescent="0.3">
      <c r="A651" s="2">
        <f>IF(_xlfn.CONCAT(B651:C651)=_xlfn.CONCAT(B650:C650),MAX($A$2:A650),MAX($A$2:A650)+1)</f>
        <v>320</v>
      </c>
      <c r="B651" s="3">
        <v>45171</v>
      </c>
      <c r="C651" s="2" t="s">
        <v>221</v>
      </c>
      <c r="D651" s="47" t="str">
        <f>_xlfn.XLOOKUP(C651,Proveedores!A:A,Proveedores!B:B)</f>
        <v>FAMA</v>
      </c>
      <c r="E651" s="2">
        <v>55</v>
      </c>
      <c r="F651" s="2" t="str">
        <f>_xlfn.XLOOKUP(E651,Productos!A:A,Productos!B:B)</f>
        <v>CERVEZA</v>
      </c>
      <c r="G651" s="2" t="str">
        <f>_xlfn.XLOOKUP(F651,Productos!B:B,Productos!C:C)</f>
        <v>UN</v>
      </c>
      <c r="H651" s="12">
        <v>4</v>
      </c>
      <c r="I651" s="10">
        <v>1000</v>
      </c>
      <c r="J651" s="14">
        <v>0</v>
      </c>
      <c r="K651" s="10">
        <f t="shared" si="10"/>
        <v>4000</v>
      </c>
    </row>
    <row r="652" spans="1:11" x14ac:dyDescent="0.3">
      <c r="A652" s="2">
        <f>IF(_xlfn.CONCAT(B652:C652)=_xlfn.CONCAT(B651:C651),MAX($A$2:A651),MAX($A$2:A651)+1)</f>
        <v>321</v>
      </c>
      <c r="B652" s="3">
        <v>45177</v>
      </c>
      <c r="C652" s="2" t="s">
        <v>221</v>
      </c>
      <c r="D652" s="47" t="str">
        <f>_xlfn.XLOOKUP(C652,Proveedores!A:A,Proveedores!B:B)</f>
        <v>FAMA</v>
      </c>
      <c r="E652" s="2">
        <v>99</v>
      </c>
      <c r="F652" s="2" t="str">
        <f>_xlfn.XLOOKUP(E652,Productos!A:A,Productos!B:B)</f>
        <v>VINO TINTO</v>
      </c>
      <c r="G652" s="2" t="str">
        <f>_xlfn.XLOOKUP(F652,Productos!B:B,Productos!C:C)</f>
        <v>UN</v>
      </c>
      <c r="H652" s="12">
        <v>1</v>
      </c>
      <c r="I652" s="10">
        <v>3700</v>
      </c>
      <c r="J652" s="14">
        <v>0</v>
      </c>
      <c r="K652" s="10">
        <f t="shared" si="10"/>
        <v>3700</v>
      </c>
    </row>
    <row r="653" spans="1:11" x14ac:dyDescent="0.3">
      <c r="A653" s="2">
        <f>IF(_xlfn.CONCAT(B653:C653)=_xlfn.CONCAT(B652:C652),MAX($A$2:A652),MAX($A$2:A652)+1)</f>
        <v>322</v>
      </c>
      <c r="B653" s="3">
        <v>45182</v>
      </c>
      <c r="C653" s="2" t="s">
        <v>221</v>
      </c>
      <c r="D653" s="47" t="str">
        <f>_xlfn.XLOOKUP(C653,Proveedores!A:A,Proveedores!B:B)</f>
        <v>FAMA</v>
      </c>
      <c r="E653" s="2">
        <v>1008</v>
      </c>
      <c r="F653" s="2" t="str">
        <f>_xlfn.XLOOKUP(E653,Productos!A:A,Productos!B:B)</f>
        <v>PAN CASA</v>
      </c>
      <c r="G653" s="2" t="str">
        <f>_xlfn.XLOOKUP(F653,Productos!B:B,Productos!C:C)</f>
        <v>KG</v>
      </c>
      <c r="H653" s="12">
        <v>0.53</v>
      </c>
      <c r="I653" s="10">
        <v>2490</v>
      </c>
      <c r="J653" s="14">
        <v>0</v>
      </c>
      <c r="K653" s="10">
        <f t="shared" si="10"/>
        <v>1320</v>
      </c>
    </row>
    <row r="654" spans="1:11" x14ac:dyDescent="0.3">
      <c r="A654" s="2">
        <f>IF(_xlfn.CONCAT(B654:C654)=_xlfn.CONCAT(B653:C653),MAX($A$2:A653),MAX($A$2:A653)+1)</f>
        <v>322</v>
      </c>
      <c r="B654" s="3">
        <v>45182</v>
      </c>
      <c r="C654" s="2" t="s">
        <v>221</v>
      </c>
      <c r="D654" s="47" t="str">
        <f>_xlfn.XLOOKUP(C654,Proveedores!A:A,Proveedores!B:B)</f>
        <v>FAMA</v>
      </c>
      <c r="E654" s="2">
        <v>55</v>
      </c>
      <c r="F654" s="2" t="str">
        <f>_xlfn.XLOOKUP(E654,Productos!A:A,Productos!B:B)</f>
        <v>CERVEZA</v>
      </c>
      <c r="G654" s="2" t="str">
        <f>_xlfn.XLOOKUP(F654,Productos!B:B,Productos!C:C)</f>
        <v>UN</v>
      </c>
      <c r="H654" s="12">
        <v>1</v>
      </c>
      <c r="I654" s="10">
        <v>1000</v>
      </c>
      <c r="J654" s="14">
        <v>0</v>
      </c>
      <c r="K654" s="10">
        <f t="shared" si="10"/>
        <v>1000</v>
      </c>
    </row>
    <row r="655" spans="1:11" x14ac:dyDescent="0.3">
      <c r="A655" s="2">
        <f>IF(_xlfn.CONCAT(B655:C655)=_xlfn.CONCAT(B654:C654),MAX($A$2:A654),MAX($A$2:A654)+1)</f>
        <v>322</v>
      </c>
      <c r="B655" s="3">
        <v>45182</v>
      </c>
      <c r="C655" s="2" t="s">
        <v>221</v>
      </c>
      <c r="D655" s="47" t="str">
        <f>_xlfn.XLOOKUP(C655,Proveedores!A:A,Proveedores!B:B)</f>
        <v>FAMA</v>
      </c>
      <c r="E655" s="2">
        <v>1041</v>
      </c>
      <c r="F655" s="2" t="str">
        <f>_xlfn.XLOOKUP(E655,Productos!A:A,Productos!B:B)</f>
        <v>ACCESORIOS COCINA</v>
      </c>
      <c r="G655" s="2" t="str">
        <f>_xlfn.XLOOKUP(F655,Productos!B:B,Productos!C:C)</f>
        <v>UN</v>
      </c>
      <c r="H655" s="12">
        <v>1</v>
      </c>
      <c r="I655" s="10">
        <v>300</v>
      </c>
      <c r="J655" s="14">
        <v>0</v>
      </c>
      <c r="K655" s="10">
        <f t="shared" si="10"/>
        <v>300</v>
      </c>
    </row>
    <row r="656" spans="1:11" x14ac:dyDescent="0.3">
      <c r="A656" s="2">
        <f>IF(_xlfn.CONCAT(B656:C656)=_xlfn.CONCAT(B655:C655),MAX($A$2:A655),MAX($A$2:A655)+1)</f>
        <v>323</v>
      </c>
      <c r="B656" s="3">
        <v>45183</v>
      </c>
      <c r="C656" s="2" t="s">
        <v>221</v>
      </c>
      <c r="D656" s="47" t="str">
        <f>_xlfn.XLOOKUP(C656,Proveedores!A:A,Proveedores!B:B)</f>
        <v>FAMA</v>
      </c>
      <c r="E656" s="2">
        <v>1016</v>
      </c>
      <c r="F656" s="2" t="str">
        <f>_xlfn.XLOOKUP(E656,Productos!A:A,Productos!B:B)</f>
        <v>HELADO CASA</v>
      </c>
      <c r="G656" s="2" t="str">
        <f>_xlfn.XLOOKUP(F656,Productos!B:B,Productos!C:C)</f>
        <v>UN</v>
      </c>
      <c r="H656" s="12">
        <v>1</v>
      </c>
      <c r="I656" s="10">
        <v>990</v>
      </c>
      <c r="J656" s="14">
        <v>0</v>
      </c>
      <c r="K656" s="10">
        <f t="shared" si="10"/>
        <v>990</v>
      </c>
    </row>
    <row r="657" spans="1:11" x14ac:dyDescent="0.3">
      <c r="A657" s="2">
        <f>IF(_xlfn.CONCAT(B657:C657)=_xlfn.CONCAT(B656:C656),MAX($A$2:A656),MAX($A$2:A656)+1)</f>
        <v>323</v>
      </c>
      <c r="B657" s="3">
        <v>45183</v>
      </c>
      <c r="C657" s="2" t="s">
        <v>221</v>
      </c>
      <c r="D657" s="47" t="str">
        <f>_xlfn.XLOOKUP(C657,Proveedores!A:A,Proveedores!B:B)</f>
        <v>FAMA</v>
      </c>
      <c r="E657" s="2">
        <v>55</v>
      </c>
      <c r="F657" s="2" t="str">
        <f>_xlfn.XLOOKUP(E657,Productos!A:A,Productos!B:B)</f>
        <v>CERVEZA</v>
      </c>
      <c r="G657" s="2" t="str">
        <f>_xlfn.XLOOKUP(F657,Productos!B:B,Productos!C:C)</f>
        <v>UN</v>
      </c>
      <c r="H657" s="12">
        <v>2</v>
      </c>
      <c r="I657" s="10">
        <v>1000</v>
      </c>
      <c r="J657" s="14">
        <v>0</v>
      </c>
      <c r="K657" s="10">
        <f t="shared" si="10"/>
        <v>2000</v>
      </c>
    </row>
    <row r="658" spans="1:11" x14ac:dyDescent="0.3">
      <c r="A658" s="2">
        <f>IF(_xlfn.CONCAT(B658:C658)=_xlfn.CONCAT(B657:C657),MAX($A$2:A657),MAX($A$2:A657)+1)</f>
        <v>324</v>
      </c>
      <c r="B658" s="3">
        <v>45186</v>
      </c>
      <c r="C658" s="2" t="s">
        <v>221</v>
      </c>
      <c r="D658" s="47" t="str">
        <f>_xlfn.XLOOKUP(C658,Proveedores!A:A,Proveedores!B:B)</f>
        <v>FAMA</v>
      </c>
      <c r="E658" s="2">
        <v>55</v>
      </c>
      <c r="F658" s="2" t="str">
        <f>_xlfn.XLOOKUP(E658,Productos!A:A,Productos!B:B)</f>
        <v>CERVEZA</v>
      </c>
      <c r="G658" s="2" t="str">
        <f>_xlfn.XLOOKUP(F658,Productos!B:B,Productos!C:C)</f>
        <v>UN</v>
      </c>
      <c r="H658" s="12">
        <v>2</v>
      </c>
      <c r="I658" s="10">
        <v>1000</v>
      </c>
      <c r="J658" s="14">
        <v>0</v>
      </c>
      <c r="K658" s="10">
        <f t="shared" si="10"/>
        <v>2000</v>
      </c>
    </row>
    <row r="659" spans="1:11" x14ac:dyDescent="0.3">
      <c r="A659" s="2">
        <f>IF(_xlfn.CONCAT(B659:C659)=_xlfn.CONCAT(B658:C658),MAX($A$2:A658),MAX($A$2:A658)+1)</f>
        <v>324</v>
      </c>
      <c r="B659" s="3">
        <v>45186</v>
      </c>
      <c r="C659" s="2" t="s">
        <v>221</v>
      </c>
      <c r="D659" s="47" t="str">
        <f>_xlfn.XLOOKUP(C659,Proveedores!A:A,Proveedores!B:B)</f>
        <v>FAMA</v>
      </c>
      <c r="E659" s="2">
        <v>124</v>
      </c>
      <c r="F659" s="2" t="str">
        <f>_xlfn.XLOOKUP(E659,Productos!A:A,Productos!B:B)</f>
        <v>PASTELERA (PASTA CHOCLO)</v>
      </c>
      <c r="G659" s="2" t="str">
        <f>_xlfn.XLOOKUP(F659,Productos!B:B,Productos!C:C)</f>
        <v>UN</v>
      </c>
      <c r="H659" s="12">
        <v>1</v>
      </c>
      <c r="I659" s="10">
        <v>3700</v>
      </c>
      <c r="J659" s="14">
        <v>0</v>
      </c>
      <c r="K659" s="10">
        <f t="shared" si="10"/>
        <v>3700</v>
      </c>
    </row>
    <row r="660" spans="1:11" x14ac:dyDescent="0.3">
      <c r="A660" s="2">
        <f>IF(_xlfn.CONCAT(B660:C660)=_xlfn.CONCAT(B659:C659),MAX($A$2:A659),MAX($A$2:A659)+1)</f>
        <v>324</v>
      </c>
      <c r="B660" s="3">
        <v>45186</v>
      </c>
      <c r="C660" s="2" t="s">
        <v>221</v>
      </c>
      <c r="D660" s="47" t="str">
        <f>_xlfn.XLOOKUP(C660,Proveedores!A:A,Proveedores!B:B)</f>
        <v>FAMA</v>
      </c>
      <c r="E660" s="2">
        <v>1008</v>
      </c>
      <c r="F660" s="2" t="str">
        <f>_xlfn.XLOOKUP(E660,Productos!A:A,Productos!B:B)</f>
        <v>PAN CASA</v>
      </c>
      <c r="G660" s="2" t="str">
        <f>_xlfn.XLOOKUP(F660,Productos!B:B,Productos!C:C)</f>
        <v>KG</v>
      </c>
      <c r="H660" s="12">
        <v>0.67900000000000005</v>
      </c>
      <c r="I660" s="10">
        <v>2490</v>
      </c>
      <c r="J660" s="14">
        <v>0</v>
      </c>
      <c r="K660" s="10">
        <f t="shared" si="10"/>
        <v>1691</v>
      </c>
    </row>
    <row r="661" spans="1:11" x14ac:dyDescent="0.3">
      <c r="A661" s="2">
        <f>IF(_xlfn.CONCAT(B661:C661)=_xlfn.CONCAT(B660:C660),MAX($A$2:A660),MAX($A$2:A660)+1)</f>
        <v>325</v>
      </c>
      <c r="B661" s="3">
        <v>45187</v>
      </c>
      <c r="C661" s="2" t="s">
        <v>221</v>
      </c>
      <c r="D661" s="47" t="str">
        <f>_xlfn.XLOOKUP(C661,Proveedores!A:A,Proveedores!B:B)</f>
        <v>FAMA</v>
      </c>
      <c r="E661" s="2">
        <v>55</v>
      </c>
      <c r="F661" s="2" t="str">
        <f>_xlfn.XLOOKUP(E661,Productos!A:A,Productos!B:B)</f>
        <v>CERVEZA</v>
      </c>
      <c r="G661" s="2" t="str">
        <f>_xlfn.XLOOKUP(F661,Productos!B:B,Productos!C:C)</f>
        <v>UN</v>
      </c>
      <c r="H661" s="12">
        <v>6</v>
      </c>
      <c r="I661" s="10">
        <v>1000</v>
      </c>
      <c r="J661" s="14">
        <v>0</v>
      </c>
      <c r="K661" s="10">
        <f t="shared" si="10"/>
        <v>6000</v>
      </c>
    </row>
    <row r="662" spans="1:11" x14ac:dyDescent="0.3">
      <c r="A662" s="2">
        <f>IF(_xlfn.CONCAT(B662:C662)=_xlfn.CONCAT(B661:C661),MAX($A$2:A661),MAX($A$2:A661)+1)</f>
        <v>326</v>
      </c>
      <c r="B662" s="3">
        <v>45188</v>
      </c>
      <c r="C662" s="2" t="s">
        <v>221</v>
      </c>
      <c r="D662" s="47" t="str">
        <f>_xlfn.XLOOKUP(C662,Proveedores!A:A,Proveedores!B:B)</f>
        <v>FAMA</v>
      </c>
      <c r="E662" s="2">
        <v>55</v>
      </c>
      <c r="F662" s="2" t="str">
        <f>_xlfn.XLOOKUP(E662,Productos!A:A,Productos!B:B)</f>
        <v>CERVEZA</v>
      </c>
      <c r="G662" s="2" t="str">
        <f>_xlfn.XLOOKUP(F662,Productos!B:B,Productos!C:C)</f>
        <v>UN</v>
      </c>
      <c r="H662" s="12">
        <v>3</v>
      </c>
      <c r="I662" s="10">
        <v>1000</v>
      </c>
      <c r="J662" s="14">
        <v>0</v>
      </c>
      <c r="K662" s="10">
        <f t="shared" si="10"/>
        <v>3000</v>
      </c>
    </row>
    <row r="663" spans="1:11" x14ac:dyDescent="0.3">
      <c r="A663" s="2">
        <f>IF(_xlfn.CONCAT(B663:C663)=_xlfn.CONCAT(B662:C662),MAX($A$2:A662),MAX($A$2:A662)+1)</f>
        <v>327</v>
      </c>
      <c r="B663" s="3">
        <v>45190</v>
      </c>
      <c r="C663" s="2" t="s">
        <v>221</v>
      </c>
      <c r="D663" s="47" t="str">
        <f>_xlfn.XLOOKUP(C663,Proveedores!A:A,Proveedores!B:B)</f>
        <v>FAMA</v>
      </c>
      <c r="E663" s="2">
        <v>55</v>
      </c>
      <c r="F663" s="2" t="str">
        <f>_xlfn.XLOOKUP(E663,Productos!A:A,Productos!B:B)</f>
        <v>CERVEZA</v>
      </c>
      <c r="G663" s="2" t="str">
        <f>_xlfn.XLOOKUP(F663,Productos!B:B,Productos!C:C)</f>
        <v>UN</v>
      </c>
      <c r="H663" s="12">
        <v>2</v>
      </c>
      <c r="I663" s="10">
        <v>1000</v>
      </c>
      <c r="J663" s="14">
        <v>0</v>
      </c>
      <c r="K663" s="10">
        <f t="shared" si="10"/>
        <v>2000</v>
      </c>
    </row>
    <row r="664" spans="1:11" x14ac:dyDescent="0.3">
      <c r="A664" s="2">
        <f>IF(_xlfn.CONCAT(B664:C664)=_xlfn.CONCAT(B663:C663),MAX($A$2:A663),MAX($A$2:A663)+1)</f>
        <v>327</v>
      </c>
      <c r="B664" s="3">
        <v>45190</v>
      </c>
      <c r="C664" s="2" t="s">
        <v>221</v>
      </c>
      <c r="D664" s="47" t="str">
        <f>_xlfn.XLOOKUP(C664,Proveedores!A:A,Proveedores!B:B)</f>
        <v>FAMA</v>
      </c>
      <c r="E664" s="2">
        <v>1008</v>
      </c>
      <c r="F664" s="2" t="str">
        <f>_xlfn.XLOOKUP(E664,Productos!A:A,Productos!B:B)</f>
        <v>PAN CASA</v>
      </c>
      <c r="G664" s="2" t="str">
        <f>_xlfn.XLOOKUP(F664,Productos!B:B,Productos!C:C)</f>
        <v>KG</v>
      </c>
      <c r="H664" s="12">
        <v>0.71599999999999997</v>
      </c>
      <c r="I664" s="10">
        <v>2490</v>
      </c>
      <c r="J664" s="14">
        <v>0</v>
      </c>
      <c r="K664" s="10">
        <f t="shared" si="10"/>
        <v>1783</v>
      </c>
    </row>
    <row r="665" spans="1:11" x14ac:dyDescent="0.3">
      <c r="A665" s="2">
        <f>IF(_xlfn.CONCAT(B665:C665)=_xlfn.CONCAT(B664:C664),MAX($A$2:A664),MAX($A$2:A664)+1)</f>
        <v>328</v>
      </c>
      <c r="B665" s="3">
        <v>45193</v>
      </c>
      <c r="C665" s="2" t="s">
        <v>221</v>
      </c>
      <c r="D665" s="47" t="str">
        <f>_xlfn.XLOOKUP(C665,Proveedores!A:A,Proveedores!B:B)</f>
        <v>FAMA</v>
      </c>
      <c r="E665" s="2">
        <v>-1</v>
      </c>
      <c r="F665" s="2" t="str">
        <f>_xlfn.XLOOKUP(E665,Productos!A:A,Productos!B:B)</f>
        <v>OTROS</v>
      </c>
      <c r="G665" s="2" t="str">
        <f>_xlfn.XLOOKUP(F665,Productos!B:B,Productos!C:C)</f>
        <v>UN</v>
      </c>
      <c r="H665" s="12">
        <v>3</v>
      </c>
      <c r="I665" s="10">
        <v>790</v>
      </c>
      <c r="J665" s="14">
        <v>0</v>
      </c>
      <c r="K665" s="10">
        <f t="shared" si="10"/>
        <v>2370</v>
      </c>
    </row>
    <row r="666" spans="1:11" x14ac:dyDescent="0.3">
      <c r="A666" s="2">
        <f>IF(_xlfn.CONCAT(B666:C666)=_xlfn.CONCAT(B665:C665),MAX($A$2:A665),MAX($A$2:A665)+1)</f>
        <v>328</v>
      </c>
      <c r="B666" s="3">
        <v>45193</v>
      </c>
      <c r="C666" s="2" t="s">
        <v>221</v>
      </c>
      <c r="D666" s="47" t="str">
        <f>_xlfn.XLOOKUP(C666,Proveedores!A:A,Proveedores!B:B)</f>
        <v>FAMA</v>
      </c>
      <c r="E666" s="2">
        <v>55</v>
      </c>
      <c r="F666" s="2" t="str">
        <f>_xlfn.XLOOKUP(E666,Productos!A:A,Productos!B:B)</f>
        <v>CERVEZA</v>
      </c>
      <c r="G666" s="2" t="str">
        <f>_xlfn.XLOOKUP(F666,Productos!B:B,Productos!C:C)</f>
        <v>UN</v>
      </c>
      <c r="H666" s="12">
        <v>1</v>
      </c>
      <c r="I666" s="10">
        <v>1000</v>
      </c>
      <c r="J666" s="14">
        <v>0</v>
      </c>
      <c r="K666" s="10">
        <f t="shared" si="10"/>
        <v>1000</v>
      </c>
    </row>
    <row r="667" spans="1:11" x14ac:dyDescent="0.3">
      <c r="A667" s="2">
        <f>IF(_xlfn.CONCAT(B667:C667)=_xlfn.CONCAT(B666:C666),MAX($A$2:A666),MAX($A$2:A666)+1)</f>
        <v>328</v>
      </c>
      <c r="B667" s="3">
        <v>45193</v>
      </c>
      <c r="C667" s="2" t="s">
        <v>221</v>
      </c>
      <c r="D667" s="47" t="str">
        <f>_xlfn.XLOOKUP(C667,Proveedores!A:A,Proveedores!B:B)</f>
        <v>FAMA</v>
      </c>
      <c r="E667" s="2">
        <v>1008</v>
      </c>
      <c r="F667" s="2" t="str">
        <f>_xlfn.XLOOKUP(E667,Productos!A:A,Productos!B:B)</f>
        <v>PAN CASA</v>
      </c>
      <c r="G667" s="2" t="str">
        <f>_xlfn.XLOOKUP(F667,Productos!B:B,Productos!C:C)</f>
        <v>KG</v>
      </c>
      <c r="H667" s="12">
        <v>0.61899999999999999</v>
      </c>
      <c r="I667" s="10">
        <v>2490</v>
      </c>
      <c r="J667" s="14">
        <v>0</v>
      </c>
      <c r="K667" s="10">
        <f t="shared" si="10"/>
        <v>1541</v>
      </c>
    </row>
    <row r="668" spans="1:11" x14ac:dyDescent="0.3">
      <c r="A668" s="2">
        <f>IF(_xlfn.CONCAT(B668:C668)=_xlfn.CONCAT(B667:C667),MAX($A$2:A667),MAX($A$2:A667)+1)</f>
        <v>329</v>
      </c>
      <c r="B668" s="3">
        <v>45196</v>
      </c>
      <c r="C668" s="2" t="s">
        <v>221</v>
      </c>
      <c r="D668" s="47" t="str">
        <f>_xlfn.XLOOKUP(C668,Proveedores!A:A,Proveedores!B:B)</f>
        <v>FAMA</v>
      </c>
      <c r="E668" s="2">
        <v>1008</v>
      </c>
      <c r="F668" s="2" t="str">
        <f>_xlfn.XLOOKUP(E668,Productos!A:A,Productos!B:B)</f>
        <v>PAN CASA</v>
      </c>
      <c r="G668" s="2" t="str">
        <f>_xlfn.XLOOKUP(F668,Productos!B:B,Productos!C:C)</f>
        <v>KG</v>
      </c>
      <c r="H668" s="12">
        <v>0.20499999999999999</v>
      </c>
      <c r="I668" s="10">
        <v>2487</v>
      </c>
      <c r="J668" s="14">
        <v>0</v>
      </c>
      <c r="K668" s="10">
        <f t="shared" si="10"/>
        <v>510</v>
      </c>
    </row>
    <row r="669" spans="1:11" x14ac:dyDescent="0.3">
      <c r="A669" s="2">
        <f>IF(_xlfn.CONCAT(B669:C669)=_xlfn.CONCAT(B668:C668),MAX($A$2:A668),MAX($A$2:A668)+1)</f>
        <v>330</v>
      </c>
      <c r="B669" s="3">
        <v>45197</v>
      </c>
      <c r="C669" s="2" t="s">
        <v>221</v>
      </c>
      <c r="D669" s="47" t="str">
        <f>_xlfn.XLOOKUP(C669,Proveedores!A:A,Proveedores!B:B)</f>
        <v>FAMA</v>
      </c>
      <c r="E669" s="2">
        <v>1008</v>
      </c>
      <c r="F669" s="2" t="str">
        <f>_xlfn.XLOOKUP(E669,Productos!A:A,Productos!B:B)</f>
        <v>PAN CASA</v>
      </c>
      <c r="G669" s="2" t="str">
        <f>_xlfn.XLOOKUP(F669,Productos!B:B,Productos!C:C)</f>
        <v>KG</v>
      </c>
      <c r="H669" s="12">
        <v>0.53400000000000003</v>
      </c>
      <c r="I669" s="10">
        <v>2490</v>
      </c>
      <c r="J669" s="14">
        <v>0</v>
      </c>
      <c r="K669" s="10">
        <f t="shared" si="10"/>
        <v>1330</v>
      </c>
    </row>
    <row r="670" spans="1:11" x14ac:dyDescent="0.3">
      <c r="A670" s="2">
        <f>IF(_xlfn.CONCAT(B670:C670)=_xlfn.CONCAT(B669:C669),MAX($A$2:A669),MAX($A$2:A669)+1)</f>
        <v>330</v>
      </c>
      <c r="B670" s="3">
        <v>45197</v>
      </c>
      <c r="C670" s="2" t="s">
        <v>221</v>
      </c>
      <c r="D670" s="47" t="str">
        <f>_xlfn.XLOOKUP(C670,Proveedores!A:A,Proveedores!B:B)</f>
        <v>FAMA</v>
      </c>
      <c r="E670" s="2">
        <v>55</v>
      </c>
      <c r="F670" s="2" t="str">
        <f>_xlfn.XLOOKUP(E670,Productos!A:A,Productos!B:B)</f>
        <v>CERVEZA</v>
      </c>
      <c r="G670" s="2" t="str">
        <f>_xlfn.XLOOKUP(F670,Productos!B:B,Productos!C:C)</f>
        <v>UN</v>
      </c>
      <c r="H670" s="12">
        <v>1</v>
      </c>
      <c r="I670" s="10">
        <v>1000</v>
      </c>
      <c r="J670" s="14">
        <v>0</v>
      </c>
      <c r="K670" s="10">
        <f t="shared" si="10"/>
        <v>1000</v>
      </c>
    </row>
    <row r="671" spans="1:11" x14ac:dyDescent="0.3">
      <c r="A671" s="2">
        <f>IF(_xlfn.CONCAT(B671:C671)=_xlfn.CONCAT(B670:C670),MAX($A$2:A670),MAX($A$2:A670)+1)</f>
        <v>331</v>
      </c>
      <c r="B671" s="3">
        <v>45199</v>
      </c>
      <c r="C671" s="2" t="s">
        <v>221</v>
      </c>
      <c r="D671" s="47" t="str">
        <f>_xlfn.XLOOKUP(C671,Proveedores!A:A,Proveedores!B:B)</f>
        <v>FAMA</v>
      </c>
      <c r="E671" s="2">
        <v>1008</v>
      </c>
      <c r="F671" s="2" t="str">
        <f>_xlfn.XLOOKUP(E671,Productos!A:A,Productos!B:B)</f>
        <v>PAN CASA</v>
      </c>
      <c r="G671" s="2" t="str">
        <f>_xlfn.XLOOKUP(F671,Productos!B:B,Productos!C:C)</f>
        <v>KG</v>
      </c>
      <c r="H671" s="12">
        <v>0.53</v>
      </c>
      <c r="I671" s="10">
        <v>2490</v>
      </c>
      <c r="J671" s="14">
        <v>0</v>
      </c>
      <c r="K671" s="10">
        <f t="shared" si="10"/>
        <v>1320</v>
      </c>
    </row>
    <row r="672" spans="1:11" x14ac:dyDescent="0.3">
      <c r="A672" s="2">
        <f>IF(_xlfn.CONCAT(B672:C672)=_xlfn.CONCAT(B671:C671),MAX($A$2:A671),MAX($A$2:A671)+1)</f>
        <v>331</v>
      </c>
      <c r="B672" s="3">
        <v>45199</v>
      </c>
      <c r="C672" s="2" t="s">
        <v>221</v>
      </c>
      <c r="D672" s="47" t="str">
        <f>_xlfn.XLOOKUP(C672,Proveedores!A:A,Proveedores!B:B)</f>
        <v>FAMA</v>
      </c>
      <c r="E672" s="2">
        <v>55</v>
      </c>
      <c r="F672" s="2" t="str">
        <f>_xlfn.XLOOKUP(E672,Productos!A:A,Productos!B:B)</f>
        <v>CERVEZA</v>
      </c>
      <c r="G672" s="2" t="str">
        <f>_xlfn.XLOOKUP(F672,Productos!B:B,Productos!C:C)</f>
        <v>UN</v>
      </c>
      <c r="H672" s="12">
        <v>2</v>
      </c>
      <c r="I672" s="10">
        <v>1000</v>
      </c>
      <c r="J672" s="14">
        <v>0</v>
      </c>
      <c r="K672" s="10">
        <f t="shared" si="10"/>
        <v>2000</v>
      </c>
    </row>
    <row r="673" spans="1:11" x14ac:dyDescent="0.3">
      <c r="A673" s="2">
        <f>IF(_xlfn.CONCAT(B673:C673)=_xlfn.CONCAT(B672:C672),MAX($A$2:A672),MAX($A$2:A672)+1)</f>
        <v>332</v>
      </c>
      <c r="B673" s="3">
        <v>45181</v>
      </c>
      <c r="C673" s="2" t="s">
        <v>466</v>
      </c>
      <c r="D673" s="47" t="str">
        <f>_xlfn.XLOOKUP(C673,Proveedores!A:A,Proveedores!B:B)</f>
        <v>ALVI SA</v>
      </c>
      <c r="E673" s="2">
        <v>5</v>
      </c>
      <c r="F673" s="2" t="str">
        <f>_xlfn.XLOOKUP(E673,Productos!A:A,Productos!B:B)</f>
        <v>FIDEOS - TALLARINES</v>
      </c>
      <c r="G673" s="2" t="str">
        <f>_xlfn.XLOOKUP(F673,Productos!B:B,Productos!C:C)</f>
        <v>UN</v>
      </c>
      <c r="H673" s="12">
        <v>5</v>
      </c>
      <c r="I673" s="10">
        <v>450</v>
      </c>
      <c r="J673" s="14">
        <v>0</v>
      </c>
      <c r="K673" s="10">
        <f t="shared" si="10"/>
        <v>2250</v>
      </c>
    </row>
    <row r="674" spans="1:11" x14ac:dyDescent="0.3">
      <c r="A674" s="2">
        <f>IF(_xlfn.CONCAT(B674:C674)=_xlfn.CONCAT(B673:C673),MAX($A$2:A673),MAX($A$2:A673)+1)</f>
        <v>332</v>
      </c>
      <c r="B674" s="3">
        <v>45181</v>
      </c>
      <c r="C674" s="2" t="s">
        <v>466</v>
      </c>
      <c r="D674" s="47" t="str">
        <f>_xlfn.XLOOKUP(C674,Proveedores!A:A,Proveedores!B:B)</f>
        <v>ALVI SA</v>
      </c>
      <c r="E674" s="2">
        <v>2</v>
      </c>
      <c r="F674" s="2" t="str">
        <f>_xlfn.XLOOKUP(E674,Productos!A:A,Productos!B:B)</f>
        <v>CREMA DE LECHE</v>
      </c>
      <c r="G674" s="2" t="str">
        <f>_xlfn.XLOOKUP(F674,Productos!B:B,Productos!C:C)</f>
        <v>LT</v>
      </c>
      <c r="H674" s="12">
        <v>2</v>
      </c>
      <c r="I674" s="10">
        <v>3590</v>
      </c>
      <c r="J674" s="14">
        <v>0</v>
      </c>
      <c r="K674" s="10">
        <f t="shared" si="10"/>
        <v>7180</v>
      </c>
    </row>
    <row r="675" spans="1:11" x14ac:dyDescent="0.3">
      <c r="A675" s="2">
        <f>IF(_xlfn.CONCAT(B675:C675)=_xlfn.CONCAT(B674:C674),MAX($A$2:A674),MAX($A$2:A674)+1)</f>
        <v>332</v>
      </c>
      <c r="B675" s="3">
        <v>45181</v>
      </c>
      <c r="C675" s="2" t="s">
        <v>466</v>
      </c>
      <c r="D675" s="47" t="str">
        <f>_xlfn.XLOOKUP(C675,Proveedores!A:A,Proveedores!B:B)</f>
        <v>ALVI SA</v>
      </c>
      <c r="E675" s="2">
        <v>9</v>
      </c>
      <c r="F675" s="2" t="str">
        <f>_xlfn.XLOOKUP(E675,Productos!A:A,Productos!B:B)</f>
        <v>LECHE SEMIDESCREMADA</v>
      </c>
      <c r="G675" s="2" t="str">
        <f>_xlfn.XLOOKUP(F675,Productos!B:B,Productos!C:C)</f>
        <v>UN</v>
      </c>
      <c r="H675" s="12">
        <v>4</v>
      </c>
      <c r="I675" s="10">
        <v>1080</v>
      </c>
      <c r="J675" s="14">
        <v>0</v>
      </c>
      <c r="K675" s="10">
        <f t="shared" si="10"/>
        <v>4320</v>
      </c>
    </row>
    <row r="676" spans="1:11" x14ac:dyDescent="0.3">
      <c r="A676" s="2">
        <f>IF(_xlfn.CONCAT(B676:C676)=_xlfn.CONCAT(B675:C675),MAX($A$2:A675),MAX($A$2:A675)+1)</f>
        <v>332</v>
      </c>
      <c r="B676" s="3">
        <v>45181</v>
      </c>
      <c r="C676" s="2" t="s">
        <v>466</v>
      </c>
      <c r="D676" s="47" t="str">
        <f>_xlfn.XLOOKUP(C676,Proveedores!A:A,Proveedores!B:B)</f>
        <v>ALVI SA</v>
      </c>
      <c r="E676" s="2">
        <v>14</v>
      </c>
      <c r="F676" s="2" t="str">
        <f>_xlfn.XLOOKUP(E676,Productos!A:A,Productos!B:B)</f>
        <v>ARROZ</v>
      </c>
      <c r="G676" s="2" t="str">
        <f>_xlfn.XLOOKUP(F676,Productos!B:B,Productos!C:C)</f>
        <v>UN</v>
      </c>
      <c r="H676" s="12">
        <v>4</v>
      </c>
      <c r="I676" s="10">
        <v>840</v>
      </c>
      <c r="J676" s="14">
        <v>0</v>
      </c>
      <c r="K676" s="10">
        <f t="shared" si="10"/>
        <v>3360</v>
      </c>
    </row>
    <row r="677" spans="1:11" x14ac:dyDescent="0.3">
      <c r="A677" s="2">
        <f>IF(_xlfn.CONCAT(B677:C677)=_xlfn.CONCAT(B676:C676),MAX($A$2:A676),MAX($A$2:A676)+1)</f>
        <v>332</v>
      </c>
      <c r="B677" s="3">
        <v>45181</v>
      </c>
      <c r="C677" s="2" t="s">
        <v>466</v>
      </c>
      <c r="D677" s="47" t="str">
        <f>_xlfn.XLOOKUP(C677,Proveedores!A:A,Proveedores!B:B)</f>
        <v>ALVI SA</v>
      </c>
      <c r="E677" s="2">
        <v>23</v>
      </c>
      <c r="F677" s="2" t="str">
        <f>_xlfn.XLOOKUP(E677,Productos!A:A,Productos!B:B)</f>
        <v>MARGARINA</v>
      </c>
      <c r="G677" s="2" t="str">
        <f>_xlfn.XLOOKUP(F677,Productos!B:B,Productos!C:C)</f>
        <v>UN</v>
      </c>
      <c r="H677" s="12">
        <v>1</v>
      </c>
      <c r="I677" s="10">
        <v>2250</v>
      </c>
      <c r="J677" s="14">
        <v>0</v>
      </c>
      <c r="K677" s="10">
        <f t="shared" si="10"/>
        <v>2250</v>
      </c>
    </row>
    <row r="678" spans="1:11" x14ac:dyDescent="0.3">
      <c r="A678" s="2">
        <f>IF(_xlfn.CONCAT(B678:C678)=_xlfn.CONCAT(B677:C677),MAX($A$2:A677),MAX($A$2:A677)+1)</f>
        <v>332</v>
      </c>
      <c r="B678" s="3">
        <v>45181</v>
      </c>
      <c r="C678" s="2" t="s">
        <v>466</v>
      </c>
      <c r="D678" s="47" t="str">
        <f>_xlfn.XLOOKUP(C678,Proveedores!A:A,Proveedores!B:B)</f>
        <v>ALVI SA</v>
      </c>
      <c r="E678" s="2">
        <v>23</v>
      </c>
      <c r="F678" s="2" t="str">
        <f>_xlfn.XLOOKUP(E678,Productos!A:A,Productos!B:B)</f>
        <v>MARGARINA</v>
      </c>
      <c r="G678" s="2" t="str">
        <f>_xlfn.XLOOKUP(F678,Productos!B:B,Productos!C:C)</f>
        <v>UN</v>
      </c>
      <c r="H678" s="12">
        <v>2</v>
      </c>
      <c r="I678" s="10">
        <v>1690</v>
      </c>
      <c r="J678" s="14">
        <v>0</v>
      </c>
      <c r="K678" s="10">
        <f t="shared" si="10"/>
        <v>3380</v>
      </c>
    </row>
    <row r="679" spans="1:11" x14ac:dyDescent="0.3">
      <c r="A679" s="2">
        <f>IF(_xlfn.CONCAT(B679:C679)=_xlfn.CONCAT(B678:C678),MAX($A$2:A678),MAX($A$2:A678)+1)</f>
        <v>332</v>
      </c>
      <c r="B679" s="3">
        <v>45181</v>
      </c>
      <c r="C679" s="2" t="s">
        <v>466</v>
      </c>
      <c r="D679" s="47" t="str">
        <f>_xlfn.XLOOKUP(C679,Proveedores!A:A,Proveedores!B:B)</f>
        <v>ALVI SA</v>
      </c>
      <c r="E679" s="2">
        <v>5</v>
      </c>
      <c r="F679" s="2" t="str">
        <f>_xlfn.XLOOKUP(E679,Productos!A:A,Productos!B:B)</f>
        <v>FIDEOS - TALLARINES</v>
      </c>
      <c r="G679" s="2" t="str">
        <f>_xlfn.XLOOKUP(F679,Productos!B:B,Productos!C:C)</f>
        <v>UN</v>
      </c>
      <c r="H679" s="12">
        <v>6</v>
      </c>
      <c r="I679" s="10">
        <v>650</v>
      </c>
      <c r="J679" s="14">
        <v>0</v>
      </c>
      <c r="K679" s="10">
        <f t="shared" si="10"/>
        <v>3900</v>
      </c>
    </row>
    <row r="680" spans="1:11" x14ac:dyDescent="0.3">
      <c r="A680" s="2">
        <f>IF(_xlfn.CONCAT(B680:C680)=_xlfn.CONCAT(B679:C679),MAX($A$2:A679),MAX($A$2:A679)+1)</f>
        <v>332</v>
      </c>
      <c r="B680" s="3">
        <v>45181</v>
      </c>
      <c r="C680" s="2" t="s">
        <v>466</v>
      </c>
      <c r="D680" s="47" t="str">
        <f>_xlfn.XLOOKUP(C680,Proveedores!A:A,Proveedores!B:B)</f>
        <v>ALVI SA</v>
      </c>
      <c r="E680" s="2">
        <v>11</v>
      </c>
      <c r="F680" s="2" t="str">
        <f>_xlfn.XLOOKUP(E680,Productos!A:A,Productos!B:B)</f>
        <v>PAN MOLDE</v>
      </c>
      <c r="G680" s="2" t="str">
        <f>_xlfn.XLOOKUP(F680,Productos!B:B,Productos!C:C)</f>
        <v>UN</v>
      </c>
      <c r="H680" s="12">
        <v>1</v>
      </c>
      <c r="I680" s="10">
        <v>2230</v>
      </c>
      <c r="J680" s="14">
        <v>0</v>
      </c>
      <c r="K680" s="10">
        <f t="shared" si="10"/>
        <v>2230</v>
      </c>
    </row>
    <row r="681" spans="1:11" x14ac:dyDescent="0.3">
      <c r="A681" s="2">
        <f>IF(_xlfn.CONCAT(B681:C681)=_xlfn.CONCAT(B680:C680),MAX($A$2:A680),MAX($A$2:A680)+1)</f>
        <v>332</v>
      </c>
      <c r="B681" s="3">
        <v>45181</v>
      </c>
      <c r="C681" s="2" t="s">
        <v>466</v>
      </c>
      <c r="D681" s="47" t="str">
        <f>_xlfn.XLOOKUP(C681,Proveedores!A:A,Proveedores!B:B)</f>
        <v>ALVI SA</v>
      </c>
      <c r="E681" s="2">
        <v>1011</v>
      </c>
      <c r="F681" s="2" t="str">
        <f>_xlfn.XLOOKUP(E681,Productos!A:A,Productos!B:B)</f>
        <v>ART. LIMPIEZA</v>
      </c>
      <c r="G681" s="2" t="str">
        <f>_xlfn.XLOOKUP(F681,Productos!B:B,Productos!C:C)</f>
        <v>UN</v>
      </c>
      <c r="H681" s="12">
        <v>2</v>
      </c>
      <c r="I681" s="10">
        <v>1040</v>
      </c>
      <c r="J681" s="14">
        <v>0</v>
      </c>
      <c r="K681" s="10">
        <f t="shared" si="10"/>
        <v>2080</v>
      </c>
    </row>
    <row r="682" spans="1:11" x14ac:dyDescent="0.3">
      <c r="A682" s="2">
        <f>IF(_xlfn.CONCAT(B682:C682)=_xlfn.CONCAT(B681:C681),MAX($A$2:A681),MAX($A$2:A681)+1)</f>
        <v>332</v>
      </c>
      <c r="B682" s="3">
        <v>45181</v>
      </c>
      <c r="C682" s="2" t="s">
        <v>466</v>
      </c>
      <c r="D682" s="47" t="str">
        <f>_xlfn.XLOOKUP(C682,Proveedores!A:A,Proveedores!B:B)</f>
        <v>ALVI SA</v>
      </c>
      <c r="E682" s="2">
        <v>1011</v>
      </c>
      <c r="F682" s="2" t="str">
        <f>_xlfn.XLOOKUP(E682,Productos!A:A,Productos!B:B)</f>
        <v>ART. LIMPIEZA</v>
      </c>
      <c r="G682" s="2" t="str">
        <f>_xlfn.XLOOKUP(F682,Productos!B:B,Productos!C:C)</f>
        <v>UN</v>
      </c>
      <c r="H682" s="12">
        <v>2</v>
      </c>
      <c r="I682" s="10">
        <v>850</v>
      </c>
      <c r="J682" s="14">
        <v>0</v>
      </c>
      <c r="K682" s="10">
        <f t="shared" si="10"/>
        <v>1700</v>
      </c>
    </row>
    <row r="683" spans="1:11" x14ac:dyDescent="0.3">
      <c r="A683" s="2">
        <f>IF(_xlfn.CONCAT(B683:C683)=_xlfn.CONCAT(B682:C682),MAX($A$2:A682),MAX($A$2:A682)+1)</f>
        <v>332</v>
      </c>
      <c r="B683" s="3">
        <v>45181</v>
      </c>
      <c r="C683" s="2" t="s">
        <v>466</v>
      </c>
      <c r="D683" s="47" t="str">
        <f>_xlfn.XLOOKUP(C683,Proveedores!A:A,Proveedores!B:B)</f>
        <v>ALVI SA</v>
      </c>
      <c r="E683" s="2">
        <v>1024</v>
      </c>
      <c r="F683" s="2" t="str">
        <f>_xlfn.XLOOKUP(E683,Productos!A:A,Productos!B:B)</f>
        <v>AZUCAR RUBIA</v>
      </c>
      <c r="G683" s="2" t="str">
        <f>_xlfn.XLOOKUP(F683,Productos!B:B,Productos!C:C)</f>
        <v>KG</v>
      </c>
      <c r="H683" s="12">
        <v>1</v>
      </c>
      <c r="I683" s="10">
        <v>1400</v>
      </c>
      <c r="J683" s="14">
        <v>0</v>
      </c>
      <c r="K683" s="10">
        <f t="shared" si="10"/>
        <v>1400</v>
      </c>
    </row>
    <row r="684" spans="1:11" x14ac:dyDescent="0.3">
      <c r="A684" s="2">
        <f>IF(_xlfn.CONCAT(B684:C684)=_xlfn.CONCAT(B683:C683),MAX($A$2:A683),MAX($A$2:A683)+1)</f>
        <v>332</v>
      </c>
      <c r="B684" s="3">
        <v>45181</v>
      </c>
      <c r="C684" s="2" t="s">
        <v>466</v>
      </c>
      <c r="D684" s="47" t="str">
        <f>_xlfn.XLOOKUP(C684,Proveedores!A:A,Proveedores!B:B)</f>
        <v>ALVI SA</v>
      </c>
      <c r="E684" s="2">
        <v>52</v>
      </c>
      <c r="F684" s="2" t="str">
        <f>_xlfn.XLOOKUP(E684,Productos!A:A,Productos!B:B)</f>
        <v>PRIMAVERA MINUTO VERDE</v>
      </c>
      <c r="G684" s="2" t="str">
        <f>_xlfn.XLOOKUP(F684,Productos!B:B,Productos!C:C)</f>
        <v>UN</v>
      </c>
      <c r="H684" s="12">
        <v>5</v>
      </c>
      <c r="I684" s="10">
        <v>1280</v>
      </c>
      <c r="J684" s="14">
        <v>0</v>
      </c>
      <c r="K684" s="10">
        <f t="shared" si="10"/>
        <v>6400</v>
      </c>
    </row>
    <row r="685" spans="1:11" x14ac:dyDescent="0.3">
      <c r="A685" s="2">
        <f>IF(_xlfn.CONCAT(B685:C685)=_xlfn.CONCAT(B684:C684),MAX($A$2:A684),MAX($A$2:A684)+1)</f>
        <v>332</v>
      </c>
      <c r="B685" s="3">
        <v>45181</v>
      </c>
      <c r="C685" s="2" t="s">
        <v>466</v>
      </c>
      <c r="D685" s="47" t="str">
        <f>_xlfn.XLOOKUP(C685,Proveedores!A:A,Proveedores!B:B)</f>
        <v>ALVI SA</v>
      </c>
      <c r="E685" s="2">
        <v>30</v>
      </c>
      <c r="F685" s="2" t="str">
        <f>_xlfn.XLOOKUP(E685,Productos!A:A,Productos!B:B)</f>
        <v>CHOCLO BOLSA 1KG</v>
      </c>
      <c r="G685" s="2" t="str">
        <f>_xlfn.XLOOKUP(F685,Productos!B:B,Productos!C:C)</f>
        <v>UN</v>
      </c>
      <c r="H685" s="12">
        <v>3</v>
      </c>
      <c r="I685" s="10">
        <v>2440</v>
      </c>
      <c r="J685" s="14">
        <v>0</v>
      </c>
      <c r="K685" s="10">
        <f t="shared" si="10"/>
        <v>7320</v>
      </c>
    </row>
    <row r="686" spans="1:11" x14ac:dyDescent="0.3">
      <c r="A686" s="2">
        <f>IF(_xlfn.CONCAT(B686:C686)=_xlfn.CONCAT(B685:C685),MAX($A$2:A685),MAX($A$2:A685)+1)</f>
        <v>332</v>
      </c>
      <c r="B686" s="3">
        <v>45181</v>
      </c>
      <c r="C686" s="2" t="s">
        <v>466</v>
      </c>
      <c r="D686" s="47" t="str">
        <f>_xlfn.XLOOKUP(C686,Proveedores!A:A,Proveedores!B:B)</f>
        <v>ALVI SA</v>
      </c>
      <c r="E686" s="2">
        <v>61</v>
      </c>
      <c r="F686" s="2" t="str">
        <f>_xlfn.XLOOKUP(E686,Productos!A:A,Productos!B:B)</f>
        <v>PATE</v>
      </c>
      <c r="G686" s="2" t="str">
        <f>_xlfn.XLOOKUP(F686,Productos!B:B,Productos!C:C)</f>
        <v>UN</v>
      </c>
      <c r="H686" s="12">
        <v>2</v>
      </c>
      <c r="I686" s="10">
        <v>690</v>
      </c>
      <c r="J686" s="14">
        <v>0</v>
      </c>
      <c r="K686" s="10">
        <f t="shared" si="10"/>
        <v>1380</v>
      </c>
    </row>
    <row r="687" spans="1:11" x14ac:dyDescent="0.3">
      <c r="A687" s="2">
        <f>IF(_xlfn.CONCAT(B687:C687)=_xlfn.CONCAT(B686:C686),MAX($A$2:A686),MAX($A$2:A686)+1)</f>
        <v>332</v>
      </c>
      <c r="B687" s="3">
        <v>45181</v>
      </c>
      <c r="C687" s="2" t="s">
        <v>466</v>
      </c>
      <c r="D687" s="47" t="str">
        <f>_xlfn.XLOOKUP(C687,Proveedores!A:A,Proveedores!B:B)</f>
        <v>ALVI SA</v>
      </c>
      <c r="E687" s="2">
        <v>20</v>
      </c>
      <c r="F687" s="2" t="str">
        <f>_xlfn.XLOOKUP(E687,Productos!A:A,Productos!B:B)</f>
        <v>ACEITE 900ML</v>
      </c>
      <c r="G687" s="2" t="str">
        <f>_xlfn.XLOOKUP(F687,Productos!B:B,Productos!C:C)</f>
        <v>UN</v>
      </c>
      <c r="H687" s="12">
        <v>3</v>
      </c>
      <c r="I687" s="10">
        <v>1490</v>
      </c>
      <c r="J687" s="14">
        <v>0</v>
      </c>
      <c r="K687" s="10">
        <f t="shared" si="10"/>
        <v>4470</v>
      </c>
    </row>
    <row r="688" spans="1:11" x14ac:dyDescent="0.3">
      <c r="A688" s="2">
        <f>IF(_xlfn.CONCAT(B688:C688)=_xlfn.CONCAT(B687:C687),MAX($A$2:A687),MAX($A$2:A687)+1)</f>
        <v>332</v>
      </c>
      <c r="B688" s="3">
        <v>45181</v>
      </c>
      <c r="C688" s="2" t="s">
        <v>466</v>
      </c>
      <c r="D688" s="47" t="str">
        <f>_xlfn.XLOOKUP(C688,Proveedores!A:A,Proveedores!B:B)</f>
        <v>ALVI SA</v>
      </c>
      <c r="E688" s="2">
        <v>1032</v>
      </c>
      <c r="F688" s="2" t="str">
        <f>_xlfn.XLOOKUP(E688,Productos!A:A,Productos!B:B)</f>
        <v>TÉ - CAJA</v>
      </c>
      <c r="G688" s="2" t="str">
        <f>_xlfn.XLOOKUP(F688,Productos!B:B,Productos!C:C)</f>
        <v>UN</v>
      </c>
      <c r="H688" s="12">
        <v>1</v>
      </c>
      <c r="I688" s="10">
        <v>2590</v>
      </c>
      <c r="J688" s="14">
        <v>0</v>
      </c>
      <c r="K688" s="10">
        <f t="shared" si="10"/>
        <v>2590</v>
      </c>
    </row>
    <row r="689" spans="1:11" x14ac:dyDescent="0.3">
      <c r="A689" s="2">
        <f>IF(_xlfn.CONCAT(B689:C689)=_xlfn.CONCAT(B688:C688),MAX($A$2:A688),MAX($A$2:A688)+1)</f>
        <v>332</v>
      </c>
      <c r="B689" s="3">
        <v>45181</v>
      </c>
      <c r="C689" s="2" t="s">
        <v>466</v>
      </c>
      <c r="D689" s="47" t="str">
        <f>_xlfn.XLOOKUP(C689,Proveedores!A:A,Proveedores!B:B)</f>
        <v>ALVI SA</v>
      </c>
      <c r="E689" s="2">
        <v>44</v>
      </c>
      <c r="F689" s="2" t="str">
        <f>_xlfn.XLOOKUP(E689,Productos!A:A,Productos!B:B)</f>
        <v>QUESO RALLADO</v>
      </c>
      <c r="G689" s="2" t="str">
        <f>_xlfn.XLOOKUP(F689,Productos!B:B,Productos!C:C)</f>
        <v>UN</v>
      </c>
      <c r="H689" s="12">
        <v>2</v>
      </c>
      <c r="I689" s="10">
        <v>790</v>
      </c>
      <c r="J689" s="14">
        <v>0</v>
      </c>
      <c r="K689" s="10">
        <f t="shared" si="10"/>
        <v>1580</v>
      </c>
    </row>
    <row r="690" spans="1:11" x14ac:dyDescent="0.3">
      <c r="A690" s="2">
        <f>IF(_xlfn.CONCAT(B690:C690)=_xlfn.CONCAT(B689:C689),MAX($A$2:A689),MAX($A$2:A689)+1)</f>
        <v>332</v>
      </c>
      <c r="B690" s="3">
        <v>45181</v>
      </c>
      <c r="C690" s="2" t="s">
        <v>466</v>
      </c>
      <c r="D690" s="47" t="str">
        <f>_xlfn.XLOOKUP(C690,Proveedores!A:A,Proveedores!B:B)</f>
        <v>ALVI SA</v>
      </c>
      <c r="E690" s="2">
        <v>1009</v>
      </c>
      <c r="F690" s="2" t="str">
        <f>_xlfn.XLOOKUP(E690,Productos!A:A,Productos!B:B)</f>
        <v>CAFÉ</v>
      </c>
      <c r="G690" s="2" t="str">
        <f>_xlfn.XLOOKUP(F690,Productos!B:B,Productos!C:C)</f>
        <v>UN</v>
      </c>
      <c r="H690" s="12">
        <v>3</v>
      </c>
      <c r="I690" s="10">
        <v>1870</v>
      </c>
      <c r="J690" s="14">
        <v>0</v>
      </c>
      <c r="K690" s="10">
        <f t="shared" si="10"/>
        <v>5610</v>
      </c>
    </row>
    <row r="691" spans="1:11" x14ac:dyDescent="0.3">
      <c r="A691" s="2">
        <f>IF(_xlfn.CONCAT(B691:C691)=_xlfn.CONCAT(B690:C690),MAX($A$2:A690),MAX($A$2:A690)+1)</f>
        <v>332</v>
      </c>
      <c r="B691" s="3">
        <v>45181</v>
      </c>
      <c r="C691" s="2" t="s">
        <v>466</v>
      </c>
      <c r="D691" s="47" t="str">
        <f>_xlfn.XLOOKUP(C691,Proveedores!A:A,Proveedores!B:B)</f>
        <v>ALVI SA</v>
      </c>
      <c r="E691" s="2">
        <v>124</v>
      </c>
      <c r="F691" s="2" t="str">
        <f>_xlfn.XLOOKUP(E691,Productos!A:A,Productos!B:B)</f>
        <v>PASTELERA (PASTA CHOCLO)</v>
      </c>
      <c r="G691" s="2" t="str">
        <f>_xlfn.XLOOKUP(F691,Productos!B:B,Productos!C:C)</f>
        <v>UN</v>
      </c>
      <c r="H691" s="12">
        <v>3</v>
      </c>
      <c r="I691" s="10">
        <v>2790</v>
      </c>
      <c r="J691" s="14">
        <v>0</v>
      </c>
      <c r="K691" s="10">
        <f t="shared" si="10"/>
        <v>8370</v>
      </c>
    </row>
    <row r="692" spans="1:11" x14ac:dyDescent="0.3">
      <c r="A692" s="2">
        <f>IF(_xlfn.CONCAT(B692:C692)=_xlfn.CONCAT(B691:C691),MAX($A$2:A691),MAX($A$2:A691)+1)</f>
        <v>332</v>
      </c>
      <c r="B692" s="3">
        <v>45181</v>
      </c>
      <c r="C692" s="2" t="s">
        <v>466</v>
      </c>
      <c r="D692" s="47" t="str">
        <f>_xlfn.XLOOKUP(C692,Proveedores!A:A,Proveedores!B:B)</f>
        <v>ALVI SA</v>
      </c>
      <c r="E692" s="2">
        <v>130</v>
      </c>
      <c r="F692" s="2" t="str">
        <f>_xlfn.XLOOKUP(E692,Productos!A:A,Productos!B:B)</f>
        <v>ATUN</v>
      </c>
      <c r="G692" s="2" t="str">
        <f>_xlfn.XLOOKUP(F692,Productos!B:B,Productos!C:C)</f>
        <v>UN</v>
      </c>
      <c r="H692" s="12">
        <v>3</v>
      </c>
      <c r="I692" s="10">
        <v>2790</v>
      </c>
      <c r="J692" s="14">
        <v>0</v>
      </c>
      <c r="K692" s="10">
        <f t="shared" si="10"/>
        <v>8370</v>
      </c>
    </row>
    <row r="693" spans="1:11" x14ac:dyDescent="0.3">
      <c r="A693" s="2">
        <f>IF(_xlfn.CONCAT(B693:C693)=_xlfn.CONCAT(B692:C692),MAX($A$2:A692),MAX($A$2:A692)+1)</f>
        <v>332</v>
      </c>
      <c r="B693" s="3">
        <v>45181</v>
      </c>
      <c r="C693" s="2" t="s">
        <v>466</v>
      </c>
      <c r="D693" s="47" t="str">
        <f>_xlfn.XLOOKUP(C693,Proveedores!A:A,Proveedores!B:B)</f>
        <v>ALVI SA</v>
      </c>
      <c r="E693" s="2">
        <v>24</v>
      </c>
      <c r="F693" s="2" t="str">
        <f>_xlfn.XLOOKUP(E693,Productos!A:A,Productos!B:B)</f>
        <v>TOALLA PAPEL</v>
      </c>
      <c r="G693" s="2" t="str">
        <f>_xlfn.XLOOKUP(F693,Productos!B:B,Productos!C:C)</f>
        <v>UN</v>
      </c>
      <c r="H693" s="12">
        <v>1</v>
      </c>
      <c r="I693" s="10">
        <v>1880</v>
      </c>
      <c r="J693" s="14">
        <v>0</v>
      </c>
      <c r="K693" s="10">
        <f t="shared" si="10"/>
        <v>1880</v>
      </c>
    </row>
    <row r="694" spans="1:11" x14ac:dyDescent="0.3">
      <c r="A694" s="2">
        <f>IF(_xlfn.CONCAT(B694:C694)=_xlfn.CONCAT(B693:C693),MAX($A$2:A693),MAX($A$2:A693)+1)</f>
        <v>332</v>
      </c>
      <c r="B694" s="3">
        <v>45181</v>
      </c>
      <c r="C694" s="2" t="s">
        <v>466</v>
      </c>
      <c r="D694" s="47" t="str">
        <f>_xlfn.XLOOKUP(C694,Proveedores!A:A,Proveedores!B:B)</f>
        <v>ALVI SA</v>
      </c>
      <c r="E694" s="2">
        <v>1014</v>
      </c>
      <c r="F694" s="2" t="str">
        <f>_xlfn.XLOOKUP(E694,Productos!A:A,Productos!B:B)</f>
        <v>BEBIDA</v>
      </c>
      <c r="G694" s="2" t="str">
        <f>_xlfn.XLOOKUP(F694,Productos!B:B,Productos!C:C)</f>
        <v>UN</v>
      </c>
      <c r="H694" s="12">
        <v>3</v>
      </c>
      <c r="I694" s="10">
        <v>620</v>
      </c>
      <c r="J694" s="14">
        <v>0</v>
      </c>
      <c r="K694" s="10">
        <f t="shared" si="10"/>
        <v>1860</v>
      </c>
    </row>
    <row r="695" spans="1:11" x14ac:dyDescent="0.3">
      <c r="A695" s="2">
        <f>IF(_xlfn.CONCAT(B695:C695)=_xlfn.CONCAT(B694:C694),MAX($A$2:A694),MAX($A$2:A694)+1)</f>
        <v>332</v>
      </c>
      <c r="B695" s="3">
        <v>45181</v>
      </c>
      <c r="C695" s="2" t="s">
        <v>466</v>
      </c>
      <c r="D695" s="47" t="str">
        <f>_xlfn.XLOOKUP(C695,Proveedores!A:A,Proveedores!B:B)</f>
        <v>ALVI SA</v>
      </c>
      <c r="E695" s="2">
        <v>1011</v>
      </c>
      <c r="F695" s="2" t="str">
        <f>_xlfn.XLOOKUP(E695,Productos!A:A,Productos!B:B)</f>
        <v>ART. LIMPIEZA</v>
      </c>
      <c r="G695" s="2" t="str">
        <f>_xlfn.XLOOKUP(F695,Productos!B:B,Productos!C:C)</f>
        <v>UN</v>
      </c>
      <c r="H695" s="12">
        <v>1</v>
      </c>
      <c r="I695" s="10">
        <v>2610</v>
      </c>
      <c r="J695" s="14">
        <v>0</v>
      </c>
      <c r="K695" s="10">
        <f t="shared" si="10"/>
        <v>2610</v>
      </c>
    </row>
    <row r="696" spans="1:11" x14ac:dyDescent="0.3">
      <c r="A696" s="2">
        <f>IF(_xlfn.CONCAT(B696:C696)=_xlfn.CONCAT(B695:C695),MAX($A$2:A695),MAX($A$2:A695)+1)</f>
        <v>332</v>
      </c>
      <c r="B696" s="3">
        <v>45181</v>
      </c>
      <c r="C696" s="2" t="s">
        <v>466</v>
      </c>
      <c r="D696" s="47" t="str">
        <f>_xlfn.XLOOKUP(C696,Proveedores!A:A,Proveedores!B:B)</f>
        <v>ALVI SA</v>
      </c>
      <c r="E696" s="2">
        <v>43</v>
      </c>
      <c r="F696" s="2" t="str">
        <f>_xlfn.XLOOKUP(E696,Productos!A:A,Productos!B:B)</f>
        <v>VINO BLANCO</v>
      </c>
      <c r="G696" s="2" t="str">
        <f>_xlfn.XLOOKUP(F696,Productos!B:B,Productos!C:C)</f>
        <v>UN</v>
      </c>
      <c r="H696" s="12">
        <v>1</v>
      </c>
      <c r="I696" s="10">
        <v>2080</v>
      </c>
      <c r="J696" s="14">
        <v>0</v>
      </c>
      <c r="K696" s="10">
        <f t="shared" si="10"/>
        <v>2080</v>
      </c>
    </row>
    <row r="697" spans="1:11" x14ac:dyDescent="0.3">
      <c r="A697" s="2">
        <f>IF(_xlfn.CONCAT(B697:C697)=_xlfn.CONCAT(B696:C696),MAX($A$2:A696),MAX($A$2:A696)+1)</f>
        <v>332</v>
      </c>
      <c r="B697" s="3">
        <v>45181</v>
      </c>
      <c r="C697" s="2" t="s">
        <v>466</v>
      </c>
      <c r="D697" s="47" t="str">
        <f>_xlfn.XLOOKUP(C697,Proveedores!A:A,Proveedores!B:B)</f>
        <v>ALVI SA</v>
      </c>
      <c r="E697" s="2">
        <v>103</v>
      </c>
      <c r="F697" s="2" t="str">
        <f>_xlfn.XLOOKUP(E697,Productos!A:A,Productos!B:B)</f>
        <v>QUESO CREMA</v>
      </c>
      <c r="G697" s="2" t="str">
        <f>_xlfn.XLOOKUP(F697,Productos!B:B,Productos!C:C)</f>
        <v>UN</v>
      </c>
      <c r="H697" s="12">
        <v>2</v>
      </c>
      <c r="I697" s="10">
        <v>720</v>
      </c>
      <c r="J697" s="14">
        <v>0</v>
      </c>
      <c r="K697" s="10">
        <f t="shared" si="10"/>
        <v>1440</v>
      </c>
    </row>
    <row r="698" spans="1:11" x14ac:dyDescent="0.3">
      <c r="A698" s="2">
        <f>IF(_xlfn.CONCAT(B698:C698)=_xlfn.CONCAT(B697:C697),MAX($A$2:A697),MAX($A$2:A697)+1)</f>
        <v>332</v>
      </c>
      <c r="B698" s="3">
        <v>45181</v>
      </c>
      <c r="C698" s="2" t="s">
        <v>466</v>
      </c>
      <c r="D698" s="47" t="str">
        <f>_xlfn.XLOOKUP(C698,Proveedores!A:A,Proveedores!B:B)</f>
        <v>ALVI SA</v>
      </c>
      <c r="E698" s="2">
        <v>55</v>
      </c>
      <c r="F698" s="2" t="str">
        <f>_xlfn.XLOOKUP(E698,Productos!A:A,Productos!B:B)</f>
        <v>CERVEZA</v>
      </c>
      <c r="G698" s="2" t="str">
        <f>_xlfn.XLOOKUP(F698,Productos!B:B,Productos!C:C)</f>
        <v>UN</v>
      </c>
      <c r="H698" s="12">
        <v>6</v>
      </c>
      <c r="I698" s="10">
        <v>600</v>
      </c>
      <c r="J698" s="14">
        <v>0</v>
      </c>
      <c r="K698" s="10">
        <f t="shared" si="10"/>
        <v>3600</v>
      </c>
    </row>
    <row r="699" spans="1:11" x14ac:dyDescent="0.3">
      <c r="A699" s="2">
        <f>IF(_xlfn.CONCAT(B699:C699)=_xlfn.CONCAT(B698:C698),MAX($A$2:A698),MAX($A$2:A698)+1)</f>
        <v>333</v>
      </c>
      <c r="B699" s="3">
        <v>45199</v>
      </c>
      <c r="C699" s="2" t="s">
        <v>466</v>
      </c>
      <c r="D699" s="47" t="str">
        <f>_xlfn.XLOOKUP(C699,Proveedores!A:A,Proveedores!B:B)</f>
        <v>ALVI SA</v>
      </c>
      <c r="E699" s="2">
        <v>5</v>
      </c>
      <c r="F699" s="2" t="str">
        <f>_xlfn.XLOOKUP(E699,Productos!A:A,Productos!B:B)</f>
        <v>FIDEOS - TALLARINES</v>
      </c>
      <c r="G699" s="2" t="str">
        <f>_xlfn.XLOOKUP(F699,Productos!B:B,Productos!C:C)</f>
        <v>UN</v>
      </c>
      <c r="H699" s="12">
        <v>5</v>
      </c>
      <c r="I699" s="10">
        <v>650</v>
      </c>
      <c r="J699" s="14">
        <v>0</v>
      </c>
      <c r="K699" s="10">
        <f t="shared" si="10"/>
        <v>3250</v>
      </c>
    </row>
    <row r="700" spans="1:11" x14ac:dyDescent="0.3">
      <c r="A700" s="2">
        <f>IF(_xlfn.CONCAT(B700:C700)=_xlfn.CONCAT(B699:C699),MAX($A$2:A699),MAX($A$2:A699)+1)</f>
        <v>333</v>
      </c>
      <c r="B700" s="3">
        <v>45199</v>
      </c>
      <c r="C700" s="2" t="s">
        <v>466</v>
      </c>
      <c r="D700" s="47" t="str">
        <f>_xlfn.XLOOKUP(C700,Proveedores!A:A,Proveedores!B:B)</f>
        <v>ALVI SA</v>
      </c>
      <c r="E700" s="2">
        <v>20</v>
      </c>
      <c r="F700" s="2" t="str">
        <f>_xlfn.XLOOKUP(E700,Productos!A:A,Productos!B:B)</f>
        <v>ACEITE 900ML</v>
      </c>
      <c r="G700" s="2" t="str">
        <f>_xlfn.XLOOKUP(F700,Productos!B:B,Productos!C:C)</f>
        <v>UN</v>
      </c>
      <c r="H700" s="12">
        <v>3</v>
      </c>
      <c r="I700" s="10">
        <v>1470</v>
      </c>
      <c r="J700" s="14">
        <v>0</v>
      </c>
      <c r="K700" s="10">
        <f t="shared" si="10"/>
        <v>4410</v>
      </c>
    </row>
    <row r="701" spans="1:11" x14ac:dyDescent="0.3">
      <c r="A701" s="2">
        <f>IF(_xlfn.CONCAT(B701:C701)=_xlfn.CONCAT(B700:C700),MAX($A$2:A700),MAX($A$2:A700)+1)</f>
        <v>333</v>
      </c>
      <c r="B701" s="3">
        <v>45199</v>
      </c>
      <c r="C701" s="2" t="s">
        <v>466</v>
      </c>
      <c r="D701" s="47" t="str">
        <f>_xlfn.XLOOKUP(C701,Proveedores!A:A,Proveedores!B:B)</f>
        <v>ALVI SA</v>
      </c>
      <c r="E701" s="2">
        <v>5</v>
      </c>
      <c r="F701" s="2" t="str">
        <f>_xlfn.XLOOKUP(E701,Productos!A:A,Productos!B:B)</f>
        <v>FIDEOS - TALLARINES</v>
      </c>
      <c r="G701" s="2" t="str">
        <f>_xlfn.XLOOKUP(F701,Productos!B:B,Productos!C:C)</f>
        <v>UN</v>
      </c>
      <c r="H701" s="12">
        <v>5</v>
      </c>
      <c r="I701" s="10">
        <v>450</v>
      </c>
      <c r="J701" s="14">
        <v>0</v>
      </c>
      <c r="K701" s="10">
        <f t="shared" si="10"/>
        <v>2250</v>
      </c>
    </row>
    <row r="702" spans="1:11" x14ac:dyDescent="0.3">
      <c r="A702" s="2">
        <f>IF(_xlfn.CONCAT(B702:C702)=_xlfn.CONCAT(B701:C701),MAX($A$2:A701),MAX($A$2:A701)+1)</f>
        <v>333</v>
      </c>
      <c r="B702" s="3">
        <v>45199</v>
      </c>
      <c r="C702" s="2" t="s">
        <v>466</v>
      </c>
      <c r="D702" s="47" t="str">
        <f>_xlfn.XLOOKUP(C702,Proveedores!A:A,Proveedores!B:B)</f>
        <v>ALVI SA</v>
      </c>
      <c r="E702" s="2">
        <v>2</v>
      </c>
      <c r="F702" s="2" t="str">
        <f>_xlfn.XLOOKUP(E702,Productos!A:A,Productos!B:B)</f>
        <v>CREMA DE LECHE</v>
      </c>
      <c r="G702" s="2" t="str">
        <f>_xlfn.XLOOKUP(F702,Productos!B:B,Productos!C:C)</f>
        <v>LT</v>
      </c>
      <c r="H702" s="12">
        <v>2</v>
      </c>
      <c r="I702" s="10">
        <v>3890</v>
      </c>
      <c r="J702" s="14">
        <v>0</v>
      </c>
      <c r="K702" s="10">
        <f t="shared" si="10"/>
        <v>7780</v>
      </c>
    </row>
    <row r="703" spans="1:11" x14ac:dyDescent="0.3">
      <c r="A703" s="2">
        <f>IF(_xlfn.CONCAT(B703:C703)=_xlfn.CONCAT(B702:C702),MAX($A$2:A702),MAX($A$2:A702)+1)</f>
        <v>333</v>
      </c>
      <c r="B703" s="3">
        <v>45199</v>
      </c>
      <c r="C703" s="2" t="s">
        <v>466</v>
      </c>
      <c r="D703" s="47" t="str">
        <f>_xlfn.XLOOKUP(C703,Proveedores!A:A,Proveedores!B:B)</f>
        <v>ALVI SA</v>
      </c>
      <c r="E703" s="2">
        <v>6</v>
      </c>
      <c r="F703" s="2" t="str">
        <f>_xlfn.XLOOKUP(E703,Productos!A:A,Productos!B:B)</f>
        <v>FIDEOS - SPAGHETI</v>
      </c>
      <c r="G703" s="2" t="str">
        <f>_xlfn.XLOOKUP(F703,Productos!B:B,Productos!C:C)</f>
        <v>UN</v>
      </c>
      <c r="H703" s="12">
        <v>5</v>
      </c>
      <c r="I703" s="10">
        <v>450</v>
      </c>
      <c r="J703" s="14">
        <v>0</v>
      </c>
      <c r="K703" s="10">
        <f t="shared" si="10"/>
        <v>2250</v>
      </c>
    </row>
    <row r="704" spans="1:11" x14ac:dyDescent="0.3">
      <c r="A704" s="2">
        <f>IF(_xlfn.CONCAT(B704:C704)=_xlfn.CONCAT(B703:C703),MAX($A$2:A703),MAX($A$2:A703)+1)</f>
        <v>333</v>
      </c>
      <c r="B704" s="3">
        <v>45199</v>
      </c>
      <c r="C704" s="2" t="s">
        <v>466</v>
      </c>
      <c r="D704" s="47" t="str">
        <f>_xlfn.XLOOKUP(C704,Proveedores!A:A,Proveedores!B:B)</f>
        <v>ALVI SA</v>
      </c>
      <c r="E704" s="2">
        <v>14</v>
      </c>
      <c r="F704" s="2" t="str">
        <f>_xlfn.XLOOKUP(E704,Productos!A:A,Productos!B:B)</f>
        <v>ARROZ</v>
      </c>
      <c r="G704" s="2" t="str">
        <f>_xlfn.XLOOKUP(F704,Productos!B:B,Productos!C:C)</f>
        <v>UN</v>
      </c>
      <c r="H704" s="12">
        <v>5</v>
      </c>
      <c r="I704" s="10">
        <v>840</v>
      </c>
      <c r="J704" s="14">
        <v>0</v>
      </c>
      <c r="K704" s="10">
        <f t="shared" si="10"/>
        <v>4200</v>
      </c>
    </row>
    <row r="705" spans="1:11" x14ac:dyDescent="0.3">
      <c r="A705" s="2">
        <f>IF(_xlfn.CONCAT(B705:C705)=_xlfn.CONCAT(B704:C704),MAX($A$2:A704),MAX($A$2:A704)+1)</f>
        <v>333</v>
      </c>
      <c r="B705" s="3">
        <v>45199</v>
      </c>
      <c r="C705" s="2" t="s">
        <v>466</v>
      </c>
      <c r="D705" s="47" t="str">
        <f>_xlfn.XLOOKUP(C705,Proveedores!A:A,Proveedores!B:B)</f>
        <v>ALVI SA</v>
      </c>
      <c r="E705" s="2">
        <v>102</v>
      </c>
      <c r="F705" s="2" t="str">
        <f>_xlfn.XLOOKUP(E705,Productos!A:A,Productos!B:B)</f>
        <v>QUESO BANDEJA</v>
      </c>
      <c r="G705" s="2" t="str">
        <f>_xlfn.XLOOKUP(F705,Productos!B:B,Productos!C:C)</f>
        <v>UN</v>
      </c>
      <c r="H705" s="12">
        <v>1</v>
      </c>
      <c r="I705" s="10">
        <v>1670</v>
      </c>
      <c r="J705" s="14">
        <v>0</v>
      </c>
      <c r="K705" s="10">
        <f t="shared" si="10"/>
        <v>1670</v>
      </c>
    </row>
    <row r="706" spans="1:11" x14ac:dyDescent="0.3">
      <c r="A706" s="2">
        <f>IF(_xlfn.CONCAT(B706:C706)=_xlfn.CONCAT(B705:C705),MAX($A$2:A705),MAX($A$2:A705)+1)</f>
        <v>333</v>
      </c>
      <c r="B706" s="3">
        <v>45199</v>
      </c>
      <c r="C706" s="2" t="s">
        <v>466</v>
      </c>
      <c r="D706" s="47" t="str">
        <f>_xlfn.XLOOKUP(C706,Proveedores!A:A,Proveedores!B:B)</f>
        <v>ALVI SA</v>
      </c>
      <c r="E706" s="2">
        <v>1024</v>
      </c>
      <c r="F706" s="2" t="str">
        <f>_xlfn.XLOOKUP(E706,Productos!A:A,Productos!B:B)</f>
        <v>AZUCAR RUBIA</v>
      </c>
      <c r="G706" s="2" t="str">
        <f>_xlfn.XLOOKUP(F706,Productos!B:B,Productos!C:C)</f>
        <v>KG</v>
      </c>
      <c r="H706" s="12">
        <v>1</v>
      </c>
      <c r="I706" s="10">
        <v>1400</v>
      </c>
      <c r="J706" s="14">
        <v>0</v>
      </c>
      <c r="K706" s="10">
        <f t="shared" si="10"/>
        <v>1400</v>
      </c>
    </row>
    <row r="707" spans="1:11" x14ac:dyDescent="0.3">
      <c r="A707" s="2">
        <f>IF(_xlfn.CONCAT(B707:C707)=_xlfn.CONCAT(B706:C706),MAX($A$2:A706),MAX($A$2:A706)+1)</f>
        <v>333</v>
      </c>
      <c r="B707" s="3">
        <v>45199</v>
      </c>
      <c r="C707" s="2" t="s">
        <v>466</v>
      </c>
      <c r="D707" s="47" t="str">
        <f>_xlfn.XLOOKUP(C707,Proveedores!A:A,Proveedores!B:B)</f>
        <v>ALVI SA</v>
      </c>
      <c r="E707" s="2">
        <v>52</v>
      </c>
      <c r="F707" s="2" t="str">
        <f>_xlfn.XLOOKUP(E707,Productos!A:A,Productos!B:B)</f>
        <v>PRIMAVERA MINUTO VERDE</v>
      </c>
      <c r="G707" s="2" t="str">
        <f>_xlfn.XLOOKUP(F707,Productos!B:B,Productos!C:C)</f>
        <v>UN</v>
      </c>
      <c r="H707" s="12">
        <v>4</v>
      </c>
      <c r="I707" s="10">
        <v>1280</v>
      </c>
      <c r="J707" s="14">
        <v>0</v>
      </c>
      <c r="K707" s="10">
        <f t="shared" ref="K707:K770" si="11">ROUND((H707*I707)-J707, 0)</f>
        <v>5120</v>
      </c>
    </row>
    <row r="708" spans="1:11" x14ac:dyDescent="0.3">
      <c r="A708" s="2">
        <f>IF(_xlfn.CONCAT(B708:C708)=_xlfn.CONCAT(B707:C707),MAX($A$2:A707),MAX($A$2:A707)+1)</f>
        <v>333</v>
      </c>
      <c r="B708" s="3">
        <v>45199</v>
      </c>
      <c r="C708" s="2" t="s">
        <v>466</v>
      </c>
      <c r="D708" s="47" t="str">
        <f>_xlfn.XLOOKUP(C708,Proveedores!A:A,Proveedores!B:B)</f>
        <v>ALVI SA</v>
      </c>
      <c r="E708" s="2">
        <v>48</v>
      </c>
      <c r="F708" s="2" t="str">
        <f>_xlfn.XLOOKUP(E708,Productos!A:A,Productos!B:B)</f>
        <v>SAL COCINA</v>
      </c>
      <c r="G708" s="2" t="str">
        <f>_xlfn.XLOOKUP(F708,Productos!B:B,Productos!C:C)</f>
        <v>UN</v>
      </c>
      <c r="H708" s="12">
        <v>3</v>
      </c>
      <c r="I708" s="10">
        <v>400</v>
      </c>
      <c r="J708" s="14">
        <v>0</v>
      </c>
      <c r="K708" s="10">
        <f t="shared" si="11"/>
        <v>1200</v>
      </c>
    </row>
    <row r="709" spans="1:11" x14ac:dyDescent="0.3">
      <c r="A709" s="2">
        <f>IF(_xlfn.CONCAT(B709:C709)=_xlfn.CONCAT(B708:C708),MAX($A$2:A708),MAX($A$2:A708)+1)</f>
        <v>333</v>
      </c>
      <c r="B709" s="3">
        <v>45199</v>
      </c>
      <c r="C709" s="2" t="s">
        <v>466</v>
      </c>
      <c r="D709" s="47" t="str">
        <f>_xlfn.XLOOKUP(C709,Proveedores!A:A,Proveedores!B:B)</f>
        <v>ALVI SA</v>
      </c>
      <c r="E709" s="2">
        <v>30</v>
      </c>
      <c r="F709" s="2" t="str">
        <f>_xlfn.XLOOKUP(E709,Productos!A:A,Productos!B:B)</f>
        <v>CHOCLO BOLSA 1KG</v>
      </c>
      <c r="G709" s="2" t="str">
        <f>_xlfn.XLOOKUP(F709,Productos!B:B,Productos!C:C)</f>
        <v>UN</v>
      </c>
      <c r="H709" s="12">
        <v>3</v>
      </c>
      <c r="I709" s="10">
        <v>1280</v>
      </c>
      <c r="J709" s="14">
        <v>0</v>
      </c>
      <c r="K709" s="10">
        <f t="shared" si="11"/>
        <v>3840</v>
      </c>
    </row>
    <row r="710" spans="1:11" x14ac:dyDescent="0.3">
      <c r="A710" s="2">
        <f>IF(_xlfn.CONCAT(B710:C710)=_xlfn.CONCAT(B709:C709),MAX($A$2:A709),MAX($A$2:A709)+1)</f>
        <v>333</v>
      </c>
      <c r="B710" s="3">
        <v>45199</v>
      </c>
      <c r="C710" s="2" t="s">
        <v>466</v>
      </c>
      <c r="D710" s="47" t="str">
        <f>_xlfn.XLOOKUP(C710,Proveedores!A:A,Proveedores!B:B)</f>
        <v>ALVI SA</v>
      </c>
      <c r="E710" s="2">
        <v>124</v>
      </c>
      <c r="F710" s="2" t="str">
        <f>_xlfn.XLOOKUP(E710,Productos!A:A,Productos!B:B)</f>
        <v>PASTELERA (PASTA CHOCLO)</v>
      </c>
      <c r="G710" s="2" t="str">
        <f>_xlfn.XLOOKUP(F710,Productos!B:B,Productos!C:C)</f>
        <v>UN</v>
      </c>
      <c r="H710" s="12">
        <v>5</v>
      </c>
      <c r="I710" s="10">
        <v>2910</v>
      </c>
      <c r="J710" s="14">
        <v>0</v>
      </c>
      <c r="K710" s="10">
        <f t="shared" si="11"/>
        <v>14550</v>
      </c>
    </row>
    <row r="711" spans="1:11" x14ac:dyDescent="0.3">
      <c r="A711" s="2">
        <f>IF(_xlfn.CONCAT(B711:C711)=_xlfn.CONCAT(B710:C710),MAX($A$2:A710),MAX($A$2:A710)+1)</f>
        <v>333</v>
      </c>
      <c r="B711" s="3">
        <v>45199</v>
      </c>
      <c r="C711" s="2" t="s">
        <v>466</v>
      </c>
      <c r="D711" s="47" t="str">
        <f>_xlfn.XLOOKUP(C711,Proveedores!A:A,Proveedores!B:B)</f>
        <v>ALVI SA</v>
      </c>
      <c r="E711" s="2">
        <v>1</v>
      </c>
      <c r="F711" s="2" t="str">
        <f>_xlfn.XLOOKUP(E711,Productos!A:A,Productos!B:B)</f>
        <v>ARVEJA MINUTO VERDE</v>
      </c>
      <c r="G711" s="2" t="str">
        <f>_xlfn.XLOOKUP(F711,Productos!B:B,Productos!C:C)</f>
        <v>KG</v>
      </c>
      <c r="H711" s="12">
        <v>1</v>
      </c>
      <c r="I711" s="10">
        <v>2690</v>
      </c>
      <c r="J711" s="14">
        <v>0</v>
      </c>
      <c r="K711" s="10">
        <f t="shared" si="11"/>
        <v>2690</v>
      </c>
    </row>
    <row r="712" spans="1:11" x14ac:dyDescent="0.3">
      <c r="A712" s="2">
        <f>IF(_xlfn.CONCAT(B712:C712)=_xlfn.CONCAT(B711:C711),MAX($A$2:A711),MAX($A$2:A711)+1)</f>
        <v>333</v>
      </c>
      <c r="B712" s="3">
        <v>45199</v>
      </c>
      <c r="C712" s="2" t="s">
        <v>466</v>
      </c>
      <c r="D712" s="47" t="str">
        <f>_xlfn.XLOOKUP(C712,Proveedores!A:A,Proveedores!B:B)</f>
        <v>ALVI SA</v>
      </c>
      <c r="E712" s="2">
        <v>43</v>
      </c>
      <c r="F712" s="2" t="str">
        <f>_xlfn.XLOOKUP(E712,Productos!A:A,Productos!B:B)</f>
        <v>VINO BLANCO</v>
      </c>
      <c r="G712" s="2" t="str">
        <f>_xlfn.XLOOKUP(F712,Productos!B:B,Productos!C:C)</f>
        <v>UN</v>
      </c>
      <c r="H712" s="12">
        <v>1</v>
      </c>
      <c r="I712" s="10">
        <v>2080</v>
      </c>
      <c r="J712" s="14">
        <v>0</v>
      </c>
      <c r="K712" s="10">
        <f t="shared" si="11"/>
        <v>2080</v>
      </c>
    </row>
    <row r="713" spans="1:11" x14ac:dyDescent="0.3">
      <c r="A713" s="2">
        <f>IF(_xlfn.CONCAT(B713:C713)=_xlfn.CONCAT(B712:C712),MAX($A$2:A712),MAX($A$2:A712)+1)</f>
        <v>333</v>
      </c>
      <c r="B713" s="3">
        <v>45199</v>
      </c>
      <c r="C713" s="2" t="s">
        <v>466</v>
      </c>
      <c r="D713" s="47" t="str">
        <f>_xlfn.XLOOKUP(C713,Proveedores!A:A,Proveedores!B:B)</f>
        <v>ALVI SA</v>
      </c>
      <c r="E713" s="2">
        <v>49</v>
      </c>
      <c r="F713" s="2" t="str">
        <f>_xlfn.XLOOKUP(E713,Productos!A:A,Productos!B:B)</f>
        <v>PAN RALLADO</v>
      </c>
      <c r="G713" s="2" t="str">
        <f>_xlfn.XLOOKUP(F713,Productos!B:B,Productos!C:C)</f>
        <v>UN</v>
      </c>
      <c r="H713" s="12">
        <v>3</v>
      </c>
      <c r="I713" s="10">
        <v>890</v>
      </c>
      <c r="J713" s="14">
        <v>0</v>
      </c>
      <c r="K713" s="10">
        <f t="shared" si="11"/>
        <v>2670</v>
      </c>
    </row>
    <row r="714" spans="1:11" x14ac:dyDescent="0.3">
      <c r="A714" s="2">
        <f>IF(_xlfn.CONCAT(B714:C714)=_xlfn.CONCAT(B713:C713),MAX($A$2:A713),MAX($A$2:A713)+1)</f>
        <v>333</v>
      </c>
      <c r="B714" s="3">
        <v>45199</v>
      </c>
      <c r="C714" s="2" t="s">
        <v>466</v>
      </c>
      <c r="D714" s="47" t="str">
        <f>_xlfn.XLOOKUP(C714,Proveedores!A:A,Proveedores!B:B)</f>
        <v>ALVI SA</v>
      </c>
      <c r="E714" s="2">
        <v>109</v>
      </c>
      <c r="F714" s="2" t="str">
        <f>_xlfn.XLOOKUP(E714,Productos!A:A,Productos!B:B)</f>
        <v>HAMBURGUESAS</v>
      </c>
      <c r="G714" s="2" t="str">
        <f>_xlfn.XLOOKUP(F714,Productos!B:B,Productos!C:C)</f>
        <v>UN</v>
      </c>
      <c r="H714" s="12">
        <v>3</v>
      </c>
      <c r="I714" s="10">
        <v>590</v>
      </c>
      <c r="J714" s="14">
        <v>0</v>
      </c>
      <c r="K714" s="10">
        <f t="shared" si="11"/>
        <v>1770</v>
      </c>
    </row>
    <row r="715" spans="1:11" x14ac:dyDescent="0.3">
      <c r="A715" s="2">
        <f>IF(_xlfn.CONCAT(B715:C715)=_xlfn.CONCAT(B714:C714),MAX($A$2:A714),MAX($A$2:A714)+1)</f>
        <v>333</v>
      </c>
      <c r="B715" s="3">
        <v>45199</v>
      </c>
      <c r="C715" s="2" t="s">
        <v>466</v>
      </c>
      <c r="D715" s="47" t="str">
        <f>_xlfn.XLOOKUP(C715,Proveedores!A:A,Proveedores!B:B)</f>
        <v>ALVI SA</v>
      </c>
      <c r="E715" s="2">
        <v>1019</v>
      </c>
      <c r="F715" s="2" t="str">
        <f>_xlfn.XLOOKUP(E715,Productos!A:A,Productos!B:B)</f>
        <v>TORTILLAS</v>
      </c>
      <c r="G715" s="2" t="str">
        <f>_xlfn.XLOOKUP(F715,Productos!B:B,Productos!C:C)</f>
        <v>UN</v>
      </c>
      <c r="H715" s="12">
        <v>1</v>
      </c>
      <c r="I715" s="10">
        <v>1420</v>
      </c>
      <c r="J715" s="14">
        <v>0</v>
      </c>
      <c r="K715" s="10">
        <f t="shared" si="11"/>
        <v>1420</v>
      </c>
    </row>
    <row r="716" spans="1:11" x14ac:dyDescent="0.3">
      <c r="A716" s="2">
        <f>IF(_xlfn.CONCAT(B716:C716)=_xlfn.CONCAT(B715:C715),MAX($A$2:A715),MAX($A$2:A715)+1)</f>
        <v>333</v>
      </c>
      <c r="B716" s="3">
        <v>45199</v>
      </c>
      <c r="C716" s="2" t="s">
        <v>466</v>
      </c>
      <c r="D716" s="47" t="str">
        <f>_xlfn.XLOOKUP(C716,Proveedores!A:A,Proveedores!B:B)</f>
        <v>ALVI SA</v>
      </c>
      <c r="E716" s="2">
        <v>9</v>
      </c>
      <c r="F716" s="2" t="str">
        <f>_xlfn.XLOOKUP(E716,Productos!A:A,Productos!B:B)</f>
        <v>LECHE SEMIDESCREMADA</v>
      </c>
      <c r="G716" s="2" t="str">
        <f>_xlfn.XLOOKUP(F716,Productos!B:B,Productos!C:C)</f>
        <v>UN</v>
      </c>
      <c r="H716" s="12">
        <v>3</v>
      </c>
      <c r="I716" s="10">
        <v>1060</v>
      </c>
      <c r="J716" s="14">
        <v>0</v>
      </c>
      <c r="K716" s="10">
        <f t="shared" si="11"/>
        <v>3180</v>
      </c>
    </row>
    <row r="717" spans="1:11" x14ac:dyDescent="0.3">
      <c r="A717" s="2">
        <f>IF(_xlfn.CONCAT(B717:C717)=_xlfn.CONCAT(B716:C716),MAX($A$2:A716),MAX($A$2:A716)+1)</f>
        <v>333</v>
      </c>
      <c r="B717" s="3">
        <v>45199</v>
      </c>
      <c r="C717" s="2" t="s">
        <v>466</v>
      </c>
      <c r="D717" s="47" t="str">
        <f>_xlfn.XLOOKUP(C717,Proveedores!A:A,Proveedores!B:B)</f>
        <v>ALVI SA</v>
      </c>
      <c r="E717" s="2">
        <v>24</v>
      </c>
      <c r="F717" s="2" t="str">
        <f>_xlfn.XLOOKUP(E717,Productos!A:A,Productos!B:B)</f>
        <v>TOALLA PAPEL</v>
      </c>
      <c r="G717" s="2" t="str">
        <f>_xlfn.XLOOKUP(F717,Productos!B:B,Productos!C:C)</f>
        <v>UN</v>
      </c>
      <c r="H717" s="12">
        <v>2</v>
      </c>
      <c r="I717" s="10">
        <v>1690</v>
      </c>
      <c r="J717" s="14">
        <v>0</v>
      </c>
      <c r="K717" s="10">
        <f t="shared" si="11"/>
        <v>3380</v>
      </c>
    </row>
    <row r="718" spans="1:11" x14ac:dyDescent="0.3">
      <c r="A718" s="2">
        <f>IF(_xlfn.CONCAT(B718:C718)=_xlfn.CONCAT(B717:C717),MAX($A$2:A717),MAX($A$2:A717)+1)</f>
        <v>333</v>
      </c>
      <c r="B718" s="3">
        <v>45199</v>
      </c>
      <c r="C718" s="2" t="s">
        <v>466</v>
      </c>
      <c r="D718" s="47" t="str">
        <f>_xlfn.XLOOKUP(C718,Proveedores!A:A,Proveedores!B:B)</f>
        <v>ALVI SA</v>
      </c>
      <c r="E718" s="2">
        <v>1011</v>
      </c>
      <c r="F718" s="2" t="str">
        <f>_xlfn.XLOOKUP(E718,Productos!A:A,Productos!B:B)</f>
        <v>ART. LIMPIEZA</v>
      </c>
      <c r="G718" s="2" t="str">
        <f>_xlfn.XLOOKUP(F718,Productos!B:B,Productos!C:C)</f>
        <v>UN</v>
      </c>
      <c r="H718" s="12">
        <v>2</v>
      </c>
      <c r="I718" s="10">
        <v>1690</v>
      </c>
      <c r="J718" s="14">
        <v>0</v>
      </c>
      <c r="K718" s="10">
        <f t="shared" si="11"/>
        <v>3380</v>
      </c>
    </row>
    <row r="719" spans="1:11" x14ac:dyDescent="0.3">
      <c r="A719" s="2">
        <f>IF(_xlfn.CONCAT(B719:C719)=_xlfn.CONCAT(B718:C718),MAX($A$2:A718),MAX($A$2:A718)+1)</f>
        <v>333</v>
      </c>
      <c r="B719" s="3">
        <v>45199</v>
      </c>
      <c r="C719" s="2" t="s">
        <v>466</v>
      </c>
      <c r="D719" s="47" t="str">
        <f>_xlfn.XLOOKUP(C719,Proveedores!A:A,Proveedores!B:B)</f>
        <v>ALVI SA</v>
      </c>
      <c r="E719" s="2">
        <v>55</v>
      </c>
      <c r="F719" s="2" t="str">
        <f>_xlfn.XLOOKUP(E719,Productos!A:A,Productos!B:B)</f>
        <v>CERVEZA</v>
      </c>
      <c r="G719" s="2" t="str">
        <f>_xlfn.XLOOKUP(F719,Productos!B:B,Productos!C:C)</f>
        <v>UN</v>
      </c>
      <c r="H719" s="12">
        <v>6</v>
      </c>
      <c r="I719" s="10">
        <v>660</v>
      </c>
      <c r="J719" s="14">
        <v>0</v>
      </c>
      <c r="K719" s="10">
        <f t="shared" si="11"/>
        <v>3960</v>
      </c>
    </row>
    <row r="720" spans="1:11" x14ac:dyDescent="0.3">
      <c r="A720" s="2">
        <f>IF(_xlfn.CONCAT(B720:C720)=_xlfn.CONCAT(B719:C719),MAX($A$2:A719),MAX($A$2:A719)+1)</f>
        <v>334</v>
      </c>
      <c r="B720" s="3">
        <v>45184</v>
      </c>
      <c r="C720" s="2" t="s">
        <v>367</v>
      </c>
      <c r="D720" s="47" t="str">
        <f>_xlfn.XLOOKUP(C720,Proveedores!A:A,Proveedores!B:B)</f>
        <v>UNIMARC-LS</v>
      </c>
      <c r="E720" s="2">
        <v>89</v>
      </c>
      <c r="F720" s="2" t="str">
        <f>_xlfn.XLOOKUP(E720,Productos!A:A,Productos!B:B)</f>
        <v>SALCHICHAS</v>
      </c>
      <c r="G720" s="2" t="str">
        <f>_xlfn.XLOOKUP(F720,Productos!B:B,Productos!C:C)</f>
        <v>UN</v>
      </c>
      <c r="H720" s="12">
        <v>1</v>
      </c>
      <c r="I720" s="10">
        <v>4420</v>
      </c>
      <c r="J720" s="14">
        <v>840</v>
      </c>
      <c r="K720" s="10">
        <f t="shared" si="11"/>
        <v>3580</v>
      </c>
    </row>
    <row r="721" spans="1:11" x14ac:dyDescent="0.3">
      <c r="A721" s="2">
        <f>IF(_xlfn.CONCAT(B721:C721)=_xlfn.CONCAT(B720:C720),MAX($A$2:A720),MAX($A$2:A720)+1)</f>
        <v>334</v>
      </c>
      <c r="B721" s="3">
        <v>45184</v>
      </c>
      <c r="C721" s="2" t="s">
        <v>367</v>
      </c>
      <c r="D721" s="47" t="str">
        <f>_xlfn.XLOOKUP(C721,Proveedores!A:A,Proveedores!B:B)</f>
        <v>UNIMARC-LS</v>
      </c>
      <c r="E721" s="2">
        <v>11</v>
      </c>
      <c r="F721" s="2" t="str">
        <f>_xlfn.XLOOKUP(E721,Productos!A:A,Productos!B:B)</f>
        <v>PAN MOLDE</v>
      </c>
      <c r="G721" s="2" t="str">
        <f>_xlfn.XLOOKUP(F721,Productos!B:B,Productos!C:C)</f>
        <v>UN</v>
      </c>
      <c r="H721" s="12">
        <v>1</v>
      </c>
      <c r="I721" s="10">
        <v>2390</v>
      </c>
      <c r="J721" s="14">
        <v>300</v>
      </c>
      <c r="K721" s="10">
        <f t="shared" si="11"/>
        <v>2090</v>
      </c>
    </row>
    <row r="722" spans="1:11" x14ac:dyDescent="0.3">
      <c r="A722" s="2">
        <f>IF(_xlfn.CONCAT(B722:C722)=_xlfn.CONCAT(B721:C721),MAX($A$2:A721),MAX($A$2:A721)+1)</f>
        <v>334</v>
      </c>
      <c r="B722" s="3">
        <v>45184</v>
      </c>
      <c r="C722" s="2" t="s">
        <v>367</v>
      </c>
      <c r="D722" s="47" t="str">
        <f>_xlfn.XLOOKUP(C722,Proveedores!A:A,Proveedores!B:B)</f>
        <v>UNIMARC-LS</v>
      </c>
      <c r="E722" s="2">
        <v>6</v>
      </c>
      <c r="F722" s="2" t="str">
        <f>_xlfn.XLOOKUP(E722,Productos!A:A,Productos!B:B)</f>
        <v>FIDEOS - SPAGHETI</v>
      </c>
      <c r="G722" s="2" t="str">
        <f>_xlfn.XLOOKUP(F722,Productos!B:B,Productos!C:C)</f>
        <v>UN</v>
      </c>
      <c r="H722" s="12">
        <v>6</v>
      </c>
      <c r="I722" s="10">
        <v>490</v>
      </c>
      <c r="J722" s="14">
        <v>0</v>
      </c>
      <c r="K722" s="10">
        <f t="shared" si="11"/>
        <v>2940</v>
      </c>
    </row>
    <row r="723" spans="1:11" x14ac:dyDescent="0.3">
      <c r="A723" s="2">
        <f>IF(_xlfn.CONCAT(B723:C723)=_xlfn.CONCAT(B722:C722),MAX($A$2:A722),MAX($A$2:A722)+1)</f>
        <v>334</v>
      </c>
      <c r="B723" s="3">
        <v>45184</v>
      </c>
      <c r="C723" s="2" t="s">
        <v>367</v>
      </c>
      <c r="D723" s="47" t="str">
        <f>_xlfn.XLOOKUP(C723,Proveedores!A:A,Proveedores!B:B)</f>
        <v>UNIMARC-LS</v>
      </c>
      <c r="E723" s="2">
        <v>49</v>
      </c>
      <c r="F723" s="2" t="str">
        <f>_xlfn.XLOOKUP(E723,Productos!A:A,Productos!B:B)</f>
        <v>PAN RALLADO</v>
      </c>
      <c r="G723" s="2" t="str">
        <f>_xlfn.XLOOKUP(F723,Productos!B:B,Productos!C:C)</f>
        <v>UN</v>
      </c>
      <c r="H723" s="12">
        <v>2</v>
      </c>
      <c r="I723" s="10">
        <v>1540</v>
      </c>
      <c r="J723" s="14">
        <v>700</v>
      </c>
      <c r="K723" s="10">
        <f t="shared" si="11"/>
        <v>2380</v>
      </c>
    </row>
    <row r="724" spans="1:11" x14ac:dyDescent="0.3">
      <c r="A724" s="2">
        <f>IF(_xlfn.CONCAT(B724:C724)=_xlfn.CONCAT(B723:C723),MAX($A$2:A723),MAX($A$2:A723)+1)</f>
        <v>334</v>
      </c>
      <c r="B724" s="3">
        <v>45184</v>
      </c>
      <c r="C724" s="2" t="s">
        <v>367</v>
      </c>
      <c r="D724" s="47" t="str">
        <f>_xlfn.XLOOKUP(C724,Proveedores!A:A,Proveedores!B:B)</f>
        <v>UNIMARC-LS</v>
      </c>
      <c r="E724" s="2">
        <v>1039</v>
      </c>
      <c r="F724" s="2" t="str">
        <f>_xlfn.XLOOKUP(E724,Productos!A:A,Productos!B:B)</f>
        <v>JUGO POLVO</v>
      </c>
      <c r="G724" s="2" t="str">
        <f>_xlfn.XLOOKUP(F724,Productos!B:B,Productos!C:C)</f>
        <v>UN</v>
      </c>
      <c r="H724" s="12">
        <v>8</v>
      </c>
      <c r="I724" s="10">
        <v>230</v>
      </c>
      <c r="J724" s="14">
        <f>60*H724</f>
        <v>480</v>
      </c>
      <c r="K724" s="10">
        <f t="shared" si="11"/>
        <v>1360</v>
      </c>
    </row>
    <row r="725" spans="1:11" x14ac:dyDescent="0.3">
      <c r="A725" s="2">
        <f>IF(_xlfn.CONCAT(B725:C725)=_xlfn.CONCAT(B724:C724),MAX($A$2:A724),MAX($A$2:A724)+1)</f>
        <v>334</v>
      </c>
      <c r="B725" s="3">
        <v>45184</v>
      </c>
      <c r="C725" s="2" t="s">
        <v>367</v>
      </c>
      <c r="D725" s="47" t="str">
        <f>_xlfn.XLOOKUP(C725,Proveedores!A:A,Proveedores!B:B)</f>
        <v>UNIMARC-LS</v>
      </c>
      <c r="E725" s="2">
        <v>119</v>
      </c>
      <c r="F725" s="2" t="str">
        <f>_xlfn.XLOOKUP(E725,Productos!A:A,Productos!B:B)</f>
        <v>SALSA CHAMPIÑON</v>
      </c>
      <c r="G725" s="2" t="str">
        <f>_xlfn.XLOOKUP(F725,Productos!B:B,Productos!C:C)</f>
        <v>UN</v>
      </c>
      <c r="H725" s="12">
        <v>2</v>
      </c>
      <c r="I725" s="10">
        <v>770</v>
      </c>
      <c r="J725" s="14">
        <v>0</v>
      </c>
      <c r="K725" s="10">
        <f t="shared" si="11"/>
        <v>1540</v>
      </c>
    </row>
    <row r="726" spans="1:11" x14ac:dyDescent="0.3">
      <c r="A726" s="2">
        <f>IF(_xlfn.CONCAT(B726:C726)=_xlfn.CONCAT(B725:C725),MAX($A$2:A725),MAX($A$2:A725)+1)</f>
        <v>334</v>
      </c>
      <c r="B726" s="3">
        <v>45184</v>
      </c>
      <c r="C726" s="2" t="s">
        <v>367</v>
      </c>
      <c r="D726" s="47" t="str">
        <f>_xlfn.XLOOKUP(C726,Proveedores!A:A,Proveedores!B:B)</f>
        <v>UNIMARC-LS</v>
      </c>
      <c r="E726" s="2">
        <v>48</v>
      </c>
      <c r="F726" s="2" t="str">
        <f>_xlfn.XLOOKUP(E726,Productos!A:A,Productos!B:B)</f>
        <v>SAL COCINA</v>
      </c>
      <c r="G726" s="2" t="str">
        <f>_xlfn.XLOOKUP(F726,Productos!B:B,Productos!C:C)</f>
        <v>UN</v>
      </c>
      <c r="H726" s="12">
        <v>2</v>
      </c>
      <c r="I726" s="10">
        <v>430</v>
      </c>
      <c r="J726" s="14">
        <v>0</v>
      </c>
      <c r="K726" s="10">
        <f t="shared" si="11"/>
        <v>860</v>
      </c>
    </row>
    <row r="727" spans="1:11" x14ac:dyDescent="0.3">
      <c r="A727" s="2">
        <f>IF(_xlfn.CONCAT(B727:C727)=_xlfn.CONCAT(B726:C726),MAX($A$2:A726),MAX($A$2:A726)+1)</f>
        <v>334</v>
      </c>
      <c r="B727" s="3">
        <v>45184</v>
      </c>
      <c r="C727" s="2" t="s">
        <v>367</v>
      </c>
      <c r="D727" s="47" t="str">
        <f>_xlfn.XLOOKUP(C727,Proveedores!A:A,Proveedores!B:B)</f>
        <v>UNIMARC-LS</v>
      </c>
      <c r="E727" s="2">
        <v>22</v>
      </c>
      <c r="F727" s="2" t="str">
        <f>_xlfn.XLOOKUP(E727,Productos!A:A,Productos!B:B)</f>
        <v>LASAÑA</v>
      </c>
      <c r="G727" s="2" t="str">
        <f>_xlfn.XLOOKUP(F727,Productos!B:B,Productos!C:C)</f>
        <v>UN</v>
      </c>
      <c r="H727" s="12">
        <v>2</v>
      </c>
      <c r="I727" s="10">
        <v>1950</v>
      </c>
      <c r="J727" s="14">
        <v>620</v>
      </c>
      <c r="K727" s="10">
        <f t="shared" si="11"/>
        <v>3280</v>
      </c>
    </row>
    <row r="728" spans="1:11" x14ac:dyDescent="0.3">
      <c r="A728" s="2">
        <f>IF(_xlfn.CONCAT(B728:C728)=_xlfn.CONCAT(B727:C727),MAX($A$2:A727),MAX($A$2:A727)+1)</f>
        <v>334</v>
      </c>
      <c r="B728" s="3">
        <v>45184</v>
      </c>
      <c r="C728" s="2" t="s">
        <v>367</v>
      </c>
      <c r="D728" s="47" t="str">
        <f>_xlfn.XLOOKUP(C728,Proveedores!A:A,Proveedores!B:B)</f>
        <v>UNIMARC-LS</v>
      </c>
      <c r="E728" s="2">
        <v>1008</v>
      </c>
      <c r="F728" s="2" t="str">
        <f>_xlfn.XLOOKUP(E728,Productos!A:A,Productos!B:B)</f>
        <v>PAN CASA</v>
      </c>
      <c r="G728" s="2" t="str">
        <f>_xlfn.XLOOKUP(F728,Productos!B:B,Productos!C:C)</f>
        <v>KG</v>
      </c>
      <c r="H728" s="12">
        <v>0.61</v>
      </c>
      <c r="I728" s="10">
        <v>2990</v>
      </c>
      <c r="J728" s="14">
        <v>0</v>
      </c>
      <c r="K728" s="10">
        <f t="shared" si="11"/>
        <v>1824</v>
      </c>
    </row>
    <row r="729" spans="1:11" x14ac:dyDescent="0.3">
      <c r="A729" s="2">
        <f>IF(_xlfn.CONCAT(B729:C729)=_xlfn.CONCAT(B728:C728),MAX($A$2:A728),MAX($A$2:A728)+1)</f>
        <v>334</v>
      </c>
      <c r="B729" s="3">
        <v>45184</v>
      </c>
      <c r="C729" s="2" t="s">
        <v>367</v>
      </c>
      <c r="D729" s="47" t="str">
        <f>_xlfn.XLOOKUP(C729,Proveedores!A:A,Proveedores!B:B)</f>
        <v>UNIMARC-LS</v>
      </c>
      <c r="E729" s="2">
        <v>55</v>
      </c>
      <c r="F729" s="2" t="str">
        <f>_xlfn.XLOOKUP(E729,Productos!A:A,Productos!B:B)</f>
        <v>CERVEZA</v>
      </c>
      <c r="G729" s="2" t="str">
        <f>_xlfn.XLOOKUP(F729,Productos!B:B,Productos!C:C)</f>
        <v>UN</v>
      </c>
      <c r="H729" s="12">
        <v>1</v>
      </c>
      <c r="I729" s="10">
        <v>13050</v>
      </c>
      <c r="J729" s="14">
        <f>4460+430</f>
        <v>4890</v>
      </c>
      <c r="K729" s="10">
        <f t="shared" si="11"/>
        <v>8160</v>
      </c>
    </row>
    <row r="730" spans="1:11" x14ac:dyDescent="0.3">
      <c r="A730" s="2">
        <f>IF(_xlfn.CONCAT(B730:C730)=_xlfn.CONCAT(B729:C729),MAX($A$2:A729),MAX($A$2:A729)+1)</f>
        <v>335</v>
      </c>
      <c r="B730" s="3">
        <v>45183</v>
      </c>
      <c r="C730" s="2" t="s">
        <v>109</v>
      </c>
      <c r="D730" s="47" t="str">
        <f>_xlfn.XLOOKUP(C730,Proveedores!A:A,Proveedores!B:B)</f>
        <v>SANTA ISABEL</v>
      </c>
      <c r="E730" s="2">
        <v>1008</v>
      </c>
      <c r="F730" s="2" t="str">
        <f>_xlfn.XLOOKUP(E730,Productos!A:A,Productos!B:B)</f>
        <v>PAN CASA</v>
      </c>
      <c r="G730" s="2" t="str">
        <f>_xlfn.XLOOKUP(F730,Productos!B:B,Productos!C:C)</f>
        <v>KG</v>
      </c>
      <c r="H730" s="12">
        <v>0.59399999999999997</v>
      </c>
      <c r="I730" s="10">
        <v>2089</v>
      </c>
      <c r="J730" s="14">
        <v>62</v>
      </c>
      <c r="K730" s="10">
        <f t="shared" si="11"/>
        <v>1179</v>
      </c>
    </row>
    <row r="731" spans="1:11" x14ac:dyDescent="0.3">
      <c r="A731" s="2">
        <f>IF(_xlfn.CONCAT(B731:C731)=_xlfn.CONCAT(B730:C730),MAX($A$2:A730),MAX($A$2:A730)+1)</f>
        <v>335</v>
      </c>
      <c r="B731" s="3">
        <v>45183</v>
      </c>
      <c r="C731" s="2" t="s">
        <v>109</v>
      </c>
      <c r="D731" s="47" t="str">
        <f>_xlfn.XLOOKUP(C731,Proveedores!A:A,Proveedores!B:B)</f>
        <v>SANTA ISABEL</v>
      </c>
      <c r="E731" s="2">
        <v>1008</v>
      </c>
      <c r="F731" s="2" t="str">
        <f>_xlfn.XLOOKUP(E731,Productos!A:A,Productos!B:B)</f>
        <v>PAN CASA</v>
      </c>
      <c r="G731" s="2" t="str">
        <f>_xlfn.XLOOKUP(F731,Productos!B:B,Productos!C:C)</f>
        <v>KG</v>
      </c>
      <c r="H731" s="12">
        <v>0.39200000000000002</v>
      </c>
      <c r="I731" s="10">
        <v>2189</v>
      </c>
      <c r="J731" s="14">
        <v>42</v>
      </c>
      <c r="K731" s="10">
        <f t="shared" si="11"/>
        <v>816</v>
      </c>
    </row>
    <row r="732" spans="1:11" x14ac:dyDescent="0.3">
      <c r="A732" s="2">
        <f>IF(_xlfn.CONCAT(B732:C732)=_xlfn.CONCAT(B731:C731),MAX($A$2:A731),MAX($A$2:A731)+1)</f>
        <v>335</v>
      </c>
      <c r="B732" s="3">
        <v>45183</v>
      </c>
      <c r="C732" s="2" t="s">
        <v>109</v>
      </c>
      <c r="D732" s="47" t="str">
        <f>_xlfn.XLOOKUP(C732,Proveedores!A:A,Proveedores!B:B)</f>
        <v>SANTA ISABEL</v>
      </c>
      <c r="E732" s="2">
        <v>16</v>
      </c>
      <c r="F732" s="2" t="str">
        <f>_xlfn.XLOOKUP(E732,Productos!A:A,Productos!B:B)</f>
        <v>HARINA</v>
      </c>
      <c r="G732" s="2" t="str">
        <f>_xlfn.XLOOKUP(F732,Productos!B:B,Productos!C:C)</f>
        <v>KG</v>
      </c>
      <c r="H732" s="12">
        <v>4</v>
      </c>
      <c r="I732" s="10">
        <v>1519</v>
      </c>
      <c r="J732" s="14">
        <v>2116</v>
      </c>
      <c r="K732" s="10">
        <f t="shared" si="11"/>
        <v>3960</v>
      </c>
    </row>
    <row r="733" spans="1:11" x14ac:dyDescent="0.3">
      <c r="A733" s="2">
        <f>IF(_xlfn.CONCAT(B733:C733)=_xlfn.CONCAT(B732:C732),MAX($A$2:A732),MAX($A$2:A732)+1)</f>
        <v>335</v>
      </c>
      <c r="B733" s="3">
        <v>45183</v>
      </c>
      <c r="C733" s="2" t="s">
        <v>109</v>
      </c>
      <c r="D733" s="47" t="str">
        <f>_xlfn.XLOOKUP(C733,Proveedores!A:A,Proveedores!B:B)</f>
        <v>SANTA ISABEL</v>
      </c>
      <c r="E733" s="2">
        <v>47</v>
      </c>
      <c r="F733" s="2" t="str">
        <f>_xlfn.XLOOKUP(E733,Productos!A:A,Productos!B:B)</f>
        <v>QUESILLO POTE</v>
      </c>
      <c r="G733" s="2" t="str">
        <f>_xlfn.XLOOKUP(F733,Productos!B:B,Productos!C:C)</f>
        <v>UN</v>
      </c>
      <c r="H733" s="12">
        <v>1</v>
      </c>
      <c r="I733" s="10">
        <v>2199</v>
      </c>
      <c r="J733" s="14">
        <v>440</v>
      </c>
      <c r="K733" s="10">
        <f t="shared" si="11"/>
        <v>1759</v>
      </c>
    </row>
    <row r="734" spans="1:11" x14ac:dyDescent="0.3">
      <c r="A734" s="2">
        <f>IF(_xlfn.CONCAT(B734:C734)=_xlfn.CONCAT(B733:C733),MAX($A$2:A733),MAX($A$2:A733)+1)</f>
        <v>335</v>
      </c>
      <c r="B734" s="3">
        <v>45183</v>
      </c>
      <c r="C734" s="2" t="s">
        <v>109</v>
      </c>
      <c r="D734" s="47" t="str">
        <f>_xlfn.XLOOKUP(C734,Proveedores!A:A,Proveedores!B:B)</f>
        <v>SANTA ISABEL</v>
      </c>
      <c r="E734" s="2">
        <v>100</v>
      </c>
      <c r="F734" s="2" t="str">
        <f>_xlfn.XLOOKUP(E734,Productos!A:A,Productos!B:B)</f>
        <v>DIENTES DRAGON</v>
      </c>
      <c r="G734" s="2" t="str">
        <f>_xlfn.XLOOKUP(F734,Productos!B:B,Productos!C:C)</f>
        <v>UN</v>
      </c>
      <c r="H734" s="12">
        <v>1</v>
      </c>
      <c r="I734" s="10">
        <v>990</v>
      </c>
      <c r="J734" s="14">
        <v>50</v>
      </c>
      <c r="K734" s="10">
        <f t="shared" si="11"/>
        <v>940</v>
      </c>
    </row>
    <row r="735" spans="1:11" x14ac:dyDescent="0.3">
      <c r="A735" s="2">
        <f>IF(_xlfn.CONCAT(B735:C735)=_xlfn.CONCAT(B734:C734),MAX($A$2:A734),MAX($A$2:A734)+1)</f>
        <v>335</v>
      </c>
      <c r="B735" s="3">
        <v>45183</v>
      </c>
      <c r="C735" s="2" t="s">
        <v>109</v>
      </c>
      <c r="D735" s="47" t="str">
        <f>_xlfn.XLOOKUP(C735,Proveedores!A:A,Proveedores!B:B)</f>
        <v>SANTA ISABEL</v>
      </c>
      <c r="E735" s="2">
        <v>23</v>
      </c>
      <c r="F735" s="2" t="str">
        <f>_xlfn.XLOOKUP(E735,Productos!A:A,Productos!B:B)</f>
        <v>MARGARINA</v>
      </c>
      <c r="G735" s="2" t="str">
        <f>_xlfn.XLOOKUP(F735,Productos!B:B,Productos!C:C)</f>
        <v>UN</v>
      </c>
      <c r="H735" s="12">
        <v>1</v>
      </c>
      <c r="I735" s="10">
        <v>2579</v>
      </c>
      <c r="J735" s="14">
        <v>229</v>
      </c>
      <c r="K735" s="10">
        <f t="shared" si="11"/>
        <v>2350</v>
      </c>
    </row>
    <row r="736" spans="1:11" x14ac:dyDescent="0.3">
      <c r="A736" s="2">
        <f>IF(_xlfn.CONCAT(B736:C736)=_xlfn.CONCAT(B735:C735),MAX($A$2:A735),MAX($A$2:A735)+1)</f>
        <v>336</v>
      </c>
      <c r="B736" s="3">
        <v>45185</v>
      </c>
      <c r="C736" s="2" t="s">
        <v>466</v>
      </c>
      <c r="D736" s="47" t="str">
        <f>_xlfn.XLOOKUP(C736,Proveedores!A:A,Proveedores!B:B)</f>
        <v>ALVI SA</v>
      </c>
      <c r="E736" s="2">
        <v>1011</v>
      </c>
      <c r="F736" s="2" t="str">
        <f>_xlfn.XLOOKUP(E736,Productos!A:A,Productos!B:B)</f>
        <v>ART. LIMPIEZA</v>
      </c>
      <c r="G736" s="2" t="str">
        <f>_xlfn.XLOOKUP(F736,Productos!B:B,Productos!C:C)</f>
        <v>UN</v>
      </c>
      <c r="H736" s="12">
        <v>1</v>
      </c>
      <c r="I736" s="10">
        <v>2610</v>
      </c>
      <c r="J736" s="14">
        <v>0</v>
      </c>
      <c r="K736" s="10">
        <f t="shared" si="11"/>
        <v>2610</v>
      </c>
    </row>
    <row r="737" spans="1:11" x14ac:dyDescent="0.3">
      <c r="A737" s="2">
        <f>IF(_xlfn.CONCAT(B737:C737)=_xlfn.CONCAT(B736:C736),MAX($A$2:A736),MAX($A$2:A736)+1)</f>
        <v>336</v>
      </c>
      <c r="B737" s="3">
        <v>45185</v>
      </c>
      <c r="C737" s="2" t="s">
        <v>466</v>
      </c>
      <c r="D737" s="47" t="str">
        <f>_xlfn.XLOOKUP(C737,Proveedores!A:A,Proveedores!B:B)</f>
        <v>ALVI SA</v>
      </c>
      <c r="E737" s="2">
        <v>1016</v>
      </c>
      <c r="F737" s="2" t="str">
        <f>_xlfn.XLOOKUP(E737,Productos!A:A,Productos!B:B)</f>
        <v>HELADO CASA</v>
      </c>
      <c r="G737" s="2" t="str">
        <f>_xlfn.XLOOKUP(F737,Productos!B:B,Productos!C:C)</f>
        <v>UN</v>
      </c>
      <c r="H737" s="12">
        <v>1</v>
      </c>
      <c r="I737" s="10">
        <v>4790</v>
      </c>
      <c r="J737" s="14">
        <v>0</v>
      </c>
      <c r="K737" s="10">
        <f t="shared" si="11"/>
        <v>4790</v>
      </c>
    </row>
    <row r="738" spans="1:11" x14ac:dyDescent="0.3">
      <c r="A738" s="2">
        <f>IF(_xlfn.CONCAT(B738:C738)=_xlfn.CONCAT(B737:C737),MAX($A$2:A737),MAX($A$2:A737)+1)</f>
        <v>336</v>
      </c>
      <c r="B738" s="3">
        <v>45185</v>
      </c>
      <c r="C738" s="2" t="s">
        <v>466</v>
      </c>
      <c r="D738" s="47" t="str">
        <f>_xlfn.XLOOKUP(C738,Proveedores!A:A,Proveedores!B:B)</f>
        <v>ALVI SA</v>
      </c>
      <c r="E738" s="2">
        <v>55</v>
      </c>
      <c r="F738" s="2" t="str">
        <f>_xlfn.XLOOKUP(E738,Productos!A:A,Productos!B:B)</f>
        <v>CERVEZA</v>
      </c>
      <c r="G738" s="2" t="str">
        <f>_xlfn.XLOOKUP(F738,Productos!B:B,Productos!C:C)</f>
        <v>UN</v>
      </c>
      <c r="H738" s="12">
        <v>6</v>
      </c>
      <c r="I738" s="10">
        <v>600</v>
      </c>
      <c r="J738" s="14">
        <v>0</v>
      </c>
      <c r="K738" s="10">
        <f t="shared" si="11"/>
        <v>3600</v>
      </c>
    </row>
    <row r="739" spans="1:11" x14ac:dyDescent="0.3">
      <c r="A739" s="2">
        <f>IF(_xlfn.CONCAT(B739:C739)=_xlfn.CONCAT(B738:C738),MAX($A$2:A738),MAX($A$2:A738)+1)</f>
        <v>336</v>
      </c>
      <c r="B739" s="3">
        <v>45185</v>
      </c>
      <c r="C739" s="2" t="s">
        <v>466</v>
      </c>
      <c r="D739" s="47" t="str">
        <f>_xlfn.XLOOKUP(C739,Proveedores!A:A,Proveedores!B:B)</f>
        <v>ALVI SA</v>
      </c>
      <c r="E739" s="2">
        <v>1029</v>
      </c>
      <c r="F739" s="2" t="str">
        <f>_xlfn.XLOOKUP(E739,Productos!A:A,Productos!B:B)</f>
        <v>FOSFOROS</v>
      </c>
      <c r="G739" s="2" t="str">
        <f>_xlfn.XLOOKUP(F739,Productos!B:B,Productos!C:C)</f>
        <v>UN</v>
      </c>
      <c r="H739" s="12">
        <v>1</v>
      </c>
      <c r="I739" s="10">
        <v>1470</v>
      </c>
      <c r="J739" s="14">
        <v>0</v>
      </c>
      <c r="K739" s="10">
        <f t="shared" si="11"/>
        <v>1470</v>
      </c>
    </row>
    <row r="740" spans="1:11" x14ac:dyDescent="0.3">
      <c r="A740" s="2">
        <f>IF(_xlfn.CONCAT(B740:C740)=_xlfn.CONCAT(B739:C739),MAX($A$2:A739),MAX($A$2:A739)+1)</f>
        <v>336</v>
      </c>
      <c r="B740" s="3">
        <v>45185</v>
      </c>
      <c r="C740" s="2" t="s">
        <v>466</v>
      </c>
      <c r="D740" s="47" t="str">
        <f>_xlfn.XLOOKUP(C740,Proveedores!A:A,Proveedores!B:B)</f>
        <v>ALVI SA</v>
      </c>
      <c r="E740" s="2">
        <v>1015</v>
      </c>
      <c r="F740" s="2" t="str">
        <f>_xlfn.XLOOKUP(E740,Productos!A:A,Productos!B:B)</f>
        <v>ISOTONICA</v>
      </c>
      <c r="G740" s="2" t="str">
        <f>_xlfn.XLOOKUP(F740,Productos!B:B,Productos!C:C)</f>
        <v>UN</v>
      </c>
      <c r="H740" s="12">
        <v>3</v>
      </c>
      <c r="I740" s="10">
        <v>920</v>
      </c>
      <c r="J740" s="14">
        <v>0</v>
      </c>
      <c r="K740" s="10">
        <f t="shared" si="11"/>
        <v>2760</v>
      </c>
    </row>
    <row r="741" spans="1:11" x14ac:dyDescent="0.3">
      <c r="A741" s="2">
        <f>IF(_xlfn.CONCAT(B741:C741)=_xlfn.CONCAT(B740:C740),MAX($A$2:A740),MAX($A$2:A740)+1)</f>
        <v>336</v>
      </c>
      <c r="B741" s="3">
        <v>45185</v>
      </c>
      <c r="C741" s="2" t="s">
        <v>466</v>
      </c>
      <c r="D741" s="47" t="str">
        <f>_xlfn.XLOOKUP(C741,Proveedores!A:A,Proveedores!B:B)</f>
        <v>ALVI SA</v>
      </c>
      <c r="E741" s="2">
        <v>124</v>
      </c>
      <c r="F741" s="2" t="str">
        <f>_xlfn.XLOOKUP(E741,Productos!A:A,Productos!B:B)</f>
        <v>PASTELERA (PASTA CHOCLO)</v>
      </c>
      <c r="G741" s="2" t="str">
        <f>_xlfn.XLOOKUP(F741,Productos!B:B,Productos!C:C)</f>
        <v>UN</v>
      </c>
      <c r="H741" s="12">
        <v>3</v>
      </c>
      <c r="I741" s="10">
        <v>2790</v>
      </c>
      <c r="J741" s="14">
        <v>0</v>
      </c>
      <c r="K741" s="10">
        <f t="shared" si="11"/>
        <v>8370</v>
      </c>
    </row>
    <row r="742" spans="1:11" x14ac:dyDescent="0.3">
      <c r="A742" s="2">
        <f>IF(_xlfn.CONCAT(B742:C742)=_xlfn.CONCAT(B741:C741),MAX($A$2:A741),MAX($A$2:A741)+1)</f>
        <v>336</v>
      </c>
      <c r="B742" s="3">
        <v>45185</v>
      </c>
      <c r="C742" s="2" t="s">
        <v>466</v>
      </c>
      <c r="D742" s="47" t="str">
        <f>_xlfn.XLOOKUP(C742,Proveedores!A:A,Proveedores!B:B)</f>
        <v>ALVI SA</v>
      </c>
      <c r="E742" s="2">
        <v>14</v>
      </c>
      <c r="F742" s="2" t="str">
        <f>_xlfn.XLOOKUP(E742,Productos!A:A,Productos!B:B)</f>
        <v>ARROZ</v>
      </c>
      <c r="G742" s="2" t="str">
        <f>_xlfn.XLOOKUP(F742,Productos!B:B,Productos!C:C)</f>
        <v>UN</v>
      </c>
      <c r="H742" s="12">
        <v>3</v>
      </c>
      <c r="I742" s="10">
        <v>840</v>
      </c>
      <c r="J742" s="14">
        <v>0</v>
      </c>
      <c r="K742" s="10">
        <f t="shared" si="11"/>
        <v>2520</v>
      </c>
    </row>
    <row r="743" spans="1:11" x14ac:dyDescent="0.3">
      <c r="A743" s="2">
        <f>IF(_xlfn.CONCAT(B743:C743)=_xlfn.CONCAT(B742:C742),MAX($A$2:A742),MAX($A$2:A742)+1)</f>
        <v>337</v>
      </c>
      <c r="B743" s="3">
        <v>45184</v>
      </c>
      <c r="C743" s="2" t="s">
        <v>419</v>
      </c>
      <c r="D743" s="47" t="str">
        <f>_xlfn.XLOOKUP(C743,Proveedores!A:A,Proveedores!B:B)</f>
        <v>SANTA ISABEL LA SERENA</v>
      </c>
      <c r="E743" s="2">
        <v>1008</v>
      </c>
      <c r="F743" s="2" t="str">
        <f>_xlfn.XLOOKUP(E743,Productos!A:A,Productos!B:B)</f>
        <v>PAN CASA</v>
      </c>
      <c r="G743" s="2" t="str">
        <f>_xlfn.XLOOKUP(F743,Productos!B:B,Productos!C:C)</f>
        <v>KG</v>
      </c>
      <c r="H743" s="12">
        <v>0.97799999999999998</v>
      </c>
      <c r="I743" s="10">
        <v>2189</v>
      </c>
      <c r="J743" s="14">
        <v>107</v>
      </c>
      <c r="K743" s="10">
        <f t="shared" si="11"/>
        <v>2034</v>
      </c>
    </row>
    <row r="744" spans="1:11" x14ac:dyDescent="0.3">
      <c r="A744" s="2">
        <f>IF(_xlfn.CONCAT(B744:C744)=_xlfn.CONCAT(B743:C743),MAX($A$2:A743),MAX($A$2:A743)+1)</f>
        <v>337</v>
      </c>
      <c r="B744" s="3">
        <v>45184</v>
      </c>
      <c r="C744" s="2" t="s">
        <v>419</v>
      </c>
      <c r="D744" s="47" t="str">
        <f>_xlfn.XLOOKUP(C744,Proveedores!A:A,Proveedores!B:B)</f>
        <v>SANTA ISABEL LA SERENA</v>
      </c>
      <c r="E744" s="2">
        <v>-1</v>
      </c>
      <c r="F744" s="2" t="str">
        <f>_xlfn.XLOOKUP(E744,Productos!A:A,Productos!B:B)</f>
        <v>OTROS</v>
      </c>
      <c r="G744" s="2" t="str">
        <f>_xlfn.XLOOKUP(F744,Productos!B:B,Productos!C:C)</f>
        <v>UN</v>
      </c>
      <c r="H744" s="12">
        <v>1</v>
      </c>
      <c r="I744" s="10">
        <v>1999</v>
      </c>
      <c r="J744" s="14">
        <v>100</v>
      </c>
      <c r="K744" s="10">
        <f t="shared" si="11"/>
        <v>1899</v>
      </c>
    </row>
    <row r="745" spans="1:11" x14ac:dyDescent="0.3">
      <c r="A745" s="2">
        <f>IF(_xlfn.CONCAT(B745:C745)=_xlfn.CONCAT(B744:C744),MAX($A$2:A744),MAX($A$2:A744)+1)</f>
        <v>337</v>
      </c>
      <c r="B745" s="3">
        <v>45184</v>
      </c>
      <c r="C745" s="2" t="s">
        <v>419</v>
      </c>
      <c r="D745" s="47" t="str">
        <f>_xlfn.XLOOKUP(C745,Proveedores!A:A,Proveedores!B:B)</f>
        <v>SANTA ISABEL LA SERENA</v>
      </c>
      <c r="E745" s="2">
        <v>16</v>
      </c>
      <c r="F745" s="2" t="str">
        <f>_xlfn.XLOOKUP(E745,Productos!A:A,Productos!B:B)</f>
        <v>HARINA</v>
      </c>
      <c r="G745" s="2" t="str">
        <f>_xlfn.XLOOKUP(F745,Productos!B:B,Productos!C:C)</f>
        <v>KG</v>
      </c>
      <c r="H745" s="12">
        <v>3</v>
      </c>
      <c r="I745" s="10">
        <v>1519</v>
      </c>
      <c r="J745" s="14">
        <v>1587</v>
      </c>
      <c r="K745" s="10">
        <f t="shared" si="11"/>
        <v>2970</v>
      </c>
    </row>
    <row r="746" spans="1:11" x14ac:dyDescent="0.3">
      <c r="A746" s="2">
        <f>IF(_xlfn.CONCAT(B746:C746)=_xlfn.CONCAT(B745:C745),MAX($A$2:A745),MAX($A$2:A745)+1)</f>
        <v>338</v>
      </c>
      <c r="B746" s="3">
        <v>45191</v>
      </c>
      <c r="C746" s="2" t="s">
        <v>109</v>
      </c>
      <c r="D746" s="47" t="str">
        <f>_xlfn.XLOOKUP(C746,Proveedores!A:A,Proveedores!B:B)</f>
        <v>SANTA ISABEL</v>
      </c>
      <c r="E746" s="2">
        <v>47</v>
      </c>
      <c r="F746" s="2" t="str">
        <f>_xlfn.XLOOKUP(E746,Productos!A:A,Productos!B:B)</f>
        <v>QUESILLO POTE</v>
      </c>
      <c r="G746" s="2" t="str">
        <f>_xlfn.XLOOKUP(F746,Productos!B:B,Productos!C:C)</f>
        <v>UN</v>
      </c>
      <c r="H746" s="12">
        <v>2</v>
      </c>
      <c r="I746" s="10">
        <v>1380</v>
      </c>
      <c r="J746" s="14">
        <v>138</v>
      </c>
      <c r="K746" s="10">
        <f t="shared" si="11"/>
        <v>2622</v>
      </c>
    </row>
    <row r="747" spans="1:11" x14ac:dyDescent="0.3">
      <c r="A747" s="2">
        <f>IF(_xlfn.CONCAT(B747:C747)=_xlfn.CONCAT(B746:C746),MAX($A$2:A746),MAX($A$2:A746)+1)</f>
        <v>338</v>
      </c>
      <c r="B747" s="3">
        <v>45191</v>
      </c>
      <c r="C747" s="2" t="s">
        <v>109</v>
      </c>
      <c r="D747" s="47" t="str">
        <f>_xlfn.XLOOKUP(C747,Proveedores!A:A,Proveedores!B:B)</f>
        <v>SANTA ISABEL</v>
      </c>
      <c r="E747" s="2">
        <v>16</v>
      </c>
      <c r="F747" s="2" t="str">
        <f>_xlfn.XLOOKUP(E747,Productos!A:A,Productos!B:B)</f>
        <v>HARINA</v>
      </c>
      <c r="G747" s="2" t="str">
        <f>_xlfn.XLOOKUP(F747,Productos!B:B,Productos!C:C)</f>
        <v>KG</v>
      </c>
      <c r="H747" s="12">
        <v>4</v>
      </c>
      <c r="I747" s="10">
        <v>1519</v>
      </c>
      <c r="J747" s="14">
        <v>2116</v>
      </c>
      <c r="K747" s="10">
        <f t="shared" si="11"/>
        <v>3960</v>
      </c>
    </row>
    <row r="748" spans="1:11" x14ac:dyDescent="0.3">
      <c r="A748" s="2">
        <f>IF(_xlfn.CONCAT(B748:C748)=_xlfn.CONCAT(B747:C747),MAX($A$2:A747),MAX($A$2:A747)+1)</f>
        <v>338</v>
      </c>
      <c r="B748" s="3">
        <v>45191</v>
      </c>
      <c r="C748" s="2" t="s">
        <v>109</v>
      </c>
      <c r="D748" s="47" t="str">
        <f>_xlfn.XLOOKUP(C748,Proveedores!A:A,Proveedores!B:B)</f>
        <v>SANTA ISABEL</v>
      </c>
      <c r="E748" s="2">
        <v>119</v>
      </c>
      <c r="F748" s="2" t="str">
        <f>_xlfn.XLOOKUP(E748,Productos!A:A,Productos!B:B)</f>
        <v>SALSA CHAMPIÑON</v>
      </c>
      <c r="G748" s="2" t="str">
        <f>_xlfn.XLOOKUP(F748,Productos!B:B,Productos!C:C)</f>
        <v>UN</v>
      </c>
      <c r="H748" s="12">
        <v>2</v>
      </c>
      <c r="I748" s="10">
        <v>719</v>
      </c>
      <c r="J748" s="14">
        <v>72</v>
      </c>
      <c r="K748" s="10">
        <f t="shared" si="11"/>
        <v>1366</v>
      </c>
    </row>
    <row r="749" spans="1:11" x14ac:dyDescent="0.3">
      <c r="A749" s="2">
        <f>IF(_xlfn.CONCAT(B749:C749)=_xlfn.CONCAT(B748:C748),MAX($A$2:A748),MAX($A$2:A748)+1)</f>
        <v>338</v>
      </c>
      <c r="B749" s="3">
        <v>45191</v>
      </c>
      <c r="C749" s="2" t="s">
        <v>109</v>
      </c>
      <c r="D749" s="47" t="str">
        <f>_xlfn.XLOOKUP(C749,Proveedores!A:A,Proveedores!B:B)</f>
        <v>SANTA ISABEL</v>
      </c>
      <c r="E749" s="2">
        <v>1008</v>
      </c>
      <c r="F749" s="2" t="str">
        <f>_xlfn.XLOOKUP(E749,Productos!A:A,Productos!B:B)</f>
        <v>PAN CASA</v>
      </c>
      <c r="G749" s="2" t="str">
        <f>_xlfn.XLOOKUP(F749,Productos!B:B,Productos!C:C)</f>
        <v>KG</v>
      </c>
      <c r="H749" s="12">
        <v>0.57599999999999996</v>
      </c>
      <c r="I749" s="10">
        <v>2189</v>
      </c>
      <c r="J749" s="14">
        <v>63</v>
      </c>
      <c r="K749" s="10">
        <f t="shared" si="11"/>
        <v>1198</v>
      </c>
    </row>
    <row r="750" spans="1:11" x14ac:dyDescent="0.3">
      <c r="A750" s="2">
        <f>IF(_xlfn.CONCAT(B750:C750)=_xlfn.CONCAT(B749:C749),MAX($A$2:A749),MAX($A$2:A749)+1)</f>
        <v>338</v>
      </c>
      <c r="B750" s="3">
        <v>45191</v>
      </c>
      <c r="C750" s="2" t="s">
        <v>109</v>
      </c>
      <c r="D750" s="47" t="str">
        <f>_xlfn.XLOOKUP(C750,Proveedores!A:A,Proveedores!B:B)</f>
        <v>SANTA ISABEL</v>
      </c>
      <c r="E750" s="2">
        <v>1008</v>
      </c>
      <c r="F750" s="2" t="str">
        <f>_xlfn.XLOOKUP(E750,Productos!A:A,Productos!B:B)</f>
        <v>PAN CASA</v>
      </c>
      <c r="G750" s="2" t="str">
        <f>_xlfn.XLOOKUP(F750,Productos!B:B,Productos!C:C)</f>
        <v>KG</v>
      </c>
      <c r="H750" s="12">
        <v>0.95399999999999996</v>
      </c>
      <c r="I750" s="10">
        <v>1690</v>
      </c>
      <c r="J750" s="14">
        <v>81</v>
      </c>
      <c r="K750" s="10">
        <f t="shared" si="11"/>
        <v>1531</v>
      </c>
    </row>
    <row r="751" spans="1:11" x14ac:dyDescent="0.3">
      <c r="A751" s="2">
        <f>IF(_xlfn.CONCAT(B751:C751)=_xlfn.CONCAT(B750:C750),MAX($A$2:A750),MAX($A$2:A750)+1)</f>
        <v>339</v>
      </c>
      <c r="B751" s="3">
        <v>45176</v>
      </c>
      <c r="C751" s="2" t="s">
        <v>109</v>
      </c>
      <c r="D751" s="47" t="str">
        <f>_xlfn.XLOOKUP(C751,Proveedores!A:A,Proveedores!B:B)</f>
        <v>SANTA ISABEL</v>
      </c>
      <c r="E751" s="2">
        <v>29</v>
      </c>
      <c r="F751" s="2" t="str">
        <f>_xlfn.XLOOKUP(E751,Productos!A:A,Productos!B:B)</f>
        <v>CHAMPIÑONES BANDEJA</v>
      </c>
      <c r="G751" s="2" t="str">
        <f>_xlfn.XLOOKUP(F751,Productos!B:B,Productos!C:C)</f>
        <v>UN</v>
      </c>
      <c r="H751" s="12">
        <v>4</v>
      </c>
      <c r="I751" s="10">
        <v>1590</v>
      </c>
      <c r="J751" s="14">
        <v>2400</v>
      </c>
      <c r="K751" s="10">
        <f t="shared" si="11"/>
        <v>3960</v>
      </c>
    </row>
    <row r="752" spans="1:11" x14ac:dyDescent="0.3">
      <c r="A752" s="2">
        <f>IF(_xlfn.CONCAT(B752:C752)=_xlfn.CONCAT(B751:C751),MAX($A$2:A751),MAX($A$2:A751)+1)</f>
        <v>339</v>
      </c>
      <c r="B752" s="3">
        <v>45176</v>
      </c>
      <c r="C752" s="2" t="s">
        <v>109</v>
      </c>
      <c r="D752" s="47" t="str">
        <f>_xlfn.XLOOKUP(C752,Proveedores!A:A,Proveedores!B:B)</f>
        <v>SANTA ISABEL</v>
      </c>
      <c r="E752" s="2">
        <v>46</v>
      </c>
      <c r="F752" s="2" t="str">
        <f>_xlfn.XLOOKUP(E752,Productos!A:A,Productos!B:B)</f>
        <v>PAN MARRAQUETA</v>
      </c>
      <c r="G752" s="2" t="str">
        <f>_xlfn.XLOOKUP(F752,Productos!B:B,Productos!C:C)</f>
        <v>KG</v>
      </c>
      <c r="H752" s="12">
        <v>1.024</v>
      </c>
      <c r="I752" s="10">
        <v>1790</v>
      </c>
      <c r="J752" s="14">
        <v>92</v>
      </c>
      <c r="K752" s="10">
        <f t="shared" si="11"/>
        <v>1741</v>
      </c>
    </row>
    <row r="753" spans="1:11" x14ac:dyDescent="0.3">
      <c r="A753" s="2">
        <f>IF(_xlfn.CONCAT(B753:C753)=_xlfn.CONCAT(B752:C752),MAX($A$2:A752),MAX($A$2:A752)+1)</f>
        <v>339</v>
      </c>
      <c r="B753" s="3">
        <v>45176</v>
      </c>
      <c r="C753" s="2" t="s">
        <v>109</v>
      </c>
      <c r="D753" s="47" t="str">
        <f>_xlfn.XLOOKUP(C753,Proveedores!A:A,Proveedores!B:B)</f>
        <v>SANTA ISABEL</v>
      </c>
      <c r="E753" s="2">
        <v>1008</v>
      </c>
      <c r="F753" s="2" t="str">
        <f>_xlfn.XLOOKUP(E753,Productos!A:A,Productos!B:B)</f>
        <v>PAN CASA</v>
      </c>
      <c r="G753" s="2" t="str">
        <f>_xlfn.XLOOKUP(F753,Productos!B:B,Productos!C:C)</f>
        <v>KG</v>
      </c>
      <c r="H753" s="12">
        <v>0.876</v>
      </c>
      <c r="I753" s="10">
        <v>1689</v>
      </c>
      <c r="J753" s="14">
        <v>74</v>
      </c>
      <c r="K753" s="10">
        <f t="shared" si="11"/>
        <v>1406</v>
      </c>
    </row>
    <row r="754" spans="1:11" x14ac:dyDescent="0.3">
      <c r="A754" s="2">
        <f>IF(_xlfn.CONCAT(B754:C754)=_xlfn.CONCAT(B753:C753),MAX($A$2:A753),MAX($A$2:A753)+1)</f>
        <v>339</v>
      </c>
      <c r="B754" s="3">
        <v>45176</v>
      </c>
      <c r="C754" s="2" t="s">
        <v>109</v>
      </c>
      <c r="D754" s="47" t="str">
        <f>_xlfn.XLOOKUP(C754,Proveedores!A:A,Proveedores!B:B)</f>
        <v>SANTA ISABEL</v>
      </c>
      <c r="E754" s="2">
        <v>81</v>
      </c>
      <c r="F754" s="2" t="str">
        <f>_xlfn.XLOOKUP(E754,Productos!A:A,Productos!B:B)</f>
        <v>VINAGRE</v>
      </c>
      <c r="G754" s="2" t="str">
        <f>_xlfn.XLOOKUP(F754,Productos!B:B,Productos!C:C)</f>
        <v>UN</v>
      </c>
      <c r="H754" s="12">
        <v>1</v>
      </c>
      <c r="I754" s="10">
        <v>989</v>
      </c>
      <c r="J754" s="14">
        <v>49</v>
      </c>
      <c r="K754" s="10">
        <f t="shared" si="11"/>
        <v>940</v>
      </c>
    </row>
    <row r="755" spans="1:11" x14ac:dyDescent="0.3">
      <c r="A755" s="2">
        <f>IF(_xlfn.CONCAT(B755:C755)=_xlfn.CONCAT(B754:C754),MAX($A$2:A754),MAX($A$2:A754)+1)</f>
        <v>340</v>
      </c>
      <c r="B755" s="3">
        <v>45194</v>
      </c>
      <c r="C755" s="2" t="s">
        <v>109</v>
      </c>
      <c r="D755" s="47" t="str">
        <f>_xlfn.XLOOKUP(C755,Proveedores!A:A,Proveedores!B:B)</f>
        <v>SANTA ISABEL</v>
      </c>
      <c r="E755" s="2">
        <v>1011</v>
      </c>
      <c r="F755" s="2" t="str">
        <f>_xlfn.XLOOKUP(E755,Productos!A:A,Productos!B:B)</f>
        <v>ART. LIMPIEZA</v>
      </c>
      <c r="G755" s="2" t="str">
        <f>_xlfn.XLOOKUP(F755,Productos!B:B,Productos!C:C)</f>
        <v>UN</v>
      </c>
      <c r="H755" s="12">
        <v>1</v>
      </c>
      <c r="I755" s="10">
        <v>1159</v>
      </c>
      <c r="J755" s="14">
        <v>58</v>
      </c>
      <c r="K755" s="10">
        <f t="shared" si="11"/>
        <v>1101</v>
      </c>
    </row>
    <row r="756" spans="1:11" x14ac:dyDescent="0.3">
      <c r="A756" s="2">
        <f>IF(_xlfn.CONCAT(B756:C756)=_xlfn.CONCAT(B755:C755),MAX($A$2:A755),MAX($A$2:A755)+1)</f>
        <v>340</v>
      </c>
      <c r="B756" s="3">
        <v>45194</v>
      </c>
      <c r="C756" s="2" t="s">
        <v>109</v>
      </c>
      <c r="D756" s="47" t="str">
        <f>_xlfn.XLOOKUP(C756,Proveedores!A:A,Proveedores!B:B)</f>
        <v>SANTA ISABEL</v>
      </c>
      <c r="E756" s="2">
        <v>1016</v>
      </c>
      <c r="F756" s="2" t="str">
        <f>_xlfn.XLOOKUP(E756,Productos!A:A,Productos!B:B)</f>
        <v>HELADO CASA</v>
      </c>
      <c r="G756" s="2" t="str">
        <f>_xlfn.XLOOKUP(F756,Productos!B:B,Productos!C:C)</f>
        <v>UN</v>
      </c>
      <c r="H756" s="12">
        <v>1</v>
      </c>
      <c r="I756" s="10">
        <v>4819</v>
      </c>
      <c r="J756" s="14">
        <v>929</v>
      </c>
      <c r="K756" s="10">
        <f t="shared" si="11"/>
        <v>3890</v>
      </c>
    </row>
    <row r="757" spans="1:11" x14ac:dyDescent="0.3">
      <c r="A757" s="2">
        <f>IF(_xlfn.CONCAT(B757:C757)=_xlfn.CONCAT(B756:C756),MAX($A$2:A756),MAX($A$2:A756)+1)</f>
        <v>340</v>
      </c>
      <c r="B757" s="3">
        <v>45194</v>
      </c>
      <c r="C757" s="2" t="s">
        <v>109</v>
      </c>
      <c r="D757" s="47" t="str">
        <f>_xlfn.XLOOKUP(C757,Proveedores!A:A,Proveedores!B:B)</f>
        <v>SANTA ISABEL</v>
      </c>
      <c r="E757" s="2">
        <v>1008</v>
      </c>
      <c r="F757" s="2" t="str">
        <f>_xlfn.XLOOKUP(E757,Productos!A:A,Productos!B:B)</f>
        <v>PAN CASA</v>
      </c>
      <c r="G757" s="2" t="str">
        <f>_xlfn.XLOOKUP(F757,Productos!B:B,Productos!C:C)</f>
        <v>KG</v>
      </c>
      <c r="H757" s="12">
        <v>0.58599999999999997</v>
      </c>
      <c r="I757" s="10">
        <v>2089</v>
      </c>
      <c r="J757" s="14">
        <v>61</v>
      </c>
      <c r="K757" s="10">
        <f t="shared" si="11"/>
        <v>1163</v>
      </c>
    </row>
    <row r="758" spans="1:11" x14ac:dyDescent="0.3">
      <c r="A758" s="2">
        <f>IF(_xlfn.CONCAT(B758:C758)=_xlfn.CONCAT(B757:C757),MAX($A$2:A757),MAX($A$2:A757)+1)</f>
        <v>340</v>
      </c>
      <c r="B758" s="3">
        <v>45194</v>
      </c>
      <c r="C758" s="2" t="s">
        <v>109</v>
      </c>
      <c r="D758" s="47" t="str">
        <f>_xlfn.XLOOKUP(C758,Proveedores!A:A,Proveedores!B:B)</f>
        <v>SANTA ISABEL</v>
      </c>
      <c r="E758" s="2">
        <v>1013</v>
      </c>
      <c r="F758" s="2" t="str">
        <f>_xlfn.XLOOKUP(E758,Productos!A:A,Productos!B:B)</f>
        <v>AGUA EMBOTELLADA</v>
      </c>
      <c r="G758" s="2" t="str">
        <f>_xlfn.XLOOKUP(F758,Productos!B:B,Productos!C:C)</f>
        <v>UN</v>
      </c>
      <c r="H758" s="12">
        <v>1</v>
      </c>
      <c r="I758" s="10">
        <v>1029</v>
      </c>
      <c r="J758" s="14">
        <v>130</v>
      </c>
      <c r="K758" s="10">
        <f t="shared" si="11"/>
        <v>899</v>
      </c>
    </row>
    <row r="759" spans="1:11" x14ac:dyDescent="0.3">
      <c r="A759" s="2">
        <f>IF(_xlfn.CONCAT(B759:C759)=_xlfn.CONCAT(B758:C758),MAX($A$2:A758),MAX($A$2:A758)+1)</f>
        <v>340</v>
      </c>
      <c r="B759" s="3">
        <v>45194</v>
      </c>
      <c r="C759" s="2" t="s">
        <v>109</v>
      </c>
      <c r="D759" s="47" t="str">
        <f>_xlfn.XLOOKUP(C759,Proveedores!A:A,Proveedores!B:B)</f>
        <v>SANTA ISABEL</v>
      </c>
      <c r="E759" s="2">
        <v>1033</v>
      </c>
      <c r="F759" s="2" t="str">
        <f>_xlfn.XLOOKUP(E759,Productos!A:A,Productos!B:B)</f>
        <v>JUGO EMBOTELLADO</v>
      </c>
      <c r="G759" s="2" t="str">
        <f>_xlfn.XLOOKUP(F759,Productos!B:B,Productos!C:C)</f>
        <v>UN</v>
      </c>
      <c r="H759" s="12">
        <v>2</v>
      </c>
      <c r="I759" s="10">
        <v>1350</v>
      </c>
      <c r="J759" s="14">
        <v>260</v>
      </c>
      <c r="K759" s="10">
        <f t="shared" si="11"/>
        <v>2440</v>
      </c>
    </row>
    <row r="760" spans="1:11" x14ac:dyDescent="0.3">
      <c r="A760" s="2">
        <f>IF(_xlfn.CONCAT(B760:C760)=_xlfn.CONCAT(B759:C759),MAX($A$2:A759),MAX($A$2:A759)+1)</f>
        <v>340</v>
      </c>
      <c r="B760" s="3">
        <v>45194</v>
      </c>
      <c r="C760" s="2" t="s">
        <v>109</v>
      </c>
      <c r="D760" s="47" t="str">
        <f>_xlfn.XLOOKUP(C760,Proveedores!A:A,Proveedores!B:B)</f>
        <v>SANTA ISABEL</v>
      </c>
      <c r="E760" s="2">
        <v>1010</v>
      </c>
      <c r="F760" s="2" t="str">
        <f>_xlfn.XLOOKUP(E760,Productos!A:A,Productos!B:B)</f>
        <v>GALLETAS SODA</v>
      </c>
      <c r="G760" s="2" t="str">
        <f>_xlfn.XLOOKUP(F760,Productos!B:B,Productos!C:C)</f>
        <v>UN</v>
      </c>
      <c r="H760" s="12">
        <v>1</v>
      </c>
      <c r="I760" s="10">
        <v>1059</v>
      </c>
      <c r="J760" s="14">
        <v>0</v>
      </c>
      <c r="K760" s="10">
        <f t="shared" si="11"/>
        <v>1059</v>
      </c>
    </row>
    <row r="761" spans="1:11" x14ac:dyDescent="0.3">
      <c r="A761" s="2">
        <f>IF(_xlfn.CONCAT(B761:C761)=_xlfn.CONCAT(B760:C760),MAX($A$2:A760),MAX($A$2:A760)+1)</f>
        <v>340</v>
      </c>
      <c r="B761" s="3">
        <v>45194</v>
      </c>
      <c r="C761" s="2" t="s">
        <v>109</v>
      </c>
      <c r="D761" s="47" t="str">
        <f>_xlfn.XLOOKUP(C761,Proveedores!A:A,Proveedores!B:B)</f>
        <v>SANTA ISABEL</v>
      </c>
      <c r="E761" s="2">
        <v>130</v>
      </c>
      <c r="F761" s="2" t="str">
        <f>_xlfn.XLOOKUP(E761,Productos!A:A,Productos!B:B)</f>
        <v>ATUN</v>
      </c>
      <c r="G761" s="2" t="str">
        <f>_xlfn.XLOOKUP(F761,Productos!B:B,Productos!C:C)</f>
        <v>UN</v>
      </c>
      <c r="H761" s="12">
        <v>2</v>
      </c>
      <c r="I761" s="10">
        <v>1389</v>
      </c>
      <c r="J761" s="14">
        <v>388</v>
      </c>
      <c r="K761" s="10">
        <f t="shared" si="11"/>
        <v>2390</v>
      </c>
    </row>
    <row r="762" spans="1:11" x14ac:dyDescent="0.3">
      <c r="A762" s="2">
        <f>IF(_xlfn.CONCAT(B762:C762)=_xlfn.CONCAT(B761:C761),MAX($A$2:A761),MAX($A$2:A761)+1)</f>
        <v>340</v>
      </c>
      <c r="B762" s="3">
        <v>45194</v>
      </c>
      <c r="C762" s="2" t="s">
        <v>109</v>
      </c>
      <c r="D762" s="47" t="str">
        <f>_xlfn.XLOOKUP(C762,Proveedores!A:A,Proveedores!B:B)</f>
        <v>SANTA ISABEL</v>
      </c>
      <c r="E762" s="2">
        <v>20</v>
      </c>
      <c r="F762" s="2" t="str">
        <f>_xlfn.XLOOKUP(E762,Productos!A:A,Productos!B:B)</f>
        <v>ACEITE 900ML</v>
      </c>
      <c r="G762" s="2" t="str">
        <f>_xlfn.XLOOKUP(F762,Productos!B:B,Productos!C:C)</f>
        <v>UN</v>
      </c>
      <c r="H762" s="12">
        <v>1</v>
      </c>
      <c r="I762" s="10">
        <v>1659</v>
      </c>
      <c r="J762" s="14">
        <v>169</v>
      </c>
      <c r="K762" s="10">
        <f t="shared" si="11"/>
        <v>1490</v>
      </c>
    </row>
    <row r="763" spans="1:11" x14ac:dyDescent="0.3">
      <c r="A763" s="2">
        <f>IF(_xlfn.CONCAT(B763:C763)=_xlfn.CONCAT(B762:C762),MAX($A$2:A762),MAX($A$2:A762)+1)</f>
        <v>340</v>
      </c>
      <c r="B763" s="3">
        <v>45194</v>
      </c>
      <c r="C763" s="2" t="s">
        <v>109</v>
      </c>
      <c r="D763" s="47" t="str">
        <f>_xlfn.XLOOKUP(C763,Proveedores!A:A,Proveedores!B:B)</f>
        <v>SANTA ISABEL</v>
      </c>
      <c r="E763" s="2">
        <v>29</v>
      </c>
      <c r="F763" s="2" t="str">
        <f>_xlfn.XLOOKUP(E763,Productos!A:A,Productos!B:B)</f>
        <v>CHAMPIÑONES BANDEJA</v>
      </c>
      <c r="G763" s="2" t="str">
        <f>_xlfn.XLOOKUP(F763,Productos!B:B,Productos!C:C)</f>
        <v>UN</v>
      </c>
      <c r="H763" s="12">
        <v>4</v>
      </c>
      <c r="I763" s="10">
        <v>1590</v>
      </c>
      <c r="J763" s="14">
        <v>2400</v>
      </c>
      <c r="K763" s="10">
        <f t="shared" si="11"/>
        <v>3960</v>
      </c>
    </row>
    <row r="764" spans="1:11" x14ac:dyDescent="0.3">
      <c r="A764" s="2">
        <f>IF(_xlfn.CONCAT(B764:C764)=_xlfn.CONCAT(B763:C763),MAX($A$2:A763),MAX($A$2:A763)+1)</f>
        <v>340</v>
      </c>
      <c r="B764" s="3">
        <v>45194</v>
      </c>
      <c r="C764" s="2" t="s">
        <v>109</v>
      </c>
      <c r="D764" s="47" t="str">
        <f>_xlfn.XLOOKUP(C764,Proveedores!A:A,Proveedores!B:B)</f>
        <v>SANTA ISABEL</v>
      </c>
      <c r="E764" s="2">
        <v>16</v>
      </c>
      <c r="F764" s="2" t="str">
        <f>_xlfn.XLOOKUP(E764,Productos!A:A,Productos!B:B)</f>
        <v>HARINA</v>
      </c>
      <c r="G764" s="2" t="str">
        <f>_xlfn.XLOOKUP(F764,Productos!B:B,Productos!C:C)</f>
        <v>KG</v>
      </c>
      <c r="H764" s="12">
        <v>4</v>
      </c>
      <c r="I764" s="10">
        <v>1479</v>
      </c>
      <c r="J764" s="14">
        <v>1956</v>
      </c>
      <c r="K764" s="10">
        <f t="shared" si="11"/>
        <v>3960</v>
      </c>
    </row>
    <row r="765" spans="1:11" x14ac:dyDescent="0.3">
      <c r="A765" s="2">
        <f>IF(_xlfn.CONCAT(B765:C765)=_xlfn.CONCAT(B764:C764),MAX($A$2:A764),MAX($A$2:A764)+1)</f>
        <v>340</v>
      </c>
      <c r="B765" s="3">
        <v>45194</v>
      </c>
      <c r="C765" s="2" t="s">
        <v>109</v>
      </c>
      <c r="D765" s="47" t="str">
        <f>_xlfn.XLOOKUP(C765,Proveedores!A:A,Proveedores!B:B)</f>
        <v>SANTA ISABEL</v>
      </c>
      <c r="E765" s="2">
        <v>16</v>
      </c>
      <c r="F765" s="2" t="str">
        <f>_xlfn.XLOOKUP(E765,Productos!A:A,Productos!B:B)</f>
        <v>HARINA</v>
      </c>
      <c r="G765" s="2" t="str">
        <f>_xlfn.XLOOKUP(F765,Productos!B:B,Productos!C:C)</f>
        <v>KG</v>
      </c>
      <c r="H765" s="12">
        <v>4</v>
      </c>
      <c r="I765" s="10">
        <v>1519</v>
      </c>
      <c r="J765" s="14">
        <v>2116</v>
      </c>
      <c r="K765" s="10">
        <f t="shared" si="11"/>
        <v>3960</v>
      </c>
    </row>
    <row r="766" spans="1:11" x14ac:dyDescent="0.3">
      <c r="A766" s="2">
        <f>IF(_xlfn.CONCAT(B766:C766)=_xlfn.CONCAT(B765:C765),MAX($A$2:A765),MAX($A$2:A765)+1)</f>
        <v>340</v>
      </c>
      <c r="B766" s="3">
        <v>45194</v>
      </c>
      <c r="C766" s="2" t="s">
        <v>109</v>
      </c>
      <c r="D766" s="47" t="str">
        <f>_xlfn.XLOOKUP(C766,Proveedores!A:A,Proveedores!B:B)</f>
        <v>SANTA ISABEL</v>
      </c>
      <c r="E766" s="2">
        <v>1049</v>
      </c>
      <c r="F766" s="2" t="str">
        <f>_xlfn.XLOOKUP(E766,Productos!A:A,Productos!B:B)</f>
        <v>BARRA CEREAL - CAJA</v>
      </c>
      <c r="G766" s="2" t="str">
        <f>_xlfn.XLOOKUP(F766,Productos!B:B,Productos!C:C)</f>
        <v>UN</v>
      </c>
      <c r="H766" s="12">
        <v>1</v>
      </c>
      <c r="I766" s="10">
        <v>1499</v>
      </c>
      <c r="J766" s="14">
        <v>209</v>
      </c>
      <c r="K766" s="10">
        <f t="shared" si="11"/>
        <v>1290</v>
      </c>
    </row>
    <row r="767" spans="1:11" x14ac:dyDescent="0.3">
      <c r="A767" s="2">
        <f>IF(_xlfn.CONCAT(B767:C767)=_xlfn.CONCAT(B766:C766),MAX($A$2:A766),MAX($A$2:A766)+1)</f>
        <v>341</v>
      </c>
      <c r="B767" s="3">
        <v>45176</v>
      </c>
      <c r="C767" s="2" t="s">
        <v>119</v>
      </c>
      <c r="D767" s="47" t="str">
        <f>_xlfn.XLOOKUP(C767,Proveedores!A:A,Proveedores!B:B)</f>
        <v>FABRICA DE BANDEJAS VANNI</v>
      </c>
      <c r="E767" s="2">
        <v>66</v>
      </c>
      <c r="F767" s="2" t="str">
        <f>_xlfn.XLOOKUP(E767,Productos!A:A,Productos!B:B)</f>
        <v>BANDEJA RECTANGULAR</v>
      </c>
      <c r="G767" s="2" t="str">
        <f>_xlfn.XLOOKUP(F767,Productos!B:B,Productos!C:C)</f>
        <v>UN</v>
      </c>
      <c r="H767" s="12">
        <v>1</v>
      </c>
      <c r="I767" s="10">
        <v>371.3</v>
      </c>
      <c r="J767" s="14">
        <v>0</v>
      </c>
      <c r="K767" s="10">
        <f t="shared" si="11"/>
        <v>371</v>
      </c>
    </row>
    <row r="768" spans="1:11" x14ac:dyDescent="0.3">
      <c r="A768" s="2">
        <f>IF(_xlfn.CONCAT(B768:C768)=_xlfn.CONCAT(B767:C767),MAX($A$2:A767),MAX($A$2:A767)+1)</f>
        <v>341</v>
      </c>
      <c r="B768" s="3">
        <v>45176</v>
      </c>
      <c r="C768" s="2" t="s">
        <v>119</v>
      </c>
      <c r="D768" s="47" t="str">
        <f>_xlfn.XLOOKUP(C768,Proveedores!A:A,Proveedores!B:B)</f>
        <v>FABRICA DE BANDEJAS VANNI</v>
      </c>
      <c r="E768" s="2">
        <v>-1</v>
      </c>
      <c r="F768" s="2" t="str">
        <f>_xlfn.XLOOKUP(E768,Productos!A:A,Productos!B:B)</f>
        <v>OTROS</v>
      </c>
      <c r="G768" s="2" t="str">
        <f>_xlfn.XLOOKUP(F768,Productos!B:B,Productos!C:C)</f>
        <v>UN</v>
      </c>
      <c r="H768" s="12">
        <v>1</v>
      </c>
      <c r="I768" s="10">
        <v>64.44</v>
      </c>
      <c r="J768" s="14">
        <v>0</v>
      </c>
      <c r="K768" s="10">
        <f t="shared" si="11"/>
        <v>64</v>
      </c>
    </row>
    <row r="769" spans="1:11" x14ac:dyDescent="0.3">
      <c r="A769" s="2">
        <f>IF(_xlfn.CONCAT(B769:C769)=_xlfn.CONCAT(B768:C768),MAX($A$2:A768),MAX($A$2:A768)+1)</f>
        <v>341</v>
      </c>
      <c r="B769" s="3">
        <v>45176</v>
      </c>
      <c r="C769" s="2" t="s">
        <v>119</v>
      </c>
      <c r="D769" s="47" t="str">
        <f>_xlfn.XLOOKUP(C769,Proveedores!A:A,Proveedores!B:B)</f>
        <v>FABRICA DE BANDEJAS VANNI</v>
      </c>
      <c r="E769" s="2">
        <v>3</v>
      </c>
      <c r="F769" s="2" t="str">
        <f>_xlfn.XLOOKUP(E769,Productos!A:A,Productos!B:B)</f>
        <v>MARMITA</v>
      </c>
      <c r="G769" s="2" t="str">
        <f>_xlfn.XLOOKUP(F769,Productos!B:B,Productos!C:C)</f>
        <v>UN</v>
      </c>
      <c r="H769" s="12">
        <v>50</v>
      </c>
      <c r="I769" s="10">
        <v>96.77</v>
      </c>
      <c r="J769" s="14">
        <v>0</v>
      </c>
      <c r="K769" s="10">
        <f t="shared" si="11"/>
        <v>4839</v>
      </c>
    </row>
    <row r="770" spans="1:11" x14ac:dyDescent="0.3">
      <c r="A770" s="2">
        <f>IF(_xlfn.CONCAT(B770:C770)=_xlfn.CONCAT(B769:C769),MAX($A$2:A769),MAX($A$2:A769)+1)</f>
        <v>341</v>
      </c>
      <c r="B770" s="3">
        <v>45176</v>
      </c>
      <c r="C770" s="2" t="s">
        <v>119</v>
      </c>
      <c r="D770" s="47" t="str">
        <f>_xlfn.XLOOKUP(C770,Proveedores!A:A,Proveedores!B:B)</f>
        <v>FABRICA DE BANDEJAS VANNI</v>
      </c>
      <c r="E770" s="2">
        <v>115</v>
      </c>
      <c r="F770" s="2" t="str">
        <f>_xlfn.XLOOKUP(E770,Productos!A:A,Productos!B:B)</f>
        <v>TAPA ENVASE CIRCULAR IMPERMEABLE 1200CC</v>
      </c>
      <c r="G770" s="2" t="str">
        <f>_xlfn.XLOOKUP(F770,Productos!B:B,Productos!C:C)</f>
        <v>UN</v>
      </c>
      <c r="H770" s="12">
        <v>3</v>
      </c>
      <c r="I770" s="10">
        <v>282.23</v>
      </c>
      <c r="J770" s="14">
        <v>0</v>
      </c>
      <c r="K770" s="10">
        <f t="shared" si="11"/>
        <v>847</v>
      </c>
    </row>
    <row r="771" spans="1:11" x14ac:dyDescent="0.3">
      <c r="A771" s="2">
        <f>IF(_xlfn.CONCAT(B771:C771)=_xlfn.CONCAT(B770:C770),MAX($A$2:A770),MAX($A$2:A770)+1)</f>
        <v>341</v>
      </c>
      <c r="B771" s="3">
        <v>45176</v>
      </c>
      <c r="C771" s="2" t="s">
        <v>119</v>
      </c>
      <c r="D771" s="47" t="str">
        <f>_xlfn.XLOOKUP(C771,Proveedores!A:A,Proveedores!B:B)</f>
        <v>FABRICA DE BANDEJAS VANNI</v>
      </c>
      <c r="E771" s="2">
        <v>73</v>
      </c>
      <c r="F771" s="2" t="str">
        <f>_xlfn.XLOOKUP(E771,Productos!A:A,Productos!B:B)</f>
        <v>ENVASES REDONDO CARTON (CONSOME 8OZ)</v>
      </c>
      <c r="G771" s="2" t="str">
        <f>_xlfn.XLOOKUP(F771,Productos!B:B,Productos!C:C)</f>
        <v>UN</v>
      </c>
      <c r="H771" s="12">
        <v>25</v>
      </c>
      <c r="I771" s="10">
        <v>89.96</v>
      </c>
      <c r="J771" s="14">
        <v>0</v>
      </c>
      <c r="K771" s="10">
        <f t="shared" ref="K771:K834" si="12">ROUND((H771*I771)-J771, 0)</f>
        <v>2249</v>
      </c>
    </row>
    <row r="772" spans="1:11" x14ac:dyDescent="0.3">
      <c r="A772" s="2">
        <f>IF(_xlfn.CONCAT(B772:C772)=_xlfn.CONCAT(B771:C771),MAX($A$2:A771),MAX($A$2:A771)+1)</f>
        <v>341</v>
      </c>
      <c r="B772" s="3">
        <v>45176</v>
      </c>
      <c r="C772" s="2" t="s">
        <v>119</v>
      </c>
      <c r="D772" s="47" t="str">
        <f>_xlfn.XLOOKUP(C772,Proveedores!A:A,Proveedores!B:B)</f>
        <v>FABRICA DE BANDEJAS VANNI</v>
      </c>
      <c r="E772" s="2">
        <v>74</v>
      </c>
      <c r="F772" s="2" t="str">
        <f>_xlfn.XLOOKUP(E772,Productos!A:A,Productos!B:B)</f>
        <v>TAPA ENVASE REDONDO</v>
      </c>
      <c r="G772" s="2" t="str">
        <f>_xlfn.XLOOKUP(F772,Productos!B:B,Productos!C:C)</f>
        <v>UN</v>
      </c>
      <c r="H772" s="12">
        <v>50</v>
      </c>
      <c r="I772" s="10">
        <v>42.74</v>
      </c>
      <c r="J772" s="14">
        <v>0</v>
      </c>
      <c r="K772" s="10">
        <f t="shared" si="12"/>
        <v>2137</v>
      </c>
    </row>
    <row r="773" spans="1:11" x14ac:dyDescent="0.3">
      <c r="A773" s="2">
        <f>IF(_xlfn.CONCAT(B773:C773)=_xlfn.CONCAT(B772:C772),MAX($A$2:A772),MAX($A$2:A772)+1)</f>
        <v>342</v>
      </c>
      <c r="B773" s="3">
        <v>45181</v>
      </c>
      <c r="C773" s="2" t="s">
        <v>119</v>
      </c>
      <c r="D773" s="47" t="str">
        <f>_xlfn.XLOOKUP(C773,Proveedores!A:A,Proveedores!B:B)</f>
        <v>FABRICA DE BANDEJAS VANNI</v>
      </c>
      <c r="E773" s="2">
        <v>131</v>
      </c>
      <c r="F773" s="2" t="str">
        <f>_xlfn.XLOOKUP(E773,Productos!A:A,Productos!B:B)</f>
        <v>ENVASE ALUMINIO C-40</v>
      </c>
      <c r="G773" s="2" t="str">
        <f>_xlfn.XLOOKUP(F773,Productos!B:B,Productos!C:C)</f>
        <v>UN</v>
      </c>
      <c r="H773" s="12">
        <v>10</v>
      </c>
      <c r="I773" s="10">
        <v>365.19</v>
      </c>
      <c r="J773" s="14">
        <v>0</v>
      </c>
      <c r="K773" s="10">
        <f t="shared" si="12"/>
        <v>3652</v>
      </c>
    </row>
    <row r="774" spans="1:11" x14ac:dyDescent="0.3">
      <c r="A774" s="2">
        <f>IF(_xlfn.CONCAT(B774:C774)=_xlfn.CONCAT(B773:C773),MAX($A$2:A773),MAX($A$2:A773)+1)</f>
        <v>342</v>
      </c>
      <c r="B774" s="3">
        <v>45181</v>
      </c>
      <c r="C774" s="2" t="s">
        <v>119</v>
      </c>
      <c r="D774" s="47" t="str">
        <f>_xlfn.XLOOKUP(C774,Proveedores!A:A,Proveedores!B:B)</f>
        <v>FABRICA DE BANDEJAS VANNI</v>
      </c>
      <c r="E774" s="2">
        <v>111</v>
      </c>
      <c r="F774" s="2" t="str">
        <f>_xlfn.XLOOKUP(E774,Productos!A:A,Productos!B:B)</f>
        <v>BOLSAS</v>
      </c>
      <c r="G774" s="2" t="str">
        <f>_xlfn.XLOOKUP(F774,Productos!B:B,Productos!C:C)</f>
        <v>UN</v>
      </c>
      <c r="H774" s="12">
        <v>100</v>
      </c>
      <c r="I774" s="10">
        <v>8.9600000000000009</v>
      </c>
      <c r="J774" s="14">
        <v>0</v>
      </c>
      <c r="K774" s="10">
        <f t="shared" si="12"/>
        <v>896</v>
      </c>
    </row>
    <row r="775" spans="1:11" x14ac:dyDescent="0.3">
      <c r="A775" s="2">
        <f>IF(_xlfn.CONCAT(B775:C775)=_xlfn.CONCAT(B774:C774),MAX($A$2:A774),MAX($A$2:A774)+1)</f>
        <v>342</v>
      </c>
      <c r="B775" s="3">
        <v>45181</v>
      </c>
      <c r="C775" s="2" t="s">
        <v>119</v>
      </c>
      <c r="D775" s="47" t="str">
        <f>_xlfn.XLOOKUP(C775,Proveedores!A:A,Proveedores!B:B)</f>
        <v>FABRICA DE BANDEJAS VANNI</v>
      </c>
      <c r="E775" s="2">
        <v>7</v>
      </c>
      <c r="F775" s="2" t="str">
        <f>_xlfn.XLOOKUP(E775,Productos!A:A,Productos!B:B)</f>
        <v>ENVASE ALUMINIO C-18</v>
      </c>
      <c r="G775" s="2" t="str">
        <f>_xlfn.XLOOKUP(F775,Productos!B:B,Productos!C:C)</f>
        <v>UN</v>
      </c>
      <c r="H775" s="12">
        <v>20</v>
      </c>
      <c r="I775" s="10">
        <v>94.94</v>
      </c>
      <c r="J775" s="14">
        <v>0</v>
      </c>
      <c r="K775" s="10">
        <f t="shared" si="12"/>
        <v>1899</v>
      </c>
    </row>
    <row r="776" spans="1:11" x14ac:dyDescent="0.3">
      <c r="A776" s="2">
        <f>IF(_xlfn.CONCAT(B776:C776)=_xlfn.CONCAT(B775:C775),MAX($A$2:A775),MAX($A$2:A775)+1)</f>
        <v>343</v>
      </c>
      <c r="B776" s="3">
        <v>45183</v>
      </c>
      <c r="C776" s="2" t="s">
        <v>119</v>
      </c>
      <c r="D776" s="47" t="str">
        <f>_xlfn.XLOOKUP(C776,Proveedores!A:A,Proveedores!B:B)</f>
        <v>FABRICA DE BANDEJAS VANNI</v>
      </c>
      <c r="E776" s="2">
        <v>73</v>
      </c>
      <c r="F776" s="2" t="str">
        <f>_xlfn.XLOOKUP(E776,Productos!A:A,Productos!B:B)</f>
        <v>ENVASES REDONDO CARTON (CONSOME 8OZ)</v>
      </c>
      <c r="G776" s="2" t="str">
        <f>_xlfn.XLOOKUP(F776,Productos!B:B,Productos!C:C)</f>
        <v>UN</v>
      </c>
      <c r="H776" s="12">
        <v>25</v>
      </c>
      <c r="I776" s="10">
        <v>89.96</v>
      </c>
      <c r="J776" s="14">
        <v>0</v>
      </c>
      <c r="K776" s="10">
        <f t="shared" si="12"/>
        <v>2249</v>
      </c>
    </row>
    <row r="777" spans="1:11" x14ac:dyDescent="0.3">
      <c r="A777" s="2">
        <f>IF(_xlfn.CONCAT(B777:C777)=_xlfn.CONCAT(B776:C776),MAX($A$2:A776),MAX($A$2:A776)+1)</f>
        <v>343</v>
      </c>
      <c r="B777" s="3">
        <v>45183</v>
      </c>
      <c r="C777" s="2" t="s">
        <v>119</v>
      </c>
      <c r="D777" s="47" t="str">
        <f>_xlfn.XLOOKUP(C777,Proveedores!A:A,Proveedores!B:B)</f>
        <v>FABRICA DE BANDEJAS VANNI</v>
      </c>
      <c r="E777" s="2">
        <v>7</v>
      </c>
      <c r="F777" s="2" t="str">
        <f>_xlfn.XLOOKUP(E777,Productos!A:A,Productos!B:B)</f>
        <v>ENVASE ALUMINIO C-18</v>
      </c>
      <c r="G777" s="2" t="str">
        <f>_xlfn.XLOOKUP(F777,Productos!B:B,Productos!C:C)</f>
        <v>UN</v>
      </c>
      <c r="H777" s="12">
        <v>20</v>
      </c>
      <c r="I777" s="10">
        <v>94.94</v>
      </c>
      <c r="J777" s="14">
        <v>0</v>
      </c>
      <c r="K777" s="10">
        <f t="shared" si="12"/>
        <v>1899</v>
      </c>
    </row>
    <row r="778" spans="1:11" x14ac:dyDescent="0.3">
      <c r="A778" s="2">
        <f>IF(_xlfn.CONCAT(B778:C778)=_xlfn.CONCAT(B777:C777),MAX($A$2:A777),MAX($A$2:A777)+1)</f>
        <v>343</v>
      </c>
      <c r="B778" s="3">
        <v>45183</v>
      </c>
      <c r="C778" s="2" t="s">
        <v>119</v>
      </c>
      <c r="D778" s="47" t="str">
        <f>_xlfn.XLOOKUP(C778,Proveedores!A:A,Proveedores!B:B)</f>
        <v>FABRICA DE BANDEJAS VANNI</v>
      </c>
      <c r="E778" s="2">
        <v>66</v>
      </c>
      <c r="F778" s="2" t="str">
        <f>_xlfn.XLOOKUP(E778,Productos!A:A,Productos!B:B)</f>
        <v>BANDEJA RECTANGULAR</v>
      </c>
      <c r="G778" s="2" t="str">
        <f>_xlfn.XLOOKUP(F778,Productos!B:B,Productos!C:C)</f>
        <v>UN</v>
      </c>
      <c r="H778" s="12">
        <v>10</v>
      </c>
      <c r="I778" s="10">
        <v>105.96</v>
      </c>
      <c r="J778" s="14">
        <v>0</v>
      </c>
      <c r="K778" s="10">
        <f t="shared" si="12"/>
        <v>1060</v>
      </c>
    </row>
    <row r="779" spans="1:11" x14ac:dyDescent="0.3">
      <c r="A779" s="2">
        <f>IF(_xlfn.CONCAT(B779:C779)=_xlfn.CONCAT(B778:C778),MAX($A$2:A778),MAX($A$2:A778)+1)</f>
        <v>343</v>
      </c>
      <c r="B779" s="3">
        <v>45183</v>
      </c>
      <c r="C779" s="2" t="s">
        <v>119</v>
      </c>
      <c r="D779" s="47" t="str">
        <f>_xlfn.XLOOKUP(C779,Proveedores!A:A,Proveedores!B:B)</f>
        <v>FABRICA DE BANDEJAS VANNI</v>
      </c>
      <c r="E779" s="2">
        <v>3</v>
      </c>
      <c r="F779" s="2" t="str">
        <f>_xlfn.XLOOKUP(E779,Productos!A:A,Productos!B:B)</f>
        <v>MARMITA</v>
      </c>
      <c r="G779" s="2" t="str">
        <f>_xlfn.XLOOKUP(F779,Productos!B:B,Productos!C:C)</f>
        <v>UN</v>
      </c>
      <c r="H779" s="12">
        <v>50</v>
      </c>
      <c r="I779" s="10">
        <v>95.77</v>
      </c>
      <c r="J779" s="14">
        <v>0</v>
      </c>
      <c r="K779" s="10">
        <f t="shared" si="12"/>
        <v>4789</v>
      </c>
    </row>
    <row r="780" spans="1:11" x14ac:dyDescent="0.3">
      <c r="A780" s="2">
        <f>IF(_xlfn.CONCAT(B780:C780)=_xlfn.CONCAT(B779:C779),MAX($A$2:A779),MAX($A$2:A779)+1)</f>
        <v>343</v>
      </c>
      <c r="B780" s="3">
        <v>45183</v>
      </c>
      <c r="C780" s="2" t="s">
        <v>119</v>
      </c>
      <c r="D780" s="47" t="str">
        <f>_xlfn.XLOOKUP(C780,Proveedores!A:A,Proveedores!B:B)</f>
        <v>FABRICA DE BANDEJAS VANNI</v>
      </c>
      <c r="E780" s="2">
        <v>125</v>
      </c>
      <c r="F780" s="2" t="str">
        <f>_xlfn.XLOOKUP(E780,Productos!A:A,Productos!B:B)</f>
        <v>ENVASE 244 MIX ENSALADA</v>
      </c>
      <c r="G780" s="2" t="str">
        <f>_xlfn.XLOOKUP(F780,Productos!B:B,Productos!C:C)</f>
        <v>UN</v>
      </c>
      <c r="H780" s="12">
        <v>10</v>
      </c>
      <c r="I780" s="10">
        <v>95.74</v>
      </c>
      <c r="J780" s="14">
        <v>0</v>
      </c>
      <c r="K780" s="10">
        <f t="shared" si="12"/>
        <v>957</v>
      </c>
    </row>
    <row r="781" spans="1:11" x14ac:dyDescent="0.3">
      <c r="A781" s="2">
        <f>IF(_xlfn.CONCAT(B781:C781)=_xlfn.CONCAT(B780:C780),MAX($A$2:A780),MAX($A$2:A780)+1)</f>
        <v>344</v>
      </c>
      <c r="B781" s="3">
        <v>45191</v>
      </c>
      <c r="C781" s="2" t="s">
        <v>119</v>
      </c>
      <c r="D781" s="47" t="str">
        <f>_xlfn.XLOOKUP(C781,Proveedores!A:A,Proveedores!B:B)</f>
        <v>FABRICA DE BANDEJAS VANNI</v>
      </c>
      <c r="E781" s="2">
        <v>73</v>
      </c>
      <c r="F781" s="2" t="str">
        <f>_xlfn.XLOOKUP(E781,Productos!A:A,Productos!B:B)</f>
        <v>ENVASES REDONDO CARTON (CONSOME 8OZ)</v>
      </c>
      <c r="G781" s="2" t="str">
        <f>_xlfn.XLOOKUP(F781,Productos!B:B,Productos!C:C)</f>
        <v>UN</v>
      </c>
      <c r="H781" s="12">
        <v>25</v>
      </c>
      <c r="I781" s="10">
        <v>58.19</v>
      </c>
      <c r="J781" s="14">
        <v>0</v>
      </c>
      <c r="K781" s="10">
        <f t="shared" si="12"/>
        <v>1455</v>
      </c>
    </row>
    <row r="782" spans="1:11" x14ac:dyDescent="0.3">
      <c r="A782" s="2">
        <f>IF(_xlfn.CONCAT(B782:C782)=_xlfn.CONCAT(B781:C781),MAX($A$2:A781),MAX($A$2:A781)+1)</f>
        <v>344</v>
      </c>
      <c r="B782" s="3">
        <v>45191</v>
      </c>
      <c r="C782" s="2" t="s">
        <v>119</v>
      </c>
      <c r="D782" s="47" t="str">
        <f>_xlfn.XLOOKUP(C782,Proveedores!A:A,Proveedores!B:B)</f>
        <v>FABRICA DE BANDEJAS VANNI</v>
      </c>
      <c r="E782" s="2">
        <v>74</v>
      </c>
      <c r="F782" s="2" t="str">
        <f>_xlfn.XLOOKUP(E782,Productos!A:A,Productos!B:B)</f>
        <v>TAPA ENVASE REDONDO</v>
      </c>
      <c r="G782" s="2" t="str">
        <f>_xlfn.XLOOKUP(F782,Productos!B:B,Productos!C:C)</f>
        <v>UN</v>
      </c>
      <c r="H782" s="12">
        <v>50</v>
      </c>
      <c r="I782" s="10">
        <v>33.28</v>
      </c>
      <c r="J782" s="14">
        <v>0</v>
      </c>
      <c r="K782" s="10">
        <f t="shared" si="12"/>
        <v>1664</v>
      </c>
    </row>
    <row r="783" spans="1:11" x14ac:dyDescent="0.3">
      <c r="A783" s="2">
        <f>IF(_xlfn.CONCAT(B783:C783)=_xlfn.CONCAT(B782:C782),MAX($A$2:A782),MAX($A$2:A782)+1)</f>
        <v>344</v>
      </c>
      <c r="B783" s="3">
        <v>45191</v>
      </c>
      <c r="C783" s="2" t="s">
        <v>119</v>
      </c>
      <c r="D783" s="47" t="str">
        <f>_xlfn.XLOOKUP(C783,Proveedores!A:A,Proveedores!B:B)</f>
        <v>FABRICA DE BANDEJAS VANNI</v>
      </c>
      <c r="E783" s="2">
        <v>114</v>
      </c>
      <c r="F783" s="2" t="str">
        <f>_xlfn.XLOOKUP(E783,Productos!A:A,Productos!B:B)</f>
        <v>ENVASE CIRCULAR IMPERMEABLE 1200CC</v>
      </c>
      <c r="G783" s="2" t="str">
        <f>_xlfn.XLOOKUP(F783,Productos!B:B,Productos!C:C)</f>
        <v>UN</v>
      </c>
      <c r="H783" s="12">
        <v>3</v>
      </c>
      <c r="I783" s="10">
        <v>159.34</v>
      </c>
      <c r="J783" s="14">
        <v>0</v>
      </c>
      <c r="K783" s="10">
        <f t="shared" si="12"/>
        <v>478</v>
      </c>
    </row>
    <row r="784" spans="1:11" x14ac:dyDescent="0.3">
      <c r="A784" s="2">
        <f>IF(_xlfn.CONCAT(B784:C784)=_xlfn.CONCAT(B783:C783),MAX($A$2:A783),MAX($A$2:A783)+1)</f>
        <v>344</v>
      </c>
      <c r="B784" s="3">
        <v>45191</v>
      </c>
      <c r="C784" s="2" t="s">
        <v>119</v>
      </c>
      <c r="D784" s="47" t="str">
        <f>_xlfn.XLOOKUP(C784,Proveedores!A:A,Proveedores!B:B)</f>
        <v>FABRICA DE BANDEJAS VANNI</v>
      </c>
      <c r="E784" s="2">
        <v>115</v>
      </c>
      <c r="F784" s="2" t="str">
        <f>_xlfn.XLOOKUP(E784,Productos!A:A,Productos!B:B)</f>
        <v>TAPA ENVASE CIRCULAR IMPERMEABLE 1200CC</v>
      </c>
      <c r="G784" s="2" t="str">
        <f>_xlfn.XLOOKUP(F784,Productos!B:B,Productos!C:C)</f>
        <v>UN</v>
      </c>
      <c r="H784" s="12">
        <v>3</v>
      </c>
      <c r="I784" s="10">
        <v>93.64</v>
      </c>
      <c r="J784" s="14">
        <v>0</v>
      </c>
      <c r="K784" s="10">
        <f t="shared" si="12"/>
        <v>281</v>
      </c>
    </row>
    <row r="785" spans="1:11" x14ac:dyDescent="0.3">
      <c r="A785" s="2">
        <f>IF(_xlfn.CONCAT(B785:C785)=_xlfn.CONCAT(B784:C784),MAX($A$2:A784),MAX($A$2:A784)+1)</f>
        <v>344</v>
      </c>
      <c r="B785" s="3">
        <v>45191</v>
      </c>
      <c r="C785" s="2" t="s">
        <v>119</v>
      </c>
      <c r="D785" s="47" t="str">
        <f>_xlfn.XLOOKUP(C785,Proveedores!A:A,Proveedores!B:B)</f>
        <v>FABRICA DE BANDEJAS VANNI</v>
      </c>
      <c r="E785" s="2">
        <v>7</v>
      </c>
      <c r="F785" s="2" t="str">
        <f>_xlfn.XLOOKUP(E785,Productos!A:A,Productos!B:B)</f>
        <v>ENVASE ALUMINIO C-18</v>
      </c>
      <c r="G785" s="2" t="str">
        <f>_xlfn.XLOOKUP(F785,Productos!B:B,Productos!C:C)</f>
        <v>UN</v>
      </c>
      <c r="H785" s="12">
        <v>20</v>
      </c>
      <c r="I785" s="10">
        <v>94.94</v>
      </c>
      <c r="J785" s="14">
        <v>0</v>
      </c>
      <c r="K785" s="10">
        <f t="shared" si="12"/>
        <v>1899</v>
      </c>
    </row>
    <row r="786" spans="1:11" x14ac:dyDescent="0.3">
      <c r="A786" s="2">
        <f>IF(_xlfn.CONCAT(B786:C786)=_xlfn.CONCAT(B785:C785),MAX($A$2:A785),MAX($A$2:A785)+1)</f>
        <v>344</v>
      </c>
      <c r="B786" s="3">
        <v>45191</v>
      </c>
      <c r="C786" s="2" t="s">
        <v>119</v>
      </c>
      <c r="D786" s="47" t="str">
        <f>_xlfn.XLOOKUP(C786,Proveedores!A:A,Proveedores!B:B)</f>
        <v>FABRICA DE BANDEJAS VANNI</v>
      </c>
      <c r="E786" s="2">
        <v>66</v>
      </c>
      <c r="F786" s="2" t="str">
        <f>_xlfn.XLOOKUP(E786,Productos!A:A,Productos!B:B)</f>
        <v>BANDEJA RECTANGULAR</v>
      </c>
      <c r="G786" s="2" t="str">
        <f>_xlfn.XLOOKUP(F786,Productos!B:B,Productos!C:C)</f>
        <v>UN</v>
      </c>
      <c r="H786" s="12">
        <v>10</v>
      </c>
      <c r="I786" s="10">
        <v>39.08</v>
      </c>
      <c r="J786" s="14">
        <v>0</v>
      </c>
      <c r="K786" s="10">
        <f t="shared" si="12"/>
        <v>391</v>
      </c>
    </row>
    <row r="787" spans="1:11" x14ac:dyDescent="0.3">
      <c r="A787" s="2">
        <f>IF(_xlfn.CONCAT(B787:C787)=_xlfn.CONCAT(B786:C786),MAX($A$2:A786),MAX($A$2:A786)+1)</f>
        <v>344</v>
      </c>
      <c r="B787" s="3">
        <v>45191</v>
      </c>
      <c r="C787" s="2" t="s">
        <v>119</v>
      </c>
      <c r="D787" s="47" t="str">
        <f>_xlfn.XLOOKUP(C787,Proveedores!A:A,Proveedores!B:B)</f>
        <v>FABRICA DE BANDEJAS VANNI</v>
      </c>
      <c r="E787" s="2">
        <v>66</v>
      </c>
      <c r="F787" s="2" t="str">
        <f>_xlfn.XLOOKUP(E787,Productos!A:A,Productos!B:B)</f>
        <v>BANDEJA RECTANGULAR</v>
      </c>
      <c r="G787" s="2" t="str">
        <f>_xlfn.XLOOKUP(F787,Productos!B:B,Productos!C:C)</f>
        <v>UN</v>
      </c>
      <c r="H787" s="12">
        <v>8</v>
      </c>
      <c r="I787" s="10">
        <v>43.83</v>
      </c>
      <c r="J787" s="14">
        <v>0</v>
      </c>
      <c r="K787" s="10">
        <f t="shared" si="12"/>
        <v>351</v>
      </c>
    </row>
    <row r="788" spans="1:11" x14ac:dyDescent="0.3">
      <c r="A788" s="2">
        <f>IF(_xlfn.CONCAT(B788:C788)=_xlfn.CONCAT(B787:C787),MAX($A$2:A787),MAX($A$2:A787)+1)</f>
        <v>344</v>
      </c>
      <c r="B788" s="3">
        <v>45191</v>
      </c>
      <c r="C788" s="2" t="s">
        <v>119</v>
      </c>
      <c r="D788" s="47" t="str">
        <f>_xlfn.XLOOKUP(C788,Proveedores!A:A,Proveedores!B:B)</f>
        <v>FABRICA DE BANDEJAS VANNI</v>
      </c>
      <c r="E788" s="2">
        <v>66</v>
      </c>
      <c r="F788" s="2" t="str">
        <f>_xlfn.XLOOKUP(E788,Productos!A:A,Productos!B:B)</f>
        <v>BANDEJA RECTANGULAR</v>
      </c>
      <c r="G788" s="2" t="str">
        <f>_xlfn.XLOOKUP(F788,Productos!B:B,Productos!C:C)</f>
        <v>UN</v>
      </c>
      <c r="H788" s="12">
        <v>5</v>
      </c>
      <c r="I788" s="10">
        <v>84.31</v>
      </c>
      <c r="J788" s="14">
        <v>0</v>
      </c>
      <c r="K788" s="10">
        <f t="shared" si="12"/>
        <v>422</v>
      </c>
    </row>
    <row r="789" spans="1:11" x14ac:dyDescent="0.3">
      <c r="A789" s="2">
        <f>IF(_xlfn.CONCAT(B789:C789)=_xlfn.CONCAT(B788:C788),MAX($A$2:A788),MAX($A$2:A788)+1)</f>
        <v>344</v>
      </c>
      <c r="B789" s="3">
        <v>45191</v>
      </c>
      <c r="C789" s="2" t="s">
        <v>119</v>
      </c>
      <c r="D789" s="47" t="str">
        <f>_xlfn.XLOOKUP(C789,Proveedores!A:A,Proveedores!B:B)</f>
        <v>FABRICA DE BANDEJAS VANNI</v>
      </c>
      <c r="E789" s="2">
        <v>66</v>
      </c>
      <c r="F789" s="2" t="str">
        <f>_xlfn.XLOOKUP(E789,Productos!A:A,Productos!B:B)</f>
        <v>BANDEJA RECTANGULAR</v>
      </c>
      <c r="G789" s="2" t="str">
        <f>_xlfn.XLOOKUP(F789,Productos!B:B,Productos!C:C)</f>
        <v>UN</v>
      </c>
      <c r="H789" s="12">
        <v>5</v>
      </c>
      <c r="I789" s="10">
        <v>110.92</v>
      </c>
      <c r="J789" s="14">
        <v>0</v>
      </c>
      <c r="K789" s="10">
        <f t="shared" si="12"/>
        <v>555</v>
      </c>
    </row>
    <row r="790" spans="1:11" x14ac:dyDescent="0.3">
      <c r="A790" s="2">
        <f>IF(_xlfn.CONCAT(B790:C790)=_xlfn.CONCAT(B789:C789),MAX($A$2:A789),MAX($A$2:A789)+1)</f>
        <v>344</v>
      </c>
      <c r="B790" s="3">
        <v>45191</v>
      </c>
      <c r="C790" s="2" t="s">
        <v>119</v>
      </c>
      <c r="D790" s="47" t="str">
        <f>_xlfn.XLOOKUP(C790,Proveedores!A:A,Proveedores!B:B)</f>
        <v>FABRICA DE BANDEJAS VANNI</v>
      </c>
      <c r="E790" s="2">
        <v>66</v>
      </c>
      <c r="F790" s="2" t="str">
        <f>_xlfn.XLOOKUP(E790,Productos!A:A,Productos!B:B)</f>
        <v>BANDEJA RECTANGULAR</v>
      </c>
      <c r="G790" s="2" t="str">
        <f>_xlfn.XLOOKUP(F790,Productos!B:B,Productos!C:C)</f>
        <v>UN</v>
      </c>
      <c r="H790" s="12">
        <v>5</v>
      </c>
      <c r="I790" s="10">
        <v>150.96</v>
      </c>
      <c r="J790" s="14">
        <v>0</v>
      </c>
      <c r="K790" s="10">
        <f t="shared" si="12"/>
        <v>755</v>
      </c>
    </row>
    <row r="791" spans="1:11" x14ac:dyDescent="0.3">
      <c r="A791" s="2">
        <f>IF(_xlfn.CONCAT(B791:C791)=_xlfn.CONCAT(B790:C790),MAX($A$2:A790),MAX($A$2:A790)+1)</f>
        <v>345</v>
      </c>
      <c r="B791" s="3">
        <v>45198</v>
      </c>
      <c r="C791" s="2" t="s">
        <v>119</v>
      </c>
      <c r="D791" s="47" t="str">
        <f>_xlfn.XLOOKUP(C791,Proveedores!A:A,Proveedores!B:B)</f>
        <v>FABRICA DE BANDEJAS VANNI</v>
      </c>
      <c r="E791" s="2">
        <v>7</v>
      </c>
      <c r="F791" s="2" t="str">
        <f>_xlfn.XLOOKUP(E791,Productos!A:A,Productos!B:B)</f>
        <v>ENVASE ALUMINIO C-18</v>
      </c>
      <c r="G791" s="2" t="str">
        <f>_xlfn.XLOOKUP(F791,Productos!B:B,Productos!C:C)</f>
        <v>UN</v>
      </c>
      <c r="H791" s="12">
        <v>20</v>
      </c>
      <c r="I791" s="10">
        <v>94.94</v>
      </c>
      <c r="J791" s="14">
        <v>0</v>
      </c>
      <c r="K791" s="10">
        <f t="shared" si="12"/>
        <v>1899</v>
      </c>
    </row>
    <row r="792" spans="1:11" x14ac:dyDescent="0.3">
      <c r="A792" s="2">
        <f>IF(_xlfn.CONCAT(B792:C792)=_xlfn.CONCAT(B791:C791),MAX($A$2:A791),MAX($A$2:A791)+1)</f>
        <v>345</v>
      </c>
      <c r="B792" s="3">
        <v>45198</v>
      </c>
      <c r="C792" s="2" t="s">
        <v>119</v>
      </c>
      <c r="D792" s="47" t="str">
        <f>_xlfn.XLOOKUP(C792,Proveedores!A:A,Proveedores!B:B)</f>
        <v>FABRICA DE BANDEJAS VANNI</v>
      </c>
      <c r="E792" s="2">
        <v>39</v>
      </c>
      <c r="F792" s="2" t="str">
        <f>_xlfn.XLOOKUP(E792,Productos!A:A,Productos!B:B)</f>
        <v>PAPEL FILM</v>
      </c>
      <c r="G792" s="2" t="str">
        <f>_xlfn.XLOOKUP(F792,Productos!B:B,Productos!C:C)</f>
        <v>UN</v>
      </c>
      <c r="H792" s="12">
        <v>1</v>
      </c>
      <c r="I792" s="10">
        <v>2493.8000000000002</v>
      </c>
      <c r="J792" s="14">
        <v>0</v>
      </c>
      <c r="K792" s="10">
        <f t="shared" si="12"/>
        <v>2494</v>
      </c>
    </row>
    <row r="793" spans="1:11" x14ac:dyDescent="0.3">
      <c r="A793" s="2">
        <f>IF(_xlfn.CONCAT(B793:C793)=_xlfn.CONCAT(B792:C792),MAX($A$2:A792),MAX($A$2:A792)+1)</f>
        <v>345</v>
      </c>
      <c r="B793" s="3">
        <v>45198</v>
      </c>
      <c r="C793" s="2" t="s">
        <v>119</v>
      </c>
      <c r="D793" s="47" t="str">
        <f>_xlfn.XLOOKUP(C793,Proveedores!A:A,Proveedores!B:B)</f>
        <v>FABRICA DE BANDEJAS VANNI</v>
      </c>
      <c r="E793" s="2">
        <v>73</v>
      </c>
      <c r="F793" s="2" t="str">
        <f>_xlfn.XLOOKUP(E793,Productos!A:A,Productos!B:B)</f>
        <v>ENVASES REDONDO CARTON (CONSOME 8OZ)</v>
      </c>
      <c r="G793" s="2" t="str">
        <f>_xlfn.XLOOKUP(F793,Productos!B:B,Productos!C:C)</f>
        <v>UN</v>
      </c>
      <c r="H793" s="12">
        <v>25</v>
      </c>
      <c r="I793" s="10">
        <v>58.19</v>
      </c>
      <c r="J793" s="14">
        <v>0</v>
      </c>
      <c r="K793" s="10">
        <f t="shared" si="12"/>
        <v>1455</v>
      </c>
    </row>
    <row r="794" spans="1:11" x14ac:dyDescent="0.3">
      <c r="A794" s="2">
        <f>IF(_xlfn.CONCAT(B794:C794)=_xlfn.CONCAT(B793:C793),MAX($A$2:A793),MAX($A$2:A793)+1)</f>
        <v>345</v>
      </c>
      <c r="B794" s="3">
        <v>45198</v>
      </c>
      <c r="C794" s="2" t="s">
        <v>119</v>
      </c>
      <c r="D794" s="47" t="str">
        <f>_xlfn.XLOOKUP(C794,Proveedores!A:A,Proveedores!B:B)</f>
        <v>FABRICA DE BANDEJAS VANNI</v>
      </c>
      <c r="E794" s="2">
        <v>3</v>
      </c>
      <c r="F794" s="2" t="str">
        <f>_xlfn.XLOOKUP(E794,Productos!A:A,Productos!B:B)</f>
        <v>MARMITA</v>
      </c>
      <c r="G794" s="2" t="str">
        <f>_xlfn.XLOOKUP(F794,Productos!B:B,Productos!C:C)</f>
        <v>UN</v>
      </c>
      <c r="H794" s="12">
        <v>100</v>
      </c>
      <c r="I794" s="10">
        <v>96.77</v>
      </c>
      <c r="J794" s="14">
        <v>0</v>
      </c>
      <c r="K794" s="10">
        <f t="shared" si="12"/>
        <v>9677</v>
      </c>
    </row>
    <row r="795" spans="1:11" x14ac:dyDescent="0.3">
      <c r="A795" s="2">
        <f>IF(_xlfn.CONCAT(B795:C795)=_xlfn.CONCAT(B794:C794),MAX($A$2:A794),MAX($A$2:A794)+1)</f>
        <v>346</v>
      </c>
      <c r="B795" s="3">
        <v>45201</v>
      </c>
      <c r="C795" s="2" t="s">
        <v>699</v>
      </c>
      <c r="D795" s="47" t="str">
        <f>_xlfn.XLOOKUP(C795,Proveedores!A:A,Proveedores!B:B)</f>
        <v>CARNICERIA MARI JO</v>
      </c>
      <c r="E795" s="2">
        <v>71</v>
      </c>
      <c r="F795" s="2" t="str">
        <f>_xlfn.XLOOKUP(E795,Productos!A:A,Productos!B:B)</f>
        <v>HUESO CARNE</v>
      </c>
      <c r="G795" s="2" t="str">
        <f>_xlfn.XLOOKUP(F795,Productos!B:B,Productos!C:C)</f>
        <v>KG</v>
      </c>
      <c r="H795" s="12">
        <v>1.368421052631579</v>
      </c>
      <c r="I795" s="10">
        <v>3800</v>
      </c>
      <c r="J795" s="14">
        <v>0</v>
      </c>
      <c r="K795" s="10">
        <f t="shared" si="12"/>
        <v>5200</v>
      </c>
    </row>
    <row r="796" spans="1:11" x14ac:dyDescent="0.3">
      <c r="A796" s="2">
        <f>IF(_xlfn.CONCAT(B796:C796)=_xlfn.CONCAT(B795:C795),MAX($A$2:A795),MAX($A$2:A795)+1)</f>
        <v>347</v>
      </c>
      <c r="B796" s="3">
        <v>45211</v>
      </c>
      <c r="C796" s="2" t="s">
        <v>699</v>
      </c>
      <c r="D796" s="47" t="str">
        <f>_xlfn.XLOOKUP(C796,Proveedores!A:A,Proveedores!B:B)</f>
        <v>CARNICERIA MARI JO</v>
      </c>
      <c r="E796" s="2">
        <v>132</v>
      </c>
      <c r="F796" s="2" t="str">
        <f>_xlfn.XLOOKUP(E796,Productos!A:A,Productos!B:B)</f>
        <v>BISTEC DE HIGADO</v>
      </c>
      <c r="G796" s="2" t="str">
        <f>_xlfn.XLOOKUP(F796,Productos!B:B,Productos!C:C)</f>
        <v>KG</v>
      </c>
      <c r="H796" s="12">
        <v>0.65</v>
      </c>
      <c r="I796" s="10">
        <v>4000</v>
      </c>
      <c r="J796" s="14">
        <v>0</v>
      </c>
      <c r="K796" s="10">
        <f t="shared" si="12"/>
        <v>2600</v>
      </c>
    </row>
    <row r="797" spans="1:11" x14ac:dyDescent="0.3">
      <c r="A797" s="2">
        <f>IF(_xlfn.CONCAT(B797:C797)=_xlfn.CONCAT(B796:C796),MAX($A$2:A796),MAX($A$2:A796)+1)</f>
        <v>348</v>
      </c>
      <c r="B797" s="3">
        <v>45206</v>
      </c>
      <c r="C797" s="2" t="s">
        <v>309</v>
      </c>
      <c r="D797" s="47" t="str">
        <f>_xlfn.XLOOKUP(C797,Proveedores!A:A,Proveedores!B:B)</f>
        <v>MINIMARKET 465</v>
      </c>
      <c r="E797" s="2">
        <v>1016</v>
      </c>
      <c r="F797" s="2" t="str">
        <f>_xlfn.XLOOKUP(E797,Productos!A:A,Productos!B:B)</f>
        <v>HELADO CASA</v>
      </c>
      <c r="G797" s="2" t="str">
        <f>_xlfn.XLOOKUP(F797,Productos!B:B,Productos!C:C)</f>
        <v>UN</v>
      </c>
      <c r="H797" s="12">
        <v>2</v>
      </c>
      <c r="I797" s="10">
        <f>1750/2</f>
        <v>875</v>
      </c>
      <c r="J797" s="14">
        <v>0</v>
      </c>
      <c r="K797" s="10">
        <f t="shared" si="12"/>
        <v>1750</v>
      </c>
    </row>
    <row r="798" spans="1:11" x14ac:dyDescent="0.3">
      <c r="A798" s="2">
        <f>IF(_xlfn.CONCAT(B798:C798)=_xlfn.CONCAT(B797:C797),MAX($A$2:A797),MAX($A$2:A797)+1)</f>
        <v>349</v>
      </c>
      <c r="B798" s="3">
        <v>45223</v>
      </c>
      <c r="C798" s="2" t="s">
        <v>378</v>
      </c>
      <c r="D798" s="47" t="str">
        <f>_xlfn.XLOOKUP(C798,Proveedores!A:A,Proveedores!B:B)</f>
        <v>DANIEL GONZALEZ</v>
      </c>
      <c r="E798" s="2">
        <v>25</v>
      </c>
      <c r="F798" s="2" t="str">
        <f>_xlfn.XLOOKUP(E798,Productos!A:A,Productos!B:B)</f>
        <v>ACEITUNAS ECONOMICAS</v>
      </c>
      <c r="G798" s="2" t="str">
        <f>_xlfn.XLOOKUP(F798,Productos!B:B,Productos!C:C)</f>
        <v>KG</v>
      </c>
      <c r="H798" s="12">
        <v>1</v>
      </c>
      <c r="I798" s="10">
        <v>9500</v>
      </c>
      <c r="J798" s="14">
        <v>0</v>
      </c>
      <c r="K798" s="10">
        <f t="shared" si="12"/>
        <v>9500</v>
      </c>
    </row>
    <row r="799" spans="1:11" x14ac:dyDescent="0.3">
      <c r="A799" s="2">
        <f>IF(_xlfn.CONCAT(B799:C799)=_xlfn.CONCAT(B798:C798),MAX($A$2:A798),MAX($A$2:A798)+1)</f>
        <v>350</v>
      </c>
      <c r="B799" s="3">
        <v>45216</v>
      </c>
      <c r="C799" s="2" t="s">
        <v>458</v>
      </c>
      <c r="D799" s="47" t="str">
        <f>_xlfn.XLOOKUP(C799,Proveedores!A:A,Proveedores!B:B)</f>
        <v>CARNICERIA LONQUIMAY</v>
      </c>
      <c r="E799" s="2">
        <v>12</v>
      </c>
      <c r="F799" s="2" t="str">
        <f>_xlfn.XLOOKUP(E799,Productos!A:A,Productos!B:B)</f>
        <v>CARNE MOLIDA</v>
      </c>
      <c r="G799" s="2" t="str">
        <f>_xlfn.XLOOKUP(F799,Productos!B:B,Productos!C:C)</f>
        <v>KG</v>
      </c>
      <c r="H799" s="12">
        <v>1</v>
      </c>
      <c r="I799" s="10">
        <v>7800</v>
      </c>
      <c r="J799" s="14">
        <v>0</v>
      </c>
      <c r="K799" s="10">
        <f t="shared" si="12"/>
        <v>7800</v>
      </c>
    </row>
    <row r="800" spans="1:11" x14ac:dyDescent="0.3">
      <c r="A800" s="2">
        <f>IF(_xlfn.CONCAT(B800:C800)=_xlfn.CONCAT(B799:C799),MAX($A$2:A799),MAX($A$2:A799)+1)</f>
        <v>351</v>
      </c>
      <c r="B800" s="3">
        <v>45213</v>
      </c>
      <c r="C800" s="2" t="s">
        <v>458</v>
      </c>
      <c r="D800" s="47" t="str">
        <f>_xlfn.XLOOKUP(C800,Proveedores!A:A,Proveedores!B:B)</f>
        <v>CARNICERIA LONQUIMAY</v>
      </c>
      <c r="E800" s="2">
        <v>12</v>
      </c>
      <c r="F800" s="2" t="str">
        <f>_xlfn.XLOOKUP(E800,Productos!A:A,Productos!B:B)</f>
        <v>CARNE MOLIDA</v>
      </c>
      <c r="G800" s="2" t="str">
        <f>_xlfn.XLOOKUP(F800,Productos!B:B,Productos!C:C)</f>
        <v>KG</v>
      </c>
      <c r="H800" s="12">
        <v>0.87179487179487181</v>
      </c>
      <c r="I800" s="10">
        <v>7800</v>
      </c>
      <c r="J800" s="14">
        <v>0</v>
      </c>
      <c r="K800" s="10">
        <f t="shared" si="12"/>
        <v>6800</v>
      </c>
    </row>
    <row r="801" spans="1:11" x14ac:dyDescent="0.3">
      <c r="A801" s="2">
        <f>IF(_xlfn.CONCAT(B801:C801)=_xlfn.CONCAT(B800:C800),MAX($A$2:A800),MAX($A$2:A800)+1)</f>
        <v>352</v>
      </c>
      <c r="B801" s="3">
        <v>45208</v>
      </c>
      <c r="C801" s="2" t="s">
        <v>458</v>
      </c>
      <c r="D801" s="47" t="str">
        <f>_xlfn.XLOOKUP(C801,Proveedores!A:A,Proveedores!B:B)</f>
        <v>CARNICERIA LONQUIMAY</v>
      </c>
      <c r="E801" s="2">
        <v>12</v>
      </c>
      <c r="F801" s="2" t="str">
        <f>_xlfn.XLOOKUP(E801,Productos!A:A,Productos!B:B)</f>
        <v>CARNE MOLIDA</v>
      </c>
      <c r="G801" s="2" t="str">
        <f>_xlfn.XLOOKUP(F801,Productos!B:B,Productos!C:C)</f>
        <v>KG</v>
      </c>
      <c r="H801" s="12">
        <v>0.57692307692307687</v>
      </c>
      <c r="I801" s="10">
        <v>7800</v>
      </c>
      <c r="J801" s="14">
        <v>0</v>
      </c>
      <c r="K801" s="10">
        <f t="shared" si="12"/>
        <v>4500</v>
      </c>
    </row>
    <row r="802" spans="1:11" x14ac:dyDescent="0.3">
      <c r="A802" s="2">
        <f>IF(_xlfn.CONCAT(B802:C802)=_xlfn.CONCAT(B801:C801),MAX($A$2:A801),MAX($A$2:A801)+1)</f>
        <v>353</v>
      </c>
      <c r="B802" s="3">
        <v>45205</v>
      </c>
      <c r="C802" s="2" t="s">
        <v>458</v>
      </c>
      <c r="D802" s="47" t="str">
        <f>_xlfn.XLOOKUP(C802,Proveedores!A:A,Proveedores!B:B)</f>
        <v>CARNICERIA LONQUIMAY</v>
      </c>
      <c r="E802" s="2">
        <v>12</v>
      </c>
      <c r="F802" s="2" t="str">
        <f>_xlfn.XLOOKUP(E802,Productos!A:A,Productos!B:B)</f>
        <v>CARNE MOLIDA</v>
      </c>
      <c r="G802" s="2" t="str">
        <f>_xlfn.XLOOKUP(F802,Productos!B:B,Productos!C:C)</f>
        <v>KG</v>
      </c>
      <c r="H802" s="12">
        <v>1.1692307692307693</v>
      </c>
      <c r="I802" s="10">
        <v>7800</v>
      </c>
      <c r="J802" s="14">
        <v>0</v>
      </c>
      <c r="K802" s="10">
        <f t="shared" si="12"/>
        <v>9120</v>
      </c>
    </row>
    <row r="803" spans="1:11" x14ac:dyDescent="0.3">
      <c r="A803" s="2">
        <f>IF(_xlfn.CONCAT(B803:C803)=_xlfn.CONCAT(B802:C802),MAX($A$2:A802),MAX($A$2:A802)+1)</f>
        <v>354</v>
      </c>
      <c r="B803" s="3">
        <v>45204</v>
      </c>
      <c r="C803" s="2" t="s">
        <v>458</v>
      </c>
      <c r="D803" s="47" t="str">
        <f>_xlfn.XLOOKUP(C803,Proveedores!A:A,Proveedores!B:B)</f>
        <v>CARNICERIA LONQUIMAY</v>
      </c>
      <c r="E803" s="2">
        <v>12</v>
      </c>
      <c r="F803" s="2" t="str">
        <f>_xlfn.XLOOKUP(E803,Productos!A:A,Productos!B:B)</f>
        <v>CARNE MOLIDA</v>
      </c>
      <c r="G803" s="2" t="str">
        <f>_xlfn.XLOOKUP(F803,Productos!B:B,Productos!C:C)</f>
        <v>KG</v>
      </c>
      <c r="H803" s="12">
        <v>2.664102564102564</v>
      </c>
      <c r="I803" s="10">
        <v>7800</v>
      </c>
      <c r="J803" s="14">
        <v>0</v>
      </c>
      <c r="K803" s="10">
        <f t="shared" si="12"/>
        <v>20780</v>
      </c>
    </row>
    <row r="804" spans="1:11" x14ac:dyDescent="0.3">
      <c r="A804" s="2">
        <f>IF(_xlfn.CONCAT(B804:C804)=_xlfn.CONCAT(B803:C803),MAX($A$2:A803),MAX($A$2:A803)+1)</f>
        <v>355</v>
      </c>
      <c r="B804" s="3">
        <v>45206</v>
      </c>
      <c r="C804" s="2" t="s">
        <v>458</v>
      </c>
      <c r="D804" s="47" t="str">
        <f>_xlfn.XLOOKUP(C804,Proveedores!A:A,Proveedores!B:B)</f>
        <v>CARNICERIA LONQUIMAY</v>
      </c>
      <c r="E804" s="2">
        <v>12</v>
      </c>
      <c r="F804" s="2" t="str">
        <f>_xlfn.XLOOKUP(E804,Productos!A:A,Productos!B:B)</f>
        <v>CARNE MOLIDA</v>
      </c>
      <c r="G804" s="2" t="str">
        <f>_xlfn.XLOOKUP(F804,Productos!B:B,Productos!C:C)</f>
        <v>KG</v>
      </c>
      <c r="H804" s="12">
        <v>2.7230769230769232</v>
      </c>
      <c r="I804" s="10">
        <v>7800</v>
      </c>
      <c r="J804" s="14">
        <v>0</v>
      </c>
      <c r="K804" s="10">
        <f t="shared" si="12"/>
        <v>21240</v>
      </c>
    </row>
    <row r="805" spans="1:11" x14ac:dyDescent="0.3">
      <c r="A805" s="2">
        <f>IF(_xlfn.CONCAT(B805:C805)=_xlfn.CONCAT(B804:C804),MAX($A$2:A804),MAX($A$2:A804)+1)</f>
        <v>356</v>
      </c>
      <c r="B805" s="3">
        <v>45207</v>
      </c>
      <c r="C805" s="2" t="s">
        <v>458</v>
      </c>
      <c r="D805" s="47" t="str">
        <f>_xlfn.XLOOKUP(C805,Proveedores!A:A,Proveedores!B:B)</f>
        <v>CARNICERIA LONQUIMAY</v>
      </c>
      <c r="E805" s="2">
        <v>71</v>
      </c>
      <c r="F805" s="2" t="str">
        <f>_xlfn.XLOOKUP(E805,Productos!A:A,Productos!B:B)</f>
        <v>HUESO CARNE</v>
      </c>
      <c r="G805" s="2" t="str">
        <f>_xlfn.XLOOKUP(F805,Productos!B:B,Productos!C:C)</f>
        <v>KG</v>
      </c>
      <c r="H805" s="12">
        <v>1.9303030303030304</v>
      </c>
      <c r="I805" s="10">
        <v>3300</v>
      </c>
      <c r="J805" s="14">
        <v>0</v>
      </c>
      <c r="K805" s="10">
        <f t="shared" si="12"/>
        <v>6370</v>
      </c>
    </row>
    <row r="806" spans="1:11" x14ac:dyDescent="0.3">
      <c r="A806" s="2">
        <f>IF(_xlfn.CONCAT(B806:C806)=_xlfn.CONCAT(B805:C805),MAX($A$2:A805),MAX($A$2:A805)+1)</f>
        <v>357</v>
      </c>
      <c r="B806" s="3">
        <v>45229</v>
      </c>
      <c r="C806" s="2" t="s">
        <v>458</v>
      </c>
      <c r="D806" s="47" t="str">
        <f>_xlfn.XLOOKUP(C806,Proveedores!A:A,Proveedores!B:B)</f>
        <v>CARNICERIA LONQUIMAY</v>
      </c>
      <c r="E806" s="2">
        <v>71</v>
      </c>
      <c r="F806" s="2" t="str">
        <f>_xlfn.XLOOKUP(E806,Productos!A:A,Productos!B:B)</f>
        <v>HUESO CARNE</v>
      </c>
      <c r="G806" s="2" t="str">
        <f>_xlfn.XLOOKUP(F806,Productos!B:B,Productos!C:C)</f>
        <v>KG</v>
      </c>
      <c r="H806" s="12">
        <v>1.303030303030303</v>
      </c>
      <c r="I806" s="10">
        <v>3300</v>
      </c>
      <c r="J806" s="14">
        <v>0</v>
      </c>
      <c r="K806" s="10">
        <f t="shared" si="12"/>
        <v>4300</v>
      </c>
    </row>
    <row r="807" spans="1:11" x14ac:dyDescent="0.3">
      <c r="A807" s="2">
        <f>IF(_xlfn.CONCAT(B807:C807)=_xlfn.CONCAT(B806:C806),MAX($A$2:A806),MAX($A$2:A806)+1)</f>
        <v>358</v>
      </c>
      <c r="B807" s="3">
        <v>45201</v>
      </c>
      <c r="C807" s="2" t="s">
        <v>458</v>
      </c>
      <c r="D807" s="47" t="str">
        <f>_xlfn.XLOOKUP(C807,Proveedores!A:A,Proveedores!B:B)</f>
        <v>CARNICERIA LONQUIMAY</v>
      </c>
      <c r="E807" s="2">
        <v>12</v>
      </c>
      <c r="F807" s="2" t="str">
        <f>_xlfn.XLOOKUP(E807,Productos!A:A,Productos!B:B)</f>
        <v>CARNE MOLIDA</v>
      </c>
      <c r="G807" s="2" t="str">
        <f>_xlfn.XLOOKUP(F807,Productos!B:B,Productos!C:C)</f>
        <v>KG</v>
      </c>
      <c r="H807" s="12">
        <v>2.9230769230769229</v>
      </c>
      <c r="I807" s="10">
        <v>7800</v>
      </c>
      <c r="J807" s="14">
        <v>0</v>
      </c>
      <c r="K807" s="10">
        <f t="shared" si="12"/>
        <v>22800</v>
      </c>
    </row>
    <row r="808" spans="1:11" x14ac:dyDescent="0.3">
      <c r="A808" s="2">
        <f>IF(_xlfn.CONCAT(B808:C808)=_xlfn.CONCAT(B807:C807),MAX($A$2:A807),MAX($A$2:A807)+1)</f>
        <v>359</v>
      </c>
      <c r="B808" s="3">
        <v>45213</v>
      </c>
      <c r="C808" s="2" t="s">
        <v>458</v>
      </c>
      <c r="D808" s="47" t="str">
        <f>_xlfn.XLOOKUP(C808,Proveedores!A:A,Proveedores!B:B)</f>
        <v>CARNICERIA LONQUIMAY</v>
      </c>
      <c r="E808" s="2">
        <v>71</v>
      </c>
      <c r="F808" s="2" t="str">
        <f>_xlfn.XLOOKUP(E808,Productos!A:A,Productos!B:B)</f>
        <v>HUESO CARNE</v>
      </c>
      <c r="G808" s="2" t="str">
        <f>_xlfn.XLOOKUP(F808,Productos!B:B,Productos!C:C)</f>
        <v>KG</v>
      </c>
      <c r="H808" s="12">
        <v>0.93939393939393945</v>
      </c>
      <c r="I808" s="10">
        <v>3300</v>
      </c>
      <c r="J808" s="14">
        <v>0</v>
      </c>
      <c r="K808" s="10">
        <f t="shared" si="12"/>
        <v>3100</v>
      </c>
    </row>
    <row r="809" spans="1:11" x14ac:dyDescent="0.3">
      <c r="A809" s="2">
        <f>IF(_xlfn.CONCAT(B809:C809)=_xlfn.CONCAT(B808:C808),MAX($A$2:A808),MAX($A$2:A808)+1)</f>
        <v>360</v>
      </c>
      <c r="B809" s="3">
        <v>45218</v>
      </c>
      <c r="C809" s="2" t="s">
        <v>458</v>
      </c>
      <c r="D809" s="47" t="str">
        <f>_xlfn.XLOOKUP(C809,Proveedores!A:A,Proveedores!B:B)</f>
        <v>CARNICERIA LONQUIMAY</v>
      </c>
      <c r="E809" s="2">
        <v>59</v>
      </c>
      <c r="F809" s="2" t="str">
        <f>_xlfn.XLOOKUP(E809,Productos!A:A,Productos!B:B)</f>
        <v>GUATA CALLO</v>
      </c>
      <c r="G809" s="2" t="str">
        <f>_xlfn.XLOOKUP(F809,Productos!B:B,Productos!C:C)</f>
        <v>KG</v>
      </c>
      <c r="H809" s="12">
        <v>5.1724137931034484</v>
      </c>
      <c r="I809" s="10">
        <v>5800</v>
      </c>
      <c r="J809" s="14">
        <v>0</v>
      </c>
      <c r="K809" s="10">
        <f t="shared" si="12"/>
        <v>30000</v>
      </c>
    </row>
    <row r="810" spans="1:11" x14ac:dyDescent="0.3">
      <c r="A810" s="2">
        <f>IF(_xlfn.CONCAT(B810:C810)=_xlfn.CONCAT(B809:C809),MAX($A$2:A809),MAX($A$2:A809)+1)</f>
        <v>361</v>
      </c>
      <c r="B810" s="3">
        <v>45201</v>
      </c>
      <c r="C810" s="2" t="s">
        <v>615</v>
      </c>
      <c r="D810" s="47" t="str">
        <f>_xlfn.XLOOKUP(C810,Proveedores!A:A,Proveedores!B:B)</f>
        <v>EL RINCON DE EVITA</v>
      </c>
      <c r="E810" s="2">
        <v>27</v>
      </c>
      <c r="F810" s="2" t="str">
        <f>_xlfn.XLOOKUP(E810,Productos!A:A,Productos!B:B)</f>
        <v>TRUTRO DE POLLO</v>
      </c>
      <c r="G810" s="2" t="str">
        <f>_xlfn.XLOOKUP(F810,Productos!B:B,Productos!C:C)</f>
        <v>KG</v>
      </c>
      <c r="H810" s="12">
        <v>2.4623115577889445</v>
      </c>
      <c r="I810" s="10">
        <v>1990</v>
      </c>
      <c r="J810" s="14">
        <v>0</v>
      </c>
      <c r="K810" s="10">
        <f t="shared" si="12"/>
        <v>4900</v>
      </c>
    </row>
    <row r="811" spans="1:11" x14ac:dyDescent="0.3">
      <c r="A811" s="2">
        <f>IF(_xlfn.CONCAT(B811:C811)=_xlfn.CONCAT(B810:C810),MAX($A$2:A810),MAX($A$2:A810)+1)</f>
        <v>362</v>
      </c>
      <c r="B811" s="3">
        <v>45216</v>
      </c>
      <c r="C811" s="2" t="s">
        <v>615</v>
      </c>
      <c r="D811" s="47" t="str">
        <f>_xlfn.XLOOKUP(C811,Proveedores!A:A,Proveedores!B:B)</f>
        <v>EL RINCON DE EVITA</v>
      </c>
      <c r="E811" s="2">
        <v>42</v>
      </c>
      <c r="F811" s="2" t="str">
        <f>_xlfn.XLOOKUP(E811,Productos!A:A,Productos!B:B)</f>
        <v>PECHUGA POLLO</v>
      </c>
      <c r="G811" s="2" t="str">
        <f>_xlfn.XLOOKUP(F811,Productos!B:B,Productos!C:C)</f>
        <v>KG</v>
      </c>
      <c r="H811" s="12">
        <v>2.4414715719063547</v>
      </c>
      <c r="I811" s="10">
        <v>2990</v>
      </c>
      <c r="J811" s="14">
        <v>0</v>
      </c>
      <c r="K811" s="10">
        <f t="shared" si="12"/>
        <v>7300</v>
      </c>
    </row>
    <row r="812" spans="1:11" x14ac:dyDescent="0.3">
      <c r="A812" s="2">
        <f>IF(_xlfn.CONCAT(B812:C812)=_xlfn.CONCAT(B811:C811),MAX($A$2:A811),MAX($A$2:A811)+1)</f>
        <v>363</v>
      </c>
      <c r="B812" s="3">
        <v>45218</v>
      </c>
      <c r="C812" s="2" t="s">
        <v>615</v>
      </c>
      <c r="D812" s="47" t="str">
        <f>_xlfn.XLOOKUP(C812,Proveedores!A:A,Proveedores!B:B)</f>
        <v>EL RINCON DE EVITA</v>
      </c>
      <c r="E812" s="2">
        <v>133</v>
      </c>
      <c r="F812" s="2" t="str">
        <f>_xlfn.XLOOKUP(E812,Productos!A:A,Productos!B:B)</f>
        <v>COSTILLAR</v>
      </c>
      <c r="G812" s="2" t="str">
        <f>_xlfn.XLOOKUP(F812,Productos!B:B,Productos!C:C)</f>
        <v>KG</v>
      </c>
      <c r="H812" s="12">
        <v>2.4540901502504173</v>
      </c>
      <c r="I812" s="10">
        <v>5990</v>
      </c>
      <c r="J812" s="14">
        <v>0</v>
      </c>
      <c r="K812" s="10">
        <f t="shared" si="12"/>
        <v>14700</v>
      </c>
    </row>
    <row r="813" spans="1:11" x14ac:dyDescent="0.3">
      <c r="A813" s="2">
        <f>IF(_xlfn.CONCAT(B813:C813)=_xlfn.CONCAT(B812:C812),MAX($A$2:A812),MAX($A$2:A812)+1)</f>
        <v>364</v>
      </c>
      <c r="B813" s="3">
        <v>45226</v>
      </c>
      <c r="C813" s="2" t="s">
        <v>615</v>
      </c>
      <c r="D813" s="47" t="str">
        <f>_xlfn.XLOOKUP(C813,Proveedores!A:A,Proveedores!B:B)</f>
        <v>EL RINCON DE EVITA</v>
      </c>
      <c r="E813" s="2">
        <v>133</v>
      </c>
      <c r="F813" s="2" t="str">
        <f>_xlfn.XLOOKUP(E813,Productos!A:A,Productos!B:B)</f>
        <v>COSTILLAR</v>
      </c>
      <c r="G813" s="2" t="str">
        <f>_xlfn.XLOOKUP(F813,Productos!B:B,Productos!C:C)</f>
        <v>KG</v>
      </c>
      <c r="H813" s="12">
        <v>1.9699499165275458</v>
      </c>
      <c r="I813" s="10">
        <v>5990</v>
      </c>
      <c r="J813" s="14">
        <v>0</v>
      </c>
      <c r="K813" s="10">
        <f t="shared" si="12"/>
        <v>11800</v>
      </c>
    </row>
    <row r="814" spans="1:11" x14ac:dyDescent="0.3">
      <c r="A814" s="2">
        <f>IF(_xlfn.CONCAT(B814:C814)=_xlfn.CONCAT(B813:C813),MAX($A$2:A813),MAX($A$2:A813)+1)</f>
        <v>365</v>
      </c>
      <c r="B814" s="3">
        <v>45227</v>
      </c>
      <c r="C814" s="2" t="s">
        <v>615</v>
      </c>
      <c r="D814" s="47" t="str">
        <f>_xlfn.XLOOKUP(C814,Proveedores!A:A,Proveedores!B:B)</f>
        <v>EL RINCON DE EVITA</v>
      </c>
      <c r="E814" s="2">
        <v>42</v>
      </c>
      <c r="F814" s="2" t="str">
        <f>_xlfn.XLOOKUP(E814,Productos!A:A,Productos!B:B)</f>
        <v>PECHUGA POLLO</v>
      </c>
      <c r="G814" s="2" t="str">
        <f>_xlfn.XLOOKUP(F814,Productos!B:B,Productos!C:C)</f>
        <v>KG</v>
      </c>
      <c r="H814" s="12">
        <v>1.4548494983277591</v>
      </c>
      <c r="I814" s="10">
        <v>2990</v>
      </c>
      <c r="J814" s="14">
        <v>0</v>
      </c>
      <c r="K814" s="10">
        <f t="shared" si="12"/>
        <v>4350</v>
      </c>
    </row>
    <row r="815" spans="1:11" x14ac:dyDescent="0.3">
      <c r="A815" s="2">
        <f>IF(_xlfn.CONCAT(B815:C815)=_xlfn.CONCAT(B814:C814),MAX($A$2:A814),MAX($A$2:A814)+1)</f>
        <v>366</v>
      </c>
      <c r="B815" s="3">
        <v>45229</v>
      </c>
      <c r="C815" s="2" t="s">
        <v>615</v>
      </c>
      <c r="D815" s="47" t="str">
        <f>_xlfn.XLOOKUP(C815,Proveedores!A:A,Proveedores!B:B)</f>
        <v>EL RINCON DE EVITA</v>
      </c>
      <c r="E815" s="2">
        <v>42</v>
      </c>
      <c r="F815" s="2" t="str">
        <f>_xlfn.XLOOKUP(E815,Productos!A:A,Productos!B:B)</f>
        <v>PECHUGA POLLO</v>
      </c>
      <c r="G815" s="2" t="str">
        <f>_xlfn.XLOOKUP(F815,Productos!B:B,Productos!C:C)</f>
        <v>KG</v>
      </c>
      <c r="H815" s="12">
        <v>2</v>
      </c>
      <c r="I815" s="10">
        <v>2990</v>
      </c>
      <c r="J815" s="14">
        <v>0</v>
      </c>
      <c r="K815" s="10">
        <f t="shared" si="12"/>
        <v>5980</v>
      </c>
    </row>
    <row r="816" spans="1:11" x14ac:dyDescent="0.3">
      <c r="A816" s="2">
        <f>IF(_xlfn.CONCAT(B816:C816)=_xlfn.CONCAT(B815:C815),MAX($A$2:A815),MAX($A$2:A815)+1)</f>
        <v>366</v>
      </c>
      <c r="B816" s="3">
        <v>45229</v>
      </c>
      <c r="C816" s="2" t="s">
        <v>615</v>
      </c>
      <c r="D816" s="47" t="str">
        <f>_xlfn.XLOOKUP(C816,Proveedores!A:A,Proveedores!B:B)</f>
        <v>EL RINCON DE EVITA</v>
      </c>
      <c r="E816" s="2">
        <v>27</v>
      </c>
      <c r="F816" s="2" t="str">
        <f>_xlfn.XLOOKUP(E816,Productos!A:A,Productos!B:B)</f>
        <v>TRUTRO DE POLLO</v>
      </c>
      <c r="G816" s="2" t="str">
        <f>_xlfn.XLOOKUP(F816,Productos!B:B,Productos!C:C)</f>
        <v>KG</v>
      </c>
      <c r="H816" s="12">
        <v>2.6231155778894473</v>
      </c>
      <c r="I816" s="10">
        <v>1990</v>
      </c>
      <c r="J816" s="14">
        <v>0</v>
      </c>
      <c r="K816" s="10">
        <f t="shared" si="12"/>
        <v>5220</v>
      </c>
    </row>
    <row r="817" spans="1:11" x14ac:dyDescent="0.3">
      <c r="A817" s="2">
        <f>IF(_xlfn.CONCAT(B817:C817)=_xlfn.CONCAT(B816:C816),MAX($A$2:A816),MAX($A$2:A816)+1)</f>
        <v>367</v>
      </c>
      <c r="B817" s="3">
        <v>45230</v>
      </c>
      <c r="C817" s="2" t="s">
        <v>615</v>
      </c>
      <c r="D817" s="47" t="str">
        <f>_xlfn.XLOOKUP(C817,Proveedores!A:A,Proveedores!B:B)</f>
        <v>EL RINCON DE EVITA</v>
      </c>
      <c r="E817" s="2">
        <v>42</v>
      </c>
      <c r="F817" s="2" t="str">
        <f>_xlfn.XLOOKUP(E817,Productos!A:A,Productos!B:B)</f>
        <v>PECHUGA POLLO</v>
      </c>
      <c r="G817" s="2" t="str">
        <f>_xlfn.XLOOKUP(F817,Productos!B:B,Productos!C:C)</f>
        <v>KG</v>
      </c>
      <c r="H817" s="12">
        <v>1.6722408026755853</v>
      </c>
      <c r="I817" s="10">
        <v>2990</v>
      </c>
      <c r="J817" s="14">
        <v>0</v>
      </c>
      <c r="K817" s="10">
        <f t="shared" si="12"/>
        <v>5000</v>
      </c>
    </row>
    <row r="818" spans="1:11" x14ac:dyDescent="0.3">
      <c r="A818" s="2">
        <f>IF(_xlfn.CONCAT(B818:C818)=_xlfn.CONCAT(B817:C817),MAX($A$2:A817),MAX($A$2:A817)+1)</f>
        <v>367</v>
      </c>
      <c r="B818" s="3">
        <v>45230</v>
      </c>
      <c r="C818" s="2" t="s">
        <v>615</v>
      </c>
      <c r="D818" s="47" t="str">
        <f>_xlfn.XLOOKUP(C818,Proveedores!A:A,Proveedores!B:B)</f>
        <v>EL RINCON DE EVITA</v>
      </c>
      <c r="E818" s="2">
        <v>27</v>
      </c>
      <c r="F818" s="2" t="str">
        <f>_xlfn.XLOOKUP(E818,Productos!A:A,Productos!B:B)</f>
        <v>TRUTRO DE POLLO</v>
      </c>
      <c r="G818" s="2" t="str">
        <f>_xlfn.XLOOKUP(F818,Productos!B:B,Productos!C:C)</f>
        <v>KG</v>
      </c>
      <c r="H818" s="12">
        <v>1.4070351758793971</v>
      </c>
      <c r="I818" s="10">
        <v>1990</v>
      </c>
      <c r="J818" s="14">
        <v>0</v>
      </c>
      <c r="K818" s="10">
        <f t="shared" si="12"/>
        <v>2800</v>
      </c>
    </row>
    <row r="819" spans="1:11" x14ac:dyDescent="0.3">
      <c r="A819" s="2">
        <f>IF(_xlfn.CONCAT(B819:C819)=_xlfn.CONCAT(B818:C818),MAX($A$2:A818),MAX($A$2:A818)+1)</f>
        <v>368</v>
      </c>
      <c r="B819" s="3">
        <v>45212</v>
      </c>
      <c r="C819" s="2" t="s">
        <v>615</v>
      </c>
      <c r="D819" s="47" t="str">
        <f>_xlfn.XLOOKUP(C819,Proveedores!A:A,Proveedores!B:B)</f>
        <v>EL RINCON DE EVITA</v>
      </c>
      <c r="E819" s="2">
        <v>42</v>
      </c>
      <c r="F819" s="2" t="str">
        <f>_xlfn.XLOOKUP(E819,Productos!A:A,Productos!B:B)</f>
        <v>PECHUGA POLLO</v>
      </c>
      <c r="G819" s="2" t="str">
        <f>_xlfn.XLOOKUP(F819,Productos!B:B,Productos!C:C)</f>
        <v>KG</v>
      </c>
      <c r="H819" s="12">
        <v>1.5719063545150502</v>
      </c>
      <c r="I819" s="10">
        <v>2990</v>
      </c>
      <c r="J819" s="14">
        <v>0</v>
      </c>
      <c r="K819" s="10">
        <f t="shared" si="12"/>
        <v>4700</v>
      </c>
    </row>
    <row r="820" spans="1:11" x14ac:dyDescent="0.3">
      <c r="A820" s="2">
        <f>IF(_xlfn.CONCAT(B820:C820)=_xlfn.CONCAT(B819:C819),MAX($A$2:A819),MAX($A$2:A819)+1)</f>
        <v>369</v>
      </c>
      <c r="B820" s="3">
        <v>45209</v>
      </c>
      <c r="C820" s="2" t="s">
        <v>615</v>
      </c>
      <c r="D820" s="47" t="str">
        <f>_xlfn.XLOOKUP(C820,Proveedores!A:A,Proveedores!B:B)</f>
        <v>EL RINCON DE EVITA</v>
      </c>
      <c r="E820" s="2">
        <v>27</v>
      </c>
      <c r="F820" s="2" t="str">
        <f>_xlfn.XLOOKUP(E820,Productos!A:A,Productos!B:B)</f>
        <v>TRUTRO DE POLLO</v>
      </c>
      <c r="G820" s="2" t="str">
        <f>_xlfn.XLOOKUP(F820,Productos!B:B,Productos!C:C)</f>
        <v>KG</v>
      </c>
      <c r="H820" s="12">
        <v>0.65326633165829151</v>
      </c>
      <c r="I820" s="10">
        <v>1990</v>
      </c>
      <c r="J820" s="14">
        <v>0</v>
      </c>
      <c r="K820" s="10">
        <f t="shared" si="12"/>
        <v>1300</v>
      </c>
    </row>
    <row r="821" spans="1:11" x14ac:dyDescent="0.3">
      <c r="A821" s="2">
        <f>IF(_xlfn.CONCAT(B821:C821)=_xlfn.CONCAT(B820:C820),MAX($A$2:A820),MAX($A$2:A820)+1)</f>
        <v>369</v>
      </c>
      <c r="B821" s="3">
        <v>45209</v>
      </c>
      <c r="C821" s="2" t="s">
        <v>615</v>
      </c>
      <c r="D821" s="47" t="str">
        <f>_xlfn.XLOOKUP(C821,Proveedores!A:A,Proveedores!B:B)</f>
        <v>EL RINCON DE EVITA</v>
      </c>
      <c r="E821" s="2">
        <v>27</v>
      </c>
      <c r="F821" s="2" t="str">
        <f>_xlfn.XLOOKUP(E821,Productos!A:A,Productos!B:B)</f>
        <v>TRUTRO DE POLLO</v>
      </c>
      <c r="G821" s="2" t="str">
        <f>_xlfn.XLOOKUP(F821,Productos!B:B,Productos!C:C)</f>
        <v>KG</v>
      </c>
      <c r="H821" s="12">
        <v>1.9597989949748744</v>
      </c>
      <c r="I821" s="10">
        <v>1990</v>
      </c>
      <c r="J821" s="14">
        <v>0</v>
      </c>
      <c r="K821" s="10">
        <f t="shared" si="12"/>
        <v>3900</v>
      </c>
    </row>
    <row r="822" spans="1:11" x14ac:dyDescent="0.3">
      <c r="A822" s="2">
        <f>IF(_xlfn.CONCAT(B822:C822)=_xlfn.CONCAT(B821:C821),MAX($A$2:A821),MAX($A$2:A821)+1)</f>
        <v>370</v>
      </c>
      <c r="B822" s="3">
        <v>45206</v>
      </c>
      <c r="C822" s="2" t="s">
        <v>615</v>
      </c>
      <c r="D822" s="47" t="str">
        <f>_xlfn.XLOOKUP(C822,Proveedores!A:A,Proveedores!B:B)</f>
        <v>EL RINCON DE EVITA</v>
      </c>
      <c r="E822" s="2">
        <v>27</v>
      </c>
      <c r="F822" s="2" t="str">
        <f>_xlfn.XLOOKUP(E822,Productos!A:A,Productos!B:B)</f>
        <v>TRUTRO DE POLLO</v>
      </c>
      <c r="G822" s="2" t="str">
        <f>_xlfn.XLOOKUP(F822,Productos!B:B,Productos!C:C)</f>
        <v>KG</v>
      </c>
      <c r="H822" s="12">
        <v>4.0201005025125625</v>
      </c>
      <c r="I822" s="10">
        <v>1990</v>
      </c>
      <c r="J822" s="14">
        <v>0</v>
      </c>
      <c r="K822" s="10">
        <f t="shared" si="12"/>
        <v>8000</v>
      </c>
    </row>
    <row r="823" spans="1:11" x14ac:dyDescent="0.3">
      <c r="A823" s="2">
        <f>IF(_xlfn.CONCAT(B823:C823)=_xlfn.CONCAT(B822:C822),MAX($A$2:A822),MAX($A$2:A822)+1)</f>
        <v>371</v>
      </c>
      <c r="B823" s="3">
        <v>45204</v>
      </c>
      <c r="C823" s="2" t="s">
        <v>615</v>
      </c>
      <c r="D823" s="47" t="str">
        <f>_xlfn.XLOOKUP(C823,Proveedores!A:A,Proveedores!B:B)</f>
        <v>EL RINCON DE EVITA</v>
      </c>
      <c r="E823" s="2">
        <v>27</v>
      </c>
      <c r="F823" s="2" t="str">
        <f>_xlfn.XLOOKUP(E823,Productos!A:A,Productos!B:B)</f>
        <v>TRUTRO DE POLLO</v>
      </c>
      <c r="G823" s="2" t="str">
        <f>_xlfn.XLOOKUP(F823,Productos!B:B,Productos!C:C)</f>
        <v>KG</v>
      </c>
      <c r="H823" s="12">
        <v>2.0100502512562812</v>
      </c>
      <c r="I823" s="10">
        <v>1990</v>
      </c>
      <c r="J823" s="14">
        <v>0</v>
      </c>
      <c r="K823" s="10">
        <f t="shared" si="12"/>
        <v>4000</v>
      </c>
    </row>
    <row r="824" spans="1:11" x14ac:dyDescent="0.3">
      <c r="A824" s="2">
        <f>IF(_xlfn.CONCAT(B824:C824)=_xlfn.CONCAT(B823:C823),MAX($A$2:A823),MAX($A$2:A823)+1)</f>
        <v>372</v>
      </c>
      <c r="B824" s="3">
        <v>45201</v>
      </c>
      <c r="C824" s="2" t="s">
        <v>294</v>
      </c>
      <c r="D824" s="47" t="str">
        <f>_xlfn.XLOOKUP(C824,Proveedores!A:A,Proveedores!B:B)</f>
        <v>LA QUILLOTANA</v>
      </c>
      <c r="E824" s="2">
        <v>56</v>
      </c>
      <c r="F824" s="2" t="str">
        <f>_xlfn.XLOOKUP(E824,Productos!A:A,Productos!B:B)</f>
        <v>VERDURAS</v>
      </c>
      <c r="G824" s="2" t="str">
        <f>_xlfn.XLOOKUP(F824,Productos!B:B,Productos!C:C)</f>
        <v>UN</v>
      </c>
      <c r="H824" s="12">
        <v>1</v>
      </c>
      <c r="I824" s="10">
        <v>5270</v>
      </c>
      <c r="J824" s="14">
        <v>0</v>
      </c>
      <c r="K824" s="10">
        <f t="shared" si="12"/>
        <v>5270</v>
      </c>
    </row>
    <row r="825" spans="1:11" x14ac:dyDescent="0.3">
      <c r="A825" s="2">
        <f>IF(_xlfn.CONCAT(B825:C825)=_xlfn.CONCAT(B824:C824),MAX($A$2:A824),MAX($A$2:A824)+1)</f>
        <v>373</v>
      </c>
      <c r="B825" s="11">
        <v>45208</v>
      </c>
      <c r="C825" s="2" t="s">
        <v>294</v>
      </c>
      <c r="D825" s="47" t="str">
        <f>_xlfn.XLOOKUP(C825,Proveedores!A:A,Proveedores!B:B)</f>
        <v>LA QUILLOTANA</v>
      </c>
      <c r="E825" s="2">
        <v>56</v>
      </c>
      <c r="F825" s="2" t="str">
        <f>_xlfn.XLOOKUP(E825,Productos!A:A,Productos!B:B)</f>
        <v>VERDURAS</v>
      </c>
      <c r="G825" s="2" t="str">
        <f>_xlfn.XLOOKUP(F825,Productos!B:B,Productos!C:C)</f>
        <v>UN</v>
      </c>
      <c r="H825" s="12">
        <v>1</v>
      </c>
      <c r="I825" s="10">
        <v>2530</v>
      </c>
      <c r="J825" s="14">
        <v>0</v>
      </c>
      <c r="K825" s="10">
        <f t="shared" si="12"/>
        <v>2530</v>
      </c>
    </row>
    <row r="826" spans="1:11" x14ac:dyDescent="0.3">
      <c r="A826" s="2">
        <f>IF(_xlfn.CONCAT(B826:C826)=_xlfn.CONCAT(B825:C825),MAX($A$2:A825),MAX($A$2:A825)+1)</f>
        <v>374</v>
      </c>
      <c r="B826" s="3">
        <v>45213</v>
      </c>
      <c r="C826" s="2" t="s">
        <v>294</v>
      </c>
      <c r="D826" s="47" t="str">
        <f>_xlfn.XLOOKUP(C826,Proveedores!A:A,Proveedores!B:B)</f>
        <v>LA QUILLOTANA</v>
      </c>
      <c r="E826" s="2">
        <v>56</v>
      </c>
      <c r="F826" s="2" t="str">
        <f>_xlfn.XLOOKUP(E826,Productos!A:A,Productos!B:B)</f>
        <v>VERDURAS</v>
      </c>
      <c r="G826" s="2" t="str">
        <f>_xlfn.XLOOKUP(F826,Productos!B:B,Productos!C:C)</f>
        <v>UN</v>
      </c>
      <c r="H826" s="12">
        <v>1</v>
      </c>
      <c r="I826" s="10">
        <v>1760</v>
      </c>
      <c r="J826" s="14">
        <v>0</v>
      </c>
      <c r="K826" s="10">
        <f t="shared" si="12"/>
        <v>1760</v>
      </c>
    </row>
    <row r="827" spans="1:11" x14ac:dyDescent="0.3">
      <c r="A827" s="2">
        <f>IF(_xlfn.CONCAT(B827:C827)=_xlfn.CONCAT(B826:C826),MAX($A$2:A826),MAX($A$2:A826)+1)</f>
        <v>375</v>
      </c>
      <c r="B827" s="3">
        <v>45217</v>
      </c>
      <c r="C827" s="2" t="s">
        <v>302</v>
      </c>
      <c r="D827" s="47" t="str">
        <f>_xlfn.XLOOKUP(C827,Proveedores!A:A,Proveedores!B:B)</f>
        <v>JUGETERIA MENAJES DONDE SILVA</v>
      </c>
      <c r="E827" s="2">
        <v>1018</v>
      </c>
      <c r="F827" s="2" t="str">
        <f>_xlfn.XLOOKUP(E827,Productos!A:A,Productos!B:B)</f>
        <v>VELAS</v>
      </c>
      <c r="G827" s="2" t="str">
        <f>_xlfn.XLOOKUP(F827,Productos!B:B,Productos!C:C)</f>
        <v>UN</v>
      </c>
      <c r="H827" s="12">
        <v>3</v>
      </c>
      <c r="I827" s="10">
        <v>1200</v>
      </c>
      <c r="J827" s="14">
        <v>0</v>
      </c>
      <c r="K827" s="10">
        <f t="shared" si="12"/>
        <v>3600</v>
      </c>
    </row>
    <row r="828" spans="1:11" x14ac:dyDescent="0.3">
      <c r="A828" s="2">
        <f>IF(_xlfn.CONCAT(B828:C828)=_xlfn.CONCAT(B827:C827),MAX($A$2:A827),MAX($A$2:A827)+1)</f>
        <v>376</v>
      </c>
      <c r="B828" s="3">
        <v>45224</v>
      </c>
      <c r="C828" s="2" t="s">
        <v>302</v>
      </c>
      <c r="D828" s="47" t="str">
        <f>_xlfn.XLOOKUP(C828,Proveedores!A:A,Proveedores!B:B)</f>
        <v>JUGETERIA MENAJES DONDE SILVA</v>
      </c>
      <c r="E828" s="2">
        <v>1018</v>
      </c>
      <c r="F828" s="2" t="str">
        <f>_xlfn.XLOOKUP(E828,Productos!A:A,Productos!B:B)</f>
        <v>VELAS</v>
      </c>
      <c r="G828" s="2" t="str">
        <f>_xlfn.XLOOKUP(F828,Productos!B:B,Productos!C:C)</f>
        <v>UN</v>
      </c>
      <c r="H828" s="12">
        <v>2</v>
      </c>
      <c r="I828" s="10">
        <v>1200</v>
      </c>
      <c r="J828" s="14">
        <v>0</v>
      </c>
      <c r="K828" s="10">
        <f t="shared" si="12"/>
        <v>2400</v>
      </c>
    </row>
    <row r="829" spans="1:11" x14ac:dyDescent="0.3">
      <c r="A829" s="2">
        <f>IF(_xlfn.CONCAT(B829:C829)=_xlfn.CONCAT(B828:C828),MAX($A$2:A828),MAX($A$2:A828)+1)</f>
        <v>377</v>
      </c>
      <c r="B829" s="3">
        <v>45224</v>
      </c>
      <c r="C829" s="2" t="s">
        <v>703</v>
      </c>
      <c r="D829" s="47" t="str">
        <f>_xlfn.XLOOKUP(C829,Proveedores!A:A,Proveedores!B:B)</f>
        <v>PICHARA</v>
      </c>
      <c r="E829" s="2">
        <v>1011</v>
      </c>
      <c r="F829" s="2" t="str">
        <f>_xlfn.XLOOKUP(E829,Productos!A:A,Productos!B:B)</f>
        <v>ART. LIMPIEZA</v>
      </c>
      <c r="G829" s="2" t="str">
        <f>_xlfn.XLOOKUP(F829,Productos!B:B,Productos!C:C)</f>
        <v>UN</v>
      </c>
      <c r="H829" s="12">
        <v>1</v>
      </c>
      <c r="I829" s="10">
        <v>6080</v>
      </c>
      <c r="J829" s="14">
        <v>0</v>
      </c>
      <c r="K829" s="10">
        <f t="shared" si="12"/>
        <v>6080</v>
      </c>
    </row>
    <row r="830" spans="1:11" x14ac:dyDescent="0.3">
      <c r="A830" s="2">
        <f>IF(_xlfn.CONCAT(B830:C830)=_xlfn.CONCAT(B829:C829),MAX($A$2:A829),MAX($A$2:A829)+1)</f>
        <v>378</v>
      </c>
      <c r="B830" s="3">
        <v>45202</v>
      </c>
      <c r="C830" s="2" t="s">
        <v>233</v>
      </c>
      <c r="D830" s="47" t="str">
        <f>_xlfn.XLOOKUP(C830,Proveedores!A:A,Proveedores!B:B)</f>
        <v>AURIGAS - ABASTIBLE</v>
      </c>
      <c r="E830" s="2">
        <v>1006</v>
      </c>
      <c r="F830" s="2" t="str">
        <f>_xlfn.XLOOKUP(E830,Productos!A:A,Productos!B:B)</f>
        <v>GAS - GALONES</v>
      </c>
      <c r="G830" s="2" t="str">
        <f>_xlfn.XLOOKUP(F830,Productos!B:B,Productos!C:C)</f>
        <v>UN</v>
      </c>
      <c r="H830" s="12">
        <v>1</v>
      </c>
      <c r="I830" s="10">
        <v>19400</v>
      </c>
      <c r="J830" s="14">
        <v>0</v>
      </c>
      <c r="K830" s="10">
        <f t="shared" si="12"/>
        <v>19400</v>
      </c>
    </row>
    <row r="831" spans="1:11" x14ac:dyDescent="0.3">
      <c r="A831" s="2">
        <f>IF(_xlfn.CONCAT(B831:C831)=_xlfn.CONCAT(B830:C830),MAX($A$2:A830),MAX($A$2:A830)+1)</f>
        <v>379</v>
      </c>
      <c r="B831" s="3">
        <v>45219</v>
      </c>
      <c r="C831" s="2" t="s">
        <v>160</v>
      </c>
      <c r="D831" s="47" t="str">
        <f>_xlfn.XLOOKUP(C831,Proveedores!A:A,Proveedores!B:B)</f>
        <v>CARNES KAR</v>
      </c>
      <c r="E831" s="2">
        <v>134</v>
      </c>
      <c r="F831" s="2" t="str">
        <f>_xlfn.XLOOKUP(E831,Productos!A:A,Productos!B:B)</f>
        <v>PATAS DE POLLO</v>
      </c>
      <c r="G831" s="2" t="str">
        <f>_xlfn.XLOOKUP(F831,Productos!B:B,Productos!C:C)</f>
        <v>KG</v>
      </c>
      <c r="H831" s="12">
        <v>0.95799999999999996</v>
      </c>
      <c r="I831" s="10">
        <v>1998</v>
      </c>
      <c r="J831" s="14"/>
      <c r="K831" s="10">
        <f t="shared" si="12"/>
        <v>1914</v>
      </c>
    </row>
    <row r="832" spans="1:11" x14ac:dyDescent="0.3">
      <c r="A832" s="2">
        <f>IF(_xlfn.CONCAT(B832:C832)=_xlfn.CONCAT(B831:C831),MAX($A$2:A831),MAX($A$2:A831)+1)</f>
        <v>380</v>
      </c>
      <c r="B832" s="3">
        <v>45205</v>
      </c>
      <c r="C832" s="2" t="s">
        <v>606</v>
      </c>
      <c r="D832" s="47" t="str">
        <f>_xlfn.XLOOKUP(C832,Proveedores!A:A,Proveedores!B:B)</f>
        <v>CARNES COQUIMBO</v>
      </c>
      <c r="E832" s="2">
        <v>27</v>
      </c>
      <c r="F832" s="2" t="str">
        <f>_xlfn.XLOOKUP(E832,Productos!A:A,Productos!B:B)</f>
        <v>TRUTRO DE POLLO</v>
      </c>
      <c r="G832" s="2" t="str">
        <f>_xlfn.XLOOKUP(F832,Productos!B:B,Productos!C:C)</f>
        <v>KG</v>
      </c>
      <c r="H832" s="12">
        <v>0.71</v>
      </c>
      <c r="I832" s="10">
        <v>1998</v>
      </c>
      <c r="J832" s="14">
        <v>0</v>
      </c>
      <c r="K832" s="10">
        <f t="shared" si="12"/>
        <v>1419</v>
      </c>
    </row>
    <row r="833" spans="1:11" x14ac:dyDescent="0.3">
      <c r="A833" s="2">
        <f>IF(_xlfn.CONCAT(B833:C833)=_xlfn.CONCAT(B832:C832),MAX($A$2:A832),MAX($A$2:A832)+1)</f>
        <v>381</v>
      </c>
      <c r="B833" s="3">
        <v>45224</v>
      </c>
      <c r="C833" s="2" t="s">
        <v>703</v>
      </c>
      <c r="D833" s="47" t="str">
        <f>_xlfn.XLOOKUP(C833,Proveedores!A:A,Proveedores!B:B)</f>
        <v>PICHARA</v>
      </c>
      <c r="E833" s="2">
        <v>1038</v>
      </c>
      <c r="F833" s="2" t="str">
        <f>_xlfn.XLOOKUP(E833,Productos!A:A,Productos!B:B)</f>
        <v>ART. PERSONAL</v>
      </c>
      <c r="G833" s="2" t="str">
        <f>_xlfn.XLOOKUP(F833,Productos!B:B,Productos!C:C)</f>
        <v>UN</v>
      </c>
      <c r="H833" s="12">
        <v>1</v>
      </c>
      <c r="I833" s="10">
        <v>6080</v>
      </c>
      <c r="J833" s="14">
        <v>0</v>
      </c>
      <c r="K833" s="10">
        <f t="shared" si="12"/>
        <v>6080</v>
      </c>
    </row>
    <row r="834" spans="1:11" x14ac:dyDescent="0.3">
      <c r="A834" s="2">
        <f>IF(_xlfn.CONCAT(B834:C834)=_xlfn.CONCAT(B833:C833),MAX($A$2:A833),MAX($A$2:A833)+1)</f>
        <v>382</v>
      </c>
      <c r="B834" s="3">
        <v>45216</v>
      </c>
      <c r="C834" s="2" t="s">
        <v>360</v>
      </c>
      <c r="D834" s="47" t="str">
        <f>_xlfn.XLOOKUP(C834,Proveedores!A:A,Proveedores!B:B)</f>
        <v>LA GARZA</v>
      </c>
      <c r="E834" s="2">
        <v>1037</v>
      </c>
      <c r="F834" s="2" t="str">
        <f>_xlfn.XLOOKUP(E834,Productos!A:A,Productos!B:B)</f>
        <v>PAPEL HIGIENICO</v>
      </c>
      <c r="G834" s="2" t="str">
        <f>_xlfn.XLOOKUP(F834,Productos!B:B,Productos!C:C)</f>
        <v>UN</v>
      </c>
      <c r="H834" s="12">
        <v>1</v>
      </c>
      <c r="I834" s="10">
        <v>14500</v>
      </c>
      <c r="J834" s="14">
        <v>0</v>
      </c>
      <c r="K834" s="10">
        <f t="shared" si="12"/>
        <v>14500</v>
      </c>
    </row>
    <row r="835" spans="1:11" x14ac:dyDescent="0.3">
      <c r="A835" s="2">
        <f>IF(_xlfn.CONCAT(B835:C835)=_xlfn.CONCAT(B834:C834),MAX($A$2:A834),MAX($A$2:A834)+1)</f>
        <v>383</v>
      </c>
      <c r="B835" s="3">
        <v>45224</v>
      </c>
      <c r="C835" s="2" t="s">
        <v>706</v>
      </c>
      <c r="D835" s="47" t="str">
        <f>_xlfn.XLOOKUP(C835,Proveedores!A:A,Proveedores!B:B)</f>
        <v>CARNES SOFIA ARANGO</v>
      </c>
      <c r="E835" s="2">
        <v>28</v>
      </c>
      <c r="F835" s="2" t="str">
        <f>_xlfn.XLOOKUP(E835,Productos!A:A,Productos!B:B)</f>
        <v>CHULETAS</v>
      </c>
      <c r="G835" s="2" t="str">
        <f>_xlfn.XLOOKUP(F835,Productos!B:B,Productos!C:C)</f>
        <v>KG</v>
      </c>
      <c r="H835" s="12">
        <v>1.9974293059125965</v>
      </c>
      <c r="I835" s="10">
        <v>3890</v>
      </c>
      <c r="J835" s="14">
        <v>0</v>
      </c>
      <c r="K835" s="10">
        <f t="shared" ref="K835:K898" si="13">ROUND((H835*I835)-J835, 0)</f>
        <v>7770</v>
      </c>
    </row>
    <row r="836" spans="1:11" x14ac:dyDescent="0.3">
      <c r="A836" s="2">
        <f>IF(_xlfn.CONCAT(B836:C836)=_xlfn.CONCAT(B835:C835),MAX($A$2:A835),MAX($A$2:A835)+1)</f>
        <v>384</v>
      </c>
      <c r="B836" s="3">
        <v>45217</v>
      </c>
      <c r="C836" s="2" t="s">
        <v>706</v>
      </c>
      <c r="D836" s="47" t="str">
        <f>_xlfn.XLOOKUP(C836,Proveedores!A:A,Proveedores!B:B)</f>
        <v>CARNES SOFIA ARANGO</v>
      </c>
      <c r="E836" s="2">
        <v>28</v>
      </c>
      <c r="F836" s="2" t="str">
        <f>_xlfn.XLOOKUP(E836,Productos!A:A,Productos!B:B)</f>
        <v>CHULETAS</v>
      </c>
      <c r="G836" s="2" t="str">
        <f>_xlfn.XLOOKUP(F836,Productos!B:B,Productos!C:C)</f>
        <v>KG</v>
      </c>
      <c r="H836" s="12">
        <v>3.2005141388174807</v>
      </c>
      <c r="I836" s="10">
        <v>3890</v>
      </c>
      <c r="J836" s="14">
        <v>0</v>
      </c>
      <c r="K836" s="10">
        <f t="shared" si="13"/>
        <v>12450</v>
      </c>
    </row>
    <row r="837" spans="1:11" x14ac:dyDescent="0.3">
      <c r="A837" s="2">
        <f>IF(_xlfn.CONCAT(B837:C837)=_xlfn.CONCAT(B836:C836),MAX($A$2:A836),MAX($A$2:A836)+1)</f>
        <v>385</v>
      </c>
      <c r="B837" s="3">
        <v>45229</v>
      </c>
      <c r="C837" s="2" t="s">
        <v>458</v>
      </c>
      <c r="D837" s="47" t="str">
        <f>_xlfn.XLOOKUP(C837,Proveedores!A:A,Proveedores!B:B)</f>
        <v>CARNICERIA LONQUIMAY</v>
      </c>
      <c r="E837" s="2">
        <v>12</v>
      </c>
      <c r="F837" s="2" t="str">
        <f>_xlfn.XLOOKUP(E837,Productos!A:A,Productos!B:B)</f>
        <v>CARNE MOLIDA</v>
      </c>
      <c r="G837" s="2" t="str">
        <f>_xlfn.XLOOKUP(F837,Productos!B:B,Productos!C:C)</f>
        <v>KG</v>
      </c>
      <c r="H837" s="12">
        <v>1.5679487179487179</v>
      </c>
      <c r="I837" s="10">
        <v>7800</v>
      </c>
      <c r="J837" s="14">
        <v>0</v>
      </c>
      <c r="K837" s="10">
        <f t="shared" si="13"/>
        <v>12230</v>
      </c>
    </row>
    <row r="838" spans="1:11" x14ac:dyDescent="0.3">
      <c r="A838" s="2">
        <f>IF(_xlfn.CONCAT(B838:C838)=_xlfn.CONCAT(B837:C837),MAX($A$2:A837),MAX($A$2:A837)+1)</f>
        <v>386</v>
      </c>
      <c r="B838" s="3">
        <v>45219</v>
      </c>
      <c r="C838" s="2" t="s">
        <v>323</v>
      </c>
      <c r="D838" s="47" t="str">
        <f>_xlfn.XLOOKUP(C838,Proveedores!A:A,Proveedores!B:B)</f>
        <v>AGUAS GONZALO</v>
      </c>
      <c r="E838" s="2">
        <v>1012</v>
      </c>
      <c r="F838" s="2" t="str">
        <f>_xlfn.XLOOKUP(E838,Productos!A:A,Productos!B:B)</f>
        <v>AGUA BIDON</v>
      </c>
      <c r="G838" s="2" t="str">
        <f>_xlfn.XLOOKUP(F838,Productos!B:B,Productos!C:C)</f>
        <v>UN</v>
      </c>
      <c r="H838" s="12">
        <v>4</v>
      </c>
      <c r="I838" s="10">
        <v>2000</v>
      </c>
      <c r="J838" s="14">
        <v>0</v>
      </c>
      <c r="K838" s="10">
        <f t="shared" si="13"/>
        <v>8000</v>
      </c>
    </row>
    <row r="839" spans="1:11" x14ac:dyDescent="0.3">
      <c r="A839" s="2">
        <f>IF(_xlfn.CONCAT(B839:C839)=_xlfn.CONCAT(B838:C838),MAX($A$2:A838),MAX($A$2:A838)+1)</f>
        <v>387</v>
      </c>
      <c r="B839" s="3">
        <v>45213</v>
      </c>
      <c r="C839" s="2" t="s">
        <v>116</v>
      </c>
      <c r="D839" s="47" t="str">
        <f>_xlfn.XLOOKUP(C839,Proveedores!A:A,Proveedores!B:B)</f>
        <v>EMPRESA COMERCIAL LA VEGA</v>
      </c>
      <c r="E839" s="2">
        <v>56</v>
      </c>
      <c r="F839" s="2" t="str">
        <f>_xlfn.XLOOKUP(E839,Productos!A:A,Productos!B:B)</f>
        <v>VERDURAS</v>
      </c>
      <c r="G839" s="2" t="str">
        <f>_xlfn.XLOOKUP(F839,Productos!B:B,Productos!C:C)</f>
        <v>UN</v>
      </c>
      <c r="H839" s="12">
        <v>1</v>
      </c>
      <c r="I839" s="10">
        <v>4200</v>
      </c>
      <c r="J839" s="14">
        <v>0</v>
      </c>
      <c r="K839" s="10">
        <f t="shared" si="13"/>
        <v>4200</v>
      </c>
    </row>
    <row r="840" spans="1:11" x14ac:dyDescent="0.3">
      <c r="A840" s="2">
        <f>IF(_xlfn.CONCAT(B840:C840)=_xlfn.CONCAT(B839:C839),MAX($A$2:A839),MAX($A$2:A839)+1)</f>
        <v>388</v>
      </c>
      <c r="B840" s="3">
        <v>45210</v>
      </c>
      <c r="C840" s="2" t="s">
        <v>116</v>
      </c>
      <c r="D840" s="47" t="str">
        <f>_xlfn.XLOOKUP(C840,Proveedores!A:A,Proveedores!B:B)</f>
        <v>EMPRESA COMERCIAL LA VEGA</v>
      </c>
      <c r="E840" s="2">
        <v>56</v>
      </c>
      <c r="F840" s="2" t="str">
        <f>_xlfn.XLOOKUP(E840,Productos!A:A,Productos!B:B)</f>
        <v>VERDURAS</v>
      </c>
      <c r="G840" s="2" t="str">
        <f>_xlfn.XLOOKUP(F840,Productos!B:B,Productos!C:C)</f>
        <v>UN</v>
      </c>
      <c r="H840" s="12">
        <v>1</v>
      </c>
      <c r="I840" s="10">
        <v>8500</v>
      </c>
      <c r="J840" s="14">
        <v>0</v>
      </c>
      <c r="K840" s="10">
        <f t="shared" si="13"/>
        <v>8500</v>
      </c>
    </row>
    <row r="841" spans="1:11" x14ac:dyDescent="0.3">
      <c r="A841" s="2">
        <f>IF(_xlfn.CONCAT(B841:C841)=_xlfn.CONCAT(B840:C840),MAX($A$2:A840),MAX($A$2:A840)+1)</f>
        <v>389</v>
      </c>
      <c r="B841" s="3">
        <v>45206</v>
      </c>
      <c r="C841" s="2" t="s">
        <v>116</v>
      </c>
      <c r="D841" s="47" t="str">
        <f>_xlfn.XLOOKUP(C841,Proveedores!A:A,Proveedores!B:B)</f>
        <v>EMPRESA COMERCIAL LA VEGA</v>
      </c>
      <c r="E841" s="2">
        <v>56</v>
      </c>
      <c r="F841" s="2" t="str">
        <f>_xlfn.XLOOKUP(E841,Productos!A:A,Productos!B:B)</f>
        <v>VERDURAS</v>
      </c>
      <c r="G841" s="2" t="str">
        <f>_xlfn.XLOOKUP(F841,Productos!B:B,Productos!C:C)</f>
        <v>UN</v>
      </c>
      <c r="H841" s="12">
        <v>1</v>
      </c>
      <c r="I841" s="10">
        <v>2000</v>
      </c>
      <c r="J841" s="14">
        <v>0</v>
      </c>
      <c r="K841" s="10">
        <f t="shared" si="13"/>
        <v>2000</v>
      </c>
    </row>
    <row r="842" spans="1:11" x14ac:dyDescent="0.3">
      <c r="A842" s="2">
        <f>IF(_xlfn.CONCAT(B842:C842)=_xlfn.CONCAT(B841:C841),MAX($A$2:A841),MAX($A$2:A841)+1)</f>
        <v>390</v>
      </c>
      <c r="B842" s="3">
        <v>45201</v>
      </c>
      <c r="C842" s="2" t="s">
        <v>116</v>
      </c>
      <c r="D842" s="47" t="str">
        <f>_xlfn.XLOOKUP(C842,Proveedores!A:A,Proveedores!B:B)</f>
        <v>EMPRESA COMERCIAL LA VEGA</v>
      </c>
      <c r="E842" s="2">
        <v>56</v>
      </c>
      <c r="F842" s="2" t="str">
        <f>_xlfn.XLOOKUP(E842,Productos!A:A,Productos!B:B)</f>
        <v>VERDURAS</v>
      </c>
      <c r="G842" s="2" t="str">
        <f>_xlfn.XLOOKUP(F842,Productos!B:B,Productos!C:C)</f>
        <v>UN</v>
      </c>
      <c r="H842" s="12">
        <v>1</v>
      </c>
      <c r="I842" s="10">
        <v>2650</v>
      </c>
      <c r="J842" s="14">
        <v>0</v>
      </c>
      <c r="K842" s="10">
        <f t="shared" si="13"/>
        <v>2650</v>
      </c>
    </row>
    <row r="843" spans="1:11" x14ac:dyDescent="0.3">
      <c r="A843" s="2">
        <f>IF(_xlfn.CONCAT(B843:C843)=_xlfn.CONCAT(B842:C842),MAX($A$2:A842),MAX($A$2:A842)+1)</f>
        <v>391</v>
      </c>
      <c r="B843" s="3">
        <v>45213</v>
      </c>
      <c r="C843" s="2" t="s">
        <v>116</v>
      </c>
      <c r="D843" s="47" t="str">
        <f>_xlfn.XLOOKUP(C843,Proveedores!A:A,Proveedores!B:B)</f>
        <v>EMPRESA COMERCIAL LA VEGA</v>
      </c>
      <c r="E843" s="2">
        <v>56</v>
      </c>
      <c r="F843" s="2" t="str">
        <f>_xlfn.XLOOKUP(E843,Productos!A:A,Productos!B:B)</f>
        <v>VERDURAS</v>
      </c>
      <c r="G843" s="2" t="str">
        <f>_xlfn.XLOOKUP(F843,Productos!B:B,Productos!C:C)</f>
        <v>UN</v>
      </c>
      <c r="H843" s="12">
        <v>1</v>
      </c>
      <c r="I843" s="10">
        <v>3400</v>
      </c>
      <c r="J843" s="14">
        <v>0</v>
      </c>
      <c r="K843" s="10">
        <f t="shared" si="13"/>
        <v>3400</v>
      </c>
    </row>
    <row r="844" spans="1:11" x14ac:dyDescent="0.3">
      <c r="A844" s="2">
        <f>IF(_xlfn.CONCAT(B844:C844)=_xlfn.CONCAT(B843:C843),MAX($A$2:A843),MAX($A$2:A843)+1)</f>
        <v>391</v>
      </c>
      <c r="B844" s="3">
        <v>45213</v>
      </c>
      <c r="C844" s="2" t="s">
        <v>116</v>
      </c>
      <c r="D844" s="47" t="str">
        <f>_xlfn.XLOOKUP(C844,Proveedores!A:A,Proveedores!B:B)</f>
        <v>EMPRESA COMERCIAL LA VEGA</v>
      </c>
      <c r="E844" s="2">
        <v>56</v>
      </c>
      <c r="F844" s="2" t="str">
        <f>_xlfn.XLOOKUP(E844,Productos!A:A,Productos!B:B)</f>
        <v>VERDURAS</v>
      </c>
      <c r="G844" s="2" t="str">
        <f>_xlfn.XLOOKUP(F844,Productos!B:B,Productos!C:C)</f>
        <v>UN</v>
      </c>
      <c r="H844" s="12">
        <v>1</v>
      </c>
      <c r="I844" s="10">
        <v>1970</v>
      </c>
      <c r="J844" s="14">
        <v>0</v>
      </c>
      <c r="K844" s="10">
        <f t="shared" si="13"/>
        <v>1970</v>
      </c>
    </row>
    <row r="845" spans="1:11" x14ac:dyDescent="0.3">
      <c r="A845" s="2">
        <f>IF(_xlfn.CONCAT(B845:C845)=_xlfn.CONCAT(B844:C844),MAX($A$2:A844),MAX($A$2:A844)+1)</f>
        <v>392</v>
      </c>
      <c r="B845" s="3">
        <v>45214</v>
      </c>
      <c r="C845" s="2" t="s">
        <v>116</v>
      </c>
      <c r="D845" s="47" t="str">
        <f>_xlfn.XLOOKUP(C845,Proveedores!A:A,Proveedores!B:B)</f>
        <v>EMPRESA COMERCIAL LA VEGA</v>
      </c>
      <c r="E845" s="2">
        <v>56</v>
      </c>
      <c r="F845" s="2" t="str">
        <f>_xlfn.XLOOKUP(E845,Productos!A:A,Productos!B:B)</f>
        <v>VERDURAS</v>
      </c>
      <c r="G845" s="2" t="str">
        <f>_xlfn.XLOOKUP(F845,Productos!B:B,Productos!C:C)</f>
        <v>UN</v>
      </c>
      <c r="H845" s="12">
        <v>1</v>
      </c>
      <c r="I845" s="10">
        <v>7600</v>
      </c>
      <c r="J845" s="14">
        <v>0</v>
      </c>
      <c r="K845" s="10">
        <f t="shared" si="13"/>
        <v>7600</v>
      </c>
    </row>
    <row r="846" spans="1:11" x14ac:dyDescent="0.3">
      <c r="A846" s="2">
        <f>IF(_xlfn.CONCAT(B846:C846)=_xlfn.CONCAT(B845:C845),MAX($A$2:A845),MAX($A$2:A845)+1)</f>
        <v>393</v>
      </c>
      <c r="B846" s="3">
        <v>45218</v>
      </c>
      <c r="C846" s="2" t="s">
        <v>116</v>
      </c>
      <c r="D846" s="47" t="str">
        <f>_xlfn.XLOOKUP(C846,Proveedores!A:A,Proveedores!B:B)</f>
        <v>EMPRESA COMERCIAL LA VEGA</v>
      </c>
      <c r="E846" s="2">
        <v>56</v>
      </c>
      <c r="F846" s="2" t="str">
        <f>_xlfn.XLOOKUP(E846,Productos!A:A,Productos!B:B)</f>
        <v>VERDURAS</v>
      </c>
      <c r="G846" s="2" t="str">
        <f>_xlfn.XLOOKUP(F846,Productos!B:B,Productos!C:C)</f>
        <v>UN</v>
      </c>
      <c r="H846" s="12">
        <v>1</v>
      </c>
      <c r="I846" s="10">
        <v>4750</v>
      </c>
      <c r="J846" s="14">
        <v>0</v>
      </c>
      <c r="K846" s="10">
        <f t="shared" si="13"/>
        <v>4750</v>
      </c>
    </row>
    <row r="847" spans="1:11" x14ac:dyDescent="0.3">
      <c r="A847" s="2">
        <f>IF(_xlfn.CONCAT(B847:C847)=_xlfn.CONCAT(B846:C846),MAX($A$2:A846),MAX($A$2:A846)+1)</f>
        <v>394</v>
      </c>
      <c r="B847" s="3">
        <v>45217</v>
      </c>
      <c r="C847" s="2" t="s">
        <v>116</v>
      </c>
      <c r="D847" s="47" t="str">
        <f>_xlfn.XLOOKUP(C847,Proveedores!A:A,Proveedores!B:B)</f>
        <v>EMPRESA COMERCIAL LA VEGA</v>
      </c>
      <c r="E847" s="2">
        <v>56</v>
      </c>
      <c r="F847" s="2" t="str">
        <f>_xlfn.XLOOKUP(E847,Productos!A:A,Productos!B:B)</f>
        <v>VERDURAS</v>
      </c>
      <c r="G847" s="2" t="str">
        <f>_xlfn.XLOOKUP(F847,Productos!B:B,Productos!C:C)</f>
        <v>UN</v>
      </c>
      <c r="H847" s="12">
        <v>1</v>
      </c>
      <c r="I847" s="10">
        <v>3000</v>
      </c>
      <c r="J847" s="14">
        <v>0</v>
      </c>
      <c r="K847" s="10">
        <f t="shared" si="13"/>
        <v>3000</v>
      </c>
    </row>
    <row r="848" spans="1:11" x14ac:dyDescent="0.3">
      <c r="A848" s="2">
        <f>IF(_xlfn.CONCAT(B848:C848)=_xlfn.CONCAT(B847:C847),MAX($A$2:A847),MAX($A$2:A847)+1)</f>
        <v>395</v>
      </c>
      <c r="B848" s="3">
        <v>45216</v>
      </c>
      <c r="C848" s="2" t="s">
        <v>116</v>
      </c>
      <c r="D848" s="47" t="str">
        <f>_xlfn.XLOOKUP(C848,Proveedores!A:A,Proveedores!B:B)</f>
        <v>EMPRESA COMERCIAL LA VEGA</v>
      </c>
      <c r="E848" s="2">
        <v>56</v>
      </c>
      <c r="F848" s="2" t="str">
        <f>_xlfn.XLOOKUP(E848,Productos!A:A,Productos!B:B)</f>
        <v>VERDURAS</v>
      </c>
      <c r="G848" s="2" t="str">
        <f>_xlfn.XLOOKUP(F848,Productos!B:B,Productos!C:C)</f>
        <v>UN</v>
      </c>
      <c r="H848" s="12">
        <v>1</v>
      </c>
      <c r="I848" s="10">
        <v>3000</v>
      </c>
      <c r="J848" s="14">
        <v>0</v>
      </c>
      <c r="K848" s="10">
        <f t="shared" si="13"/>
        <v>3000</v>
      </c>
    </row>
    <row r="849" spans="1:11" x14ac:dyDescent="0.3">
      <c r="A849" s="2">
        <f>IF(_xlfn.CONCAT(B849:C849)=_xlfn.CONCAT(B848:C848),MAX($A$2:A848),MAX($A$2:A848)+1)</f>
        <v>396</v>
      </c>
      <c r="B849" s="3">
        <v>45212</v>
      </c>
      <c r="C849" s="2" t="s">
        <v>116</v>
      </c>
      <c r="D849" s="47" t="str">
        <f>_xlfn.XLOOKUP(C849,Proveedores!A:A,Proveedores!B:B)</f>
        <v>EMPRESA COMERCIAL LA VEGA</v>
      </c>
      <c r="E849" s="2">
        <v>56</v>
      </c>
      <c r="F849" s="2" t="str">
        <f>_xlfn.XLOOKUP(E849,Productos!A:A,Productos!B:B)</f>
        <v>VERDURAS</v>
      </c>
      <c r="G849" s="2" t="str">
        <f>_xlfn.XLOOKUP(F849,Productos!B:B,Productos!C:C)</f>
        <v>UN</v>
      </c>
      <c r="H849" s="12">
        <v>1</v>
      </c>
      <c r="I849" s="10">
        <v>5600</v>
      </c>
      <c r="J849" s="14">
        <v>0</v>
      </c>
      <c r="K849" s="10">
        <f t="shared" si="13"/>
        <v>5600</v>
      </c>
    </row>
    <row r="850" spans="1:11" x14ac:dyDescent="0.3">
      <c r="A850" s="2">
        <f>IF(_xlfn.CONCAT(B850:C850)=_xlfn.CONCAT(B849:C849),MAX($A$2:A849),MAX($A$2:A849)+1)</f>
        <v>397</v>
      </c>
      <c r="B850" s="3">
        <v>45227</v>
      </c>
      <c r="C850" s="2" t="s">
        <v>116</v>
      </c>
      <c r="D850" s="47" t="str">
        <f>_xlfn.XLOOKUP(C850,Proveedores!A:A,Proveedores!B:B)</f>
        <v>EMPRESA COMERCIAL LA VEGA</v>
      </c>
      <c r="E850" s="2">
        <v>56</v>
      </c>
      <c r="F850" s="2" t="str">
        <f>_xlfn.XLOOKUP(E850,Productos!A:A,Productos!B:B)</f>
        <v>VERDURAS</v>
      </c>
      <c r="G850" s="2" t="str">
        <f>_xlfn.XLOOKUP(F850,Productos!B:B,Productos!C:C)</f>
        <v>UN</v>
      </c>
      <c r="H850" s="12">
        <v>1</v>
      </c>
      <c r="I850" s="10">
        <v>2350</v>
      </c>
      <c r="J850" s="14">
        <v>0</v>
      </c>
      <c r="K850" s="10">
        <f t="shared" si="13"/>
        <v>2350</v>
      </c>
    </row>
    <row r="851" spans="1:11" x14ac:dyDescent="0.3">
      <c r="A851" s="2">
        <f>IF(_xlfn.CONCAT(B851:C851)=_xlfn.CONCAT(B850:C850),MAX($A$2:A850),MAX($A$2:A850)+1)</f>
        <v>398</v>
      </c>
      <c r="B851" s="3">
        <v>45201</v>
      </c>
      <c r="C851" s="2" t="s">
        <v>116</v>
      </c>
      <c r="D851" s="47" t="str">
        <f>_xlfn.XLOOKUP(C851,Proveedores!A:A,Proveedores!B:B)</f>
        <v>EMPRESA COMERCIAL LA VEGA</v>
      </c>
      <c r="E851" s="2">
        <v>56</v>
      </c>
      <c r="F851" s="2" t="str">
        <f>_xlfn.XLOOKUP(E851,Productos!A:A,Productos!B:B)</f>
        <v>VERDURAS</v>
      </c>
      <c r="G851" s="2" t="str">
        <f>_xlfn.XLOOKUP(F851,Productos!B:B,Productos!C:C)</f>
        <v>UN</v>
      </c>
      <c r="H851" s="12">
        <v>1</v>
      </c>
      <c r="I851" s="10">
        <v>3600</v>
      </c>
      <c r="J851" s="14">
        <v>0</v>
      </c>
      <c r="K851" s="10">
        <f t="shared" si="13"/>
        <v>3600</v>
      </c>
    </row>
    <row r="852" spans="1:11" x14ac:dyDescent="0.3">
      <c r="A852" s="2">
        <f>IF(_xlfn.CONCAT(B852:C852)=_xlfn.CONCAT(B851:C851),MAX($A$2:A851),MAX($A$2:A851)+1)</f>
        <v>399</v>
      </c>
      <c r="B852" s="3">
        <v>45219</v>
      </c>
      <c r="C852" s="2" t="s">
        <v>116</v>
      </c>
      <c r="D852" s="47" t="str">
        <f>_xlfn.XLOOKUP(C852,Proveedores!A:A,Proveedores!B:B)</f>
        <v>EMPRESA COMERCIAL LA VEGA</v>
      </c>
      <c r="E852" s="2">
        <v>56</v>
      </c>
      <c r="F852" s="2" t="str">
        <f>_xlfn.XLOOKUP(E852,Productos!A:A,Productos!B:B)</f>
        <v>VERDURAS</v>
      </c>
      <c r="G852" s="2" t="str">
        <f>_xlfn.XLOOKUP(F852,Productos!B:B,Productos!C:C)</f>
        <v>UN</v>
      </c>
      <c r="H852" s="12">
        <v>1</v>
      </c>
      <c r="I852" s="10">
        <v>2100</v>
      </c>
      <c r="J852" s="14">
        <v>0</v>
      </c>
      <c r="K852" s="10">
        <f t="shared" si="13"/>
        <v>2100</v>
      </c>
    </row>
    <row r="853" spans="1:11" x14ac:dyDescent="0.3">
      <c r="A853" s="2">
        <f>IF(_xlfn.CONCAT(B853:C853)=_xlfn.CONCAT(B852:C852),MAX($A$2:A852),MAX($A$2:A852)+1)</f>
        <v>400</v>
      </c>
      <c r="B853" s="3">
        <v>45206</v>
      </c>
      <c r="C853" s="2" t="s">
        <v>116</v>
      </c>
      <c r="D853" s="47" t="str">
        <f>_xlfn.XLOOKUP(C853,Proveedores!A:A,Proveedores!B:B)</f>
        <v>EMPRESA COMERCIAL LA VEGA</v>
      </c>
      <c r="E853" s="2">
        <v>56</v>
      </c>
      <c r="F853" s="2" t="str">
        <f>_xlfn.XLOOKUP(E853,Productos!A:A,Productos!B:B)</f>
        <v>VERDURAS</v>
      </c>
      <c r="G853" s="2" t="str">
        <f>_xlfn.XLOOKUP(F853,Productos!B:B,Productos!C:C)</f>
        <v>UN</v>
      </c>
      <c r="H853" s="12">
        <v>1</v>
      </c>
      <c r="I853" s="10">
        <v>3050</v>
      </c>
      <c r="J853" s="14">
        <v>0</v>
      </c>
      <c r="K853" s="10">
        <f t="shared" si="13"/>
        <v>3050</v>
      </c>
    </row>
    <row r="854" spans="1:11" x14ac:dyDescent="0.3">
      <c r="A854" s="2">
        <f>IF(_xlfn.CONCAT(B854:C854)=_xlfn.CONCAT(B853:C853),MAX($A$2:A853),MAX($A$2:A853)+1)</f>
        <v>401</v>
      </c>
      <c r="B854" s="3">
        <v>45205</v>
      </c>
      <c r="C854" s="2" t="s">
        <v>116</v>
      </c>
      <c r="D854" s="47" t="str">
        <f>_xlfn.XLOOKUP(C854,Proveedores!A:A,Proveedores!B:B)</f>
        <v>EMPRESA COMERCIAL LA VEGA</v>
      </c>
      <c r="E854" s="2">
        <v>56</v>
      </c>
      <c r="F854" s="2" t="str">
        <f>_xlfn.XLOOKUP(E854,Productos!A:A,Productos!B:B)</f>
        <v>VERDURAS</v>
      </c>
      <c r="G854" s="2" t="str">
        <f>_xlfn.XLOOKUP(F854,Productos!B:B,Productos!C:C)</f>
        <v>UN</v>
      </c>
      <c r="H854" s="12">
        <v>1</v>
      </c>
      <c r="I854" s="10">
        <v>2800</v>
      </c>
      <c r="J854" s="14">
        <v>0</v>
      </c>
      <c r="K854" s="10">
        <f t="shared" si="13"/>
        <v>2800</v>
      </c>
    </row>
    <row r="855" spans="1:11" x14ac:dyDescent="0.3">
      <c r="A855" s="2">
        <f>IF(_xlfn.CONCAT(B855:C855)=_xlfn.CONCAT(B854:C854),MAX($A$2:A854),MAX($A$2:A854)+1)</f>
        <v>402</v>
      </c>
      <c r="B855" s="3">
        <v>45224</v>
      </c>
      <c r="C855" s="2" t="s">
        <v>160</v>
      </c>
      <c r="D855" s="47" t="str">
        <f>_xlfn.XLOOKUP(C855,Proveedores!A:A,Proveedores!B:B)</f>
        <v>CARNES KAR</v>
      </c>
      <c r="E855" s="2">
        <v>70</v>
      </c>
      <c r="F855" s="2" t="str">
        <f>_xlfn.XLOOKUP(E855,Productos!A:A,Productos!B:B)</f>
        <v>CARNE VACUNO</v>
      </c>
      <c r="G855" s="2" t="str">
        <f>_xlfn.XLOOKUP(F855,Productos!B:B,Productos!C:C)</f>
        <v>KG</v>
      </c>
      <c r="H855" s="12">
        <v>1.056</v>
      </c>
      <c r="I855" s="10">
        <v>4898</v>
      </c>
      <c r="J855" s="14">
        <v>0</v>
      </c>
      <c r="K855" s="10">
        <f t="shared" si="13"/>
        <v>5172</v>
      </c>
    </row>
    <row r="856" spans="1:11" x14ac:dyDescent="0.3">
      <c r="A856" s="2">
        <f>IF(_xlfn.CONCAT(B856:C856)=_xlfn.CONCAT(B855:C855),MAX($A$2:A855),MAX($A$2:A855)+1)</f>
        <v>403</v>
      </c>
      <c r="B856" s="3">
        <v>45224</v>
      </c>
      <c r="C856" s="2" t="s">
        <v>263</v>
      </c>
      <c r="D856" s="47" t="str">
        <f>_xlfn.XLOOKUP(C856,Proveedores!A:A,Proveedores!B:B)</f>
        <v>FARMACIAS FENIX</v>
      </c>
      <c r="E856" s="2">
        <v>1005</v>
      </c>
      <c r="F856" s="2" t="str">
        <f>_xlfn.XLOOKUP(E856,Productos!A:A,Productos!B:B)</f>
        <v>MEDICAMENTOS CASA</v>
      </c>
      <c r="G856" s="2" t="str">
        <f>_xlfn.XLOOKUP(F856,Productos!B:B,Productos!C:C)</f>
        <v>UN</v>
      </c>
      <c r="H856" s="12">
        <v>1</v>
      </c>
      <c r="I856" s="10">
        <v>1820</v>
      </c>
      <c r="J856" s="14">
        <v>0</v>
      </c>
      <c r="K856" s="10">
        <f t="shared" si="13"/>
        <v>1820</v>
      </c>
    </row>
    <row r="857" spans="1:11" x14ac:dyDescent="0.3">
      <c r="A857" s="2">
        <f>IF(_xlfn.CONCAT(B857:C857)=_xlfn.CONCAT(B856:C856),MAX($A$2:A856),MAX($A$2:A856)+1)</f>
        <v>403</v>
      </c>
      <c r="B857" s="3">
        <v>45224</v>
      </c>
      <c r="C857" s="2" t="s">
        <v>263</v>
      </c>
      <c r="D857" s="47" t="str">
        <f>_xlfn.XLOOKUP(C857,Proveedores!A:A,Proveedores!B:B)</f>
        <v>FARMACIAS FENIX</v>
      </c>
      <c r="E857" s="2">
        <v>1005</v>
      </c>
      <c r="F857" s="2" t="str">
        <f>_xlfn.XLOOKUP(E857,Productos!A:A,Productos!B:B)</f>
        <v>MEDICAMENTOS CASA</v>
      </c>
      <c r="G857" s="2" t="str">
        <f>_xlfn.XLOOKUP(F857,Productos!B:B,Productos!C:C)</f>
        <v>UN</v>
      </c>
      <c r="H857" s="12">
        <v>1</v>
      </c>
      <c r="I857" s="10">
        <v>1500</v>
      </c>
      <c r="J857" s="14">
        <v>0</v>
      </c>
      <c r="K857" s="10">
        <f t="shared" si="13"/>
        <v>1500</v>
      </c>
    </row>
    <row r="858" spans="1:11" x14ac:dyDescent="0.3">
      <c r="A858" s="2">
        <f>IF(_xlfn.CONCAT(B858:C858)=_xlfn.CONCAT(B857:C857),MAX($A$2:A857),MAX($A$2:A857)+1)</f>
        <v>404</v>
      </c>
      <c r="B858" s="3">
        <v>45217</v>
      </c>
      <c r="C858" s="2" t="s">
        <v>263</v>
      </c>
      <c r="D858" s="47" t="str">
        <f>_xlfn.XLOOKUP(C858,Proveedores!A:A,Proveedores!B:B)</f>
        <v>FARMACIAS FENIX</v>
      </c>
      <c r="E858" s="2">
        <v>1005</v>
      </c>
      <c r="F858" s="2" t="str">
        <f>_xlfn.XLOOKUP(E858,Productos!A:A,Productos!B:B)</f>
        <v>MEDICAMENTOS CASA</v>
      </c>
      <c r="G858" s="2" t="str">
        <f>_xlfn.XLOOKUP(F858,Productos!B:B,Productos!C:C)</f>
        <v>UN</v>
      </c>
      <c r="H858" s="12">
        <v>1</v>
      </c>
      <c r="I858" s="10">
        <v>900</v>
      </c>
      <c r="J858" s="14">
        <v>0</v>
      </c>
      <c r="K858" s="10">
        <f t="shared" si="13"/>
        <v>900</v>
      </c>
    </row>
    <row r="859" spans="1:11" x14ac:dyDescent="0.3">
      <c r="A859" s="2">
        <f>IF(_xlfn.CONCAT(B859:C859)=_xlfn.CONCAT(B858:C858),MAX($A$2:A858),MAX($A$2:A858)+1)</f>
        <v>404</v>
      </c>
      <c r="B859" s="3">
        <v>45217</v>
      </c>
      <c r="C859" s="2" t="s">
        <v>263</v>
      </c>
      <c r="D859" s="47" t="str">
        <f>_xlfn.XLOOKUP(C859,Proveedores!A:A,Proveedores!B:B)</f>
        <v>FARMACIAS FENIX</v>
      </c>
      <c r="E859" s="2">
        <v>1005</v>
      </c>
      <c r="F859" s="2" t="str">
        <f>_xlfn.XLOOKUP(E859,Productos!A:A,Productos!B:B)</f>
        <v>MEDICAMENTOS CASA</v>
      </c>
      <c r="G859" s="2" t="str">
        <f>_xlfn.XLOOKUP(F859,Productos!B:B,Productos!C:C)</f>
        <v>UN</v>
      </c>
      <c r="H859" s="12">
        <v>1</v>
      </c>
      <c r="I859" s="10">
        <v>1200</v>
      </c>
      <c r="J859" s="14">
        <v>0</v>
      </c>
      <c r="K859" s="10">
        <f t="shared" si="13"/>
        <v>1200</v>
      </c>
    </row>
    <row r="860" spans="1:11" x14ac:dyDescent="0.3">
      <c r="A860" s="2">
        <f>IF(_xlfn.CONCAT(B860:C860)=_xlfn.CONCAT(B859:C859),MAX($A$2:A859),MAX($A$2:A859)+1)</f>
        <v>405</v>
      </c>
      <c r="B860" s="3">
        <v>45205</v>
      </c>
      <c r="C860" s="2" t="s">
        <v>320</v>
      </c>
      <c r="D860" s="47" t="str">
        <f>_xlfn.XLOOKUP(C860,Proveedores!A:A,Proveedores!B:B)</f>
        <v>CARNES SANTIAGO</v>
      </c>
      <c r="E860" s="2">
        <v>4</v>
      </c>
      <c r="F860" s="2" t="str">
        <f>_xlfn.XLOOKUP(E860,Productos!A:A,Productos!B:B)</f>
        <v>CERDOS</v>
      </c>
      <c r="G860" s="2" t="str">
        <f>_xlfn.XLOOKUP(F860,Productos!B:B,Productos!C:C)</f>
        <v>UN</v>
      </c>
      <c r="H860" s="12">
        <v>1</v>
      </c>
      <c r="I860" s="10">
        <v>8109</v>
      </c>
      <c r="J860" s="14">
        <v>0</v>
      </c>
      <c r="K860" s="10">
        <f t="shared" si="13"/>
        <v>8109</v>
      </c>
    </row>
    <row r="861" spans="1:11" x14ac:dyDescent="0.3">
      <c r="A861" s="2">
        <f>IF(_xlfn.CONCAT(B861:C861)=_xlfn.CONCAT(B860:C860),MAX($A$2:A860),MAX($A$2:A860)+1)</f>
        <v>406</v>
      </c>
      <c r="B861" s="3">
        <v>45205</v>
      </c>
      <c r="C861" s="2" t="s">
        <v>116</v>
      </c>
      <c r="D861" s="47" t="str">
        <f>_xlfn.XLOOKUP(C861,Proveedores!A:A,Proveedores!B:B)</f>
        <v>EMPRESA COMERCIAL LA VEGA</v>
      </c>
      <c r="E861" s="2">
        <v>56</v>
      </c>
      <c r="F861" s="2" t="str">
        <f>_xlfn.XLOOKUP(E861,Productos!A:A,Productos!B:B)</f>
        <v>VERDURAS</v>
      </c>
      <c r="G861" s="2" t="str">
        <f>_xlfn.XLOOKUP(F861,Productos!B:B,Productos!C:C)</f>
        <v>UN</v>
      </c>
      <c r="H861" s="12">
        <v>1</v>
      </c>
      <c r="I861" s="10">
        <v>3400</v>
      </c>
      <c r="J861" s="14">
        <v>0</v>
      </c>
      <c r="K861" s="10">
        <f t="shared" si="13"/>
        <v>3400</v>
      </c>
    </row>
    <row r="862" spans="1:11" x14ac:dyDescent="0.3">
      <c r="A862" s="2">
        <f>IF(_xlfn.CONCAT(B862:C862)=_xlfn.CONCAT(B861:C861),MAX($A$2:A861),MAX($A$2:A861)+1)</f>
        <v>407</v>
      </c>
      <c r="B862" s="3">
        <v>45206</v>
      </c>
      <c r="C862" s="2" t="s">
        <v>116</v>
      </c>
      <c r="D862" s="47" t="str">
        <f>_xlfn.XLOOKUP(C862,Proveedores!A:A,Proveedores!B:B)</f>
        <v>EMPRESA COMERCIAL LA VEGA</v>
      </c>
      <c r="E862" s="2">
        <v>56</v>
      </c>
      <c r="F862" s="2" t="str">
        <f>_xlfn.XLOOKUP(E862,Productos!A:A,Productos!B:B)</f>
        <v>VERDURAS</v>
      </c>
      <c r="G862" s="2" t="str">
        <f>_xlfn.XLOOKUP(F862,Productos!B:B,Productos!C:C)</f>
        <v>UN</v>
      </c>
      <c r="H862" s="12">
        <v>1</v>
      </c>
      <c r="I862" s="10">
        <v>2080</v>
      </c>
      <c r="J862" s="14">
        <v>0</v>
      </c>
      <c r="K862" s="10">
        <f t="shared" si="13"/>
        <v>2080</v>
      </c>
    </row>
    <row r="863" spans="1:11" x14ac:dyDescent="0.3">
      <c r="A863" s="2">
        <f>IF(_xlfn.CONCAT(B863:C863)=_xlfn.CONCAT(B862:C862),MAX($A$2:A862),MAX($A$2:A862)+1)</f>
        <v>408</v>
      </c>
      <c r="B863" s="3">
        <v>45208</v>
      </c>
      <c r="C863" s="2" t="s">
        <v>116</v>
      </c>
      <c r="D863" s="47" t="str">
        <f>_xlfn.XLOOKUP(C863,Proveedores!A:A,Proveedores!B:B)</f>
        <v>EMPRESA COMERCIAL LA VEGA</v>
      </c>
      <c r="E863" s="2">
        <v>56</v>
      </c>
      <c r="F863" s="2" t="str">
        <f>_xlfn.XLOOKUP(E863,Productos!A:A,Productos!B:B)</f>
        <v>VERDURAS</v>
      </c>
      <c r="G863" s="2" t="str">
        <f>_xlfn.XLOOKUP(F863,Productos!B:B,Productos!C:C)</f>
        <v>UN</v>
      </c>
      <c r="H863" s="12">
        <v>1</v>
      </c>
      <c r="I863" s="10">
        <v>4850</v>
      </c>
      <c r="J863" s="14">
        <v>0</v>
      </c>
      <c r="K863" s="10">
        <f t="shared" si="13"/>
        <v>4850</v>
      </c>
    </row>
    <row r="864" spans="1:11" x14ac:dyDescent="0.3">
      <c r="A864" s="2">
        <f>IF(_xlfn.CONCAT(B864:C864)=_xlfn.CONCAT(B863:C863),MAX($A$2:A863),MAX($A$2:A863)+1)</f>
        <v>409</v>
      </c>
      <c r="B864" s="3">
        <v>45211</v>
      </c>
      <c r="C864" s="2" t="s">
        <v>116</v>
      </c>
      <c r="D864" s="47" t="str">
        <f>_xlfn.XLOOKUP(C864,Proveedores!A:A,Proveedores!B:B)</f>
        <v>EMPRESA COMERCIAL LA VEGA</v>
      </c>
      <c r="E864" s="2">
        <v>56</v>
      </c>
      <c r="F864" s="2" t="str">
        <f>_xlfn.XLOOKUP(E864,Productos!A:A,Productos!B:B)</f>
        <v>VERDURAS</v>
      </c>
      <c r="G864" s="2" t="str">
        <f>_xlfn.XLOOKUP(F864,Productos!B:B,Productos!C:C)</f>
        <v>UN</v>
      </c>
      <c r="H864" s="12">
        <v>1</v>
      </c>
      <c r="I864" s="10">
        <v>3800</v>
      </c>
      <c r="J864" s="14">
        <v>0</v>
      </c>
      <c r="K864" s="10">
        <f t="shared" si="13"/>
        <v>3800</v>
      </c>
    </row>
    <row r="865" spans="1:11" x14ac:dyDescent="0.3">
      <c r="A865" s="2">
        <f>IF(_xlfn.CONCAT(B865:C865)=_xlfn.CONCAT(B864:C864),MAX($A$2:A864),MAX($A$2:A864)+1)</f>
        <v>410</v>
      </c>
      <c r="B865" s="3">
        <v>45227</v>
      </c>
      <c r="C865" s="2" t="s">
        <v>279</v>
      </c>
      <c r="D865" s="47" t="str">
        <f>_xlfn.XLOOKUP(C865,Proveedores!A:A,Proveedores!B:B)</f>
        <v>GALPON</v>
      </c>
      <c r="E865" s="2">
        <v>1014</v>
      </c>
      <c r="F865" s="2" t="str">
        <f>_xlfn.XLOOKUP(E865,Productos!A:A,Productos!B:B)</f>
        <v>BEBIDA</v>
      </c>
      <c r="G865" s="2" t="str">
        <f>_xlfn.XLOOKUP(F865,Productos!B:B,Productos!C:C)</f>
        <v>UN</v>
      </c>
      <c r="H865" s="12">
        <v>1</v>
      </c>
      <c r="I865" s="10">
        <v>1300</v>
      </c>
      <c r="J865" s="14">
        <v>0</v>
      </c>
      <c r="K865" s="10">
        <f t="shared" si="13"/>
        <v>1300</v>
      </c>
    </row>
    <row r="866" spans="1:11" x14ac:dyDescent="0.3">
      <c r="A866" s="2">
        <f>IF(_xlfn.CONCAT(B866:C866)=_xlfn.CONCAT(B865:C865),MAX($A$2:A865),MAX($A$2:A865)+1)</f>
        <v>410</v>
      </c>
      <c r="B866" s="3">
        <v>45227</v>
      </c>
      <c r="C866" s="2" t="s">
        <v>279</v>
      </c>
      <c r="D866" s="47" t="str">
        <f>_xlfn.XLOOKUP(C866,Proveedores!A:A,Proveedores!B:B)</f>
        <v>GALPON</v>
      </c>
      <c r="E866" s="2">
        <v>1014</v>
      </c>
      <c r="F866" s="2" t="str">
        <f>_xlfn.XLOOKUP(E866,Productos!A:A,Productos!B:B)</f>
        <v>BEBIDA</v>
      </c>
      <c r="G866" s="2" t="str">
        <f>_xlfn.XLOOKUP(F866,Productos!B:B,Productos!C:C)</f>
        <v>UN</v>
      </c>
      <c r="H866" s="12">
        <v>1</v>
      </c>
      <c r="I866" s="10">
        <v>1300</v>
      </c>
      <c r="J866" s="14">
        <v>0</v>
      </c>
      <c r="K866" s="10">
        <f t="shared" si="13"/>
        <v>1300</v>
      </c>
    </row>
    <row r="867" spans="1:11" x14ac:dyDescent="0.3">
      <c r="A867" s="2">
        <f>IF(_xlfn.CONCAT(B867:C867)=_xlfn.CONCAT(B866:C866),MAX($A$2:A866),MAX($A$2:A866)+1)</f>
        <v>411</v>
      </c>
      <c r="B867" s="3">
        <v>45217</v>
      </c>
      <c r="C867" s="2" t="s">
        <v>279</v>
      </c>
      <c r="D867" s="47" t="str">
        <f>_xlfn.XLOOKUP(C867,Proveedores!A:A,Proveedores!B:B)</f>
        <v>GALPON</v>
      </c>
      <c r="E867" s="2">
        <v>1014</v>
      </c>
      <c r="F867" s="2" t="str">
        <f>_xlfn.XLOOKUP(E867,Productos!A:A,Productos!B:B)</f>
        <v>BEBIDA</v>
      </c>
      <c r="G867" s="2" t="str">
        <f>_xlfn.XLOOKUP(F867,Productos!B:B,Productos!C:C)</f>
        <v>UN</v>
      </c>
      <c r="H867" s="12">
        <v>2</v>
      </c>
      <c r="I867" s="10">
        <v>1300</v>
      </c>
      <c r="J867" s="14">
        <v>0</v>
      </c>
      <c r="K867" s="10">
        <f t="shared" si="13"/>
        <v>2600</v>
      </c>
    </row>
    <row r="868" spans="1:11" x14ac:dyDescent="0.3">
      <c r="A868" s="2">
        <f>IF(_xlfn.CONCAT(B868:C868)=_xlfn.CONCAT(B867:C867),MAX($A$2:A867),MAX($A$2:A867)+1)</f>
        <v>412</v>
      </c>
      <c r="B868" s="3">
        <v>45229</v>
      </c>
      <c r="C868" s="2" t="s">
        <v>279</v>
      </c>
      <c r="D868" s="47" t="str">
        <f>_xlfn.XLOOKUP(C868,Proveedores!A:A,Proveedores!B:B)</f>
        <v>GALPON</v>
      </c>
      <c r="E868" s="2">
        <v>1014</v>
      </c>
      <c r="F868" s="2" t="str">
        <f>_xlfn.XLOOKUP(E868,Productos!A:A,Productos!B:B)</f>
        <v>BEBIDA</v>
      </c>
      <c r="G868" s="2" t="str">
        <f>_xlfn.XLOOKUP(F868,Productos!B:B,Productos!C:C)</f>
        <v>UN</v>
      </c>
      <c r="H868" s="12">
        <v>2</v>
      </c>
      <c r="I868" s="10">
        <v>1300</v>
      </c>
      <c r="J868" s="14">
        <v>0</v>
      </c>
      <c r="K868" s="10">
        <f t="shared" si="13"/>
        <v>2600</v>
      </c>
    </row>
    <row r="869" spans="1:11" x14ac:dyDescent="0.3">
      <c r="A869" s="2">
        <f>IF(_xlfn.CONCAT(B869:C869)=_xlfn.CONCAT(B868:C868),MAX($A$2:A868),MAX($A$2:A868)+1)</f>
        <v>412</v>
      </c>
      <c r="B869" s="3">
        <v>45229</v>
      </c>
      <c r="C869" s="2" t="s">
        <v>279</v>
      </c>
      <c r="D869" s="47" t="str">
        <f>_xlfn.XLOOKUP(C869,Proveedores!A:A,Proveedores!B:B)</f>
        <v>GALPON</v>
      </c>
      <c r="E869" s="2">
        <v>1008</v>
      </c>
      <c r="F869" s="2" t="str">
        <f>_xlfn.XLOOKUP(E869,Productos!A:A,Productos!B:B)</f>
        <v>PAN CASA</v>
      </c>
      <c r="G869" s="2" t="str">
        <f>_xlfn.XLOOKUP(F869,Productos!B:B,Productos!C:C)</f>
        <v>KG</v>
      </c>
      <c r="H869" s="12">
        <v>0.19</v>
      </c>
      <c r="I869" s="10">
        <v>2200</v>
      </c>
      <c r="J869" s="14">
        <v>0</v>
      </c>
      <c r="K869" s="10">
        <f t="shared" si="13"/>
        <v>418</v>
      </c>
    </row>
    <row r="870" spans="1:11" x14ac:dyDescent="0.3">
      <c r="A870" s="2">
        <f>IF(_xlfn.CONCAT(B870:C870)=_xlfn.CONCAT(B869:C869),MAX($A$2:A869),MAX($A$2:A869)+1)</f>
        <v>413</v>
      </c>
      <c r="B870" s="3">
        <v>45223</v>
      </c>
      <c r="C870" s="2" t="s">
        <v>279</v>
      </c>
      <c r="D870" s="47" t="str">
        <f>_xlfn.XLOOKUP(C870,Proveedores!A:A,Proveedores!B:B)</f>
        <v>GALPON</v>
      </c>
      <c r="E870" s="2">
        <v>1014</v>
      </c>
      <c r="F870" s="2" t="str">
        <f>_xlfn.XLOOKUP(E870,Productos!A:A,Productos!B:B)</f>
        <v>BEBIDA</v>
      </c>
      <c r="G870" s="2" t="str">
        <f>_xlfn.XLOOKUP(F870,Productos!B:B,Productos!C:C)</f>
        <v>UN</v>
      </c>
      <c r="H870" s="12">
        <v>2</v>
      </c>
      <c r="I870" s="10">
        <v>1300</v>
      </c>
      <c r="J870" s="14">
        <v>0</v>
      </c>
      <c r="K870" s="10">
        <f t="shared" si="13"/>
        <v>2600</v>
      </c>
    </row>
    <row r="871" spans="1:11" x14ac:dyDescent="0.3">
      <c r="A871" s="2">
        <f>IF(_xlfn.CONCAT(B871:C871)=_xlfn.CONCAT(B870:C870),MAX($A$2:A870),MAX($A$2:A870)+1)</f>
        <v>414</v>
      </c>
      <c r="B871" s="3">
        <v>45229</v>
      </c>
      <c r="C871" s="2" t="s">
        <v>279</v>
      </c>
      <c r="D871" s="47" t="str">
        <f>_xlfn.XLOOKUP(C871,Proveedores!A:A,Proveedores!B:B)</f>
        <v>GALPON</v>
      </c>
      <c r="E871" s="2">
        <v>1008</v>
      </c>
      <c r="F871" s="2" t="str">
        <f>_xlfn.XLOOKUP(E871,Productos!A:A,Productos!B:B)</f>
        <v>PAN CASA</v>
      </c>
      <c r="G871" s="2" t="str">
        <f>_xlfn.XLOOKUP(F871,Productos!B:B,Productos!C:C)</f>
        <v>KG</v>
      </c>
      <c r="H871" s="12">
        <v>0.41</v>
      </c>
      <c r="I871" s="10">
        <v>2500</v>
      </c>
      <c r="J871" s="14">
        <v>0</v>
      </c>
      <c r="K871" s="10">
        <f t="shared" si="13"/>
        <v>1025</v>
      </c>
    </row>
    <row r="872" spans="1:11" x14ac:dyDescent="0.3">
      <c r="A872" s="2">
        <f>IF(_xlfn.CONCAT(B872:C872)=_xlfn.CONCAT(B871:C871),MAX($A$2:A871),MAX($A$2:A871)+1)</f>
        <v>414</v>
      </c>
      <c r="B872" s="3">
        <v>45229</v>
      </c>
      <c r="C872" s="2" t="s">
        <v>279</v>
      </c>
      <c r="D872" s="47" t="str">
        <f>_xlfn.XLOOKUP(C872,Proveedores!A:A,Proveedores!B:B)</f>
        <v>GALPON</v>
      </c>
      <c r="E872" s="2">
        <v>1014</v>
      </c>
      <c r="F872" s="2" t="str">
        <f>_xlfn.XLOOKUP(E872,Productos!A:A,Productos!B:B)</f>
        <v>BEBIDA</v>
      </c>
      <c r="G872" s="2" t="str">
        <f>_xlfn.XLOOKUP(F872,Productos!B:B,Productos!C:C)</f>
        <v>UN</v>
      </c>
      <c r="H872" s="12">
        <v>2</v>
      </c>
      <c r="I872" s="10">
        <v>1300</v>
      </c>
      <c r="J872" s="14">
        <v>0</v>
      </c>
      <c r="K872" s="10">
        <f t="shared" si="13"/>
        <v>2600</v>
      </c>
    </row>
    <row r="873" spans="1:11" x14ac:dyDescent="0.3">
      <c r="A873" s="2">
        <f>IF(_xlfn.CONCAT(B873:C873)=_xlfn.CONCAT(B872:C872),MAX($A$2:A872),MAX($A$2:A872)+1)</f>
        <v>415</v>
      </c>
      <c r="B873" s="3">
        <v>45226</v>
      </c>
      <c r="C873" s="2" t="s">
        <v>279</v>
      </c>
      <c r="D873" s="47" t="str">
        <f>_xlfn.XLOOKUP(C873,Proveedores!A:A,Proveedores!B:B)</f>
        <v>GALPON</v>
      </c>
      <c r="E873" s="2">
        <v>1014</v>
      </c>
      <c r="F873" s="2" t="str">
        <f>_xlfn.XLOOKUP(E873,Productos!A:A,Productos!B:B)</f>
        <v>BEBIDA</v>
      </c>
      <c r="G873" s="2" t="str">
        <f>_xlfn.XLOOKUP(F873,Productos!B:B,Productos!C:C)</f>
        <v>UN</v>
      </c>
      <c r="H873" s="12">
        <v>2</v>
      </c>
      <c r="I873" s="10">
        <v>1300</v>
      </c>
      <c r="J873" s="14">
        <v>0</v>
      </c>
      <c r="K873" s="10">
        <f t="shared" si="13"/>
        <v>2600</v>
      </c>
    </row>
    <row r="874" spans="1:11" x14ac:dyDescent="0.3">
      <c r="A874" s="2">
        <f>IF(_xlfn.CONCAT(B874:C874)=_xlfn.CONCAT(B873:C873),MAX($A$2:A873),MAX($A$2:A873)+1)</f>
        <v>415</v>
      </c>
      <c r="B874" s="3">
        <v>45226</v>
      </c>
      <c r="C874" s="2" t="s">
        <v>279</v>
      </c>
      <c r="D874" s="47" t="str">
        <f>_xlfn.XLOOKUP(C874,Proveedores!A:A,Proveedores!B:B)</f>
        <v>GALPON</v>
      </c>
      <c r="E874" s="2">
        <v>1</v>
      </c>
      <c r="F874" s="2" t="str">
        <f>_xlfn.XLOOKUP(E874,Productos!A:A,Productos!B:B)</f>
        <v>ARVEJA MINUTO VERDE</v>
      </c>
      <c r="G874" s="2" t="str">
        <f>_xlfn.XLOOKUP(F874,Productos!B:B,Productos!C:C)</f>
        <v>KG</v>
      </c>
      <c r="H874" s="12">
        <v>2</v>
      </c>
      <c r="I874" s="10">
        <v>600</v>
      </c>
      <c r="J874" s="14">
        <v>0</v>
      </c>
      <c r="K874" s="10">
        <f t="shared" si="13"/>
        <v>1200</v>
      </c>
    </row>
    <row r="875" spans="1:11" x14ac:dyDescent="0.3">
      <c r="A875" s="2">
        <f>IF(_xlfn.CONCAT(B875:C875)=_xlfn.CONCAT(B874:C874),MAX($A$2:A874),MAX($A$2:A874)+1)</f>
        <v>416</v>
      </c>
      <c r="B875" s="3">
        <v>45230</v>
      </c>
      <c r="C875" s="2" t="s">
        <v>279</v>
      </c>
      <c r="D875" s="47" t="str">
        <f>_xlfn.XLOOKUP(C875,Proveedores!A:A,Proveedores!B:B)</f>
        <v>GALPON</v>
      </c>
      <c r="E875" s="2">
        <v>1014</v>
      </c>
      <c r="F875" s="2" t="str">
        <f>_xlfn.XLOOKUP(E875,Productos!A:A,Productos!B:B)</f>
        <v>BEBIDA</v>
      </c>
      <c r="G875" s="2" t="str">
        <f>_xlfn.XLOOKUP(F875,Productos!B:B,Productos!C:C)</f>
        <v>UN</v>
      </c>
      <c r="H875" s="12">
        <v>2</v>
      </c>
      <c r="I875" s="10">
        <v>1300</v>
      </c>
      <c r="J875" s="14">
        <v>0</v>
      </c>
      <c r="K875" s="10">
        <f t="shared" si="13"/>
        <v>2600</v>
      </c>
    </row>
    <row r="876" spans="1:11" x14ac:dyDescent="0.3">
      <c r="A876" s="2">
        <f>IF(_xlfn.CONCAT(B876:C876)=_xlfn.CONCAT(B875:C875),MAX($A$2:A875),MAX($A$2:A875)+1)</f>
        <v>417</v>
      </c>
      <c r="B876" s="3">
        <v>45221</v>
      </c>
      <c r="C876" s="2" t="s">
        <v>279</v>
      </c>
      <c r="D876" s="47" t="str">
        <f>_xlfn.XLOOKUP(C876,Proveedores!A:A,Proveedores!B:B)</f>
        <v>GALPON</v>
      </c>
      <c r="E876" s="2">
        <v>9</v>
      </c>
      <c r="F876" s="2" t="str">
        <f>_xlfn.XLOOKUP(E876,Productos!A:A,Productos!B:B)</f>
        <v>LECHE SEMIDESCREMADA</v>
      </c>
      <c r="G876" s="2" t="str">
        <f>_xlfn.XLOOKUP(F876,Productos!B:B,Productos!C:C)</f>
        <v>UN</v>
      </c>
      <c r="H876" s="12">
        <v>1</v>
      </c>
      <c r="I876" s="10">
        <v>1300</v>
      </c>
      <c r="J876" s="14">
        <v>0</v>
      </c>
      <c r="K876" s="10">
        <f t="shared" si="13"/>
        <v>1300</v>
      </c>
    </row>
    <row r="877" spans="1:11" x14ac:dyDescent="0.3">
      <c r="A877" s="2">
        <f>IF(_xlfn.CONCAT(B877:C877)=_xlfn.CONCAT(B876:C876),MAX($A$2:A876),MAX($A$2:A876)+1)</f>
        <v>417</v>
      </c>
      <c r="B877" s="3">
        <v>45221</v>
      </c>
      <c r="C877" s="2" t="s">
        <v>279</v>
      </c>
      <c r="D877" s="47" t="str">
        <f>_xlfn.XLOOKUP(C877,Proveedores!A:A,Proveedores!B:B)</f>
        <v>GALPON</v>
      </c>
      <c r="E877" s="2">
        <v>1014</v>
      </c>
      <c r="F877" s="2" t="str">
        <f>_xlfn.XLOOKUP(E877,Productos!A:A,Productos!B:B)</f>
        <v>BEBIDA</v>
      </c>
      <c r="G877" s="2" t="str">
        <f>_xlfn.XLOOKUP(F877,Productos!B:B,Productos!C:C)</f>
        <v>UN</v>
      </c>
      <c r="H877" s="12">
        <v>3</v>
      </c>
      <c r="I877" s="10">
        <v>1300</v>
      </c>
      <c r="J877" s="14">
        <v>0</v>
      </c>
      <c r="K877" s="10">
        <f t="shared" si="13"/>
        <v>3900</v>
      </c>
    </row>
    <row r="878" spans="1:11" x14ac:dyDescent="0.3">
      <c r="A878" s="2">
        <f>IF(_xlfn.CONCAT(B878:C878)=_xlfn.CONCAT(B877:C877),MAX($A$2:A877),MAX($A$2:A877)+1)</f>
        <v>418</v>
      </c>
      <c r="B878" s="3">
        <v>45224</v>
      </c>
      <c r="C878" s="2" t="s">
        <v>279</v>
      </c>
      <c r="D878" s="47" t="str">
        <f>_xlfn.XLOOKUP(C878,Proveedores!A:A,Proveedores!B:B)</f>
        <v>GALPON</v>
      </c>
      <c r="E878" s="2">
        <v>1014</v>
      </c>
      <c r="F878" s="2" t="str">
        <f>_xlfn.XLOOKUP(E878,Productos!A:A,Productos!B:B)</f>
        <v>BEBIDA</v>
      </c>
      <c r="G878" s="2" t="str">
        <f>_xlfn.XLOOKUP(F878,Productos!B:B,Productos!C:C)</f>
        <v>UN</v>
      </c>
      <c r="H878" s="12">
        <v>2</v>
      </c>
      <c r="I878" s="10">
        <v>1300</v>
      </c>
      <c r="J878" s="14">
        <v>0</v>
      </c>
      <c r="K878" s="10">
        <f t="shared" si="13"/>
        <v>2600</v>
      </c>
    </row>
    <row r="879" spans="1:11" x14ac:dyDescent="0.3">
      <c r="A879" s="2">
        <f>IF(_xlfn.CONCAT(B879:C879)=_xlfn.CONCAT(B878:C878),MAX($A$2:A878),MAX($A$2:A878)+1)</f>
        <v>418</v>
      </c>
      <c r="B879" s="3">
        <v>45224</v>
      </c>
      <c r="C879" s="2" t="s">
        <v>279</v>
      </c>
      <c r="D879" s="47" t="str">
        <f>_xlfn.XLOOKUP(C879,Proveedores!A:A,Proveedores!B:B)</f>
        <v>GALPON</v>
      </c>
      <c r="E879" s="2">
        <v>1008</v>
      </c>
      <c r="F879" s="2" t="str">
        <f>_xlfn.XLOOKUP(E879,Productos!A:A,Productos!B:B)</f>
        <v>PAN CASA</v>
      </c>
      <c r="G879" s="2" t="str">
        <f>_xlfn.XLOOKUP(F879,Productos!B:B,Productos!C:C)</f>
        <v>KG</v>
      </c>
      <c r="H879" s="12">
        <v>0.4</v>
      </c>
      <c r="I879" s="10">
        <v>2200</v>
      </c>
      <c r="J879" s="14">
        <v>0</v>
      </c>
      <c r="K879" s="10">
        <f t="shared" si="13"/>
        <v>880</v>
      </c>
    </row>
    <row r="880" spans="1:11" x14ac:dyDescent="0.3">
      <c r="A880" s="2">
        <f>IF(_xlfn.CONCAT(B880:C880)=_xlfn.CONCAT(B879:C879),MAX($A$2:A879),MAX($A$2:A879)+1)</f>
        <v>419</v>
      </c>
      <c r="B880" s="3">
        <v>45200</v>
      </c>
      <c r="C880" s="2" t="s">
        <v>279</v>
      </c>
      <c r="D880" s="47" t="str">
        <f>_xlfn.XLOOKUP(C880,Proveedores!A:A,Proveedores!B:B)</f>
        <v>GALPON</v>
      </c>
      <c r="E880" s="2">
        <v>1014</v>
      </c>
      <c r="F880" s="2" t="str">
        <f>_xlfn.XLOOKUP(E880,Productos!A:A,Productos!B:B)</f>
        <v>BEBIDA</v>
      </c>
      <c r="G880" s="2" t="str">
        <f>_xlfn.XLOOKUP(F880,Productos!B:B,Productos!C:C)</f>
        <v>UN</v>
      </c>
      <c r="H880" s="12">
        <v>2</v>
      </c>
      <c r="I880" s="10">
        <v>1300</v>
      </c>
      <c r="J880" s="14">
        <v>0</v>
      </c>
      <c r="K880" s="10">
        <f t="shared" si="13"/>
        <v>2600</v>
      </c>
    </row>
    <row r="881" spans="1:11" x14ac:dyDescent="0.3">
      <c r="A881" s="2">
        <f>IF(_xlfn.CONCAT(B881:C881)=_xlfn.CONCAT(B880:C880),MAX($A$2:A880),MAX($A$2:A880)+1)</f>
        <v>420</v>
      </c>
      <c r="B881" s="3">
        <v>45213</v>
      </c>
      <c r="C881" s="2" t="s">
        <v>279</v>
      </c>
      <c r="D881" s="47" t="str">
        <f>_xlfn.XLOOKUP(C881,Proveedores!A:A,Proveedores!B:B)</f>
        <v>GALPON</v>
      </c>
      <c r="E881" s="2">
        <v>1014</v>
      </c>
      <c r="F881" s="2" t="str">
        <f>_xlfn.XLOOKUP(E881,Productos!A:A,Productos!B:B)</f>
        <v>BEBIDA</v>
      </c>
      <c r="G881" s="2" t="str">
        <f>_xlfn.XLOOKUP(F881,Productos!B:B,Productos!C:C)</f>
        <v>UN</v>
      </c>
      <c r="H881" s="12">
        <v>2</v>
      </c>
      <c r="I881" s="10">
        <v>1300</v>
      </c>
      <c r="J881" s="14">
        <v>0</v>
      </c>
      <c r="K881" s="10">
        <f t="shared" si="13"/>
        <v>2600</v>
      </c>
    </row>
    <row r="882" spans="1:11" x14ac:dyDescent="0.3">
      <c r="A882" s="2">
        <f>IF(_xlfn.CONCAT(B882:C882)=_xlfn.CONCAT(B881:C881),MAX($A$2:A881),MAX($A$2:A881)+1)</f>
        <v>420</v>
      </c>
      <c r="B882" s="3">
        <v>45213</v>
      </c>
      <c r="C882" s="2" t="s">
        <v>279</v>
      </c>
      <c r="D882" s="47" t="str">
        <f>_xlfn.XLOOKUP(C882,Proveedores!A:A,Proveedores!B:B)</f>
        <v>GALPON</v>
      </c>
      <c r="E882" s="2">
        <v>1008</v>
      </c>
      <c r="F882" s="2" t="str">
        <f>_xlfn.XLOOKUP(E882,Productos!A:A,Productos!B:B)</f>
        <v>PAN CASA</v>
      </c>
      <c r="G882" s="2" t="str">
        <f>_xlfn.XLOOKUP(F882,Productos!B:B,Productos!C:C)</f>
        <v>KG</v>
      </c>
      <c r="H882" s="12">
        <v>0.22500000000000001</v>
      </c>
      <c r="I882" s="10">
        <v>2500</v>
      </c>
      <c r="J882" s="14">
        <v>0</v>
      </c>
      <c r="K882" s="10">
        <f t="shared" si="13"/>
        <v>563</v>
      </c>
    </row>
    <row r="883" spans="1:11" x14ac:dyDescent="0.3">
      <c r="A883" s="2">
        <f>IF(_xlfn.CONCAT(B883:C883)=_xlfn.CONCAT(B882:C882),MAX($A$2:A882),MAX($A$2:A882)+1)</f>
        <v>421</v>
      </c>
      <c r="B883" s="3">
        <v>45219</v>
      </c>
      <c r="C883" s="2" t="s">
        <v>279</v>
      </c>
      <c r="D883" s="47" t="str">
        <f>_xlfn.XLOOKUP(C883,Proveedores!A:A,Proveedores!B:B)</f>
        <v>GALPON</v>
      </c>
      <c r="E883" s="2">
        <v>1014</v>
      </c>
      <c r="F883" s="2" t="str">
        <f>_xlfn.XLOOKUP(E883,Productos!A:A,Productos!B:B)</f>
        <v>BEBIDA</v>
      </c>
      <c r="G883" s="2" t="str">
        <f>_xlfn.XLOOKUP(F883,Productos!B:B,Productos!C:C)</f>
        <v>UN</v>
      </c>
      <c r="H883" s="12">
        <v>2</v>
      </c>
      <c r="I883" s="10">
        <v>1300</v>
      </c>
      <c r="J883" s="14">
        <v>0</v>
      </c>
      <c r="K883" s="10">
        <f t="shared" si="13"/>
        <v>2600</v>
      </c>
    </row>
    <row r="884" spans="1:11" x14ac:dyDescent="0.3">
      <c r="A884" s="2">
        <f>IF(_xlfn.CONCAT(B884:C884)=_xlfn.CONCAT(B883:C883),MAX($A$2:A883),MAX($A$2:A883)+1)</f>
        <v>422</v>
      </c>
      <c r="B884" s="3">
        <v>45205</v>
      </c>
      <c r="C884" s="2" t="s">
        <v>279</v>
      </c>
      <c r="D884" s="47" t="str">
        <f>_xlfn.XLOOKUP(C884,Proveedores!A:A,Proveedores!B:B)</f>
        <v>GALPON</v>
      </c>
      <c r="E884" s="2">
        <v>1014</v>
      </c>
      <c r="F884" s="2" t="str">
        <f>_xlfn.XLOOKUP(E884,Productos!A:A,Productos!B:B)</f>
        <v>BEBIDA</v>
      </c>
      <c r="G884" s="2" t="str">
        <f>_xlfn.XLOOKUP(F884,Productos!B:B,Productos!C:C)</f>
        <v>UN</v>
      </c>
      <c r="H884" s="12">
        <v>2</v>
      </c>
      <c r="I884" s="10">
        <v>1300</v>
      </c>
      <c r="J884" s="14">
        <v>0</v>
      </c>
      <c r="K884" s="10">
        <f t="shared" si="13"/>
        <v>2600</v>
      </c>
    </row>
    <row r="885" spans="1:11" x14ac:dyDescent="0.3">
      <c r="A885" s="2">
        <f>IF(_xlfn.CONCAT(B885:C885)=_xlfn.CONCAT(B884:C884),MAX($A$2:A884),MAX($A$2:A884)+1)</f>
        <v>423</v>
      </c>
      <c r="B885" s="3">
        <v>45208</v>
      </c>
      <c r="C885" s="2" t="s">
        <v>279</v>
      </c>
      <c r="D885" s="47" t="str">
        <f>_xlfn.XLOOKUP(C885,Proveedores!A:A,Proveedores!B:B)</f>
        <v>GALPON</v>
      </c>
      <c r="E885" s="2">
        <v>1014</v>
      </c>
      <c r="F885" s="2" t="str">
        <f>_xlfn.XLOOKUP(E885,Productos!A:A,Productos!B:B)</f>
        <v>BEBIDA</v>
      </c>
      <c r="G885" s="2" t="str">
        <f>_xlfn.XLOOKUP(F885,Productos!B:B,Productos!C:C)</f>
        <v>UN</v>
      </c>
      <c r="H885" s="12">
        <v>2</v>
      </c>
      <c r="I885" s="10">
        <v>1300</v>
      </c>
      <c r="J885" s="14">
        <v>0</v>
      </c>
      <c r="K885" s="10">
        <f t="shared" si="13"/>
        <v>2600</v>
      </c>
    </row>
    <row r="886" spans="1:11" x14ac:dyDescent="0.3">
      <c r="A886" s="2">
        <f>IF(_xlfn.CONCAT(B886:C886)=_xlfn.CONCAT(B885:C885),MAX($A$2:A885),MAX($A$2:A885)+1)</f>
        <v>424</v>
      </c>
      <c r="B886" s="3">
        <v>45202</v>
      </c>
      <c r="C886" s="2" t="s">
        <v>279</v>
      </c>
      <c r="D886" s="47" t="str">
        <f>_xlfn.XLOOKUP(C886,Proveedores!A:A,Proveedores!B:B)</f>
        <v>GALPON</v>
      </c>
      <c r="E886" s="2">
        <v>1014</v>
      </c>
      <c r="F886" s="2" t="str">
        <f>_xlfn.XLOOKUP(E886,Productos!A:A,Productos!B:B)</f>
        <v>BEBIDA</v>
      </c>
      <c r="G886" s="2" t="str">
        <f>_xlfn.XLOOKUP(F886,Productos!B:B,Productos!C:C)</f>
        <v>UN</v>
      </c>
      <c r="H886" s="12">
        <v>3</v>
      </c>
      <c r="I886" s="10">
        <v>1300</v>
      </c>
      <c r="J886" s="14">
        <v>0</v>
      </c>
      <c r="K886" s="10">
        <f t="shared" si="13"/>
        <v>3900</v>
      </c>
    </row>
    <row r="887" spans="1:11" x14ac:dyDescent="0.3">
      <c r="A887" s="2">
        <f>IF(_xlfn.CONCAT(B887:C887)=_xlfn.CONCAT(B886:C886),MAX($A$2:A886),MAX($A$2:A886)+1)</f>
        <v>425</v>
      </c>
      <c r="B887" s="3">
        <v>45212</v>
      </c>
      <c r="C887" s="2" t="s">
        <v>279</v>
      </c>
      <c r="D887" s="47" t="str">
        <f>_xlfn.XLOOKUP(C887,Proveedores!A:A,Proveedores!B:B)</f>
        <v>GALPON</v>
      </c>
      <c r="E887" s="2">
        <v>1008</v>
      </c>
      <c r="F887" s="2" t="str">
        <f>_xlfn.XLOOKUP(E887,Productos!A:A,Productos!B:B)</f>
        <v>PAN CASA</v>
      </c>
      <c r="G887" s="2" t="str">
        <f>_xlfn.XLOOKUP(F887,Productos!B:B,Productos!C:C)</f>
        <v>KG</v>
      </c>
      <c r="H887" s="12">
        <v>0.46</v>
      </c>
      <c r="I887" s="10">
        <v>2500</v>
      </c>
      <c r="J887" s="14">
        <v>0</v>
      </c>
      <c r="K887" s="10">
        <f t="shared" si="13"/>
        <v>1150</v>
      </c>
    </row>
    <row r="888" spans="1:11" x14ac:dyDescent="0.3">
      <c r="A888" s="2">
        <f>IF(_xlfn.CONCAT(B888:C888)=_xlfn.CONCAT(B887:C887),MAX($A$2:A887),MAX($A$2:A887)+1)</f>
        <v>425</v>
      </c>
      <c r="B888" s="3">
        <v>45212</v>
      </c>
      <c r="C888" s="2" t="s">
        <v>279</v>
      </c>
      <c r="D888" s="47" t="str">
        <f>_xlfn.XLOOKUP(C888,Proveedores!A:A,Proveedores!B:B)</f>
        <v>GALPON</v>
      </c>
      <c r="E888" s="2">
        <v>1014</v>
      </c>
      <c r="F888" s="2" t="str">
        <f>_xlfn.XLOOKUP(E888,Productos!A:A,Productos!B:B)</f>
        <v>BEBIDA</v>
      </c>
      <c r="G888" s="2" t="str">
        <f>_xlfn.XLOOKUP(F888,Productos!B:B,Productos!C:C)</f>
        <v>UN</v>
      </c>
      <c r="H888" s="12">
        <v>1</v>
      </c>
      <c r="I888" s="10">
        <v>1700</v>
      </c>
      <c r="J888" s="14">
        <v>0</v>
      </c>
      <c r="K888" s="10">
        <f t="shared" si="13"/>
        <v>1700</v>
      </c>
    </row>
    <row r="889" spans="1:11" x14ac:dyDescent="0.3">
      <c r="A889" s="2">
        <f>IF(_xlfn.CONCAT(B889:C889)=_xlfn.CONCAT(B888:C888),MAX($A$2:A888),MAX($A$2:A888)+1)</f>
        <v>426</v>
      </c>
      <c r="B889" s="3">
        <v>45221</v>
      </c>
      <c r="C889" s="2" t="s">
        <v>279</v>
      </c>
      <c r="D889" s="47" t="str">
        <f>_xlfn.XLOOKUP(C889,Proveedores!A:A,Proveedores!B:B)</f>
        <v>GALPON</v>
      </c>
      <c r="E889" s="2">
        <v>8</v>
      </c>
      <c r="F889" s="2" t="str">
        <f>_xlfn.XLOOKUP(E889,Productos!A:A,Productos!B:B)</f>
        <v>JAMON</v>
      </c>
      <c r="G889" s="2" t="str">
        <f>_xlfn.XLOOKUP(F889,Productos!B:B,Productos!C:C)</f>
        <v>KG</v>
      </c>
      <c r="H889" s="12">
        <v>0.31428571428571428</v>
      </c>
      <c r="I889" s="10">
        <v>7000</v>
      </c>
      <c r="J889" s="14">
        <v>0</v>
      </c>
      <c r="K889" s="10">
        <f t="shared" si="13"/>
        <v>2200</v>
      </c>
    </row>
    <row r="890" spans="1:11" x14ac:dyDescent="0.3">
      <c r="A890" s="2">
        <f>IF(_xlfn.CONCAT(B890:C890)=_xlfn.CONCAT(B889:C889),MAX($A$2:A889),MAX($A$2:A889)+1)</f>
        <v>427</v>
      </c>
      <c r="B890" s="3">
        <v>45230</v>
      </c>
      <c r="C890" s="2" t="s">
        <v>116</v>
      </c>
      <c r="D890" s="47" t="str">
        <f>_xlfn.XLOOKUP(C890,Proveedores!A:A,Proveedores!B:B)</f>
        <v>EMPRESA COMERCIAL LA VEGA</v>
      </c>
      <c r="E890" s="2">
        <v>56</v>
      </c>
      <c r="F890" s="2" t="str">
        <f>_xlfn.XLOOKUP(E890,Productos!A:A,Productos!B:B)</f>
        <v>VERDURAS</v>
      </c>
      <c r="G890" s="2" t="str">
        <f>_xlfn.XLOOKUP(F890,Productos!B:B,Productos!C:C)</f>
        <v>UN</v>
      </c>
      <c r="H890" s="12">
        <v>1</v>
      </c>
      <c r="I890" s="10">
        <v>4900</v>
      </c>
      <c r="J890" s="14">
        <v>0</v>
      </c>
      <c r="K890" s="10">
        <f t="shared" si="13"/>
        <v>4900</v>
      </c>
    </row>
    <row r="891" spans="1:11" x14ac:dyDescent="0.3">
      <c r="A891" s="2">
        <f>IF(_xlfn.CONCAT(B891:C891)=_xlfn.CONCAT(B890:C890),MAX($A$2:A890),MAX($A$2:A890)+1)</f>
        <v>428</v>
      </c>
      <c r="B891" s="3">
        <v>45202</v>
      </c>
      <c r="C891" s="2" t="s">
        <v>258</v>
      </c>
      <c r="D891" s="47" t="str">
        <f>_xlfn.XLOOKUP(C891,Proveedores!A:A,Proveedores!B:B)</f>
        <v>COMERCIAL SAN MARTIN</v>
      </c>
      <c r="E891" s="2">
        <v>128</v>
      </c>
      <c r="F891" s="2" t="str">
        <f>_xlfn.XLOOKUP(E891,Productos!A:A,Productos!B:B)</f>
        <v>ENVASE ENSALADA GA-10</v>
      </c>
      <c r="G891" s="2" t="str">
        <f>_xlfn.XLOOKUP(F891,Productos!B:B,Productos!C:C)</f>
        <v>UN</v>
      </c>
      <c r="H891" s="12">
        <v>50</v>
      </c>
      <c r="I891" s="10">
        <v>100</v>
      </c>
      <c r="J891" s="14">
        <v>0</v>
      </c>
      <c r="K891" s="10">
        <f t="shared" si="13"/>
        <v>5000</v>
      </c>
    </row>
    <row r="892" spans="1:11" x14ac:dyDescent="0.3">
      <c r="A892" s="2">
        <f>IF(_xlfn.CONCAT(B892:C892)=_xlfn.CONCAT(B891:C891),MAX($A$2:A891),MAX($A$2:A891)+1)</f>
        <v>429</v>
      </c>
      <c r="B892" s="3">
        <v>45218</v>
      </c>
      <c r="C892" s="2" t="s">
        <v>113</v>
      </c>
      <c r="D892" s="47" t="str">
        <f>_xlfn.XLOOKUP(C892,Proveedores!A:A,Proveedores!B:B)</f>
        <v>UNIMARC</v>
      </c>
      <c r="E892" s="2">
        <v>5</v>
      </c>
      <c r="F892" s="2" t="str">
        <f>_xlfn.XLOOKUP(E892,Productos!A:A,Productos!B:B)</f>
        <v>FIDEOS - TALLARINES</v>
      </c>
      <c r="G892" s="2" t="str">
        <f>_xlfn.XLOOKUP(F892,Productos!B:B,Productos!C:C)</f>
        <v>UN</v>
      </c>
      <c r="H892" s="12">
        <v>6</v>
      </c>
      <c r="I892" s="10">
        <v>770</v>
      </c>
      <c r="J892" s="14">
        <v>1650</v>
      </c>
      <c r="K892" s="10">
        <f t="shared" si="13"/>
        <v>2970</v>
      </c>
    </row>
    <row r="893" spans="1:11" x14ac:dyDescent="0.3">
      <c r="A893" s="2">
        <f>IF(_xlfn.CONCAT(B893:C893)=_xlfn.CONCAT(B892:C892),MAX($A$2:A892),MAX($A$2:A892)+1)</f>
        <v>429</v>
      </c>
      <c r="B893" s="3">
        <v>45218</v>
      </c>
      <c r="C893" s="2" t="s">
        <v>113</v>
      </c>
      <c r="D893" s="47" t="str">
        <f>_xlfn.XLOOKUP(C893,Proveedores!A:A,Proveedores!B:B)</f>
        <v>UNIMARC</v>
      </c>
      <c r="E893" s="2">
        <v>11</v>
      </c>
      <c r="F893" s="2" t="str">
        <f>_xlfn.XLOOKUP(E893,Productos!A:A,Productos!B:B)</f>
        <v>PAN MOLDE</v>
      </c>
      <c r="G893" s="2" t="str">
        <f>_xlfn.XLOOKUP(F893,Productos!B:B,Productos!C:C)</f>
        <v>UN</v>
      </c>
      <c r="H893" s="12">
        <v>1</v>
      </c>
      <c r="I893" s="10">
        <v>1590</v>
      </c>
      <c r="J893" s="14">
        <v>0</v>
      </c>
      <c r="K893" s="10">
        <f t="shared" si="13"/>
        <v>1590</v>
      </c>
    </row>
    <row r="894" spans="1:11" x14ac:dyDescent="0.3">
      <c r="A894" s="2">
        <f>IF(_xlfn.CONCAT(B894:C894)=_xlfn.CONCAT(B893:C893),MAX($A$2:A893),MAX($A$2:A893)+1)</f>
        <v>429</v>
      </c>
      <c r="B894" s="3">
        <v>45218</v>
      </c>
      <c r="C894" s="2" t="s">
        <v>113</v>
      </c>
      <c r="D894" s="47" t="str">
        <f>_xlfn.XLOOKUP(C894,Proveedores!A:A,Proveedores!B:B)</f>
        <v>UNIMARC</v>
      </c>
      <c r="E894" s="2">
        <v>6</v>
      </c>
      <c r="F894" s="2" t="str">
        <f>_xlfn.XLOOKUP(E894,Productos!A:A,Productos!B:B)</f>
        <v>FIDEOS - SPAGHETI</v>
      </c>
      <c r="G894" s="2" t="str">
        <f>_xlfn.XLOOKUP(F894,Productos!B:B,Productos!C:C)</f>
        <v>UN</v>
      </c>
      <c r="H894" s="12">
        <v>6</v>
      </c>
      <c r="I894" s="10">
        <v>770</v>
      </c>
      <c r="J894" s="14">
        <v>1650</v>
      </c>
      <c r="K894" s="10">
        <f t="shared" si="13"/>
        <v>2970</v>
      </c>
    </row>
    <row r="895" spans="1:11" x14ac:dyDescent="0.3">
      <c r="A895" s="2">
        <f>IF(_xlfn.CONCAT(B895:C895)=_xlfn.CONCAT(B894:C894),MAX($A$2:A894),MAX($A$2:A894)+1)</f>
        <v>429</v>
      </c>
      <c r="B895" s="3">
        <v>45218</v>
      </c>
      <c r="C895" s="2" t="s">
        <v>113</v>
      </c>
      <c r="D895" s="47" t="str">
        <f>_xlfn.XLOOKUP(C895,Proveedores!A:A,Proveedores!B:B)</f>
        <v>UNIMARC</v>
      </c>
      <c r="E895" s="2">
        <v>46</v>
      </c>
      <c r="F895" s="2" t="str">
        <f>_xlfn.XLOOKUP(E895,Productos!A:A,Productos!B:B)</f>
        <v>PAN MARRAQUETA</v>
      </c>
      <c r="G895" s="2" t="str">
        <f>_xlfn.XLOOKUP(F895,Productos!B:B,Productos!C:C)</f>
        <v>KG</v>
      </c>
      <c r="H895" s="12">
        <v>0.79</v>
      </c>
      <c r="I895" s="10">
        <v>2190</v>
      </c>
      <c r="J895" s="14">
        <v>0</v>
      </c>
      <c r="K895" s="10">
        <f t="shared" si="13"/>
        <v>1730</v>
      </c>
    </row>
    <row r="896" spans="1:11" x14ac:dyDescent="0.3">
      <c r="A896" s="2">
        <f>IF(_xlfn.CONCAT(B896:C896)=_xlfn.CONCAT(B895:C895),MAX($A$2:A895),MAX($A$2:A895)+1)</f>
        <v>429</v>
      </c>
      <c r="B896" s="3">
        <v>45218</v>
      </c>
      <c r="C896" s="2" t="s">
        <v>113</v>
      </c>
      <c r="D896" s="47" t="str">
        <f>_xlfn.XLOOKUP(C896,Proveedores!A:A,Proveedores!B:B)</f>
        <v>UNIMARC</v>
      </c>
      <c r="E896" s="2">
        <v>1008</v>
      </c>
      <c r="F896" s="2" t="str">
        <f>_xlfn.XLOOKUP(E896,Productos!A:A,Productos!B:B)</f>
        <v>PAN CASA</v>
      </c>
      <c r="G896" s="2" t="str">
        <f>_xlfn.XLOOKUP(F896,Productos!B:B,Productos!C:C)</f>
        <v>KG</v>
      </c>
      <c r="H896" s="12">
        <v>0.52400000000000002</v>
      </c>
      <c r="I896" s="10">
        <v>2950</v>
      </c>
      <c r="J896" s="14">
        <v>0</v>
      </c>
      <c r="K896" s="10">
        <f t="shared" si="13"/>
        <v>1546</v>
      </c>
    </row>
    <row r="897" spans="1:11" x14ac:dyDescent="0.3">
      <c r="A897" s="2">
        <f>IF(_xlfn.CONCAT(B897:C897)=_xlfn.CONCAT(B896:C896),MAX($A$2:A896),MAX($A$2:A896)+1)</f>
        <v>429</v>
      </c>
      <c r="B897" s="3">
        <v>45218</v>
      </c>
      <c r="C897" s="2" t="s">
        <v>113</v>
      </c>
      <c r="D897" s="47" t="str">
        <f>_xlfn.XLOOKUP(C897,Proveedores!A:A,Proveedores!B:B)</f>
        <v>UNIMARC</v>
      </c>
      <c r="E897" s="2">
        <v>42</v>
      </c>
      <c r="F897" s="2" t="str">
        <f>_xlfn.XLOOKUP(E897,Productos!A:A,Productos!B:B)</f>
        <v>PECHUGA POLLO</v>
      </c>
      <c r="G897" s="2" t="str">
        <f>_xlfn.XLOOKUP(F897,Productos!B:B,Productos!C:C)</f>
        <v>KG</v>
      </c>
      <c r="H897" s="12">
        <v>1.1120000000000001</v>
      </c>
      <c r="I897" s="10">
        <v>2990</v>
      </c>
      <c r="J897" s="14">
        <v>0</v>
      </c>
      <c r="K897" s="10">
        <f t="shared" si="13"/>
        <v>3325</v>
      </c>
    </row>
    <row r="898" spans="1:11" x14ac:dyDescent="0.3">
      <c r="A898" s="2">
        <f>IF(_xlfn.CONCAT(B898:C898)=_xlfn.CONCAT(B897:C897),MAX($A$2:A897),MAX($A$2:A897)+1)</f>
        <v>429</v>
      </c>
      <c r="B898" s="3">
        <v>45218</v>
      </c>
      <c r="C898" s="2" t="s">
        <v>113</v>
      </c>
      <c r="D898" s="47" t="str">
        <f>_xlfn.XLOOKUP(C898,Proveedores!A:A,Proveedores!B:B)</f>
        <v>UNIMARC</v>
      </c>
      <c r="E898" s="2">
        <v>20</v>
      </c>
      <c r="F898" s="2" t="str">
        <f>_xlfn.XLOOKUP(E898,Productos!A:A,Productos!B:B)</f>
        <v>ACEITE 900ML</v>
      </c>
      <c r="G898" s="2" t="str">
        <f>_xlfn.XLOOKUP(F898,Productos!B:B,Productos!C:C)</f>
        <v>UN</v>
      </c>
      <c r="H898" s="12">
        <v>2</v>
      </c>
      <c r="I898" s="10">
        <v>1490</v>
      </c>
      <c r="J898" s="14">
        <v>244</v>
      </c>
      <c r="K898" s="10">
        <f t="shared" si="13"/>
        <v>2736</v>
      </c>
    </row>
    <row r="899" spans="1:11" x14ac:dyDescent="0.3">
      <c r="A899" s="2">
        <f>IF(_xlfn.CONCAT(B899:C899)=_xlfn.CONCAT(B898:C898),MAX($A$2:A898),MAX($A$2:A898)+1)</f>
        <v>429</v>
      </c>
      <c r="B899" s="3">
        <v>45218</v>
      </c>
      <c r="C899" s="2" t="s">
        <v>113</v>
      </c>
      <c r="D899" s="47" t="str">
        <f>_xlfn.XLOOKUP(C899,Proveedores!A:A,Proveedores!B:B)</f>
        <v>UNIMARC</v>
      </c>
      <c r="E899" s="2">
        <v>1009</v>
      </c>
      <c r="F899" s="2" t="str">
        <f>_xlfn.XLOOKUP(E899,Productos!A:A,Productos!B:B)</f>
        <v>CAFÉ</v>
      </c>
      <c r="G899" s="2" t="str">
        <f>_xlfn.XLOOKUP(F899,Productos!B:B,Productos!C:C)</f>
        <v>UN</v>
      </c>
      <c r="H899" s="12">
        <v>1</v>
      </c>
      <c r="I899" s="10">
        <v>4090</v>
      </c>
      <c r="J899" s="14">
        <f>1230+143</f>
        <v>1373</v>
      </c>
      <c r="K899" s="10">
        <f t="shared" ref="K899:K962" si="14">ROUND((H899*I899)-J899, 0)</f>
        <v>2717</v>
      </c>
    </row>
    <row r="900" spans="1:11" x14ac:dyDescent="0.3">
      <c r="A900" s="2">
        <f>IF(_xlfn.CONCAT(B900:C900)=_xlfn.CONCAT(B899:C899),MAX($A$2:A899),MAX($A$2:A899)+1)</f>
        <v>429</v>
      </c>
      <c r="B900" s="3">
        <v>45218</v>
      </c>
      <c r="C900" s="2" t="s">
        <v>113</v>
      </c>
      <c r="D900" s="47" t="str">
        <f>_xlfn.XLOOKUP(C900,Proveedores!A:A,Proveedores!B:B)</f>
        <v>UNIMARC</v>
      </c>
      <c r="E900" s="2">
        <v>43</v>
      </c>
      <c r="F900" s="2" t="str">
        <f>_xlfn.XLOOKUP(E900,Productos!A:A,Productos!B:B)</f>
        <v>VINO BLANCO</v>
      </c>
      <c r="G900" s="2" t="str">
        <f>_xlfn.XLOOKUP(F900,Productos!B:B,Productos!C:C)</f>
        <v>UN</v>
      </c>
      <c r="H900" s="12">
        <v>1</v>
      </c>
      <c r="I900" s="10">
        <v>4390</v>
      </c>
      <c r="J900" s="14">
        <v>800</v>
      </c>
      <c r="K900" s="10">
        <f t="shared" si="14"/>
        <v>3590</v>
      </c>
    </row>
    <row r="901" spans="1:11" x14ac:dyDescent="0.3">
      <c r="A901" s="2">
        <f>IF(_xlfn.CONCAT(B901:C901)=_xlfn.CONCAT(B900:C900),MAX($A$2:A900),MAX($A$2:A900)+1)</f>
        <v>429</v>
      </c>
      <c r="B901" s="3">
        <v>45218</v>
      </c>
      <c r="C901" s="2" t="s">
        <v>113</v>
      </c>
      <c r="D901" s="47" t="str">
        <f>_xlfn.XLOOKUP(C901,Proveedores!A:A,Proveedores!B:B)</f>
        <v>UNIMARC</v>
      </c>
      <c r="E901" s="2">
        <v>20</v>
      </c>
      <c r="F901" s="2" t="str">
        <f>_xlfn.XLOOKUP(E901,Productos!A:A,Productos!B:B)</f>
        <v>ACEITE 900ML</v>
      </c>
      <c r="G901" s="2" t="str">
        <f>_xlfn.XLOOKUP(F901,Productos!B:B,Productos!C:C)</f>
        <v>UN</v>
      </c>
      <c r="H901" s="12">
        <v>1</v>
      </c>
      <c r="I901" s="10">
        <v>1490</v>
      </c>
      <c r="J901" s="14">
        <v>550</v>
      </c>
      <c r="K901" s="10">
        <f t="shared" si="14"/>
        <v>940</v>
      </c>
    </row>
    <row r="902" spans="1:11" x14ac:dyDescent="0.3">
      <c r="A902" s="2">
        <f>IF(_xlfn.CONCAT(B902:C902)=_xlfn.CONCAT(B901:C901),MAX($A$2:A901),MAX($A$2:A901)+1)</f>
        <v>429</v>
      </c>
      <c r="B902" s="3">
        <v>45218</v>
      </c>
      <c r="C902" s="2" t="s">
        <v>113</v>
      </c>
      <c r="D902" s="47" t="str">
        <f>_xlfn.XLOOKUP(C902,Proveedores!A:A,Proveedores!B:B)</f>
        <v>UNIMARC</v>
      </c>
      <c r="E902" s="2">
        <v>130</v>
      </c>
      <c r="F902" s="2" t="str">
        <f>_xlfn.XLOOKUP(E902,Productos!A:A,Productos!B:B)</f>
        <v>ATUN</v>
      </c>
      <c r="G902" s="2" t="str">
        <f>_xlfn.XLOOKUP(F902,Productos!B:B,Productos!C:C)</f>
        <v>UN</v>
      </c>
      <c r="H902" s="12">
        <v>2</v>
      </c>
      <c r="I902" s="10">
        <v>1550</v>
      </c>
      <c r="J902" s="14">
        <f>1120+99</f>
        <v>1219</v>
      </c>
      <c r="K902" s="10">
        <f t="shared" si="14"/>
        <v>1881</v>
      </c>
    </row>
    <row r="903" spans="1:11" x14ac:dyDescent="0.3">
      <c r="A903" s="2">
        <f>IF(_xlfn.CONCAT(B903:C903)=_xlfn.CONCAT(B902:C902),MAX($A$2:A902),MAX($A$2:A902)+1)</f>
        <v>429</v>
      </c>
      <c r="B903" s="3">
        <v>45218</v>
      </c>
      <c r="C903" s="2" t="s">
        <v>113</v>
      </c>
      <c r="D903" s="47" t="str">
        <f>_xlfn.XLOOKUP(C903,Proveedores!A:A,Proveedores!B:B)</f>
        <v>UNIMARC</v>
      </c>
      <c r="E903" s="2">
        <v>55</v>
      </c>
      <c r="F903" s="2" t="str">
        <f>_xlfn.XLOOKUP(E903,Productos!A:A,Productos!B:B)</f>
        <v>CERVEZA</v>
      </c>
      <c r="G903" s="2" t="str">
        <f>_xlfn.XLOOKUP(F903,Productos!B:B,Productos!C:C)</f>
        <v>UN</v>
      </c>
      <c r="H903" s="12">
        <v>2</v>
      </c>
      <c r="I903" s="10">
        <v>5190</v>
      </c>
      <c r="J903" s="14">
        <v>3490</v>
      </c>
      <c r="K903" s="10">
        <f t="shared" si="14"/>
        <v>6890</v>
      </c>
    </row>
    <row r="904" spans="1:11" x14ac:dyDescent="0.3">
      <c r="A904" s="2">
        <f>IF(_xlfn.CONCAT(B904:C904)=_xlfn.CONCAT(B903:C903),MAX($A$2:A903),MAX($A$2:A903)+1)</f>
        <v>429</v>
      </c>
      <c r="B904" s="3">
        <v>45218</v>
      </c>
      <c r="C904" s="2" t="s">
        <v>113</v>
      </c>
      <c r="D904" s="47" t="str">
        <f>_xlfn.XLOOKUP(C904,Proveedores!A:A,Proveedores!B:B)</f>
        <v>UNIMARC</v>
      </c>
      <c r="E904" s="2">
        <v>15</v>
      </c>
      <c r="F904" s="2" t="str">
        <f>_xlfn.XLOOKUP(E904,Productos!A:A,Productos!B:B)</f>
        <v>AZUCAR</v>
      </c>
      <c r="G904" s="2" t="str">
        <f>_xlfn.XLOOKUP(F904,Productos!B:B,Productos!C:C)</f>
        <v>KG</v>
      </c>
      <c r="H904" s="12">
        <v>1</v>
      </c>
      <c r="I904" s="10">
        <v>1890</v>
      </c>
      <c r="J904" s="14">
        <v>190</v>
      </c>
      <c r="K904" s="10">
        <f t="shared" si="14"/>
        <v>1700</v>
      </c>
    </row>
    <row r="905" spans="1:11" x14ac:dyDescent="0.3">
      <c r="A905" s="2">
        <f>IF(_xlfn.CONCAT(B905:C905)=_xlfn.CONCAT(B904:C904),MAX($A$2:A904),MAX($A$2:A904)+1)</f>
        <v>430</v>
      </c>
      <c r="B905" s="3">
        <v>45222</v>
      </c>
      <c r="C905" s="2" t="s">
        <v>667</v>
      </c>
      <c r="D905" s="47" t="str">
        <f>_xlfn.XLOOKUP(C905,Proveedores!A:A,Proveedores!B:B)</f>
        <v>LIDER REG ARICA</v>
      </c>
      <c r="E905" s="2">
        <v>-1</v>
      </c>
      <c r="F905" s="2" t="str">
        <f>_xlfn.XLOOKUP(E905,Productos!A:A,Productos!B:B)</f>
        <v>OTROS</v>
      </c>
      <c r="G905" s="2" t="str">
        <f>_xlfn.XLOOKUP(F905,Productos!B:B,Productos!C:C)</f>
        <v>UN</v>
      </c>
      <c r="H905" s="12">
        <v>2</v>
      </c>
      <c r="I905" s="10">
        <v>880</v>
      </c>
      <c r="J905" s="14">
        <v>0</v>
      </c>
      <c r="K905" s="10">
        <f t="shared" si="14"/>
        <v>1760</v>
      </c>
    </row>
    <row r="906" spans="1:11" x14ac:dyDescent="0.3">
      <c r="A906" s="2">
        <f>IF(_xlfn.CONCAT(B906:C906)=_xlfn.CONCAT(B905:C905),MAX($A$2:A905),MAX($A$2:A905)+1)</f>
        <v>430</v>
      </c>
      <c r="B906" s="3">
        <v>45222</v>
      </c>
      <c r="C906" s="2" t="s">
        <v>667</v>
      </c>
      <c r="D906" s="47" t="str">
        <f>_xlfn.XLOOKUP(C906,Proveedores!A:A,Proveedores!B:B)</f>
        <v>LIDER REG ARICA</v>
      </c>
      <c r="E906" s="2">
        <v>29</v>
      </c>
      <c r="F906" s="2" t="str">
        <f>_xlfn.XLOOKUP(E906,Productos!A:A,Productos!B:B)</f>
        <v>CHAMPIÑONES BANDEJA</v>
      </c>
      <c r="G906" s="2" t="str">
        <f>_xlfn.XLOOKUP(F906,Productos!B:B,Productos!C:C)</f>
        <v>UN</v>
      </c>
      <c r="H906" s="12">
        <v>3</v>
      </c>
      <c r="I906" s="10">
        <v>1000</v>
      </c>
      <c r="J906" s="14">
        <v>0</v>
      </c>
      <c r="K906" s="10">
        <f t="shared" si="14"/>
        <v>3000</v>
      </c>
    </row>
    <row r="907" spans="1:11" x14ac:dyDescent="0.3">
      <c r="A907" s="2">
        <f>IF(_xlfn.CONCAT(B907:C907)=_xlfn.CONCAT(B906:C906),MAX($A$2:A906),MAX($A$2:A906)+1)</f>
        <v>430</v>
      </c>
      <c r="B907" s="3">
        <v>45222</v>
      </c>
      <c r="C907" s="2" t="s">
        <v>667</v>
      </c>
      <c r="D907" s="47" t="str">
        <f>_xlfn.XLOOKUP(C907,Proveedores!A:A,Proveedores!B:B)</f>
        <v>LIDER REG ARICA</v>
      </c>
      <c r="E907" s="2">
        <v>117</v>
      </c>
      <c r="F907" s="2" t="str">
        <f>_xlfn.XLOOKUP(E907,Productos!A:A,Productos!B:B)</f>
        <v>CALDO VERDURA</v>
      </c>
      <c r="G907" s="2" t="str">
        <f>_xlfn.XLOOKUP(F907,Productos!B:B,Productos!C:C)</f>
        <v>UN</v>
      </c>
      <c r="H907" s="12">
        <v>1</v>
      </c>
      <c r="I907" s="10">
        <v>1450</v>
      </c>
      <c r="J907" s="14">
        <v>0</v>
      </c>
      <c r="K907" s="10">
        <f t="shared" si="14"/>
        <v>1450</v>
      </c>
    </row>
    <row r="908" spans="1:11" x14ac:dyDescent="0.3">
      <c r="A908" s="2">
        <f>IF(_xlfn.CONCAT(B908:C908)=_xlfn.CONCAT(B907:C907),MAX($A$2:A907),MAX($A$2:A907)+1)</f>
        <v>430</v>
      </c>
      <c r="B908" s="3">
        <v>45222</v>
      </c>
      <c r="C908" s="2" t="s">
        <v>667</v>
      </c>
      <c r="D908" s="47" t="str">
        <f>_xlfn.XLOOKUP(C908,Proveedores!A:A,Proveedores!B:B)</f>
        <v>LIDER REG ARICA</v>
      </c>
      <c r="E908" s="2">
        <v>135</v>
      </c>
      <c r="F908" s="2" t="str">
        <f>_xlfn.XLOOKUP(E908,Productos!A:A,Productos!B:B)</f>
        <v>JAMON SERRANO</v>
      </c>
      <c r="G908" s="2" t="str">
        <f>_xlfn.XLOOKUP(F908,Productos!B:B,Productos!C:C)</f>
        <v>UN</v>
      </c>
      <c r="H908" s="12">
        <v>2</v>
      </c>
      <c r="I908" s="10">
        <v>2990</v>
      </c>
      <c r="J908" s="14">
        <v>0</v>
      </c>
      <c r="K908" s="10">
        <f t="shared" si="14"/>
        <v>5980</v>
      </c>
    </row>
    <row r="909" spans="1:11" x14ac:dyDescent="0.3">
      <c r="A909" s="2">
        <f>IF(_xlfn.CONCAT(B909:C909)=_xlfn.CONCAT(B908:C908),MAX($A$2:A908),MAX($A$2:A908)+1)</f>
        <v>430</v>
      </c>
      <c r="B909" s="3">
        <v>45222</v>
      </c>
      <c r="C909" s="2" t="s">
        <v>667</v>
      </c>
      <c r="D909" s="47" t="str">
        <f>_xlfn.XLOOKUP(C909,Proveedores!A:A,Proveedores!B:B)</f>
        <v>LIDER REG ARICA</v>
      </c>
      <c r="E909" s="2">
        <v>1011</v>
      </c>
      <c r="F909" s="2" t="str">
        <f>_xlfn.XLOOKUP(E909,Productos!A:A,Productos!B:B)</f>
        <v>ART. LIMPIEZA</v>
      </c>
      <c r="G909" s="2" t="str">
        <f>_xlfn.XLOOKUP(F909,Productos!B:B,Productos!C:C)</f>
        <v>UN</v>
      </c>
      <c r="H909" s="12">
        <v>1</v>
      </c>
      <c r="I909" s="10">
        <v>1550</v>
      </c>
      <c r="J909" s="14">
        <v>550</v>
      </c>
      <c r="K909" s="10">
        <f t="shared" si="14"/>
        <v>1000</v>
      </c>
    </row>
    <row r="910" spans="1:11" x14ac:dyDescent="0.3">
      <c r="A910" s="2">
        <f>IF(_xlfn.CONCAT(B910:C910)=_xlfn.CONCAT(B909:C909),MAX($A$2:A909),MAX($A$2:A909)+1)</f>
        <v>430</v>
      </c>
      <c r="B910" s="3">
        <v>45222</v>
      </c>
      <c r="C910" s="2" t="s">
        <v>667</v>
      </c>
      <c r="D910" s="47" t="str">
        <f>_xlfn.XLOOKUP(C910,Proveedores!A:A,Proveedores!B:B)</f>
        <v>LIDER REG ARICA</v>
      </c>
      <c r="E910" s="2">
        <v>1011</v>
      </c>
      <c r="F910" s="2" t="str">
        <f>_xlfn.XLOOKUP(E910,Productos!A:A,Productos!B:B)</f>
        <v>ART. LIMPIEZA</v>
      </c>
      <c r="G910" s="2" t="str">
        <f>_xlfn.XLOOKUP(F910,Productos!B:B,Productos!C:C)</f>
        <v>UN</v>
      </c>
      <c r="H910" s="12">
        <v>1</v>
      </c>
      <c r="I910" s="10">
        <v>890</v>
      </c>
      <c r="J910" s="14">
        <v>0</v>
      </c>
      <c r="K910" s="10">
        <f t="shared" si="14"/>
        <v>890</v>
      </c>
    </row>
    <row r="911" spans="1:11" x14ac:dyDescent="0.3">
      <c r="A911" s="2">
        <f>IF(_xlfn.CONCAT(B911:C911)=_xlfn.CONCAT(B910:C910),MAX($A$2:A910),MAX($A$2:A910)+1)</f>
        <v>430</v>
      </c>
      <c r="B911" s="3">
        <v>45222</v>
      </c>
      <c r="C911" s="2" t="s">
        <v>667</v>
      </c>
      <c r="D911" s="47" t="str">
        <f>_xlfn.XLOOKUP(C911,Proveedores!A:A,Proveedores!B:B)</f>
        <v>LIDER REG ARICA</v>
      </c>
      <c r="E911" s="2">
        <v>49</v>
      </c>
      <c r="F911" s="2" t="str">
        <f>_xlfn.XLOOKUP(E911,Productos!A:A,Productos!B:B)</f>
        <v>PAN RALLADO</v>
      </c>
      <c r="G911" s="2" t="str">
        <f>_xlfn.XLOOKUP(F911,Productos!B:B,Productos!C:C)</f>
        <v>UN</v>
      </c>
      <c r="H911" s="12">
        <v>3</v>
      </c>
      <c r="I911" s="10">
        <v>1390</v>
      </c>
      <c r="J911" s="14">
        <v>1170</v>
      </c>
      <c r="K911" s="10">
        <f t="shared" si="14"/>
        <v>3000</v>
      </c>
    </row>
    <row r="912" spans="1:11" x14ac:dyDescent="0.3">
      <c r="A912" s="2">
        <f>IF(_xlfn.CONCAT(B912:C912)=_xlfn.CONCAT(B911:C911),MAX($A$2:A911),MAX($A$2:A911)+1)</f>
        <v>430</v>
      </c>
      <c r="B912" s="3">
        <v>45222</v>
      </c>
      <c r="C912" s="2" t="s">
        <v>667</v>
      </c>
      <c r="D912" s="47" t="str">
        <f>_xlfn.XLOOKUP(C912,Proveedores!A:A,Proveedores!B:B)</f>
        <v>LIDER REG ARICA</v>
      </c>
      <c r="E912" s="2">
        <v>-1</v>
      </c>
      <c r="F912" s="2" t="str">
        <f>_xlfn.XLOOKUP(E912,Productos!A:A,Productos!B:B)</f>
        <v>OTROS</v>
      </c>
      <c r="G912" s="2" t="str">
        <f>_xlfn.XLOOKUP(F912,Productos!B:B,Productos!C:C)</f>
        <v>UN</v>
      </c>
      <c r="H912" s="12">
        <v>1</v>
      </c>
      <c r="I912" s="10">
        <v>1000</v>
      </c>
      <c r="J912" s="14">
        <v>0</v>
      </c>
      <c r="K912" s="10">
        <f t="shared" si="14"/>
        <v>1000</v>
      </c>
    </row>
    <row r="913" spans="1:11" x14ac:dyDescent="0.3">
      <c r="A913" s="2">
        <f>IF(_xlfn.CONCAT(B913:C913)=_xlfn.CONCAT(B912:C912),MAX($A$2:A912),MAX($A$2:A912)+1)</f>
        <v>430</v>
      </c>
      <c r="B913" s="3">
        <v>45222</v>
      </c>
      <c r="C913" s="2" t="s">
        <v>667</v>
      </c>
      <c r="D913" s="47" t="str">
        <f>_xlfn.XLOOKUP(C913,Proveedores!A:A,Proveedores!B:B)</f>
        <v>LIDER REG ARICA</v>
      </c>
      <c r="E913" s="2">
        <v>8</v>
      </c>
      <c r="F913" s="2" t="str">
        <f>_xlfn.XLOOKUP(E913,Productos!A:A,Productos!B:B)</f>
        <v>JAMON</v>
      </c>
      <c r="G913" s="2" t="str">
        <f>_xlfn.XLOOKUP(F913,Productos!B:B,Productos!C:C)</f>
        <v>KG</v>
      </c>
      <c r="H913" s="12">
        <v>0.36</v>
      </c>
      <c r="I913" s="10">
        <f>2016/H913</f>
        <v>5600</v>
      </c>
      <c r="J913" s="14">
        <v>0</v>
      </c>
      <c r="K913" s="10">
        <f t="shared" si="14"/>
        <v>2016</v>
      </c>
    </row>
    <row r="914" spans="1:11" x14ac:dyDescent="0.3">
      <c r="A914" s="2">
        <f>IF(_xlfn.CONCAT(B914:C914)=_xlfn.CONCAT(B913:C913),MAX($A$2:A913),MAX($A$2:A913)+1)</f>
        <v>430</v>
      </c>
      <c r="B914" s="3">
        <v>45222</v>
      </c>
      <c r="C914" s="2" t="s">
        <v>667</v>
      </c>
      <c r="D914" s="47" t="str">
        <f>_xlfn.XLOOKUP(C914,Proveedores!A:A,Proveedores!B:B)</f>
        <v>LIDER REG ARICA</v>
      </c>
      <c r="E914" s="2">
        <v>1019</v>
      </c>
      <c r="F914" s="2" t="str">
        <f>_xlfn.XLOOKUP(E914,Productos!A:A,Productos!B:B)</f>
        <v>TORTILLAS</v>
      </c>
      <c r="G914" s="2" t="str">
        <f>_xlfn.XLOOKUP(F914,Productos!B:B,Productos!C:C)</f>
        <v>UN</v>
      </c>
      <c r="H914" s="12">
        <v>1</v>
      </c>
      <c r="I914" s="10">
        <v>1390</v>
      </c>
      <c r="J914" s="14">
        <v>390</v>
      </c>
      <c r="K914" s="10">
        <f t="shared" si="14"/>
        <v>1000</v>
      </c>
    </row>
    <row r="915" spans="1:11" x14ac:dyDescent="0.3">
      <c r="A915" s="2">
        <f>IF(_xlfn.CONCAT(B915:C915)=_xlfn.CONCAT(B914:C914),MAX($A$2:A914),MAX($A$2:A914)+1)</f>
        <v>430</v>
      </c>
      <c r="B915" s="3">
        <v>45222</v>
      </c>
      <c r="C915" s="2" t="s">
        <v>667</v>
      </c>
      <c r="D915" s="47" t="str">
        <f>_xlfn.XLOOKUP(C915,Proveedores!A:A,Proveedores!B:B)</f>
        <v>LIDER REG ARICA</v>
      </c>
      <c r="E915" s="2">
        <v>1011</v>
      </c>
      <c r="F915" s="2" t="str">
        <f>_xlfn.XLOOKUP(E915,Productos!A:A,Productos!B:B)</f>
        <v>ART. LIMPIEZA</v>
      </c>
      <c r="G915" s="2" t="str">
        <f>_xlfn.XLOOKUP(F915,Productos!B:B,Productos!C:C)</f>
        <v>UN</v>
      </c>
      <c r="H915" s="12">
        <v>1</v>
      </c>
      <c r="I915" s="10">
        <v>2350</v>
      </c>
      <c r="J915" s="14">
        <v>0</v>
      </c>
      <c r="K915" s="10">
        <f t="shared" si="14"/>
        <v>2350</v>
      </c>
    </row>
    <row r="916" spans="1:11" x14ac:dyDescent="0.3">
      <c r="A916" s="2">
        <f>IF(_xlfn.CONCAT(B916:C916)=_xlfn.CONCAT(B915:C915),MAX($A$2:A915),MAX($A$2:A915)+1)</f>
        <v>430</v>
      </c>
      <c r="B916" s="3">
        <v>45222</v>
      </c>
      <c r="C916" s="2" t="s">
        <v>667</v>
      </c>
      <c r="D916" s="47" t="str">
        <f>_xlfn.XLOOKUP(C916,Proveedores!A:A,Proveedores!B:B)</f>
        <v>LIDER REG ARICA</v>
      </c>
      <c r="E916" s="2">
        <v>1011</v>
      </c>
      <c r="F916" s="2" t="str">
        <f>_xlfn.XLOOKUP(E916,Productos!A:A,Productos!B:B)</f>
        <v>ART. LIMPIEZA</v>
      </c>
      <c r="G916" s="2" t="str">
        <f>_xlfn.XLOOKUP(F916,Productos!B:B,Productos!C:C)</f>
        <v>UN</v>
      </c>
      <c r="H916" s="12">
        <v>2</v>
      </c>
      <c r="I916" s="10">
        <v>1650</v>
      </c>
      <c r="J916" s="14">
        <v>300</v>
      </c>
      <c r="K916" s="10">
        <f t="shared" si="14"/>
        <v>3000</v>
      </c>
    </row>
    <row r="917" spans="1:11" x14ac:dyDescent="0.3">
      <c r="A917" s="2">
        <f>IF(_xlfn.CONCAT(B917:C917)=_xlfn.CONCAT(B916:C916),MAX($A$2:A916),MAX($A$2:A916)+1)</f>
        <v>430</v>
      </c>
      <c r="B917" s="3">
        <v>45222</v>
      </c>
      <c r="C917" s="2" t="s">
        <v>667</v>
      </c>
      <c r="D917" s="47" t="str">
        <f>_xlfn.XLOOKUP(C917,Proveedores!A:A,Proveedores!B:B)</f>
        <v>LIDER REG ARICA</v>
      </c>
      <c r="E917" s="2">
        <v>1011</v>
      </c>
      <c r="F917" s="2" t="str">
        <f>_xlfn.XLOOKUP(E917,Productos!A:A,Productos!B:B)</f>
        <v>ART. LIMPIEZA</v>
      </c>
      <c r="G917" s="2" t="str">
        <f>_xlfn.XLOOKUP(F917,Productos!B:B,Productos!C:C)</f>
        <v>UN</v>
      </c>
      <c r="H917" s="12">
        <v>3</v>
      </c>
      <c r="I917" s="10">
        <v>1000</v>
      </c>
      <c r="J917" s="14">
        <v>0</v>
      </c>
      <c r="K917" s="10">
        <f t="shared" si="14"/>
        <v>3000</v>
      </c>
    </row>
    <row r="918" spans="1:11" x14ac:dyDescent="0.3">
      <c r="A918" s="2">
        <f>IF(_xlfn.CONCAT(B918:C918)=_xlfn.CONCAT(B917:C917),MAX($A$2:A917),MAX($A$2:A917)+1)</f>
        <v>430</v>
      </c>
      <c r="B918" s="3">
        <v>45222</v>
      </c>
      <c r="C918" s="2" t="s">
        <v>667</v>
      </c>
      <c r="D918" s="47" t="str">
        <f>_xlfn.XLOOKUP(C918,Proveedores!A:A,Proveedores!B:B)</f>
        <v>LIDER REG ARICA</v>
      </c>
      <c r="E918" s="2">
        <v>1026</v>
      </c>
      <c r="F918" s="2" t="str">
        <f>_xlfn.XLOOKUP(E918,Productos!A:A,Productos!B:B)</f>
        <v>GELATINA</v>
      </c>
      <c r="G918" s="2" t="str">
        <f>_xlfn.XLOOKUP(F918,Productos!B:B,Productos!C:C)</f>
        <v>UN</v>
      </c>
      <c r="H918" s="12">
        <v>2</v>
      </c>
      <c r="I918" s="10">
        <v>720</v>
      </c>
      <c r="J918" s="14">
        <v>440</v>
      </c>
      <c r="K918" s="10">
        <f t="shared" si="14"/>
        <v>1000</v>
      </c>
    </row>
    <row r="919" spans="1:11" x14ac:dyDescent="0.3">
      <c r="A919" s="2">
        <f>IF(_xlfn.CONCAT(B919:C919)=_xlfn.CONCAT(B918:C918),MAX($A$2:A918),MAX($A$2:A918)+1)</f>
        <v>430</v>
      </c>
      <c r="B919" s="3">
        <v>45222</v>
      </c>
      <c r="C919" s="2" t="s">
        <v>667</v>
      </c>
      <c r="D919" s="47" t="str">
        <f>_xlfn.XLOOKUP(C919,Proveedores!A:A,Proveedores!B:B)</f>
        <v>LIDER REG ARICA</v>
      </c>
      <c r="E919" s="2">
        <v>14</v>
      </c>
      <c r="F919" s="2" t="str">
        <f>_xlfn.XLOOKUP(E919,Productos!A:A,Productos!B:B)</f>
        <v>ARROZ</v>
      </c>
      <c r="G919" s="2" t="str">
        <f>_xlfn.XLOOKUP(F919,Productos!B:B,Productos!C:C)</f>
        <v>UN</v>
      </c>
      <c r="H919" s="12">
        <v>1</v>
      </c>
      <c r="I919" s="10">
        <v>730</v>
      </c>
      <c r="J919" s="14">
        <v>0</v>
      </c>
      <c r="K919" s="10">
        <f t="shared" si="14"/>
        <v>730</v>
      </c>
    </row>
    <row r="920" spans="1:11" x14ac:dyDescent="0.3">
      <c r="A920" s="2">
        <f>IF(_xlfn.CONCAT(B920:C920)=_xlfn.CONCAT(B919:C919),MAX($A$2:A919),MAX($A$2:A919)+1)</f>
        <v>430</v>
      </c>
      <c r="B920" s="3">
        <v>45222</v>
      </c>
      <c r="C920" s="2" t="s">
        <v>667</v>
      </c>
      <c r="D920" s="47" t="str">
        <f>_xlfn.XLOOKUP(C920,Proveedores!A:A,Proveedores!B:B)</f>
        <v>LIDER REG ARICA</v>
      </c>
      <c r="E920" s="2">
        <v>75</v>
      </c>
      <c r="F920" s="2" t="str">
        <f>_xlfn.XLOOKUP(E920,Productos!A:A,Productos!B:B)</f>
        <v>POLVOS DE HORNEAR</v>
      </c>
      <c r="G920" s="2" t="str">
        <f>_xlfn.XLOOKUP(F920,Productos!B:B,Productos!C:C)</f>
        <v>UN</v>
      </c>
      <c r="H920" s="12">
        <v>1</v>
      </c>
      <c r="I920" s="10">
        <v>990</v>
      </c>
      <c r="J920" s="14">
        <v>0</v>
      </c>
      <c r="K920" s="10">
        <f t="shared" si="14"/>
        <v>990</v>
      </c>
    </row>
    <row r="921" spans="1:11" x14ac:dyDescent="0.3">
      <c r="A921" s="2">
        <f>IF(_xlfn.CONCAT(B921:C921)=_xlfn.CONCAT(B920:C920),MAX($A$2:A920),MAX($A$2:A920)+1)</f>
        <v>430</v>
      </c>
      <c r="B921" s="3">
        <v>45222</v>
      </c>
      <c r="C921" s="2" t="s">
        <v>667</v>
      </c>
      <c r="D921" s="47" t="str">
        <f>_xlfn.XLOOKUP(C921,Proveedores!A:A,Proveedores!B:B)</f>
        <v>LIDER REG ARICA</v>
      </c>
      <c r="E921" s="2">
        <v>1041</v>
      </c>
      <c r="F921" s="2" t="str">
        <f>_xlfn.XLOOKUP(E921,Productos!A:A,Productos!B:B)</f>
        <v>ACCESORIOS COCINA</v>
      </c>
      <c r="G921" s="2" t="str">
        <f>_xlfn.XLOOKUP(F921,Productos!B:B,Productos!C:C)</f>
        <v>UN</v>
      </c>
      <c r="H921" s="12">
        <v>1</v>
      </c>
      <c r="I921" s="10">
        <v>10990</v>
      </c>
      <c r="J921" s="14">
        <v>0</v>
      </c>
      <c r="K921" s="10">
        <f t="shared" si="14"/>
        <v>10990</v>
      </c>
    </row>
    <row r="922" spans="1:11" x14ac:dyDescent="0.3">
      <c r="A922" s="2">
        <f>IF(_xlfn.CONCAT(B922:C922)=_xlfn.CONCAT(B921:C921),MAX($A$2:A921),MAX($A$2:A921)+1)</f>
        <v>430</v>
      </c>
      <c r="B922" s="3">
        <v>45222</v>
      </c>
      <c r="C922" s="2" t="s">
        <v>667</v>
      </c>
      <c r="D922" s="47" t="str">
        <f>_xlfn.XLOOKUP(C922,Proveedores!A:A,Proveedores!B:B)</f>
        <v>LIDER REG ARICA</v>
      </c>
      <c r="E922" s="2">
        <v>43</v>
      </c>
      <c r="F922" s="2" t="str">
        <f>_xlfn.XLOOKUP(E922,Productos!A:A,Productos!B:B)</f>
        <v>VINO BLANCO</v>
      </c>
      <c r="G922" s="2" t="str">
        <f>_xlfn.XLOOKUP(F922,Productos!B:B,Productos!C:C)</f>
        <v>UN</v>
      </c>
      <c r="H922" s="12">
        <v>1</v>
      </c>
      <c r="I922" s="10">
        <v>780</v>
      </c>
      <c r="J922" s="14">
        <v>0</v>
      </c>
      <c r="K922" s="10">
        <f t="shared" si="14"/>
        <v>780</v>
      </c>
    </row>
    <row r="923" spans="1:11" x14ac:dyDescent="0.3">
      <c r="A923" s="2">
        <f>IF(_xlfn.CONCAT(B923:C923)=_xlfn.CONCAT(B922:C922),MAX($A$2:A922),MAX($A$2:A922)+1)</f>
        <v>430</v>
      </c>
      <c r="B923" s="3">
        <v>45222</v>
      </c>
      <c r="C923" s="2" t="s">
        <v>667</v>
      </c>
      <c r="D923" s="47" t="str">
        <f>_xlfn.XLOOKUP(C923,Proveedores!A:A,Proveedores!B:B)</f>
        <v>LIDER REG ARICA</v>
      </c>
      <c r="E923" s="2">
        <v>136</v>
      </c>
      <c r="F923" s="2" t="str">
        <f>_xlfn.XLOOKUP(E923,Productos!A:A,Productos!B:B)</f>
        <v>CREMA DE LENTEJAS</v>
      </c>
      <c r="G923" s="2" t="str">
        <f>_xlfn.XLOOKUP(F923,Productos!B:B,Productos!C:C)</f>
        <v>UN</v>
      </c>
      <c r="H923" s="12">
        <v>1</v>
      </c>
      <c r="I923" s="10">
        <v>860</v>
      </c>
      <c r="J923" s="14">
        <v>0</v>
      </c>
      <c r="K923" s="10">
        <f t="shared" si="14"/>
        <v>860</v>
      </c>
    </row>
    <row r="924" spans="1:11" x14ac:dyDescent="0.3">
      <c r="A924" s="2">
        <f>IF(_xlfn.CONCAT(B924:C924)=_xlfn.CONCAT(B923:C923),MAX($A$2:A923),MAX($A$2:A923)+1)</f>
        <v>430</v>
      </c>
      <c r="B924" s="3">
        <v>45222</v>
      </c>
      <c r="C924" s="2" t="s">
        <v>667</v>
      </c>
      <c r="D924" s="47" t="str">
        <f>_xlfn.XLOOKUP(C924,Proveedores!A:A,Proveedores!B:B)</f>
        <v>LIDER REG ARICA</v>
      </c>
      <c r="E924" s="2">
        <v>1011</v>
      </c>
      <c r="F924" s="2" t="str">
        <f>_xlfn.XLOOKUP(E924,Productos!A:A,Productos!B:B)</f>
        <v>ART. LIMPIEZA</v>
      </c>
      <c r="G924" s="2" t="str">
        <f>_xlfn.XLOOKUP(F924,Productos!B:B,Productos!C:C)</f>
        <v>UN</v>
      </c>
      <c r="H924" s="12">
        <v>1</v>
      </c>
      <c r="I924" s="10">
        <v>1950</v>
      </c>
      <c r="J924" s="14">
        <v>260</v>
      </c>
      <c r="K924" s="10">
        <f t="shared" si="14"/>
        <v>1690</v>
      </c>
    </row>
    <row r="925" spans="1:11" x14ac:dyDescent="0.3">
      <c r="A925" s="2">
        <f>IF(_xlfn.CONCAT(B925:C925)=_xlfn.CONCAT(B924:C924),MAX($A$2:A924),MAX($A$2:A924)+1)</f>
        <v>430</v>
      </c>
      <c r="B925" s="3">
        <v>45222</v>
      </c>
      <c r="C925" s="2" t="s">
        <v>667</v>
      </c>
      <c r="D925" s="47" t="str">
        <f>_xlfn.XLOOKUP(C925,Proveedores!A:A,Proveedores!B:B)</f>
        <v>LIDER REG ARICA</v>
      </c>
      <c r="E925" s="2">
        <v>-1</v>
      </c>
      <c r="F925" s="2" t="str">
        <f>_xlfn.XLOOKUP(E925,Productos!A:A,Productos!B:B)</f>
        <v>OTROS</v>
      </c>
      <c r="G925" s="2" t="str">
        <f>_xlfn.XLOOKUP(F925,Productos!B:B,Productos!C:C)</f>
        <v>UN</v>
      </c>
      <c r="H925" s="12">
        <v>4</v>
      </c>
      <c r="I925" s="10">
        <v>690</v>
      </c>
      <c r="J925" s="14">
        <v>760</v>
      </c>
      <c r="K925" s="10">
        <f t="shared" si="14"/>
        <v>2000</v>
      </c>
    </row>
    <row r="926" spans="1:11" x14ac:dyDescent="0.3">
      <c r="A926" s="2">
        <f>IF(_xlfn.CONCAT(B926:C926)=_xlfn.CONCAT(B925:C925),MAX($A$2:A925),MAX($A$2:A925)+1)</f>
        <v>430</v>
      </c>
      <c r="B926" s="3">
        <v>45222</v>
      </c>
      <c r="C926" s="2" t="s">
        <v>667</v>
      </c>
      <c r="D926" s="47" t="str">
        <f>_xlfn.XLOOKUP(C926,Proveedores!A:A,Proveedores!B:B)</f>
        <v>LIDER REG ARICA</v>
      </c>
      <c r="E926" s="2">
        <v>1011</v>
      </c>
      <c r="F926" s="2" t="str">
        <f>_xlfn.XLOOKUP(E926,Productos!A:A,Productos!B:B)</f>
        <v>ART. LIMPIEZA</v>
      </c>
      <c r="G926" s="2" t="str">
        <f>_xlfn.XLOOKUP(F926,Productos!B:B,Productos!C:C)</f>
        <v>UN</v>
      </c>
      <c r="H926" s="12">
        <v>2</v>
      </c>
      <c r="I926" s="10">
        <v>590</v>
      </c>
      <c r="J926" s="14">
        <v>180</v>
      </c>
      <c r="K926" s="10">
        <f t="shared" si="14"/>
        <v>1000</v>
      </c>
    </row>
    <row r="927" spans="1:11" x14ac:dyDescent="0.3">
      <c r="A927" s="2">
        <f>IF(_xlfn.CONCAT(B927:C927)=_xlfn.CONCAT(B926:C926),MAX($A$2:A926),MAX($A$2:A926)+1)</f>
        <v>430</v>
      </c>
      <c r="B927" s="3">
        <v>45222</v>
      </c>
      <c r="C927" s="2" t="s">
        <v>667</v>
      </c>
      <c r="D927" s="47" t="str">
        <f>_xlfn.XLOOKUP(C927,Proveedores!A:A,Proveedores!B:B)</f>
        <v>LIDER REG ARICA</v>
      </c>
      <c r="E927" s="2">
        <v>-1</v>
      </c>
      <c r="F927" s="2" t="str">
        <f>_xlfn.XLOOKUP(E927,Productos!A:A,Productos!B:B)</f>
        <v>OTROS</v>
      </c>
      <c r="G927" s="2" t="str">
        <f>_xlfn.XLOOKUP(F927,Productos!B:B,Productos!C:C)</f>
        <v>UN</v>
      </c>
      <c r="H927" s="12">
        <v>1</v>
      </c>
      <c r="I927" s="10">
        <v>1150</v>
      </c>
      <c r="J927" s="14">
        <v>150</v>
      </c>
      <c r="K927" s="10">
        <f t="shared" si="14"/>
        <v>1000</v>
      </c>
    </row>
    <row r="928" spans="1:11" x14ac:dyDescent="0.3">
      <c r="A928" s="2">
        <f>IF(_xlfn.CONCAT(B928:C928)=_xlfn.CONCAT(B927:C927),MAX($A$2:A927),MAX($A$2:A927)+1)</f>
        <v>430</v>
      </c>
      <c r="B928" s="3">
        <v>45222</v>
      </c>
      <c r="C928" s="2" t="s">
        <v>667</v>
      </c>
      <c r="D928" s="47" t="str">
        <f>_xlfn.XLOOKUP(C928,Proveedores!A:A,Proveedores!B:B)</f>
        <v>LIDER REG ARICA</v>
      </c>
      <c r="E928" s="2">
        <v>1009</v>
      </c>
      <c r="F928" s="2" t="str">
        <f>_xlfn.XLOOKUP(E928,Productos!A:A,Productos!B:B)</f>
        <v>CAFÉ</v>
      </c>
      <c r="G928" s="2" t="str">
        <f>_xlfn.XLOOKUP(F928,Productos!B:B,Productos!C:C)</f>
        <v>UN</v>
      </c>
      <c r="H928" s="12">
        <v>1</v>
      </c>
      <c r="I928" s="10">
        <v>1000</v>
      </c>
      <c r="J928" s="14">
        <v>0</v>
      </c>
      <c r="K928" s="10">
        <f t="shared" si="14"/>
        <v>1000</v>
      </c>
    </row>
    <row r="929" spans="1:11" x14ac:dyDescent="0.3">
      <c r="A929" s="2">
        <f>IF(_xlfn.CONCAT(B929:C929)=_xlfn.CONCAT(B928:C928),MAX($A$2:A928),MAX($A$2:A928)+1)</f>
        <v>430</v>
      </c>
      <c r="B929" s="3">
        <v>45222</v>
      </c>
      <c r="C929" s="2" t="s">
        <v>667</v>
      </c>
      <c r="D929" s="47" t="str">
        <f>_xlfn.XLOOKUP(C929,Proveedores!A:A,Proveedores!B:B)</f>
        <v>LIDER REG ARICA</v>
      </c>
      <c r="E929" s="2">
        <v>1036</v>
      </c>
      <c r="F929" s="2" t="str">
        <f>_xlfn.XLOOKUP(E929,Productos!A:A,Productos!B:B)</f>
        <v>SERVILLETAS</v>
      </c>
      <c r="G929" s="2" t="str">
        <f>_xlfn.XLOOKUP(F929,Productos!B:B,Productos!C:C)</f>
        <v>UN</v>
      </c>
      <c r="H929" s="12">
        <v>2</v>
      </c>
      <c r="I929" s="10">
        <v>1550</v>
      </c>
      <c r="J929" s="14">
        <v>610</v>
      </c>
      <c r="K929" s="10">
        <f t="shared" si="14"/>
        <v>2490</v>
      </c>
    </row>
    <row r="930" spans="1:11" x14ac:dyDescent="0.3">
      <c r="A930" s="2">
        <f>IF(_xlfn.CONCAT(B930:C930)=_xlfn.CONCAT(B929:C929),MAX($A$2:A929),MAX($A$2:A929)+1)</f>
        <v>430</v>
      </c>
      <c r="B930" s="3">
        <v>45222</v>
      </c>
      <c r="C930" s="2" t="s">
        <v>667</v>
      </c>
      <c r="D930" s="47" t="str">
        <f>_xlfn.XLOOKUP(C930,Proveedores!A:A,Proveedores!B:B)</f>
        <v>LIDER REG ARICA</v>
      </c>
      <c r="E930" s="2">
        <v>1008</v>
      </c>
      <c r="F930" s="2" t="str">
        <f>_xlfn.XLOOKUP(E930,Productos!A:A,Productos!B:B)</f>
        <v>PAN CASA</v>
      </c>
      <c r="G930" s="2" t="str">
        <f>_xlfn.XLOOKUP(F930,Productos!B:B,Productos!C:C)</f>
        <v>KG</v>
      </c>
      <c r="H930" s="12">
        <v>0.69</v>
      </c>
      <c r="I930" s="10">
        <f>2036/H930</f>
        <v>2950.7246376811595</v>
      </c>
      <c r="J930" s="14">
        <v>0</v>
      </c>
      <c r="K930" s="10">
        <f t="shared" si="14"/>
        <v>2036</v>
      </c>
    </row>
    <row r="931" spans="1:11" x14ac:dyDescent="0.3">
      <c r="A931" s="2">
        <f>IF(_xlfn.CONCAT(B931:C931)=_xlfn.CONCAT(B930:C930),MAX($A$2:A930),MAX($A$2:A930)+1)</f>
        <v>430</v>
      </c>
      <c r="B931" s="3">
        <v>45222</v>
      </c>
      <c r="C931" s="2" t="s">
        <v>667</v>
      </c>
      <c r="D931" s="47" t="str">
        <f>_xlfn.XLOOKUP(C931,Proveedores!A:A,Proveedores!B:B)</f>
        <v>LIDER REG ARICA</v>
      </c>
      <c r="E931" s="2">
        <v>1041</v>
      </c>
      <c r="F931" s="2" t="str">
        <f>_xlfn.XLOOKUP(E931,Productos!A:A,Productos!B:B)</f>
        <v>ACCESORIOS COCINA</v>
      </c>
      <c r="G931" s="2" t="str">
        <f>_xlfn.XLOOKUP(F931,Productos!B:B,Productos!C:C)</f>
        <v>UN</v>
      </c>
      <c r="H931" s="12">
        <v>1</v>
      </c>
      <c r="I931" s="10">
        <v>1000</v>
      </c>
      <c r="J931" s="14">
        <v>0</v>
      </c>
      <c r="K931" s="10">
        <f t="shared" si="14"/>
        <v>1000</v>
      </c>
    </row>
    <row r="932" spans="1:11" x14ac:dyDescent="0.3">
      <c r="A932" s="2">
        <f>IF(_xlfn.CONCAT(B932:C932)=_xlfn.CONCAT(B931:C931),MAX($A$2:A931),MAX($A$2:A931)+1)</f>
        <v>430</v>
      </c>
      <c r="B932" s="3">
        <v>45222</v>
      </c>
      <c r="C932" s="2" t="s">
        <v>667</v>
      </c>
      <c r="D932" s="47" t="str">
        <f>_xlfn.XLOOKUP(C932,Proveedores!A:A,Proveedores!B:B)</f>
        <v>LIDER REG ARICA</v>
      </c>
      <c r="E932" s="2">
        <v>1011</v>
      </c>
      <c r="F932" s="2" t="str">
        <f>_xlfn.XLOOKUP(E932,Productos!A:A,Productos!B:B)</f>
        <v>ART. LIMPIEZA</v>
      </c>
      <c r="G932" s="2" t="str">
        <f>_xlfn.XLOOKUP(F932,Productos!B:B,Productos!C:C)</f>
        <v>UN</v>
      </c>
      <c r="H932" s="12">
        <v>1</v>
      </c>
      <c r="I932" s="10">
        <v>1000</v>
      </c>
      <c r="J932" s="14">
        <v>0</v>
      </c>
      <c r="K932" s="10">
        <f t="shared" si="14"/>
        <v>1000</v>
      </c>
    </row>
    <row r="933" spans="1:11" x14ac:dyDescent="0.3">
      <c r="A933" s="2">
        <f>IF(_xlfn.CONCAT(B933:C933)=_xlfn.CONCAT(B932:C932),MAX($A$2:A932),MAX($A$2:A932)+1)</f>
        <v>430</v>
      </c>
      <c r="B933" s="3">
        <v>45222</v>
      </c>
      <c r="C933" s="2" t="s">
        <v>667</v>
      </c>
      <c r="D933" s="47" t="str">
        <f>_xlfn.XLOOKUP(C933,Proveedores!A:A,Proveedores!B:B)</f>
        <v>LIDER REG ARICA</v>
      </c>
      <c r="E933" s="2">
        <v>1011</v>
      </c>
      <c r="F933" s="2" t="str">
        <f>_xlfn.XLOOKUP(E933,Productos!A:A,Productos!B:B)</f>
        <v>ART. LIMPIEZA</v>
      </c>
      <c r="G933" s="2" t="str">
        <f>_xlfn.XLOOKUP(F933,Productos!B:B,Productos!C:C)</f>
        <v>UN</v>
      </c>
      <c r="H933" s="12">
        <v>1</v>
      </c>
      <c r="I933" s="10">
        <v>2690</v>
      </c>
      <c r="J933" s="14">
        <v>0</v>
      </c>
      <c r="K933" s="10">
        <f t="shared" si="14"/>
        <v>2690</v>
      </c>
    </row>
    <row r="934" spans="1:11" x14ac:dyDescent="0.3">
      <c r="A934" s="2">
        <f>IF(_xlfn.CONCAT(B934:C934)=_xlfn.CONCAT(B933:C933),MAX($A$2:A933),MAX($A$2:A933)+1)</f>
        <v>430</v>
      </c>
      <c r="B934" s="3">
        <v>45222</v>
      </c>
      <c r="C934" s="2" t="s">
        <v>667</v>
      </c>
      <c r="D934" s="47" t="str">
        <f>_xlfn.XLOOKUP(C934,Proveedores!A:A,Proveedores!B:B)</f>
        <v>LIDER REG ARICA</v>
      </c>
      <c r="E934" s="2">
        <v>11</v>
      </c>
      <c r="F934" s="2" t="str">
        <f>_xlfn.XLOOKUP(E934,Productos!A:A,Productos!B:B)</f>
        <v>PAN MOLDE</v>
      </c>
      <c r="G934" s="2" t="str">
        <f>_xlfn.XLOOKUP(F934,Productos!B:B,Productos!C:C)</f>
        <v>UN</v>
      </c>
      <c r="H934" s="12">
        <v>1</v>
      </c>
      <c r="I934" s="10">
        <v>2590</v>
      </c>
      <c r="J934" s="14">
        <v>590</v>
      </c>
      <c r="K934" s="10">
        <f t="shared" si="14"/>
        <v>2000</v>
      </c>
    </row>
    <row r="935" spans="1:11" x14ac:dyDescent="0.3">
      <c r="A935" s="2">
        <f>IF(_xlfn.CONCAT(B935:C935)=_xlfn.CONCAT(B934:C934),MAX($A$2:A934),MAX($A$2:A934)+1)</f>
        <v>430</v>
      </c>
      <c r="B935" s="3">
        <v>45222</v>
      </c>
      <c r="C935" s="2" t="s">
        <v>667</v>
      </c>
      <c r="D935" s="47" t="str">
        <f>_xlfn.XLOOKUP(C935,Proveedores!A:A,Proveedores!B:B)</f>
        <v>LIDER REG ARICA</v>
      </c>
      <c r="E935" s="2">
        <v>47</v>
      </c>
      <c r="F935" s="2" t="str">
        <f>_xlfn.XLOOKUP(E935,Productos!A:A,Productos!B:B)</f>
        <v>QUESILLO POTE</v>
      </c>
      <c r="G935" s="2" t="str">
        <f>_xlfn.XLOOKUP(F935,Productos!B:B,Productos!C:C)</f>
        <v>UN</v>
      </c>
      <c r="H935" s="12">
        <v>1</v>
      </c>
      <c r="I935" s="10">
        <v>1750</v>
      </c>
      <c r="J935" s="14">
        <v>0</v>
      </c>
      <c r="K935" s="10">
        <f t="shared" si="14"/>
        <v>1750</v>
      </c>
    </row>
    <row r="936" spans="1:11" x14ac:dyDescent="0.3">
      <c r="A936" s="2">
        <f>IF(_xlfn.CONCAT(B936:C936)=_xlfn.CONCAT(B935:C935),MAX($A$2:A935),MAX($A$2:A935)+1)</f>
        <v>430</v>
      </c>
      <c r="B936" s="3">
        <v>45222</v>
      </c>
      <c r="C936" s="2" t="s">
        <v>667</v>
      </c>
      <c r="D936" s="47" t="str">
        <f>_xlfn.XLOOKUP(C936,Proveedores!A:A,Proveedores!B:B)</f>
        <v>LIDER REG ARICA</v>
      </c>
      <c r="E936" s="2">
        <v>137</v>
      </c>
      <c r="F936" s="2" t="str">
        <f>_xlfn.XLOOKUP(E936,Productos!A:A,Productos!B:B)</f>
        <v>CALAMAR ANILLOS</v>
      </c>
      <c r="G936" s="2" t="str">
        <f>_xlfn.XLOOKUP(F936,Productos!B:B,Productos!C:C)</f>
        <v>UN</v>
      </c>
      <c r="H936" s="12">
        <v>1</v>
      </c>
      <c r="I936" s="10">
        <v>7790</v>
      </c>
      <c r="J936" s="14">
        <v>0</v>
      </c>
      <c r="K936" s="10">
        <f t="shared" si="14"/>
        <v>7790</v>
      </c>
    </row>
    <row r="937" spans="1:11" x14ac:dyDescent="0.3">
      <c r="A937" s="2">
        <f>IF(_xlfn.CONCAT(B937:C937)=_xlfn.CONCAT(B936:C936),MAX($A$2:A936),MAX($A$2:A936)+1)</f>
        <v>430</v>
      </c>
      <c r="B937" s="3">
        <v>45222</v>
      </c>
      <c r="C937" s="2" t="s">
        <v>667</v>
      </c>
      <c r="D937" s="47" t="str">
        <f>_xlfn.XLOOKUP(C937,Proveedores!A:A,Proveedores!B:B)</f>
        <v>LIDER REG ARICA</v>
      </c>
      <c r="E937" s="2">
        <v>1047</v>
      </c>
      <c r="F937" s="2" t="str">
        <f>_xlfn.XLOOKUP(E937,Productos!A:A,Productos!B:B)</f>
        <v>YOGHURT CASA</v>
      </c>
      <c r="G937" s="2" t="str">
        <f>_xlfn.XLOOKUP(F937,Productos!B:B,Productos!C:C)</f>
        <v>UN</v>
      </c>
      <c r="H937" s="12">
        <v>4</v>
      </c>
      <c r="I937" s="10">
        <v>260</v>
      </c>
      <c r="J937" s="14">
        <v>0</v>
      </c>
      <c r="K937" s="10">
        <f t="shared" si="14"/>
        <v>1040</v>
      </c>
    </row>
    <row r="938" spans="1:11" x14ac:dyDescent="0.3">
      <c r="A938" s="2">
        <f>IF(_xlfn.CONCAT(B938:C938)=_xlfn.CONCAT(B937:C937),MAX($A$2:A937),MAX($A$2:A937)+1)</f>
        <v>430</v>
      </c>
      <c r="B938" s="3">
        <v>45222</v>
      </c>
      <c r="C938" s="2" t="s">
        <v>667</v>
      </c>
      <c r="D938" s="47" t="str">
        <f>_xlfn.XLOOKUP(C938,Proveedores!A:A,Proveedores!B:B)</f>
        <v>LIDER REG ARICA</v>
      </c>
      <c r="E938" s="2">
        <v>-1</v>
      </c>
      <c r="F938" s="2" t="str">
        <f>_xlfn.XLOOKUP(E938,Productos!A:A,Productos!B:B)</f>
        <v>OTROS</v>
      </c>
      <c r="G938" s="2" t="str">
        <f>_xlfn.XLOOKUP(F938,Productos!B:B,Productos!C:C)</f>
        <v>UN</v>
      </c>
      <c r="H938" s="12">
        <v>2</v>
      </c>
      <c r="I938" s="10">
        <v>460</v>
      </c>
      <c r="J938" s="14">
        <v>0</v>
      </c>
      <c r="K938" s="10">
        <f t="shared" si="14"/>
        <v>920</v>
      </c>
    </row>
    <row r="939" spans="1:11" x14ac:dyDescent="0.3">
      <c r="A939" s="2">
        <f>IF(_xlfn.CONCAT(B939:C939)=_xlfn.CONCAT(B938:C938),MAX($A$2:A938),MAX($A$2:A938)+1)</f>
        <v>430</v>
      </c>
      <c r="B939" s="3">
        <v>45222</v>
      </c>
      <c r="C939" s="2" t="s">
        <v>667</v>
      </c>
      <c r="D939" s="47" t="str">
        <f>_xlfn.XLOOKUP(C939,Proveedores!A:A,Proveedores!B:B)</f>
        <v>LIDER REG ARICA</v>
      </c>
      <c r="E939" s="2">
        <v>9</v>
      </c>
      <c r="F939" s="2" t="str">
        <f>_xlfn.XLOOKUP(E939,Productos!A:A,Productos!B:B)</f>
        <v>LECHE SEMIDESCREMADA</v>
      </c>
      <c r="G939" s="2" t="str">
        <f>_xlfn.XLOOKUP(F939,Productos!B:B,Productos!C:C)</f>
        <v>UN</v>
      </c>
      <c r="H939" s="12">
        <v>2</v>
      </c>
      <c r="I939" s="10">
        <v>990</v>
      </c>
      <c r="J939" s="14">
        <v>0</v>
      </c>
      <c r="K939" s="10">
        <f t="shared" si="14"/>
        <v>1980</v>
      </c>
    </row>
    <row r="940" spans="1:11" x14ac:dyDescent="0.3">
      <c r="A940" s="2">
        <f>IF(_xlfn.CONCAT(B940:C940)=_xlfn.CONCAT(B939:C939),MAX($A$2:A939),MAX($A$2:A939)+1)</f>
        <v>430</v>
      </c>
      <c r="B940" s="3">
        <v>45222</v>
      </c>
      <c r="C940" s="2" t="s">
        <v>667</v>
      </c>
      <c r="D940" s="47" t="str">
        <f>_xlfn.XLOOKUP(C940,Proveedores!A:A,Proveedores!B:B)</f>
        <v>LIDER REG ARICA</v>
      </c>
      <c r="E940" s="2">
        <v>-1</v>
      </c>
      <c r="F940" s="2" t="str">
        <f>_xlfn.XLOOKUP(E940,Productos!A:A,Productos!B:B)</f>
        <v>OTROS</v>
      </c>
      <c r="G940" s="2" t="str">
        <f>_xlfn.XLOOKUP(F940,Productos!B:B,Productos!C:C)</f>
        <v>UN</v>
      </c>
      <c r="H940" s="12">
        <v>1</v>
      </c>
      <c r="I940" s="10">
        <v>1650</v>
      </c>
      <c r="J940" s="14">
        <v>0</v>
      </c>
      <c r="K940" s="10">
        <f t="shared" si="14"/>
        <v>1650</v>
      </c>
    </row>
    <row r="941" spans="1:11" x14ac:dyDescent="0.3">
      <c r="A941" s="2">
        <f>IF(_xlfn.CONCAT(B941:C941)=_xlfn.CONCAT(B940:C940),MAX($A$2:A940),MAX($A$2:A940)+1)</f>
        <v>430</v>
      </c>
      <c r="B941" s="3">
        <v>45222</v>
      </c>
      <c r="C941" s="2" t="s">
        <v>667</v>
      </c>
      <c r="D941" s="47" t="str">
        <f>_xlfn.XLOOKUP(C941,Proveedores!A:A,Proveedores!B:B)</f>
        <v>LIDER REG ARICA</v>
      </c>
      <c r="E941" s="2">
        <v>42</v>
      </c>
      <c r="F941" s="2" t="str">
        <f>_xlfn.XLOOKUP(E941,Productos!A:A,Productos!B:B)</f>
        <v>PECHUGA POLLO</v>
      </c>
      <c r="G941" s="2" t="str">
        <f>_xlfn.XLOOKUP(F941,Productos!B:B,Productos!C:C)</f>
        <v>KG</v>
      </c>
      <c r="H941" s="12">
        <v>2.99</v>
      </c>
      <c r="I941" s="10">
        <v>2900</v>
      </c>
      <c r="J941" s="14">
        <v>0</v>
      </c>
      <c r="K941" s="10">
        <f t="shared" si="14"/>
        <v>8671</v>
      </c>
    </row>
    <row r="942" spans="1:11" x14ac:dyDescent="0.3">
      <c r="A942" s="2">
        <f>IF(_xlfn.CONCAT(B942:C942)=_xlfn.CONCAT(B941:C941),MAX($A$2:A941),MAX($A$2:A941)+1)</f>
        <v>430</v>
      </c>
      <c r="B942" s="3">
        <v>45222</v>
      </c>
      <c r="C942" s="2" t="s">
        <v>667</v>
      </c>
      <c r="D942" s="47" t="str">
        <f>_xlfn.XLOOKUP(C942,Proveedores!A:A,Proveedores!B:B)</f>
        <v>LIDER REG ARICA</v>
      </c>
      <c r="E942" s="2">
        <v>1041</v>
      </c>
      <c r="F942" s="2" t="str">
        <f>_xlfn.XLOOKUP(E942,Productos!A:A,Productos!B:B)</f>
        <v>ACCESORIOS COCINA</v>
      </c>
      <c r="G942" s="2" t="str">
        <f>_xlfn.XLOOKUP(F942,Productos!B:B,Productos!C:C)</f>
        <v>UN</v>
      </c>
      <c r="H942" s="12">
        <v>1</v>
      </c>
      <c r="I942" s="10">
        <v>8990</v>
      </c>
      <c r="J942" s="14">
        <v>0</v>
      </c>
      <c r="K942" s="10">
        <f t="shared" si="14"/>
        <v>8990</v>
      </c>
    </row>
    <row r="943" spans="1:11" x14ac:dyDescent="0.3">
      <c r="A943" s="2">
        <f>IF(_xlfn.CONCAT(B943:C943)=_xlfn.CONCAT(B942:C942),MAX($A$2:A942),MAX($A$2:A942)+1)</f>
        <v>431</v>
      </c>
      <c r="B943" s="3">
        <v>45225</v>
      </c>
      <c r="C943" s="2" t="s">
        <v>385</v>
      </c>
      <c r="D943" s="47" t="str">
        <f>_xlfn.XLOOKUP(C943,Proveedores!A:A,Proveedores!B:B)</f>
        <v>UNIMARC-PÑLS</v>
      </c>
      <c r="E943" s="2">
        <v>1050</v>
      </c>
      <c r="F943" s="2" t="str">
        <f>_xlfn.XLOOKUP(E943,Productos!A:A,Productos!B:B)</f>
        <v>PAN PASCUA</v>
      </c>
      <c r="G943" s="2" t="str">
        <f>_xlfn.XLOOKUP(F943,Productos!B:B,Productos!C:C)</f>
        <v>UN</v>
      </c>
      <c r="H943" s="12">
        <v>1</v>
      </c>
      <c r="I943" s="10">
        <v>2980</v>
      </c>
      <c r="J943" s="14">
        <v>0</v>
      </c>
      <c r="K943" s="10">
        <f t="shared" si="14"/>
        <v>2980</v>
      </c>
    </row>
    <row r="944" spans="1:11" x14ac:dyDescent="0.3">
      <c r="A944" s="2">
        <f>IF(_xlfn.CONCAT(B944:C944)=_xlfn.CONCAT(B943:C943),MAX($A$2:A943),MAX($A$2:A943)+1)</f>
        <v>431</v>
      </c>
      <c r="B944" s="3">
        <v>45225</v>
      </c>
      <c r="C944" s="2" t="s">
        <v>385</v>
      </c>
      <c r="D944" s="47" t="str">
        <f>_xlfn.XLOOKUP(C944,Proveedores!A:A,Proveedores!B:B)</f>
        <v>UNIMARC-PÑLS</v>
      </c>
      <c r="E944" s="2">
        <v>70</v>
      </c>
      <c r="F944" s="2" t="str">
        <f>_xlfn.XLOOKUP(E944,Productos!A:A,Productos!B:B)</f>
        <v>CARNE VACUNO</v>
      </c>
      <c r="G944" s="2" t="str">
        <f>_xlfn.XLOOKUP(F944,Productos!B:B,Productos!C:C)</f>
        <v>KG</v>
      </c>
      <c r="H944" s="12">
        <v>1.252</v>
      </c>
      <c r="I944" s="10">
        <v>6990</v>
      </c>
      <c r="J944" s="14">
        <v>0</v>
      </c>
      <c r="K944" s="10">
        <f t="shared" si="14"/>
        <v>8751</v>
      </c>
    </row>
    <row r="945" spans="1:11" x14ac:dyDescent="0.3">
      <c r="A945" s="2">
        <f>IF(_xlfn.CONCAT(B945:C945)=_xlfn.CONCAT(B944:C944),MAX($A$2:A944),MAX($A$2:A944)+1)</f>
        <v>431</v>
      </c>
      <c r="B945" s="3">
        <v>45225</v>
      </c>
      <c r="C945" s="2" t="s">
        <v>385</v>
      </c>
      <c r="D945" s="47" t="str">
        <f>_xlfn.XLOOKUP(C945,Proveedores!A:A,Proveedores!B:B)</f>
        <v>UNIMARC-PÑLS</v>
      </c>
      <c r="E945" s="2">
        <v>1011</v>
      </c>
      <c r="F945" s="2" t="str">
        <f>_xlfn.XLOOKUP(E945,Productos!A:A,Productos!B:B)</f>
        <v>ART. LIMPIEZA</v>
      </c>
      <c r="G945" s="2" t="str">
        <f>_xlfn.XLOOKUP(F945,Productos!B:B,Productos!C:C)</f>
        <v>UN</v>
      </c>
      <c r="H945" s="12">
        <v>1</v>
      </c>
      <c r="I945" s="10">
        <v>4290</v>
      </c>
      <c r="J945" s="14">
        <v>1240</v>
      </c>
      <c r="K945" s="10">
        <f t="shared" si="14"/>
        <v>3050</v>
      </c>
    </row>
    <row r="946" spans="1:11" x14ac:dyDescent="0.3">
      <c r="A946" s="2">
        <f>IF(_xlfn.CONCAT(B946:C946)=_xlfn.CONCAT(B945:C945),MAX($A$2:A945),MAX($A$2:A945)+1)</f>
        <v>431</v>
      </c>
      <c r="B946" s="3">
        <v>45225</v>
      </c>
      <c r="C946" s="2" t="s">
        <v>385</v>
      </c>
      <c r="D946" s="47" t="str">
        <f>_xlfn.XLOOKUP(C946,Proveedores!A:A,Proveedores!B:B)</f>
        <v>UNIMARC-PÑLS</v>
      </c>
      <c r="E946" s="2">
        <v>27</v>
      </c>
      <c r="F946" s="2" t="str">
        <f>_xlfn.XLOOKUP(E946,Productos!A:A,Productos!B:B)</f>
        <v>TRUTRO DE POLLO</v>
      </c>
      <c r="G946" s="2" t="str">
        <f>_xlfn.XLOOKUP(F946,Productos!B:B,Productos!C:C)</f>
        <v>KG</v>
      </c>
      <c r="H946" s="12">
        <v>3.74</v>
      </c>
      <c r="I946" s="10">
        <v>2190</v>
      </c>
      <c r="J946" s="14">
        <v>0</v>
      </c>
      <c r="K946" s="10">
        <f t="shared" si="14"/>
        <v>8191</v>
      </c>
    </row>
    <row r="947" spans="1:11" x14ac:dyDescent="0.3">
      <c r="A947" s="2">
        <f>IF(_xlfn.CONCAT(B947:C947)=_xlfn.CONCAT(B946:C946),MAX($A$2:A946),MAX($A$2:A946)+1)</f>
        <v>431</v>
      </c>
      <c r="B947" s="3">
        <v>45225</v>
      </c>
      <c r="C947" s="2" t="s">
        <v>385</v>
      </c>
      <c r="D947" s="47" t="str">
        <f>_xlfn.XLOOKUP(C947,Proveedores!A:A,Proveedores!B:B)</f>
        <v>UNIMARC-PÑLS</v>
      </c>
      <c r="E947" s="2">
        <v>46</v>
      </c>
      <c r="F947" s="2" t="str">
        <f>_xlfn.XLOOKUP(E947,Productos!A:A,Productos!B:B)</f>
        <v>PAN MARRAQUETA</v>
      </c>
      <c r="G947" s="2" t="str">
        <f>_xlfn.XLOOKUP(F947,Productos!B:B,Productos!C:C)</f>
        <v>KG</v>
      </c>
      <c r="H947" s="12">
        <v>0.75600000000000001</v>
      </c>
      <c r="I947" s="10">
        <v>2190</v>
      </c>
      <c r="J947" s="14">
        <v>0</v>
      </c>
      <c r="K947" s="10">
        <f t="shared" si="14"/>
        <v>1656</v>
      </c>
    </row>
    <row r="948" spans="1:11" x14ac:dyDescent="0.3">
      <c r="A948" s="2">
        <f>IF(_xlfn.CONCAT(B948:C948)=_xlfn.CONCAT(B947:C947),MAX($A$2:A947),MAX($A$2:A947)+1)</f>
        <v>431</v>
      </c>
      <c r="B948" s="3">
        <v>45225</v>
      </c>
      <c r="C948" s="2" t="s">
        <v>385</v>
      </c>
      <c r="D948" s="47" t="str">
        <f>_xlfn.XLOOKUP(C948,Proveedores!A:A,Proveedores!B:B)</f>
        <v>UNIMARC-PÑLS</v>
      </c>
      <c r="E948" s="2">
        <v>99</v>
      </c>
      <c r="F948" s="2" t="str">
        <f>_xlfn.XLOOKUP(E948,Productos!A:A,Productos!B:B)</f>
        <v>VINO TINTO</v>
      </c>
      <c r="G948" s="2" t="str">
        <f>_xlfn.XLOOKUP(F948,Productos!B:B,Productos!C:C)</f>
        <v>UN</v>
      </c>
      <c r="H948" s="12">
        <v>1</v>
      </c>
      <c r="I948" s="10">
        <v>5690</v>
      </c>
      <c r="J948" s="14">
        <v>2276</v>
      </c>
      <c r="K948" s="10">
        <f t="shared" si="14"/>
        <v>3414</v>
      </c>
    </row>
    <row r="949" spans="1:11" x14ac:dyDescent="0.3">
      <c r="A949" s="2">
        <f>IF(_xlfn.CONCAT(B949:C949)=_xlfn.CONCAT(B948:C948),MAX($A$2:A948),MAX($A$2:A948)+1)</f>
        <v>431</v>
      </c>
      <c r="B949" s="3">
        <v>45225</v>
      </c>
      <c r="C949" s="2" t="s">
        <v>385</v>
      </c>
      <c r="D949" s="47" t="str">
        <f>_xlfn.XLOOKUP(C949,Proveedores!A:A,Proveedores!B:B)</f>
        <v>UNIMARC-PÑLS</v>
      </c>
      <c r="E949" s="2">
        <v>1015</v>
      </c>
      <c r="F949" s="2" t="str">
        <f>_xlfn.XLOOKUP(E949,Productos!A:A,Productos!B:B)</f>
        <v>ISOTONICA</v>
      </c>
      <c r="G949" s="2" t="str">
        <f>_xlfn.XLOOKUP(F949,Productos!B:B,Productos!C:C)</f>
        <v>UN</v>
      </c>
      <c r="H949" s="12">
        <v>2</v>
      </c>
      <c r="I949" s="10">
        <v>1450</v>
      </c>
      <c r="J949" s="14">
        <v>710</v>
      </c>
      <c r="K949" s="10">
        <f t="shared" si="14"/>
        <v>2190</v>
      </c>
    </row>
    <row r="950" spans="1:11" x14ac:dyDescent="0.3">
      <c r="A950" s="2">
        <f>IF(_xlfn.CONCAT(B950:C950)=_xlfn.CONCAT(B949:C949),MAX($A$2:A949),MAX($A$2:A949)+1)</f>
        <v>431</v>
      </c>
      <c r="B950" s="3">
        <v>45225</v>
      </c>
      <c r="C950" s="2" t="s">
        <v>385</v>
      </c>
      <c r="D950" s="47" t="str">
        <f>_xlfn.XLOOKUP(C950,Proveedores!A:A,Proveedores!B:B)</f>
        <v>UNIMARC-PÑLS</v>
      </c>
      <c r="E950" s="2">
        <v>20</v>
      </c>
      <c r="F950" s="2" t="str">
        <f>_xlfn.XLOOKUP(E950,Productos!A:A,Productos!B:B)</f>
        <v>ACEITE 900ML</v>
      </c>
      <c r="G950" s="2" t="str">
        <f>_xlfn.XLOOKUP(F950,Productos!B:B,Productos!C:C)</f>
        <v>UN</v>
      </c>
      <c r="H950" s="12">
        <v>3</v>
      </c>
      <c r="I950" s="10">
        <v>1490</v>
      </c>
      <c r="J950" s="14">
        <v>252</v>
      </c>
      <c r="K950" s="10">
        <f t="shared" si="14"/>
        <v>4218</v>
      </c>
    </row>
    <row r="951" spans="1:11" x14ac:dyDescent="0.3">
      <c r="A951" s="2">
        <f>IF(_xlfn.CONCAT(B951:C951)=_xlfn.CONCAT(B950:C950),MAX($A$2:A950),MAX($A$2:A950)+1)</f>
        <v>431</v>
      </c>
      <c r="B951" s="3">
        <v>45225</v>
      </c>
      <c r="C951" s="2" t="s">
        <v>385</v>
      </c>
      <c r="D951" s="47" t="str">
        <f>_xlfn.XLOOKUP(C951,Proveedores!A:A,Proveedores!B:B)</f>
        <v>UNIMARC-PÑLS</v>
      </c>
      <c r="E951" s="2">
        <v>16</v>
      </c>
      <c r="F951" s="2" t="str">
        <f>_xlfn.XLOOKUP(E951,Productos!A:A,Productos!B:B)</f>
        <v>HARINA</v>
      </c>
      <c r="G951" s="2" t="str">
        <f>_xlfn.XLOOKUP(F951,Productos!B:B,Productos!C:C)</f>
        <v>KG</v>
      </c>
      <c r="H951" s="12">
        <v>3</v>
      </c>
      <c r="I951" s="10">
        <v>1390</v>
      </c>
      <c r="J951" s="14">
        <v>1349</v>
      </c>
      <c r="K951" s="10">
        <f t="shared" si="14"/>
        <v>2821</v>
      </c>
    </row>
    <row r="952" spans="1:11" x14ac:dyDescent="0.3">
      <c r="A952" s="2">
        <f>IF(_xlfn.CONCAT(B952:C952)=_xlfn.CONCAT(B951:C951),MAX($A$2:A951),MAX($A$2:A951)+1)</f>
        <v>431</v>
      </c>
      <c r="B952" s="3">
        <v>45225</v>
      </c>
      <c r="C952" s="2" t="s">
        <v>385</v>
      </c>
      <c r="D952" s="47" t="str">
        <f>_xlfn.XLOOKUP(C952,Proveedores!A:A,Proveedores!B:B)</f>
        <v>UNIMARC-PÑLS</v>
      </c>
      <c r="E952" s="2">
        <v>14</v>
      </c>
      <c r="F952" s="2" t="str">
        <f>_xlfn.XLOOKUP(E952,Productos!A:A,Productos!B:B)</f>
        <v>ARROZ</v>
      </c>
      <c r="G952" s="2" t="str">
        <f>_xlfn.XLOOKUP(F952,Productos!B:B,Productos!C:C)</f>
        <v>UN</v>
      </c>
      <c r="H952" s="12">
        <v>4</v>
      </c>
      <c r="I952" s="10">
        <v>920</v>
      </c>
      <c r="J952" s="14">
        <v>0</v>
      </c>
      <c r="K952" s="10">
        <f t="shared" si="14"/>
        <v>3680</v>
      </c>
    </row>
    <row r="953" spans="1:11" x14ac:dyDescent="0.3">
      <c r="A953" s="2">
        <f>IF(_xlfn.CONCAT(B953:C953)=_xlfn.CONCAT(B952:C952),MAX($A$2:A952),MAX($A$2:A952)+1)</f>
        <v>431</v>
      </c>
      <c r="B953" s="3">
        <v>45225</v>
      </c>
      <c r="C953" s="2" t="s">
        <v>385</v>
      </c>
      <c r="D953" s="47" t="str">
        <f>_xlfn.XLOOKUP(C953,Proveedores!A:A,Proveedores!B:B)</f>
        <v>UNIMARC-PÑLS</v>
      </c>
      <c r="E953" s="2">
        <v>48</v>
      </c>
      <c r="F953" s="2" t="str">
        <f>_xlfn.XLOOKUP(E953,Productos!A:A,Productos!B:B)</f>
        <v>SAL COCINA</v>
      </c>
      <c r="G953" s="2" t="str">
        <f>_xlfn.XLOOKUP(F953,Productos!B:B,Productos!C:C)</f>
        <v>UN</v>
      </c>
      <c r="H953" s="12">
        <v>1</v>
      </c>
      <c r="I953" s="10">
        <v>420</v>
      </c>
      <c r="J953" s="14">
        <v>0</v>
      </c>
      <c r="K953" s="10">
        <f t="shared" si="14"/>
        <v>420</v>
      </c>
    </row>
    <row r="954" spans="1:11" x14ac:dyDescent="0.3">
      <c r="A954" s="2">
        <f>IF(_xlfn.CONCAT(B954:C954)=_xlfn.CONCAT(B953:C953),MAX($A$2:A953),MAX($A$2:A953)+1)</f>
        <v>431</v>
      </c>
      <c r="B954" s="3">
        <v>45225</v>
      </c>
      <c r="C954" s="2" t="s">
        <v>385</v>
      </c>
      <c r="D954" s="47" t="str">
        <f>_xlfn.XLOOKUP(C954,Proveedores!A:A,Proveedores!B:B)</f>
        <v>UNIMARC-PÑLS</v>
      </c>
      <c r="E954" s="2">
        <v>5</v>
      </c>
      <c r="F954" s="2" t="str">
        <f>_xlfn.XLOOKUP(E954,Productos!A:A,Productos!B:B)</f>
        <v>FIDEOS - TALLARINES</v>
      </c>
      <c r="G954" s="2" t="str">
        <f>_xlfn.XLOOKUP(F954,Productos!B:B,Productos!C:C)</f>
        <v>UN</v>
      </c>
      <c r="H954" s="12">
        <v>4</v>
      </c>
      <c r="I954" s="10">
        <v>490</v>
      </c>
      <c r="J954" s="14">
        <v>0</v>
      </c>
      <c r="K954" s="10">
        <f t="shared" si="14"/>
        <v>1960</v>
      </c>
    </row>
    <row r="955" spans="1:11" x14ac:dyDescent="0.3">
      <c r="A955" s="2">
        <f>IF(_xlfn.CONCAT(B955:C955)=_xlfn.CONCAT(B954:C954),MAX($A$2:A954),MAX($A$2:A954)+1)</f>
        <v>431</v>
      </c>
      <c r="B955" s="3">
        <v>45225</v>
      </c>
      <c r="C955" s="2" t="s">
        <v>385</v>
      </c>
      <c r="D955" s="47" t="str">
        <f>_xlfn.XLOOKUP(C955,Proveedores!A:A,Proveedores!B:B)</f>
        <v>UNIMARC-PÑLS</v>
      </c>
      <c r="E955" s="2">
        <v>1049</v>
      </c>
      <c r="F955" s="2" t="str">
        <f>_xlfn.XLOOKUP(E955,Productos!A:A,Productos!B:B)</f>
        <v>BARRA CEREAL - CAJA</v>
      </c>
      <c r="G955" s="2" t="str">
        <f>_xlfn.XLOOKUP(F955,Productos!B:B,Productos!C:C)</f>
        <v>UN</v>
      </c>
      <c r="H955" s="12">
        <v>1</v>
      </c>
      <c r="I955" s="10">
        <v>1450</v>
      </c>
      <c r="J955" s="14">
        <v>0</v>
      </c>
      <c r="K955" s="10">
        <f t="shared" si="14"/>
        <v>1450</v>
      </c>
    </row>
    <row r="956" spans="1:11" x14ac:dyDescent="0.3">
      <c r="A956" s="2">
        <f>IF(_xlfn.CONCAT(B956:C956)=_xlfn.CONCAT(B955:C955),MAX($A$2:A955),MAX($A$2:A955)+1)</f>
        <v>431</v>
      </c>
      <c r="B956" s="3">
        <v>45225</v>
      </c>
      <c r="C956" s="2" t="s">
        <v>385</v>
      </c>
      <c r="D956" s="47" t="str">
        <f>_xlfn.XLOOKUP(C956,Proveedores!A:A,Proveedores!B:B)</f>
        <v>UNIMARC-PÑLS</v>
      </c>
      <c r="E956" s="2">
        <v>55</v>
      </c>
      <c r="F956" s="2" t="str">
        <f>_xlfn.XLOOKUP(E956,Productos!A:A,Productos!B:B)</f>
        <v>CERVEZA</v>
      </c>
      <c r="G956" s="2" t="str">
        <f>_xlfn.XLOOKUP(F956,Productos!B:B,Productos!C:C)</f>
        <v>UN</v>
      </c>
      <c r="H956" s="12">
        <v>3</v>
      </c>
      <c r="I956" s="10">
        <v>1696.6666666666699</v>
      </c>
      <c r="J956" s="14">
        <v>1200</v>
      </c>
      <c r="K956" s="10">
        <f t="shared" si="14"/>
        <v>3890</v>
      </c>
    </row>
    <row r="957" spans="1:11" x14ac:dyDescent="0.3">
      <c r="A957" s="2">
        <f>IF(_xlfn.CONCAT(B957:C957)=_xlfn.CONCAT(B956:C956),MAX($A$2:A956),MAX($A$2:A956)+1)</f>
        <v>431</v>
      </c>
      <c r="B957" s="3">
        <v>45225</v>
      </c>
      <c r="C957" s="2" t="s">
        <v>385</v>
      </c>
      <c r="D957" s="47" t="str">
        <f>_xlfn.XLOOKUP(C957,Proveedores!A:A,Proveedores!B:B)</f>
        <v>UNIMARC-PÑLS</v>
      </c>
      <c r="E957" s="2">
        <v>55</v>
      </c>
      <c r="F957" s="2" t="str">
        <f>_xlfn.XLOOKUP(E957,Productos!A:A,Productos!B:B)</f>
        <v>CERVEZA</v>
      </c>
      <c r="G957" s="2" t="str">
        <f>_xlfn.XLOOKUP(F957,Productos!B:B,Productos!C:C)</f>
        <v>UN</v>
      </c>
      <c r="H957" s="12">
        <v>1</v>
      </c>
      <c r="I957" s="10">
        <v>6790</v>
      </c>
      <c r="J957" s="14">
        <v>2800</v>
      </c>
      <c r="K957" s="10">
        <f t="shared" si="14"/>
        <v>3990</v>
      </c>
    </row>
    <row r="958" spans="1:11" x14ac:dyDescent="0.3">
      <c r="A958" s="2">
        <f>IF(_xlfn.CONCAT(B958:C958)=_xlfn.CONCAT(B957:C957),MAX($A$2:A957),MAX($A$2:A957)+1)</f>
        <v>431</v>
      </c>
      <c r="B958" s="3">
        <v>45225</v>
      </c>
      <c r="C958" s="2" t="s">
        <v>385</v>
      </c>
      <c r="D958" s="47" t="str">
        <f>_xlfn.XLOOKUP(C958,Proveedores!A:A,Proveedores!B:B)</f>
        <v>UNIMARC-PÑLS</v>
      </c>
      <c r="E958" s="2">
        <v>9</v>
      </c>
      <c r="F958" s="2" t="str">
        <f>_xlfn.XLOOKUP(E958,Productos!A:A,Productos!B:B)</f>
        <v>LECHE SEMIDESCREMADA</v>
      </c>
      <c r="G958" s="2" t="str">
        <f>_xlfn.XLOOKUP(F958,Productos!B:B,Productos!C:C)</f>
        <v>UN</v>
      </c>
      <c r="H958" s="12">
        <v>4</v>
      </c>
      <c r="I958" s="10">
        <v>1040</v>
      </c>
      <c r="J958" s="14">
        <v>0</v>
      </c>
      <c r="K958" s="10">
        <f t="shared" si="14"/>
        <v>4160</v>
      </c>
    </row>
    <row r="959" spans="1:11" x14ac:dyDescent="0.3">
      <c r="A959" s="2">
        <f>IF(_xlfn.CONCAT(B959:C959)=_xlfn.CONCAT(B958:C958),MAX($A$2:A958),MAX($A$2:A958)+1)</f>
        <v>432</v>
      </c>
      <c r="B959" s="3">
        <v>45217</v>
      </c>
      <c r="C959" s="2" t="s">
        <v>113</v>
      </c>
      <c r="D959" s="47" t="str">
        <f>_xlfn.XLOOKUP(C959,Proveedores!A:A,Proveedores!B:B)</f>
        <v>UNIMARC</v>
      </c>
      <c r="E959" s="2">
        <v>14</v>
      </c>
      <c r="F959" s="2" t="str">
        <f>_xlfn.XLOOKUP(E959,Productos!A:A,Productos!B:B)</f>
        <v>ARROZ</v>
      </c>
      <c r="G959" s="2" t="str">
        <f>_xlfn.XLOOKUP(F959,Productos!B:B,Productos!C:C)</f>
        <v>UN</v>
      </c>
      <c r="H959" s="12">
        <v>5</v>
      </c>
      <c r="I959" s="10">
        <v>860</v>
      </c>
      <c r="J959" s="14">
        <v>50</v>
      </c>
      <c r="K959" s="10">
        <f t="shared" si="14"/>
        <v>4250</v>
      </c>
    </row>
    <row r="960" spans="1:11" x14ac:dyDescent="0.3">
      <c r="A960" s="2">
        <f>IF(_xlfn.CONCAT(B960:C960)=_xlfn.CONCAT(B959:C959),MAX($A$2:A959),MAX($A$2:A959)+1)</f>
        <v>433</v>
      </c>
      <c r="B960" s="3">
        <v>45217</v>
      </c>
      <c r="C960" s="2" t="s">
        <v>651</v>
      </c>
      <c r="D960" s="47" t="str">
        <f>_xlfn.XLOOKUP(C960,Proveedores!A:A,Proveedores!B:B)</f>
        <v>LA POLAR</v>
      </c>
      <c r="E960" s="2">
        <v>1038</v>
      </c>
      <c r="F960" s="2" t="str">
        <f>_xlfn.XLOOKUP(E960,Productos!A:A,Productos!B:B)</f>
        <v>ART. PERSONAL</v>
      </c>
      <c r="G960" s="2" t="str">
        <f>_xlfn.XLOOKUP(F960,Productos!B:B,Productos!C:C)</f>
        <v>UN</v>
      </c>
      <c r="H960" s="12">
        <v>1</v>
      </c>
      <c r="I960" s="10">
        <v>2990</v>
      </c>
      <c r="J960" s="14">
        <v>299</v>
      </c>
      <c r="K960" s="10">
        <f t="shared" si="14"/>
        <v>2691</v>
      </c>
    </row>
    <row r="961" spans="1:11" x14ac:dyDescent="0.3">
      <c r="A961" s="2">
        <f>IF(_xlfn.CONCAT(B961:C961)=_xlfn.CONCAT(B960:C960),MAX($A$2:A960),MAX($A$2:A960)+1)</f>
        <v>434</v>
      </c>
      <c r="B961" s="3">
        <v>45205</v>
      </c>
      <c r="C961" s="2" t="s">
        <v>109</v>
      </c>
      <c r="D961" s="47" t="str">
        <f>_xlfn.XLOOKUP(C961,Proveedores!A:A,Proveedores!B:B)</f>
        <v>SANTA ISABEL</v>
      </c>
      <c r="E961" s="2">
        <v>46</v>
      </c>
      <c r="F961" s="2" t="str">
        <f>_xlfn.XLOOKUP(E961,Productos!A:A,Productos!B:B)</f>
        <v>PAN MARRAQUETA</v>
      </c>
      <c r="G961" s="2" t="str">
        <f>_xlfn.XLOOKUP(F961,Productos!B:B,Productos!C:C)</f>
        <v>KG</v>
      </c>
      <c r="H961" s="12">
        <v>1</v>
      </c>
      <c r="I961" s="10">
        <v>1790</v>
      </c>
      <c r="J961" s="14">
        <v>89</v>
      </c>
      <c r="K961" s="10">
        <f t="shared" si="14"/>
        <v>1701</v>
      </c>
    </row>
    <row r="962" spans="1:11" x14ac:dyDescent="0.3">
      <c r="A962" s="2">
        <f>IF(_xlfn.CONCAT(B962:C962)=_xlfn.CONCAT(B961:C961),MAX($A$2:A961),MAX($A$2:A961)+1)</f>
        <v>434</v>
      </c>
      <c r="B962" s="3">
        <v>45205</v>
      </c>
      <c r="C962" s="2" t="s">
        <v>109</v>
      </c>
      <c r="D962" s="47" t="str">
        <f>_xlfn.XLOOKUP(C962,Proveedores!A:A,Proveedores!B:B)</f>
        <v>SANTA ISABEL</v>
      </c>
      <c r="E962" s="2">
        <v>23</v>
      </c>
      <c r="F962" s="2" t="str">
        <f>_xlfn.XLOOKUP(E962,Productos!A:A,Productos!B:B)</f>
        <v>MARGARINA</v>
      </c>
      <c r="G962" s="2" t="str">
        <f>_xlfn.XLOOKUP(F962,Productos!B:B,Productos!C:C)</f>
        <v>UN</v>
      </c>
      <c r="H962" s="12">
        <v>1</v>
      </c>
      <c r="I962" s="10">
        <v>2189</v>
      </c>
      <c r="J962" s="14">
        <v>499</v>
      </c>
      <c r="K962" s="10">
        <f t="shared" si="14"/>
        <v>1690</v>
      </c>
    </row>
    <row r="963" spans="1:11" x14ac:dyDescent="0.3">
      <c r="A963" s="2">
        <f>IF(_xlfn.CONCAT(B963:C963)=_xlfn.CONCAT(B962:C962),MAX($A$2:A962),MAX($A$2:A962)+1)</f>
        <v>434</v>
      </c>
      <c r="B963" s="3">
        <v>45205</v>
      </c>
      <c r="C963" s="2" t="s">
        <v>109</v>
      </c>
      <c r="D963" s="47" t="str">
        <f>_xlfn.XLOOKUP(C963,Proveedores!A:A,Proveedores!B:B)</f>
        <v>SANTA ISABEL</v>
      </c>
      <c r="E963" s="2">
        <v>1011</v>
      </c>
      <c r="F963" s="2" t="str">
        <f>_xlfn.XLOOKUP(E963,Productos!A:A,Productos!B:B)</f>
        <v>ART. LIMPIEZA</v>
      </c>
      <c r="G963" s="2" t="str">
        <f>_xlfn.XLOOKUP(F963,Productos!B:B,Productos!C:C)</f>
        <v>UN</v>
      </c>
      <c r="H963" s="12">
        <v>1</v>
      </c>
      <c r="I963" s="10">
        <v>4399</v>
      </c>
      <c r="J963" s="14">
        <v>1300</v>
      </c>
      <c r="K963" s="10">
        <f t="shared" ref="K963:K1026" si="15">ROUND((H963*I963)-J963, 0)</f>
        <v>3099</v>
      </c>
    </row>
    <row r="964" spans="1:11" x14ac:dyDescent="0.3">
      <c r="A964" s="2">
        <f>IF(_xlfn.CONCAT(B964:C964)=_xlfn.CONCAT(B963:C963),MAX($A$2:A963),MAX($A$2:A963)+1)</f>
        <v>434</v>
      </c>
      <c r="B964" s="3">
        <v>45205</v>
      </c>
      <c r="C964" s="2" t="s">
        <v>109</v>
      </c>
      <c r="D964" s="47" t="str">
        <f>_xlfn.XLOOKUP(C964,Proveedores!A:A,Proveedores!B:B)</f>
        <v>SANTA ISABEL</v>
      </c>
      <c r="E964" s="2">
        <v>111</v>
      </c>
      <c r="F964" s="2" t="str">
        <f>_xlfn.XLOOKUP(E964,Productos!A:A,Productos!B:B)</f>
        <v>BOLSAS</v>
      </c>
      <c r="G964" s="2" t="str">
        <f>_xlfn.XLOOKUP(F964,Productos!B:B,Productos!C:C)</f>
        <v>UN</v>
      </c>
      <c r="H964" s="12">
        <v>1</v>
      </c>
      <c r="I964" s="10">
        <v>1499</v>
      </c>
      <c r="J964" s="14">
        <v>73</v>
      </c>
      <c r="K964" s="10">
        <f t="shared" si="15"/>
        <v>1426</v>
      </c>
    </row>
    <row r="965" spans="1:11" x14ac:dyDescent="0.3">
      <c r="A965" s="2">
        <f>IF(_xlfn.CONCAT(B965:C965)=_xlfn.CONCAT(B964:C964),MAX($A$2:A964),MAX($A$2:A964)+1)</f>
        <v>434</v>
      </c>
      <c r="B965" s="3">
        <v>45205</v>
      </c>
      <c r="C965" s="2" t="s">
        <v>109</v>
      </c>
      <c r="D965" s="47" t="str">
        <f>_xlfn.XLOOKUP(C965,Proveedores!A:A,Proveedores!B:B)</f>
        <v>SANTA ISABEL</v>
      </c>
      <c r="E965" s="2">
        <v>1011</v>
      </c>
      <c r="F965" s="2" t="str">
        <f>_xlfn.XLOOKUP(E965,Productos!A:A,Productos!B:B)</f>
        <v>ART. LIMPIEZA</v>
      </c>
      <c r="G965" s="2" t="str">
        <f>_xlfn.XLOOKUP(F965,Productos!B:B,Productos!C:C)</f>
        <v>UN</v>
      </c>
      <c r="H965" s="12">
        <v>1</v>
      </c>
      <c r="I965" s="10">
        <v>2759</v>
      </c>
      <c r="J965" s="14">
        <v>138</v>
      </c>
      <c r="K965" s="10">
        <f t="shared" si="15"/>
        <v>2621</v>
      </c>
    </row>
    <row r="966" spans="1:11" x14ac:dyDescent="0.3">
      <c r="A966" s="2">
        <f>IF(_xlfn.CONCAT(B966:C966)=_xlfn.CONCAT(B965:C965),MAX($A$2:A965),MAX($A$2:A965)+1)</f>
        <v>434</v>
      </c>
      <c r="B966" s="3">
        <v>45205</v>
      </c>
      <c r="C966" s="2" t="s">
        <v>109</v>
      </c>
      <c r="D966" s="47" t="str">
        <f>_xlfn.XLOOKUP(C966,Proveedores!A:A,Proveedores!B:B)</f>
        <v>SANTA ISABEL</v>
      </c>
      <c r="E966" s="2">
        <v>111</v>
      </c>
      <c r="F966" s="2" t="str">
        <f>_xlfn.XLOOKUP(E966,Productos!A:A,Productos!B:B)</f>
        <v>BOLSAS</v>
      </c>
      <c r="G966" s="2" t="str">
        <f>_xlfn.XLOOKUP(F966,Productos!B:B,Productos!C:C)</f>
        <v>UN</v>
      </c>
      <c r="H966" s="12">
        <v>1</v>
      </c>
      <c r="I966" s="10">
        <v>399</v>
      </c>
      <c r="J966" s="14">
        <v>20</v>
      </c>
      <c r="K966" s="10">
        <f t="shared" si="15"/>
        <v>379</v>
      </c>
    </row>
    <row r="967" spans="1:11" x14ac:dyDescent="0.3">
      <c r="A967" s="2">
        <f>IF(_xlfn.CONCAT(B967:C967)=_xlfn.CONCAT(B966:C966),MAX($A$2:A966),MAX($A$2:A966)+1)</f>
        <v>435</v>
      </c>
      <c r="B967" s="3">
        <v>45225</v>
      </c>
      <c r="C967" s="2" t="s">
        <v>422</v>
      </c>
      <c r="D967" s="47" t="str">
        <f>_xlfn.XLOOKUP(C967,Proveedores!A:A,Proveedores!B:B)</f>
        <v>LIDER</v>
      </c>
      <c r="E967" s="2">
        <v>29</v>
      </c>
      <c r="F967" s="2" t="str">
        <f>_xlfn.XLOOKUP(E967,Productos!A:A,Productos!B:B)</f>
        <v>CHAMPIÑONES BANDEJA</v>
      </c>
      <c r="G967" s="2" t="str">
        <f>_xlfn.XLOOKUP(F967,Productos!B:B,Productos!C:C)</f>
        <v>UN</v>
      </c>
      <c r="H967" s="12">
        <v>2</v>
      </c>
      <c r="I967" s="10">
        <v>1000</v>
      </c>
      <c r="J967" s="14">
        <v>0</v>
      </c>
      <c r="K967" s="10">
        <f t="shared" si="15"/>
        <v>2000</v>
      </c>
    </row>
    <row r="968" spans="1:11" x14ac:dyDescent="0.3">
      <c r="A968" s="2">
        <f>IF(_xlfn.CONCAT(B968:C968)=_xlfn.CONCAT(B967:C967),MAX($A$2:A967),MAX($A$2:A967)+1)</f>
        <v>435</v>
      </c>
      <c r="B968" s="3">
        <v>45225</v>
      </c>
      <c r="C968" s="2" t="s">
        <v>422</v>
      </c>
      <c r="D968" s="47" t="str">
        <f>_xlfn.XLOOKUP(C968,Proveedores!A:A,Proveedores!B:B)</f>
        <v>LIDER</v>
      </c>
      <c r="E968" s="2">
        <v>-1</v>
      </c>
      <c r="F968" s="2" t="str">
        <f>_xlfn.XLOOKUP(E968,Productos!A:A,Productos!B:B)</f>
        <v>OTROS</v>
      </c>
      <c r="G968" s="2" t="str">
        <f>_xlfn.XLOOKUP(F968,Productos!B:B,Productos!C:C)</f>
        <v>UN</v>
      </c>
      <c r="H968" s="12">
        <v>2</v>
      </c>
      <c r="I968" s="10">
        <v>1350</v>
      </c>
      <c r="J968" s="14">
        <v>0</v>
      </c>
      <c r="K968" s="10">
        <f t="shared" si="15"/>
        <v>2700</v>
      </c>
    </row>
    <row r="969" spans="1:11" x14ac:dyDescent="0.3">
      <c r="A969" s="2">
        <f>IF(_xlfn.CONCAT(B969:C969)=_xlfn.CONCAT(B968:C968),MAX($A$2:A968),MAX($A$2:A968)+1)</f>
        <v>435</v>
      </c>
      <c r="B969" s="3">
        <v>45225</v>
      </c>
      <c r="C969" s="2" t="s">
        <v>422</v>
      </c>
      <c r="D969" s="47" t="str">
        <f>_xlfn.XLOOKUP(C969,Proveedores!A:A,Proveedores!B:B)</f>
        <v>LIDER</v>
      </c>
      <c r="E969" s="2">
        <v>138</v>
      </c>
      <c r="F969" s="2" t="str">
        <f>_xlfn.XLOOKUP(E969,Productos!A:A,Productos!B:B)</f>
        <v>MASAS</v>
      </c>
      <c r="G969" s="2" t="str">
        <f>_xlfn.XLOOKUP(F969,Productos!B:B,Productos!C:C)</f>
        <v>KG</v>
      </c>
      <c r="H969" s="12">
        <v>2</v>
      </c>
      <c r="I969" s="10">
        <v>1000</v>
      </c>
      <c r="J969" s="14">
        <v>0</v>
      </c>
      <c r="K969" s="10">
        <f t="shared" si="15"/>
        <v>2000</v>
      </c>
    </row>
    <row r="970" spans="1:11" x14ac:dyDescent="0.3">
      <c r="A970" s="2">
        <f>IF(_xlfn.CONCAT(B970:C970)=_xlfn.CONCAT(B969:C969),MAX($A$2:A969),MAX($A$2:A969)+1)</f>
        <v>435</v>
      </c>
      <c r="B970" s="3">
        <v>45225</v>
      </c>
      <c r="C970" s="2" t="s">
        <v>422</v>
      </c>
      <c r="D970" s="47" t="str">
        <f>_xlfn.XLOOKUP(C970,Proveedores!A:A,Proveedores!B:B)</f>
        <v>LIDER</v>
      </c>
      <c r="E970" s="2">
        <v>42</v>
      </c>
      <c r="F970" s="2" t="str">
        <f>_xlfn.XLOOKUP(E970,Productos!A:A,Productos!B:B)</f>
        <v>PECHUGA POLLO</v>
      </c>
      <c r="G970" s="2" t="str">
        <f>_xlfn.XLOOKUP(F970,Productos!B:B,Productos!C:C)</f>
        <v>KG</v>
      </c>
      <c r="H970" s="12">
        <v>2.89009900990099</v>
      </c>
      <c r="I970" s="10">
        <v>3030</v>
      </c>
      <c r="J970" s="14">
        <v>0</v>
      </c>
      <c r="K970" s="10">
        <f t="shared" si="15"/>
        <v>8757</v>
      </c>
    </row>
    <row r="971" spans="1:11" x14ac:dyDescent="0.3">
      <c r="A971" s="2">
        <f>IF(_xlfn.CONCAT(B971:C971)=_xlfn.CONCAT(B970:C970),MAX($A$2:A970),MAX($A$2:A970)+1)</f>
        <v>435</v>
      </c>
      <c r="B971" s="3">
        <v>45225</v>
      </c>
      <c r="C971" s="2" t="s">
        <v>422</v>
      </c>
      <c r="D971" s="47" t="str">
        <f>_xlfn.XLOOKUP(C971,Proveedores!A:A,Proveedores!B:B)</f>
        <v>LIDER</v>
      </c>
      <c r="E971" s="2">
        <v>43</v>
      </c>
      <c r="F971" s="2" t="str">
        <f>_xlfn.XLOOKUP(E971,Productos!A:A,Productos!B:B)</f>
        <v>VINO BLANCO</v>
      </c>
      <c r="G971" s="2" t="str">
        <f>_xlfn.XLOOKUP(F971,Productos!B:B,Productos!C:C)</f>
        <v>UN</v>
      </c>
      <c r="H971" s="12">
        <v>1</v>
      </c>
      <c r="I971" s="10">
        <v>1650</v>
      </c>
      <c r="J971" s="14">
        <v>650</v>
      </c>
      <c r="K971" s="10">
        <f t="shared" si="15"/>
        <v>1000</v>
      </c>
    </row>
    <row r="972" spans="1:11" x14ac:dyDescent="0.3">
      <c r="A972" s="2">
        <f>IF(_xlfn.CONCAT(B972:C972)=_xlfn.CONCAT(B971:C971),MAX($A$2:A971),MAX($A$2:A971)+1)</f>
        <v>435</v>
      </c>
      <c r="B972" s="3">
        <v>45225</v>
      </c>
      <c r="C972" s="2" t="s">
        <v>422</v>
      </c>
      <c r="D972" s="47" t="str">
        <f>_xlfn.XLOOKUP(C972,Proveedores!A:A,Proveedores!B:B)</f>
        <v>LIDER</v>
      </c>
      <c r="E972" s="2">
        <v>-1</v>
      </c>
      <c r="F972" s="2" t="str">
        <f>_xlfn.XLOOKUP(E972,Productos!A:A,Productos!B:B)</f>
        <v>OTROS</v>
      </c>
      <c r="G972" s="2" t="str">
        <f>_xlfn.XLOOKUP(F972,Productos!B:B,Productos!C:C)</f>
        <v>UN</v>
      </c>
      <c r="H972" s="12">
        <v>1</v>
      </c>
      <c r="I972" s="10">
        <v>1450</v>
      </c>
      <c r="J972" s="14">
        <v>450</v>
      </c>
      <c r="K972" s="10">
        <f t="shared" si="15"/>
        <v>1000</v>
      </c>
    </row>
    <row r="973" spans="1:11" x14ac:dyDescent="0.3">
      <c r="A973" s="2">
        <f>IF(_xlfn.CONCAT(B973:C973)=_xlfn.CONCAT(B972:C972),MAX($A$2:A972),MAX($A$2:A972)+1)</f>
        <v>435</v>
      </c>
      <c r="B973" s="3">
        <v>45225</v>
      </c>
      <c r="C973" s="2" t="s">
        <v>422</v>
      </c>
      <c r="D973" s="47" t="str">
        <f>_xlfn.XLOOKUP(C973,Proveedores!A:A,Proveedores!B:B)</f>
        <v>LIDER</v>
      </c>
      <c r="E973" s="2">
        <v>-1</v>
      </c>
      <c r="F973" s="2" t="str">
        <f>_xlfn.XLOOKUP(E973,Productos!A:A,Productos!B:B)</f>
        <v>OTROS</v>
      </c>
      <c r="G973" s="2" t="str">
        <f>_xlfn.XLOOKUP(F973,Productos!B:B,Productos!C:C)</f>
        <v>UN</v>
      </c>
      <c r="H973" s="12">
        <v>1</v>
      </c>
      <c r="I973" s="10">
        <v>1390</v>
      </c>
      <c r="J973" s="14">
        <v>390</v>
      </c>
      <c r="K973" s="10">
        <f t="shared" si="15"/>
        <v>1000</v>
      </c>
    </row>
    <row r="974" spans="1:11" x14ac:dyDescent="0.3">
      <c r="A974" s="2">
        <f>IF(_xlfn.CONCAT(B974:C974)=_xlfn.CONCAT(B973:C973),MAX($A$2:A973),MAX($A$2:A973)+1)</f>
        <v>435</v>
      </c>
      <c r="B974" s="3">
        <v>45225</v>
      </c>
      <c r="C974" s="2" t="s">
        <v>422</v>
      </c>
      <c r="D974" s="47" t="str">
        <f>_xlfn.XLOOKUP(C974,Proveedores!A:A,Proveedores!B:B)</f>
        <v>LIDER</v>
      </c>
      <c r="E974" s="2">
        <v>1011</v>
      </c>
      <c r="F974" s="2" t="str">
        <f>_xlfn.XLOOKUP(E974,Productos!A:A,Productos!B:B)</f>
        <v>ART. LIMPIEZA</v>
      </c>
      <c r="G974" s="2" t="str">
        <f>_xlfn.XLOOKUP(F974,Productos!B:B,Productos!C:C)</f>
        <v>UN</v>
      </c>
      <c r="H974" s="12">
        <v>2</v>
      </c>
      <c r="I974" s="10">
        <v>1000</v>
      </c>
      <c r="J974" s="14">
        <v>0</v>
      </c>
      <c r="K974" s="10">
        <f t="shared" si="15"/>
        <v>2000</v>
      </c>
    </row>
    <row r="975" spans="1:11" x14ac:dyDescent="0.3">
      <c r="A975" s="2">
        <f>IF(_xlfn.CONCAT(B975:C975)=_xlfn.CONCAT(B974:C974),MAX($A$2:A974),MAX($A$2:A974)+1)</f>
        <v>435</v>
      </c>
      <c r="B975" s="3">
        <v>45225</v>
      </c>
      <c r="C975" s="2" t="s">
        <v>422</v>
      </c>
      <c r="D975" s="47" t="str">
        <f>_xlfn.XLOOKUP(C975,Proveedores!A:A,Proveedores!B:B)</f>
        <v>LIDER</v>
      </c>
      <c r="E975" s="2">
        <v>-1</v>
      </c>
      <c r="F975" s="2" t="str">
        <f>_xlfn.XLOOKUP(E975,Productos!A:A,Productos!B:B)</f>
        <v>OTROS</v>
      </c>
      <c r="G975" s="2" t="str">
        <f>_xlfn.XLOOKUP(F975,Productos!B:B,Productos!C:C)</f>
        <v>UN</v>
      </c>
      <c r="H975" s="12">
        <v>2</v>
      </c>
      <c r="I975" s="10">
        <v>1690</v>
      </c>
      <c r="J975" s="14">
        <v>1380</v>
      </c>
      <c r="K975" s="10">
        <f t="shared" si="15"/>
        <v>2000</v>
      </c>
    </row>
    <row r="976" spans="1:11" x14ac:dyDescent="0.3">
      <c r="A976" s="2">
        <f>IF(_xlfn.CONCAT(B976:C976)=_xlfn.CONCAT(B975:C975),MAX($A$2:A975),MAX($A$2:A975)+1)</f>
        <v>435</v>
      </c>
      <c r="B976" s="3">
        <v>45225</v>
      </c>
      <c r="C976" s="2" t="s">
        <v>422</v>
      </c>
      <c r="D976" s="47" t="str">
        <f>_xlfn.XLOOKUP(C976,Proveedores!A:A,Proveedores!B:B)</f>
        <v>LIDER</v>
      </c>
      <c r="E976" s="2">
        <v>1011</v>
      </c>
      <c r="F976" s="2" t="str">
        <f>_xlfn.XLOOKUP(E976,Productos!A:A,Productos!B:B)</f>
        <v>ART. LIMPIEZA</v>
      </c>
      <c r="G976" s="2" t="str">
        <f>_xlfn.XLOOKUP(F976,Productos!B:B,Productos!C:C)</f>
        <v>UN</v>
      </c>
      <c r="H976" s="12">
        <v>1</v>
      </c>
      <c r="I976" s="10">
        <v>3290</v>
      </c>
      <c r="J976" s="14">
        <v>1000</v>
      </c>
      <c r="K976" s="10">
        <f t="shared" si="15"/>
        <v>2290</v>
      </c>
    </row>
    <row r="977" spans="1:11" x14ac:dyDescent="0.3">
      <c r="A977" s="2">
        <f>IF(_xlfn.CONCAT(B977:C977)=_xlfn.CONCAT(B976:C976),MAX($A$2:A976),MAX($A$2:A976)+1)</f>
        <v>435</v>
      </c>
      <c r="B977" s="3">
        <v>45225</v>
      </c>
      <c r="C977" s="2" t="s">
        <v>422</v>
      </c>
      <c r="D977" s="47" t="str">
        <f>_xlfn.XLOOKUP(C977,Proveedores!A:A,Proveedores!B:B)</f>
        <v>LIDER</v>
      </c>
      <c r="E977" s="2">
        <v>21</v>
      </c>
      <c r="F977" s="2" t="str">
        <f>_xlfn.XLOOKUP(E977,Productos!A:A,Productos!B:B)</f>
        <v>SALSA DE TOMATE</v>
      </c>
      <c r="G977" s="2" t="str">
        <f>_xlfn.XLOOKUP(F977,Productos!B:B,Productos!C:C)</f>
        <v>UN</v>
      </c>
      <c r="H977" s="12">
        <v>1</v>
      </c>
      <c r="I977" s="10">
        <v>1290</v>
      </c>
      <c r="J977" s="14">
        <v>0</v>
      </c>
      <c r="K977" s="10">
        <f t="shared" si="15"/>
        <v>1290</v>
      </c>
    </row>
    <row r="978" spans="1:11" x14ac:dyDescent="0.3">
      <c r="A978" s="2">
        <f>IF(_xlfn.CONCAT(B978:C978)=_xlfn.CONCAT(B977:C977),MAX($A$2:A977),MAX($A$2:A977)+1)</f>
        <v>435</v>
      </c>
      <c r="B978" s="3">
        <v>45225</v>
      </c>
      <c r="C978" s="2" t="s">
        <v>422</v>
      </c>
      <c r="D978" s="47" t="str">
        <f>_xlfn.XLOOKUP(C978,Proveedores!A:A,Proveedores!B:B)</f>
        <v>LIDER</v>
      </c>
      <c r="E978" s="2">
        <v>14</v>
      </c>
      <c r="F978" s="2" t="str">
        <f>_xlfn.XLOOKUP(E978,Productos!A:A,Productos!B:B)</f>
        <v>ARROZ</v>
      </c>
      <c r="G978" s="2" t="str">
        <f>_xlfn.XLOOKUP(F978,Productos!B:B,Productos!C:C)</f>
        <v>UN</v>
      </c>
      <c r="H978" s="12">
        <v>1</v>
      </c>
      <c r="I978" s="10">
        <v>2350</v>
      </c>
      <c r="J978" s="14">
        <v>0</v>
      </c>
      <c r="K978" s="10">
        <f t="shared" si="15"/>
        <v>2350</v>
      </c>
    </row>
    <row r="979" spans="1:11" x14ac:dyDescent="0.3">
      <c r="A979" s="2">
        <f>IF(_xlfn.CONCAT(B979:C979)=_xlfn.CONCAT(B978:C978),MAX($A$2:A978),MAX($A$2:A978)+1)</f>
        <v>435</v>
      </c>
      <c r="B979" s="3">
        <v>45225</v>
      </c>
      <c r="C979" s="2" t="s">
        <v>422</v>
      </c>
      <c r="D979" s="47" t="str">
        <f>_xlfn.XLOOKUP(C979,Proveedores!A:A,Proveedores!B:B)</f>
        <v>LIDER</v>
      </c>
      <c r="E979" s="2">
        <v>1008</v>
      </c>
      <c r="F979" s="2" t="str">
        <f>_xlfn.XLOOKUP(E979,Productos!A:A,Productos!B:B)</f>
        <v>PAN CASA</v>
      </c>
      <c r="G979" s="2" t="str">
        <f>_xlfn.XLOOKUP(F979,Productos!B:B,Productos!C:C)</f>
        <v>KG</v>
      </c>
      <c r="H979" s="12">
        <v>0.2</v>
      </c>
      <c r="I979" s="10">
        <f>638/0.2</f>
        <v>3190</v>
      </c>
      <c r="J979" s="14">
        <v>0</v>
      </c>
      <c r="K979" s="10">
        <f t="shared" si="15"/>
        <v>638</v>
      </c>
    </row>
    <row r="980" spans="1:11" x14ac:dyDescent="0.3">
      <c r="A980" s="2">
        <f>IF(_xlfn.CONCAT(B980:C980)=_xlfn.CONCAT(B979:C979),MAX($A$2:A979),MAX($A$2:A979)+1)</f>
        <v>435</v>
      </c>
      <c r="B980" s="3">
        <v>45225</v>
      </c>
      <c r="C980" s="2" t="s">
        <v>422</v>
      </c>
      <c r="D980" s="47" t="str">
        <f>_xlfn.XLOOKUP(C980,Proveedores!A:A,Proveedores!B:B)</f>
        <v>LIDER</v>
      </c>
      <c r="E980" s="2">
        <v>-1</v>
      </c>
      <c r="F980" s="2" t="str">
        <f>_xlfn.XLOOKUP(E980,Productos!A:A,Productos!B:B)</f>
        <v>OTROS</v>
      </c>
      <c r="G980" s="2" t="str">
        <f>_xlfn.XLOOKUP(F980,Productos!B:B,Productos!C:C)</f>
        <v>UN</v>
      </c>
      <c r="H980" s="12">
        <v>1</v>
      </c>
      <c r="I980" s="10">
        <v>1990</v>
      </c>
      <c r="J980" s="14">
        <v>0</v>
      </c>
      <c r="K980" s="10">
        <f t="shared" si="15"/>
        <v>1990</v>
      </c>
    </row>
    <row r="981" spans="1:11" x14ac:dyDescent="0.3">
      <c r="A981" s="2">
        <f>IF(_xlfn.CONCAT(B981:C981)=_xlfn.CONCAT(B980:C980),MAX($A$2:A980),MAX($A$2:A980)+1)</f>
        <v>435</v>
      </c>
      <c r="B981" s="3">
        <v>45225</v>
      </c>
      <c r="C981" s="2" t="s">
        <v>422</v>
      </c>
      <c r="D981" s="47" t="str">
        <f>_xlfn.XLOOKUP(C981,Proveedores!A:A,Proveedores!B:B)</f>
        <v>LIDER</v>
      </c>
      <c r="E981" s="2">
        <v>23</v>
      </c>
      <c r="F981" s="2" t="str">
        <f>_xlfn.XLOOKUP(E981,Productos!A:A,Productos!B:B)</f>
        <v>MARGARINA</v>
      </c>
      <c r="G981" s="2" t="str">
        <f>_xlfn.XLOOKUP(F981,Productos!B:B,Productos!C:C)</f>
        <v>UN</v>
      </c>
      <c r="H981" s="12">
        <v>1</v>
      </c>
      <c r="I981" s="10">
        <v>2000</v>
      </c>
      <c r="J981" s="14">
        <v>0</v>
      </c>
      <c r="K981" s="10">
        <f t="shared" si="15"/>
        <v>2000</v>
      </c>
    </row>
    <row r="982" spans="1:11" x14ac:dyDescent="0.3">
      <c r="A982" s="2">
        <f>IF(_xlfn.CONCAT(B982:C982)=_xlfn.CONCAT(B981:C981),MAX($A$2:A981),MAX($A$2:A981)+1)</f>
        <v>435</v>
      </c>
      <c r="B982" s="3">
        <v>45225</v>
      </c>
      <c r="C982" s="2" t="s">
        <v>422</v>
      </c>
      <c r="D982" s="47" t="str">
        <f>_xlfn.XLOOKUP(C982,Proveedores!A:A,Proveedores!B:B)</f>
        <v>LIDER</v>
      </c>
      <c r="E982" s="2">
        <v>61</v>
      </c>
      <c r="F982" s="2" t="str">
        <f>_xlfn.XLOOKUP(E982,Productos!A:A,Productos!B:B)</f>
        <v>PATE</v>
      </c>
      <c r="G982" s="2" t="str">
        <f>_xlfn.XLOOKUP(F982,Productos!B:B,Productos!C:C)</f>
        <v>UN</v>
      </c>
      <c r="H982" s="12">
        <v>1</v>
      </c>
      <c r="I982" s="10">
        <v>2090</v>
      </c>
      <c r="J982" s="14">
        <v>0</v>
      </c>
      <c r="K982" s="10">
        <f t="shared" si="15"/>
        <v>2090</v>
      </c>
    </row>
    <row r="983" spans="1:11" x14ac:dyDescent="0.3">
      <c r="A983" s="2">
        <f>IF(_xlfn.CONCAT(B983:C983)=_xlfn.CONCAT(B982:C982),MAX($A$2:A982),MAX($A$2:A982)+1)</f>
        <v>435</v>
      </c>
      <c r="B983" s="3">
        <v>45225</v>
      </c>
      <c r="C983" s="2" t="s">
        <v>422</v>
      </c>
      <c r="D983" s="47" t="str">
        <f>_xlfn.XLOOKUP(C983,Proveedores!A:A,Proveedores!B:B)</f>
        <v>LIDER</v>
      </c>
      <c r="E983" s="2">
        <v>-1</v>
      </c>
      <c r="F983" s="2" t="str">
        <f>_xlfn.XLOOKUP(E983,Productos!A:A,Productos!B:B)</f>
        <v>OTROS</v>
      </c>
      <c r="G983" s="2" t="str">
        <f>_xlfn.XLOOKUP(F983,Productos!B:B,Productos!C:C)</f>
        <v>UN</v>
      </c>
      <c r="H983" s="12">
        <v>1</v>
      </c>
      <c r="I983" s="10">
        <v>1450</v>
      </c>
      <c r="J983" s="14">
        <v>450</v>
      </c>
      <c r="K983" s="10">
        <f t="shared" si="15"/>
        <v>1000</v>
      </c>
    </row>
    <row r="984" spans="1:11" x14ac:dyDescent="0.3">
      <c r="A984" s="2">
        <f>IF(_xlfn.CONCAT(B984:C984)=_xlfn.CONCAT(B983:C983),MAX($A$2:A983),MAX($A$2:A983)+1)</f>
        <v>435</v>
      </c>
      <c r="B984" s="3">
        <v>45225</v>
      </c>
      <c r="C984" s="2" t="s">
        <v>422</v>
      </c>
      <c r="D984" s="47" t="str">
        <f>_xlfn.XLOOKUP(C984,Proveedores!A:A,Proveedores!B:B)</f>
        <v>LIDER</v>
      </c>
      <c r="E984" s="2">
        <v>-1</v>
      </c>
      <c r="F984" s="2" t="str">
        <f>_xlfn.XLOOKUP(E984,Productos!A:A,Productos!B:B)</f>
        <v>OTROS</v>
      </c>
      <c r="G984" s="2" t="str">
        <f>_xlfn.XLOOKUP(F984,Productos!B:B,Productos!C:C)</f>
        <v>UN</v>
      </c>
      <c r="H984" s="12">
        <v>1</v>
      </c>
      <c r="I984" s="10">
        <v>1490</v>
      </c>
      <c r="J984" s="14">
        <v>490</v>
      </c>
      <c r="K984" s="10">
        <f t="shared" si="15"/>
        <v>1000</v>
      </c>
    </row>
    <row r="985" spans="1:11" x14ac:dyDescent="0.3">
      <c r="A985" s="2">
        <f>IF(_xlfn.CONCAT(B985:C985)=_xlfn.CONCAT(B984:C984),MAX($A$2:A984),MAX($A$2:A984)+1)</f>
        <v>436</v>
      </c>
      <c r="B985" s="3">
        <v>45230</v>
      </c>
      <c r="C985" s="2" t="s">
        <v>466</v>
      </c>
      <c r="D985" s="47" t="str">
        <f>_xlfn.XLOOKUP(C985,Proveedores!A:A,Proveedores!B:B)</f>
        <v>ALVI SA</v>
      </c>
      <c r="E985" s="2">
        <v>30</v>
      </c>
      <c r="F985" s="2" t="str">
        <f>_xlfn.XLOOKUP(E985,Productos!A:A,Productos!B:B)</f>
        <v>CHOCLO BOLSA 1KG</v>
      </c>
      <c r="G985" s="2" t="str">
        <f>_xlfn.XLOOKUP(F985,Productos!B:B,Productos!C:C)</f>
        <v>UN</v>
      </c>
      <c r="H985" s="12">
        <v>3</v>
      </c>
      <c r="I985" s="10">
        <v>2440</v>
      </c>
      <c r="J985" s="14">
        <v>0</v>
      </c>
      <c r="K985" s="10">
        <f t="shared" si="15"/>
        <v>7320</v>
      </c>
    </row>
    <row r="986" spans="1:11" x14ac:dyDescent="0.3">
      <c r="A986" s="2">
        <f>IF(_xlfn.CONCAT(B986:C986)=_xlfn.CONCAT(B985:C985),MAX($A$2:A985),MAX($A$2:A985)+1)</f>
        <v>436</v>
      </c>
      <c r="B986" s="3">
        <v>45230</v>
      </c>
      <c r="C986" s="2" t="s">
        <v>466</v>
      </c>
      <c r="D986" s="47" t="str">
        <f>_xlfn.XLOOKUP(C986,Proveedores!A:A,Proveedores!B:B)</f>
        <v>ALVI SA</v>
      </c>
      <c r="E986" s="2">
        <v>52</v>
      </c>
      <c r="F986" s="2" t="str">
        <f>_xlfn.XLOOKUP(E986,Productos!A:A,Productos!B:B)</f>
        <v>PRIMAVERA MINUTO VERDE</v>
      </c>
      <c r="G986" s="2" t="str">
        <f>_xlfn.XLOOKUP(F986,Productos!B:B,Productos!C:C)</f>
        <v>UN</v>
      </c>
      <c r="H986" s="12">
        <v>6</v>
      </c>
      <c r="I986" s="10">
        <v>1280</v>
      </c>
      <c r="J986" s="14">
        <v>0</v>
      </c>
      <c r="K986" s="10">
        <f t="shared" si="15"/>
        <v>7680</v>
      </c>
    </row>
    <row r="987" spans="1:11" x14ac:dyDescent="0.3">
      <c r="A987" s="2">
        <f>IF(_xlfn.CONCAT(B987:C987)=_xlfn.CONCAT(B986:C986),MAX($A$2:A986),MAX($A$2:A986)+1)</f>
        <v>436</v>
      </c>
      <c r="B987" s="3">
        <v>45230</v>
      </c>
      <c r="C987" s="2" t="s">
        <v>466</v>
      </c>
      <c r="D987" s="47" t="str">
        <f>_xlfn.XLOOKUP(C987,Proveedores!A:A,Proveedores!B:B)</f>
        <v>ALVI SA</v>
      </c>
      <c r="E987" s="2">
        <v>5</v>
      </c>
      <c r="F987" s="2" t="str">
        <f>_xlfn.XLOOKUP(E987,Productos!A:A,Productos!B:B)</f>
        <v>FIDEOS - TALLARINES</v>
      </c>
      <c r="G987" s="2" t="str">
        <f>_xlfn.XLOOKUP(F987,Productos!B:B,Productos!C:C)</f>
        <v>UN</v>
      </c>
      <c r="H987" s="12">
        <v>5</v>
      </c>
      <c r="I987" s="10">
        <v>480</v>
      </c>
      <c r="J987" s="14">
        <v>0</v>
      </c>
      <c r="K987" s="10">
        <f t="shared" si="15"/>
        <v>2400</v>
      </c>
    </row>
    <row r="988" spans="1:11" x14ac:dyDescent="0.3">
      <c r="A988" s="2">
        <f>IF(_xlfn.CONCAT(B988:C988)=_xlfn.CONCAT(B987:C987),MAX($A$2:A987),MAX($A$2:A987)+1)</f>
        <v>436</v>
      </c>
      <c r="B988" s="3">
        <v>45230</v>
      </c>
      <c r="C988" s="2" t="s">
        <v>466</v>
      </c>
      <c r="D988" s="47" t="str">
        <f>_xlfn.XLOOKUP(C988,Proveedores!A:A,Proveedores!B:B)</f>
        <v>ALVI SA</v>
      </c>
      <c r="E988" s="2">
        <v>1051</v>
      </c>
      <c r="F988" s="2" t="str">
        <f>_xlfn.XLOOKUP(E988,Productos!A:A,Productos!B:B)</f>
        <v>APANADO POLLO</v>
      </c>
      <c r="G988" s="2" t="str">
        <f>_xlfn.XLOOKUP(F988,Productos!B:B,Productos!C:C)</f>
        <v>UN</v>
      </c>
      <c r="H988" s="12">
        <v>5</v>
      </c>
      <c r="I988" s="10">
        <v>450</v>
      </c>
      <c r="J988" s="14">
        <v>0</v>
      </c>
      <c r="K988" s="10">
        <f t="shared" si="15"/>
        <v>2250</v>
      </c>
    </row>
    <row r="989" spans="1:11" x14ac:dyDescent="0.3">
      <c r="A989" s="2">
        <f>IF(_xlfn.CONCAT(B989:C989)=_xlfn.CONCAT(B988:C988),MAX($A$2:A988),MAX($A$2:A988)+1)</f>
        <v>436</v>
      </c>
      <c r="B989" s="3">
        <v>45230</v>
      </c>
      <c r="C989" s="2" t="s">
        <v>466</v>
      </c>
      <c r="D989" s="47" t="str">
        <f>_xlfn.XLOOKUP(C989,Proveedores!A:A,Proveedores!B:B)</f>
        <v>ALVI SA</v>
      </c>
      <c r="E989" s="2">
        <v>102</v>
      </c>
      <c r="F989" s="2" t="str">
        <f>_xlfn.XLOOKUP(E989,Productos!A:A,Productos!B:B)</f>
        <v>QUESO BANDEJA</v>
      </c>
      <c r="G989" s="2" t="str">
        <f>_xlfn.XLOOKUP(F989,Productos!B:B,Productos!C:C)</f>
        <v>UN</v>
      </c>
      <c r="H989" s="12">
        <v>3</v>
      </c>
      <c r="I989" s="10">
        <v>805</v>
      </c>
      <c r="J989" s="14">
        <v>0</v>
      </c>
      <c r="K989" s="10">
        <f t="shared" si="15"/>
        <v>2415</v>
      </c>
    </row>
    <row r="990" spans="1:11" x14ac:dyDescent="0.3">
      <c r="A990" s="2">
        <f>IF(_xlfn.CONCAT(B990:C990)=_xlfn.CONCAT(B989:C989),MAX($A$2:A989),MAX($A$2:A989)+1)</f>
        <v>436</v>
      </c>
      <c r="B990" s="3">
        <v>45230</v>
      </c>
      <c r="C990" s="2" t="s">
        <v>466</v>
      </c>
      <c r="D990" s="47" t="str">
        <f>_xlfn.XLOOKUP(C990,Proveedores!A:A,Proveedores!B:B)</f>
        <v>ALVI SA</v>
      </c>
      <c r="E990" s="2">
        <v>44</v>
      </c>
      <c r="F990" s="2" t="str">
        <f>_xlfn.XLOOKUP(E990,Productos!A:A,Productos!B:B)</f>
        <v>QUESO RALLADO</v>
      </c>
      <c r="G990" s="2" t="str">
        <f>_xlfn.XLOOKUP(F990,Productos!B:B,Productos!C:C)</f>
        <v>UN</v>
      </c>
      <c r="H990" s="12">
        <v>3</v>
      </c>
      <c r="I990" s="10">
        <v>690</v>
      </c>
      <c r="J990" s="14">
        <v>0</v>
      </c>
      <c r="K990" s="10">
        <f t="shared" si="15"/>
        <v>2070</v>
      </c>
    </row>
    <row r="991" spans="1:11" x14ac:dyDescent="0.3">
      <c r="A991" s="2">
        <f>IF(_xlfn.CONCAT(B991:C991)=_xlfn.CONCAT(B990:C990),MAX($A$2:A990),MAX($A$2:A990)+1)</f>
        <v>436</v>
      </c>
      <c r="B991" s="3">
        <v>45230</v>
      </c>
      <c r="C991" s="2" t="s">
        <v>466</v>
      </c>
      <c r="D991" s="47" t="str">
        <f>_xlfn.XLOOKUP(C991,Proveedores!A:A,Proveedores!B:B)</f>
        <v>ALVI SA</v>
      </c>
      <c r="E991" s="2">
        <v>44</v>
      </c>
      <c r="F991" s="2" t="str">
        <f>_xlfn.XLOOKUP(E991,Productos!A:A,Productos!B:B)</f>
        <v>QUESO RALLADO</v>
      </c>
      <c r="G991" s="2" t="str">
        <f>_xlfn.XLOOKUP(F991,Productos!B:B,Productos!C:C)</f>
        <v>UN</v>
      </c>
      <c r="H991" s="12">
        <v>4</v>
      </c>
      <c r="I991" s="10">
        <v>1340</v>
      </c>
      <c r="J991" s="14">
        <v>0</v>
      </c>
      <c r="K991" s="10">
        <f t="shared" si="15"/>
        <v>5360</v>
      </c>
    </row>
    <row r="992" spans="1:11" x14ac:dyDescent="0.3">
      <c r="A992" s="2">
        <f>IF(_xlfn.CONCAT(B992:C992)=_xlfn.CONCAT(B991:C991),MAX($A$2:A991),MAX($A$2:A991)+1)</f>
        <v>436</v>
      </c>
      <c r="B992" s="3">
        <v>45230</v>
      </c>
      <c r="C992" s="2" t="s">
        <v>466</v>
      </c>
      <c r="D992" s="47" t="str">
        <f>_xlfn.XLOOKUP(C992,Proveedores!A:A,Proveedores!B:B)</f>
        <v>ALVI SA</v>
      </c>
      <c r="E992" s="2">
        <v>20</v>
      </c>
      <c r="F992" s="2" t="str">
        <f>_xlfn.XLOOKUP(E992,Productos!A:A,Productos!B:B)</f>
        <v>ACEITE 900ML</v>
      </c>
      <c r="G992" s="2" t="str">
        <f>_xlfn.XLOOKUP(F992,Productos!B:B,Productos!C:C)</f>
        <v>UN</v>
      </c>
      <c r="H992" s="12">
        <v>4</v>
      </c>
      <c r="I992" s="10">
        <v>1490</v>
      </c>
      <c r="J992" s="14">
        <v>0</v>
      </c>
      <c r="K992" s="10">
        <f t="shared" si="15"/>
        <v>5960</v>
      </c>
    </row>
    <row r="993" spans="1:11" x14ac:dyDescent="0.3">
      <c r="A993" s="2">
        <f>IF(_xlfn.CONCAT(B993:C993)=_xlfn.CONCAT(B992:C992),MAX($A$2:A992),MAX($A$2:A992)+1)</f>
        <v>436</v>
      </c>
      <c r="B993" s="3">
        <v>45230</v>
      </c>
      <c r="C993" s="2" t="s">
        <v>466</v>
      </c>
      <c r="D993" s="47" t="str">
        <f>_xlfn.XLOOKUP(C993,Proveedores!A:A,Proveedores!B:B)</f>
        <v>ALVI SA</v>
      </c>
      <c r="E993" s="2">
        <v>24</v>
      </c>
      <c r="F993" s="2" t="str">
        <f>_xlfn.XLOOKUP(E993,Productos!A:A,Productos!B:B)</f>
        <v>TOALLA PAPEL</v>
      </c>
      <c r="G993" s="2" t="str">
        <f>_xlfn.XLOOKUP(F993,Productos!B:B,Productos!C:C)</f>
        <v>UN</v>
      </c>
      <c r="H993" s="12">
        <v>2</v>
      </c>
      <c r="I993" s="10">
        <v>1700</v>
      </c>
      <c r="J993" s="14">
        <v>0</v>
      </c>
      <c r="K993" s="10">
        <f t="shared" si="15"/>
        <v>3400</v>
      </c>
    </row>
    <row r="994" spans="1:11" x14ac:dyDescent="0.3">
      <c r="A994" s="2">
        <f>IF(_xlfn.CONCAT(B994:C994)=_xlfn.CONCAT(B993:C993),MAX($A$2:A993),MAX($A$2:A993)+1)</f>
        <v>436</v>
      </c>
      <c r="B994" s="3">
        <v>45230</v>
      </c>
      <c r="C994" s="2" t="s">
        <v>466</v>
      </c>
      <c r="D994" s="47" t="str">
        <f>_xlfn.XLOOKUP(C994,Proveedores!A:A,Proveedores!B:B)</f>
        <v>ALVI SA</v>
      </c>
      <c r="E994" s="2">
        <v>2</v>
      </c>
      <c r="F994" s="2" t="str">
        <f>_xlfn.XLOOKUP(E994,Productos!A:A,Productos!B:B)</f>
        <v>CREMA DE LECHE</v>
      </c>
      <c r="G994" s="2" t="str">
        <f>_xlfn.XLOOKUP(F994,Productos!B:B,Productos!C:C)</f>
        <v>LT</v>
      </c>
      <c r="H994" s="12">
        <v>3</v>
      </c>
      <c r="I994" s="10">
        <v>3690</v>
      </c>
      <c r="J994" s="14">
        <v>0</v>
      </c>
      <c r="K994" s="10">
        <f t="shared" si="15"/>
        <v>11070</v>
      </c>
    </row>
    <row r="995" spans="1:11" x14ac:dyDescent="0.3">
      <c r="A995" s="2">
        <f>IF(_xlfn.CONCAT(B995:C995)=_xlfn.CONCAT(B994:C994),MAX($A$2:A994),MAX($A$2:A994)+1)</f>
        <v>436</v>
      </c>
      <c r="B995" s="3">
        <v>45230</v>
      </c>
      <c r="C995" s="2" t="s">
        <v>466</v>
      </c>
      <c r="D995" s="47" t="str">
        <f>_xlfn.XLOOKUP(C995,Proveedores!A:A,Proveedores!B:B)</f>
        <v>ALVI SA</v>
      </c>
      <c r="E995" s="2">
        <v>1</v>
      </c>
      <c r="F995" s="2" t="str">
        <f>_xlfn.XLOOKUP(E995,Productos!A:A,Productos!B:B)</f>
        <v>ARVEJA MINUTO VERDE</v>
      </c>
      <c r="G995" s="2" t="str">
        <f>_xlfn.XLOOKUP(F995,Productos!B:B,Productos!C:C)</f>
        <v>KG</v>
      </c>
      <c r="H995" s="12">
        <v>2</v>
      </c>
      <c r="I995" s="10">
        <v>2450</v>
      </c>
      <c r="J995" s="14">
        <v>0</v>
      </c>
      <c r="K995" s="10">
        <f t="shared" si="15"/>
        <v>4900</v>
      </c>
    </row>
    <row r="996" spans="1:11" x14ac:dyDescent="0.3">
      <c r="A996" s="2">
        <f>IF(_xlfn.CONCAT(B996:C996)=_xlfn.CONCAT(B995:C995),MAX($A$2:A995),MAX($A$2:A995)+1)</f>
        <v>436</v>
      </c>
      <c r="B996" s="3">
        <v>45230</v>
      </c>
      <c r="C996" s="2" t="s">
        <v>466</v>
      </c>
      <c r="D996" s="47" t="str">
        <f>_xlfn.XLOOKUP(C996,Proveedores!A:A,Proveedores!B:B)</f>
        <v>ALVI SA</v>
      </c>
      <c r="E996" s="2">
        <v>6</v>
      </c>
      <c r="F996" s="2" t="str">
        <f>_xlfn.XLOOKUP(E996,Productos!A:A,Productos!B:B)</f>
        <v>FIDEOS - SPAGHETI</v>
      </c>
      <c r="G996" s="2" t="str">
        <f>_xlfn.XLOOKUP(F996,Productos!B:B,Productos!C:C)</f>
        <v>UN</v>
      </c>
      <c r="H996" s="12">
        <v>5</v>
      </c>
      <c r="I996" s="10">
        <v>650</v>
      </c>
      <c r="J996" s="14">
        <v>0</v>
      </c>
      <c r="K996" s="10">
        <f t="shared" si="15"/>
        <v>3250</v>
      </c>
    </row>
    <row r="997" spans="1:11" x14ac:dyDescent="0.3">
      <c r="A997" s="2">
        <f>IF(_xlfn.CONCAT(B997:C997)=_xlfn.CONCAT(B996:C996),MAX($A$2:A996),MAX($A$2:A996)+1)</f>
        <v>436</v>
      </c>
      <c r="B997" s="3">
        <v>45230</v>
      </c>
      <c r="C997" s="2" t="s">
        <v>466</v>
      </c>
      <c r="D997" s="47" t="str">
        <f>_xlfn.XLOOKUP(C997,Proveedores!A:A,Proveedores!B:B)</f>
        <v>ALVI SA</v>
      </c>
      <c r="E997" s="2">
        <v>1024</v>
      </c>
      <c r="F997" s="2" t="str">
        <f>_xlfn.XLOOKUP(E997,Productos!A:A,Productos!B:B)</f>
        <v>AZUCAR RUBIA</v>
      </c>
      <c r="G997" s="2" t="str">
        <f>_xlfn.XLOOKUP(F997,Productos!B:B,Productos!C:C)</f>
        <v>KG</v>
      </c>
      <c r="H997" s="12">
        <v>1</v>
      </c>
      <c r="I997" s="10">
        <v>1400</v>
      </c>
      <c r="J997" s="14">
        <v>0</v>
      </c>
      <c r="K997" s="10">
        <f t="shared" si="15"/>
        <v>1400</v>
      </c>
    </row>
    <row r="998" spans="1:11" x14ac:dyDescent="0.3">
      <c r="A998" s="2">
        <f>IF(_xlfn.CONCAT(B998:C998)=_xlfn.CONCAT(B997:C997),MAX($A$2:A997),MAX($A$2:A997)+1)</f>
        <v>436</v>
      </c>
      <c r="B998" s="3">
        <v>45230</v>
      </c>
      <c r="C998" s="2" t="s">
        <v>466</v>
      </c>
      <c r="D998" s="47" t="str">
        <f>_xlfn.XLOOKUP(C998,Proveedores!A:A,Proveedores!B:B)</f>
        <v>ALVI SA</v>
      </c>
      <c r="E998" s="2">
        <v>14</v>
      </c>
      <c r="F998" s="2" t="str">
        <f>_xlfn.XLOOKUP(E998,Productos!A:A,Productos!B:B)</f>
        <v>ARROZ</v>
      </c>
      <c r="G998" s="2" t="str">
        <f>_xlfn.XLOOKUP(F998,Productos!B:B,Productos!C:C)</f>
        <v>UN</v>
      </c>
      <c r="H998" s="12">
        <v>5</v>
      </c>
      <c r="I998" s="10">
        <v>840</v>
      </c>
      <c r="J998" s="14">
        <v>0</v>
      </c>
      <c r="K998" s="10">
        <f t="shared" si="15"/>
        <v>4200</v>
      </c>
    </row>
    <row r="999" spans="1:11" x14ac:dyDescent="0.3">
      <c r="A999" s="2">
        <f>IF(_xlfn.CONCAT(B999:C999)=_xlfn.CONCAT(B998:C998),MAX($A$2:A998),MAX($A$2:A998)+1)</f>
        <v>436</v>
      </c>
      <c r="B999" s="3">
        <v>45230</v>
      </c>
      <c r="C999" s="2" t="s">
        <v>466</v>
      </c>
      <c r="D999" s="47" t="str">
        <f>_xlfn.XLOOKUP(C999,Proveedores!A:A,Proveedores!B:B)</f>
        <v>ALVI SA</v>
      </c>
      <c r="E999" s="2">
        <v>1049</v>
      </c>
      <c r="F999" s="2" t="str">
        <f>_xlfn.XLOOKUP(E999,Productos!A:A,Productos!B:B)</f>
        <v>BARRA CEREAL - CAJA</v>
      </c>
      <c r="G999" s="2" t="str">
        <f>_xlfn.XLOOKUP(F999,Productos!B:B,Productos!C:C)</f>
        <v>UN</v>
      </c>
      <c r="H999" s="12">
        <v>1</v>
      </c>
      <c r="I999" s="10">
        <v>3660</v>
      </c>
      <c r="J999" s="14">
        <v>0</v>
      </c>
      <c r="K999" s="10">
        <f t="shared" si="15"/>
        <v>3660</v>
      </c>
    </row>
    <row r="1000" spans="1:11" x14ac:dyDescent="0.3">
      <c r="A1000" s="2">
        <f>IF(_xlfn.CONCAT(B1000:C1000)=_xlfn.CONCAT(B999:C999),MAX($A$2:A999),MAX($A$2:A999)+1)</f>
        <v>436</v>
      </c>
      <c r="B1000" s="3">
        <v>45230</v>
      </c>
      <c r="C1000" s="2" t="s">
        <v>466</v>
      </c>
      <c r="D1000" s="47" t="str">
        <f>_xlfn.XLOOKUP(C1000,Proveedores!A:A,Proveedores!B:B)</f>
        <v>ALVI SA</v>
      </c>
      <c r="E1000" s="2">
        <v>43</v>
      </c>
      <c r="F1000" s="2" t="str">
        <f>_xlfn.XLOOKUP(E1000,Productos!A:A,Productos!B:B)</f>
        <v>VINO BLANCO</v>
      </c>
      <c r="G1000" s="2" t="str">
        <f>_xlfn.XLOOKUP(F1000,Productos!B:B,Productos!C:C)</f>
        <v>UN</v>
      </c>
      <c r="H1000" s="12">
        <v>1</v>
      </c>
      <c r="I1000" s="10">
        <v>4160</v>
      </c>
      <c r="J1000" s="14">
        <v>0</v>
      </c>
      <c r="K1000" s="10">
        <f t="shared" si="15"/>
        <v>4160</v>
      </c>
    </row>
    <row r="1001" spans="1:11" x14ac:dyDescent="0.3">
      <c r="A1001" s="2">
        <f>IF(_xlfn.CONCAT(B1001:C1001)=_xlfn.CONCAT(B1000:C1000),MAX($A$2:A1000),MAX($A$2:A1000)+1)</f>
        <v>436</v>
      </c>
      <c r="B1001" s="3">
        <v>45230</v>
      </c>
      <c r="C1001" s="2" t="s">
        <v>466</v>
      </c>
      <c r="D1001" s="47" t="str">
        <f>_xlfn.XLOOKUP(C1001,Proveedores!A:A,Proveedores!B:B)</f>
        <v>ALVI SA</v>
      </c>
      <c r="E1001" s="2">
        <v>-1</v>
      </c>
      <c r="F1001" s="2" t="str">
        <f>_xlfn.XLOOKUP(E1001,Productos!A:A,Productos!B:B)</f>
        <v>OTROS</v>
      </c>
      <c r="G1001" s="2" t="str">
        <f>_xlfn.XLOOKUP(F1001,Productos!B:B,Productos!C:C)</f>
        <v>UN</v>
      </c>
      <c r="H1001" s="12">
        <v>2</v>
      </c>
      <c r="I1001" s="10">
        <v>1610</v>
      </c>
      <c r="J1001" s="14">
        <v>0</v>
      </c>
      <c r="K1001" s="10">
        <f t="shared" si="15"/>
        <v>3220</v>
      </c>
    </row>
    <row r="1002" spans="1:11" x14ac:dyDescent="0.3">
      <c r="A1002" s="2">
        <f>IF(_xlfn.CONCAT(B1002:C1002)=_xlfn.CONCAT(B1001:C1001),MAX($A$2:A1001),MAX($A$2:A1001)+1)</f>
        <v>436</v>
      </c>
      <c r="B1002" s="3">
        <v>45230</v>
      </c>
      <c r="C1002" s="2" t="s">
        <v>466</v>
      </c>
      <c r="D1002" s="47" t="str">
        <f>_xlfn.XLOOKUP(C1002,Proveedores!A:A,Proveedores!B:B)</f>
        <v>ALVI SA</v>
      </c>
      <c r="E1002" s="2">
        <v>1010</v>
      </c>
      <c r="F1002" s="2" t="str">
        <f>_xlfn.XLOOKUP(E1002,Productos!A:A,Productos!B:B)</f>
        <v>GALLETAS SODA</v>
      </c>
      <c r="G1002" s="2" t="str">
        <f>_xlfn.XLOOKUP(F1002,Productos!B:B,Productos!C:C)</f>
        <v>UN</v>
      </c>
      <c r="H1002" s="12">
        <v>6</v>
      </c>
      <c r="I1002" s="10">
        <v>500</v>
      </c>
      <c r="J1002" s="14">
        <v>0</v>
      </c>
      <c r="K1002" s="10">
        <f t="shared" si="15"/>
        <v>3000</v>
      </c>
    </row>
    <row r="1003" spans="1:11" x14ac:dyDescent="0.3">
      <c r="A1003" s="2">
        <f>IF(_xlfn.CONCAT(B1003:C1003)=_xlfn.CONCAT(B1002:C1002),MAX($A$2:A1002),MAX($A$2:A1002)+1)</f>
        <v>436</v>
      </c>
      <c r="B1003" s="3">
        <v>45230</v>
      </c>
      <c r="C1003" s="2" t="s">
        <v>466</v>
      </c>
      <c r="D1003" s="47" t="str">
        <f>_xlfn.XLOOKUP(C1003,Proveedores!A:A,Proveedores!B:B)</f>
        <v>ALVI SA</v>
      </c>
      <c r="E1003" s="2">
        <v>9</v>
      </c>
      <c r="F1003" s="2" t="str">
        <f>_xlfn.XLOOKUP(E1003,Productos!A:A,Productos!B:B)</f>
        <v>LECHE SEMIDESCREMADA</v>
      </c>
      <c r="G1003" s="2" t="str">
        <f>_xlfn.XLOOKUP(F1003,Productos!B:B,Productos!C:C)</f>
        <v>UN</v>
      </c>
      <c r="H1003" s="12">
        <v>6</v>
      </c>
      <c r="I1003" s="10">
        <v>1080</v>
      </c>
      <c r="J1003" s="14">
        <v>0</v>
      </c>
      <c r="K1003" s="10">
        <f t="shared" si="15"/>
        <v>6480</v>
      </c>
    </row>
    <row r="1004" spans="1:11" x14ac:dyDescent="0.3">
      <c r="A1004" s="2">
        <f>IF(_xlfn.CONCAT(B1004:C1004)=_xlfn.CONCAT(B1003:C1003),MAX($A$2:A1003),MAX($A$2:A1003)+1)</f>
        <v>437</v>
      </c>
      <c r="B1004" s="3">
        <v>45217</v>
      </c>
      <c r="C1004" s="2" t="s">
        <v>642</v>
      </c>
      <c r="D1004" s="47" t="str">
        <f>_xlfn.XLOOKUP(C1004,Proveedores!A:A,Proveedores!B:B)</f>
        <v>DISTRIBUIDORA ALMACEN Y TRANSPORTE</v>
      </c>
      <c r="E1004" s="2">
        <v>139</v>
      </c>
      <c r="F1004" s="2" t="str">
        <f>_xlfn.XLOOKUP(E1004,Productos!A:A,Productos!B:B)</f>
        <v>PAPAS PREFRITAS</v>
      </c>
      <c r="G1004" s="2" t="str">
        <f>_xlfn.XLOOKUP(F1004,Productos!B:B,Productos!C:C)</f>
        <v>UN</v>
      </c>
      <c r="H1004" s="12">
        <v>1</v>
      </c>
      <c r="I1004" s="10">
        <v>5600</v>
      </c>
      <c r="J1004" s="14">
        <v>0</v>
      </c>
      <c r="K1004" s="10">
        <f t="shared" si="15"/>
        <v>5600</v>
      </c>
    </row>
    <row r="1005" spans="1:11" x14ac:dyDescent="0.3">
      <c r="A1005" s="2">
        <f>IF(_xlfn.CONCAT(B1005:C1005)=_xlfn.CONCAT(B1004:C1004),MAX($A$2:A1004),MAX($A$2:A1004)+1)</f>
        <v>438</v>
      </c>
      <c r="B1005" s="3">
        <v>45217</v>
      </c>
      <c r="C1005" s="2" t="s">
        <v>407</v>
      </c>
      <c r="D1005" s="47" t="str">
        <f>_xlfn.XLOOKUP(C1005,Proveedores!A:A,Proveedores!B:B)</f>
        <v>COMERCIAL MAICAO</v>
      </c>
      <c r="E1005" s="2">
        <v>1038</v>
      </c>
      <c r="F1005" s="2" t="str">
        <f>_xlfn.XLOOKUP(E1005,Productos!A:A,Productos!B:B)</f>
        <v>ART. PERSONAL</v>
      </c>
      <c r="G1005" s="2" t="str">
        <f>_xlfn.XLOOKUP(F1005,Productos!B:B,Productos!C:C)</f>
        <v>UN</v>
      </c>
      <c r="H1005" s="12">
        <v>1</v>
      </c>
      <c r="I1005" s="10">
        <v>4299</v>
      </c>
      <c r="J1005" s="14">
        <v>1799</v>
      </c>
      <c r="K1005" s="10">
        <f t="shared" si="15"/>
        <v>2500</v>
      </c>
    </row>
    <row r="1006" spans="1:11" x14ac:dyDescent="0.3">
      <c r="A1006" s="2">
        <f>IF(_xlfn.CONCAT(B1006:C1006)=_xlfn.CONCAT(B1005:C1005),MAX($A$2:A1005),MAX($A$2:A1005)+1)</f>
        <v>438</v>
      </c>
      <c r="B1006" s="3">
        <v>45217</v>
      </c>
      <c r="C1006" s="2" t="s">
        <v>407</v>
      </c>
      <c r="D1006" s="47" t="str">
        <f>_xlfn.XLOOKUP(C1006,Proveedores!A:A,Proveedores!B:B)</f>
        <v>COMERCIAL MAICAO</v>
      </c>
      <c r="E1006" s="2">
        <v>1038</v>
      </c>
      <c r="F1006" s="2" t="str">
        <f>_xlfn.XLOOKUP(E1006,Productos!A:A,Productos!B:B)</f>
        <v>ART. PERSONAL</v>
      </c>
      <c r="G1006" s="2" t="str">
        <f>_xlfn.XLOOKUP(F1006,Productos!B:B,Productos!C:C)</f>
        <v>UN</v>
      </c>
      <c r="H1006" s="12">
        <v>1</v>
      </c>
      <c r="I1006" s="10">
        <v>2899</v>
      </c>
      <c r="J1006" s="14">
        <v>1299</v>
      </c>
      <c r="K1006" s="10">
        <f t="shared" si="15"/>
        <v>1600</v>
      </c>
    </row>
    <row r="1007" spans="1:11" x14ac:dyDescent="0.3">
      <c r="A1007" s="2">
        <f>IF(_xlfn.CONCAT(B1007:C1007)=_xlfn.CONCAT(B1006:C1006),MAX($A$2:A1006),MAX($A$2:A1006)+1)</f>
        <v>438</v>
      </c>
      <c r="B1007" s="3">
        <v>45217</v>
      </c>
      <c r="C1007" s="2" t="s">
        <v>407</v>
      </c>
      <c r="D1007" s="47" t="str">
        <f>_xlfn.XLOOKUP(C1007,Proveedores!A:A,Proveedores!B:B)</f>
        <v>COMERCIAL MAICAO</v>
      </c>
      <c r="E1007" s="2">
        <v>1038</v>
      </c>
      <c r="F1007" s="2" t="str">
        <f>_xlfn.XLOOKUP(E1007,Productos!A:A,Productos!B:B)</f>
        <v>ART. PERSONAL</v>
      </c>
      <c r="G1007" s="2" t="str">
        <f>_xlfn.XLOOKUP(F1007,Productos!B:B,Productos!C:C)</f>
        <v>UN</v>
      </c>
      <c r="H1007" s="12">
        <v>1</v>
      </c>
      <c r="I1007" s="10">
        <v>2999</v>
      </c>
      <c r="J1007" s="14">
        <v>499</v>
      </c>
      <c r="K1007" s="10">
        <f t="shared" si="15"/>
        <v>2500</v>
      </c>
    </row>
    <row r="1008" spans="1:11" x14ac:dyDescent="0.3">
      <c r="A1008" s="2">
        <f>IF(_xlfn.CONCAT(B1008:C1008)=_xlfn.CONCAT(B1007:C1007),MAX($A$2:A1007),MAX($A$2:A1007)+1)</f>
        <v>439</v>
      </c>
      <c r="B1008" s="3">
        <v>45218</v>
      </c>
      <c r="C1008" s="2" t="s">
        <v>403</v>
      </c>
      <c r="D1008" s="47" t="str">
        <f>_xlfn.XLOOKUP(C1008,Proveedores!A:A,Proveedores!B:B)</f>
        <v>PREUNIC COQUIMBO</v>
      </c>
      <c r="E1008" s="2">
        <v>1038</v>
      </c>
      <c r="F1008" s="2" t="str">
        <f>_xlfn.XLOOKUP(E1008,Productos!A:A,Productos!B:B)</f>
        <v>ART. PERSONAL</v>
      </c>
      <c r="G1008" s="2" t="str">
        <f>_xlfn.XLOOKUP(F1008,Productos!B:B,Productos!C:C)</f>
        <v>UN</v>
      </c>
      <c r="H1008" s="12">
        <v>1</v>
      </c>
      <c r="I1008" s="10">
        <v>1699</v>
      </c>
      <c r="J1008" s="14">
        <v>400</v>
      </c>
      <c r="K1008" s="10">
        <f t="shared" si="15"/>
        <v>1299</v>
      </c>
    </row>
    <row r="1009" spans="1:11" x14ac:dyDescent="0.3">
      <c r="A1009" s="2">
        <f>IF(_xlfn.CONCAT(B1009:C1009)=_xlfn.CONCAT(B1008:C1008),MAX($A$2:A1008),MAX($A$2:A1008)+1)</f>
        <v>440</v>
      </c>
      <c r="B1009" s="3">
        <v>45223</v>
      </c>
      <c r="C1009" s="2" t="s">
        <v>360</v>
      </c>
      <c r="D1009" s="47" t="str">
        <f>_xlfn.XLOOKUP(C1009,Proveedores!A:A,Proveedores!B:B)</f>
        <v>LA GARZA</v>
      </c>
      <c r="E1009" s="2">
        <v>56</v>
      </c>
      <c r="F1009" s="2" t="str">
        <f>_xlfn.XLOOKUP(E1009,Productos!A:A,Productos!B:B)</f>
        <v>VERDURAS</v>
      </c>
      <c r="G1009" s="2" t="str">
        <f>_xlfn.XLOOKUP(F1009,Productos!B:B,Productos!C:C)</f>
        <v>UN</v>
      </c>
      <c r="H1009" s="12">
        <v>1</v>
      </c>
      <c r="I1009" s="10">
        <v>8600</v>
      </c>
      <c r="J1009" s="14">
        <v>0</v>
      </c>
      <c r="K1009" s="10">
        <f t="shared" si="15"/>
        <v>8600</v>
      </c>
    </row>
    <row r="1010" spans="1:11" x14ac:dyDescent="0.3">
      <c r="A1010" s="2">
        <f>IF(_xlfn.CONCAT(B1010:C1010)=_xlfn.CONCAT(B1009:C1009),MAX($A$2:A1009),MAX($A$2:A1009)+1)</f>
        <v>441</v>
      </c>
      <c r="B1010" s="3">
        <v>45224</v>
      </c>
      <c r="C1010" s="2" t="s">
        <v>715</v>
      </c>
      <c r="D1010" s="47" t="str">
        <f>_xlfn.XLOOKUP(C1010,Proveedores!A:A,Proveedores!B:B)</f>
        <v>MASAS GIGI SPA</v>
      </c>
      <c r="E1010" s="2">
        <v>138</v>
      </c>
      <c r="F1010" s="2" t="str">
        <f>_xlfn.XLOOKUP(E1010,Productos!A:A,Productos!B:B)</f>
        <v>MASAS</v>
      </c>
      <c r="G1010" s="2" t="str">
        <f>_xlfn.XLOOKUP(F1010,Productos!B:B,Productos!C:C)</f>
        <v>KG</v>
      </c>
      <c r="H1010" s="12">
        <v>1</v>
      </c>
      <c r="I1010" s="10">
        <v>1000</v>
      </c>
      <c r="J1010" s="14">
        <v>0</v>
      </c>
      <c r="K1010" s="10">
        <f t="shared" si="15"/>
        <v>1000</v>
      </c>
    </row>
    <row r="1011" spans="1:11" x14ac:dyDescent="0.3">
      <c r="A1011" s="2">
        <f>IF(_xlfn.CONCAT(B1011:C1011)=_xlfn.CONCAT(B1010:C1010),MAX($A$2:A1010),MAX($A$2:A1010)+1)</f>
        <v>442</v>
      </c>
      <c r="B1011" s="3">
        <v>45205</v>
      </c>
      <c r="C1011" s="2" t="s">
        <v>110</v>
      </c>
      <c r="D1011" s="47" t="str">
        <f>_xlfn.XLOOKUP(C1011,Proveedores!A:A,Proveedores!B:B)</f>
        <v>DISTRIBUIDORA DELICIA SPA</v>
      </c>
      <c r="E1011" s="2">
        <v>38</v>
      </c>
      <c r="F1011" s="2" t="str">
        <f>_xlfn.XLOOKUP(E1011,Productos!A:A,Productos!B:B)</f>
        <v>ENVASE ENSALADA GA-08</v>
      </c>
      <c r="G1011" s="2" t="str">
        <f>_xlfn.XLOOKUP(F1011,Productos!B:B,Productos!C:C)</f>
        <v>UN</v>
      </c>
      <c r="H1011" s="12">
        <v>50</v>
      </c>
      <c r="I1011" s="10">
        <v>78</v>
      </c>
      <c r="J1011" s="14">
        <v>0</v>
      </c>
      <c r="K1011" s="10">
        <f t="shared" si="15"/>
        <v>3900</v>
      </c>
    </row>
    <row r="1012" spans="1:11" x14ac:dyDescent="0.3">
      <c r="A1012" s="2">
        <f>IF(_xlfn.CONCAT(B1012:C1012)=_xlfn.CONCAT(B1011:C1011),MAX($A$2:A1011),MAX($A$2:A1011)+1)</f>
        <v>443</v>
      </c>
      <c r="B1012" s="3">
        <v>45217</v>
      </c>
      <c r="C1012" s="2" t="s">
        <v>110</v>
      </c>
      <c r="D1012" s="47" t="str">
        <f>_xlfn.XLOOKUP(C1012,Proveedores!A:A,Proveedores!B:B)</f>
        <v>DISTRIBUIDORA DELICIA SPA</v>
      </c>
      <c r="E1012" s="2">
        <v>38</v>
      </c>
      <c r="F1012" s="2" t="str">
        <f>_xlfn.XLOOKUP(E1012,Productos!A:A,Productos!B:B)</f>
        <v>ENVASE ENSALADA GA-08</v>
      </c>
      <c r="G1012" s="2" t="str">
        <f>_xlfn.XLOOKUP(F1012,Productos!B:B,Productos!C:C)</f>
        <v>UN</v>
      </c>
      <c r="H1012" s="12">
        <v>90</v>
      </c>
      <c r="I1012" s="10">
        <v>78</v>
      </c>
      <c r="J1012" s="14">
        <v>0</v>
      </c>
      <c r="K1012" s="10">
        <f t="shared" si="15"/>
        <v>7020</v>
      </c>
    </row>
    <row r="1013" spans="1:11" x14ac:dyDescent="0.3">
      <c r="A1013" s="2">
        <f>IF(_xlfn.CONCAT(B1013:C1013)=_xlfn.CONCAT(B1012:C1012),MAX($A$2:A1012),MAX($A$2:A1012)+1)</f>
        <v>444</v>
      </c>
      <c r="B1013" s="3">
        <v>45205</v>
      </c>
      <c r="C1013" s="2" t="s">
        <v>194</v>
      </c>
      <c r="D1013" s="47" t="str">
        <f>_xlfn.XLOOKUP(C1013,Proveedores!A:A,Proveedores!B:B)</f>
        <v>FRUNA</v>
      </c>
      <c r="E1013" s="2">
        <v>20</v>
      </c>
      <c r="F1013" s="2" t="str">
        <f>_xlfn.XLOOKUP(E1013,Productos!A:A,Productos!B:B)</f>
        <v>ACEITE 900ML</v>
      </c>
      <c r="G1013" s="2" t="str">
        <f>_xlfn.XLOOKUP(F1013,Productos!B:B,Productos!C:C)</f>
        <v>UN</v>
      </c>
      <c r="H1013" s="12">
        <v>1</v>
      </c>
      <c r="I1013" s="10">
        <v>1499</v>
      </c>
      <c r="J1013" s="14">
        <v>0</v>
      </c>
      <c r="K1013" s="10">
        <f t="shared" si="15"/>
        <v>1499</v>
      </c>
    </row>
    <row r="1014" spans="1:11" x14ac:dyDescent="0.3">
      <c r="A1014" s="2">
        <f>IF(_xlfn.CONCAT(B1014:C1014)=_xlfn.CONCAT(B1013:C1013),MAX($A$2:A1013),MAX($A$2:A1013)+1)</f>
        <v>444</v>
      </c>
      <c r="B1014" s="3">
        <v>45205</v>
      </c>
      <c r="C1014" s="2" t="s">
        <v>194</v>
      </c>
      <c r="D1014" s="47" t="str">
        <f>_xlfn.XLOOKUP(C1014,Proveedores!A:A,Proveedores!B:B)</f>
        <v>FRUNA</v>
      </c>
      <c r="E1014" s="2">
        <v>21</v>
      </c>
      <c r="F1014" s="2" t="str">
        <f>_xlfn.XLOOKUP(E1014,Productos!A:A,Productos!B:B)</f>
        <v>SALSA DE TOMATE</v>
      </c>
      <c r="G1014" s="2" t="str">
        <f>_xlfn.XLOOKUP(F1014,Productos!B:B,Productos!C:C)</f>
        <v>UN</v>
      </c>
      <c r="H1014" s="12">
        <v>10</v>
      </c>
      <c r="I1014" s="10">
        <v>299</v>
      </c>
      <c r="J1014" s="14">
        <v>0</v>
      </c>
      <c r="K1014" s="10">
        <f t="shared" si="15"/>
        <v>2990</v>
      </c>
    </row>
    <row r="1015" spans="1:11" x14ac:dyDescent="0.3">
      <c r="A1015" s="2">
        <f>IF(_xlfn.CONCAT(B1015:C1015)=_xlfn.CONCAT(B1014:C1014),MAX($A$2:A1014),MAX($A$2:A1014)+1)</f>
        <v>444</v>
      </c>
      <c r="B1015" s="3">
        <v>45205</v>
      </c>
      <c r="C1015" s="2" t="s">
        <v>194</v>
      </c>
      <c r="D1015" s="47" t="str">
        <f>_xlfn.XLOOKUP(C1015,Proveedores!A:A,Proveedores!B:B)</f>
        <v>FRUNA</v>
      </c>
      <c r="E1015" s="2">
        <v>-1</v>
      </c>
      <c r="F1015" s="2" t="str">
        <f>_xlfn.XLOOKUP(E1015,Productos!A:A,Productos!B:B)</f>
        <v>OTROS</v>
      </c>
      <c r="G1015" s="2" t="str">
        <f>_xlfn.XLOOKUP(F1015,Productos!B:B,Productos!C:C)</f>
        <v>UN</v>
      </c>
      <c r="H1015" s="12">
        <v>3</v>
      </c>
      <c r="I1015" s="10">
        <v>443</v>
      </c>
      <c r="J1015" s="14">
        <v>0</v>
      </c>
      <c r="K1015" s="10">
        <f t="shared" si="15"/>
        <v>1329</v>
      </c>
    </row>
    <row r="1016" spans="1:11" x14ac:dyDescent="0.3">
      <c r="A1016" s="2">
        <f>IF(_xlfn.CONCAT(B1016:C1016)=_xlfn.CONCAT(B1015:C1015),MAX($A$2:A1015),MAX($A$2:A1015)+1)</f>
        <v>445</v>
      </c>
      <c r="B1016" s="3">
        <v>45224</v>
      </c>
      <c r="C1016" s="2" t="s">
        <v>194</v>
      </c>
      <c r="D1016" s="47" t="str">
        <f>_xlfn.XLOOKUP(C1016,Proveedores!A:A,Proveedores!B:B)</f>
        <v>FRUNA</v>
      </c>
      <c r="E1016" s="2">
        <v>21</v>
      </c>
      <c r="F1016" s="2" t="str">
        <f>_xlfn.XLOOKUP(E1016,Productos!A:A,Productos!B:B)</f>
        <v>SALSA DE TOMATE</v>
      </c>
      <c r="G1016" s="2" t="str">
        <f>_xlfn.XLOOKUP(F1016,Productos!B:B,Productos!C:C)</f>
        <v>UN</v>
      </c>
      <c r="H1016" s="12">
        <v>10</v>
      </c>
      <c r="I1016" s="10">
        <v>199</v>
      </c>
      <c r="J1016" s="14">
        <v>0</v>
      </c>
      <c r="K1016" s="10">
        <f t="shared" si="15"/>
        <v>1990</v>
      </c>
    </row>
    <row r="1017" spans="1:11" x14ac:dyDescent="0.3">
      <c r="A1017" s="2">
        <f>IF(_xlfn.CONCAT(B1017:C1017)=_xlfn.CONCAT(B1016:C1016),MAX($A$2:A1016),MAX($A$2:A1016)+1)</f>
        <v>445</v>
      </c>
      <c r="B1017" s="3">
        <v>45224</v>
      </c>
      <c r="C1017" s="2" t="s">
        <v>194</v>
      </c>
      <c r="D1017" s="47" t="str">
        <f>_xlfn.XLOOKUP(C1017,Proveedores!A:A,Proveedores!B:B)</f>
        <v>FRUNA</v>
      </c>
      <c r="E1017" s="2">
        <v>1010</v>
      </c>
      <c r="F1017" s="2" t="str">
        <f>_xlfn.XLOOKUP(E1017,Productos!A:A,Productos!B:B)</f>
        <v>GALLETAS SODA</v>
      </c>
      <c r="G1017" s="2" t="str">
        <f>_xlfn.XLOOKUP(F1017,Productos!B:B,Productos!C:C)</f>
        <v>UN</v>
      </c>
      <c r="H1017" s="12">
        <v>3</v>
      </c>
      <c r="I1017" s="10">
        <v>454</v>
      </c>
      <c r="J1017" s="14">
        <v>0</v>
      </c>
      <c r="K1017" s="10">
        <f t="shared" si="15"/>
        <v>1362</v>
      </c>
    </row>
    <row r="1018" spans="1:11" x14ac:dyDescent="0.3">
      <c r="A1018" s="2">
        <f>IF(_xlfn.CONCAT(B1018:C1018)=_xlfn.CONCAT(B1017:C1017),MAX($A$2:A1017),MAX($A$2:A1017)+1)</f>
        <v>445</v>
      </c>
      <c r="B1018" s="3">
        <v>45224</v>
      </c>
      <c r="C1018" s="2" t="s">
        <v>194</v>
      </c>
      <c r="D1018" s="47" t="str">
        <f>_xlfn.XLOOKUP(C1018,Proveedores!A:A,Proveedores!B:B)</f>
        <v>FRUNA</v>
      </c>
      <c r="E1018" s="2">
        <v>102</v>
      </c>
      <c r="F1018" s="2" t="str">
        <f>_xlfn.XLOOKUP(E1018,Productos!A:A,Productos!B:B)</f>
        <v>QUESO BANDEJA</v>
      </c>
      <c r="G1018" s="2" t="str">
        <f>_xlfn.XLOOKUP(F1018,Productos!B:B,Productos!C:C)</f>
        <v>UN</v>
      </c>
      <c r="H1018" s="12">
        <v>1</v>
      </c>
      <c r="I1018" s="10">
        <v>700</v>
      </c>
      <c r="J1018" s="14">
        <v>0</v>
      </c>
      <c r="K1018" s="10">
        <f t="shared" si="15"/>
        <v>700</v>
      </c>
    </row>
    <row r="1019" spans="1:11" x14ac:dyDescent="0.3">
      <c r="A1019" s="2">
        <f>IF(_xlfn.CONCAT(B1019:C1019)=_xlfn.CONCAT(B1018:C1018),MAX($A$2:A1018),MAX($A$2:A1018)+1)</f>
        <v>445</v>
      </c>
      <c r="B1019" s="3">
        <v>45224</v>
      </c>
      <c r="C1019" s="2" t="s">
        <v>194</v>
      </c>
      <c r="D1019" s="47" t="str">
        <f>_xlfn.XLOOKUP(C1019,Proveedores!A:A,Proveedores!B:B)</f>
        <v>FRUNA</v>
      </c>
      <c r="E1019" s="2">
        <v>20</v>
      </c>
      <c r="F1019" s="2" t="str">
        <f>_xlfn.XLOOKUP(E1019,Productos!A:A,Productos!B:B)</f>
        <v>ACEITE 900ML</v>
      </c>
      <c r="G1019" s="2" t="str">
        <f>_xlfn.XLOOKUP(F1019,Productos!B:B,Productos!C:C)</f>
        <v>UN</v>
      </c>
      <c r="H1019" s="12">
        <v>1</v>
      </c>
      <c r="I1019" s="10">
        <v>1499</v>
      </c>
      <c r="J1019" s="14">
        <v>0</v>
      </c>
      <c r="K1019" s="10">
        <f t="shared" si="15"/>
        <v>1499</v>
      </c>
    </row>
    <row r="1020" spans="1:11" x14ac:dyDescent="0.3">
      <c r="A1020" s="2">
        <f>IF(_xlfn.CONCAT(B1020:C1020)=_xlfn.CONCAT(B1019:C1019),MAX($A$2:A1019),MAX($A$2:A1019)+1)</f>
        <v>446</v>
      </c>
      <c r="B1020" s="3">
        <v>45205</v>
      </c>
      <c r="C1020" s="2" t="s">
        <v>108</v>
      </c>
      <c r="D1020" s="47" t="str">
        <f>_xlfn.XLOOKUP(C1020,Proveedores!A:A,Proveedores!B:B)</f>
        <v>COMERCIAL DE GALLARDO LTDA</v>
      </c>
      <c r="E1020" s="2">
        <v>1022</v>
      </c>
      <c r="F1020" s="2" t="str">
        <f>_xlfn.XLOOKUP(E1020,Productos!A:A,Productos!B:B)</f>
        <v>JAMONADA</v>
      </c>
      <c r="G1020" s="2" t="str">
        <f>_xlfn.XLOOKUP(F1020,Productos!B:B,Productos!C:C)</f>
        <v>KG</v>
      </c>
      <c r="H1020" s="12">
        <v>0.23</v>
      </c>
      <c r="I1020" s="10">
        <v>5160</v>
      </c>
      <c r="J1020" s="14">
        <v>0</v>
      </c>
      <c r="K1020" s="10">
        <f t="shared" si="15"/>
        <v>1187</v>
      </c>
    </row>
    <row r="1021" spans="1:11" x14ac:dyDescent="0.3">
      <c r="A1021" s="2">
        <f>IF(_xlfn.CONCAT(B1021:C1021)=_xlfn.CONCAT(B1020:C1020),MAX($A$2:A1020),MAX($A$2:A1020)+1)</f>
        <v>446</v>
      </c>
      <c r="B1021" s="3">
        <v>45205</v>
      </c>
      <c r="C1021" s="2" t="s">
        <v>108</v>
      </c>
      <c r="D1021" s="47" t="str">
        <f>_xlfn.XLOOKUP(C1021,Proveedores!A:A,Proveedores!B:B)</f>
        <v>COMERCIAL DE GALLARDO LTDA</v>
      </c>
      <c r="E1021" s="2">
        <v>8</v>
      </c>
      <c r="F1021" s="2" t="str">
        <f>_xlfn.XLOOKUP(E1021,Productos!A:A,Productos!B:B)</f>
        <v>JAMON</v>
      </c>
      <c r="G1021" s="2" t="str">
        <f>_xlfn.XLOOKUP(F1021,Productos!B:B,Productos!C:C)</f>
        <v>KG</v>
      </c>
      <c r="H1021" s="12">
        <v>0.39</v>
      </c>
      <c r="I1021" s="10">
        <v>7400</v>
      </c>
      <c r="J1021" s="14">
        <v>0</v>
      </c>
      <c r="K1021" s="10">
        <f t="shared" si="15"/>
        <v>2886</v>
      </c>
    </row>
    <row r="1022" spans="1:11" x14ac:dyDescent="0.3">
      <c r="A1022" s="2">
        <f>IF(_xlfn.CONCAT(B1022:C1022)=_xlfn.CONCAT(B1021:C1021),MAX($A$2:A1021),MAX($A$2:A1021)+1)</f>
        <v>446</v>
      </c>
      <c r="B1022" s="3">
        <v>45205</v>
      </c>
      <c r="C1022" s="2" t="s">
        <v>108</v>
      </c>
      <c r="D1022" s="47" t="str">
        <f>_xlfn.XLOOKUP(C1022,Proveedores!A:A,Proveedores!B:B)</f>
        <v>COMERCIAL DE GALLARDO LTDA</v>
      </c>
      <c r="E1022" s="2">
        <v>23</v>
      </c>
      <c r="F1022" s="2" t="str">
        <f>_xlfn.XLOOKUP(E1022,Productos!A:A,Productos!B:B)</f>
        <v>MARGARINA</v>
      </c>
      <c r="G1022" s="2" t="str">
        <f>_xlfn.XLOOKUP(F1022,Productos!B:B,Productos!C:C)</f>
        <v>UN</v>
      </c>
      <c r="H1022" s="12">
        <v>1</v>
      </c>
      <c r="I1022" s="10">
        <v>1590</v>
      </c>
      <c r="J1022" s="14">
        <v>0</v>
      </c>
      <c r="K1022" s="10">
        <f t="shared" si="15"/>
        <v>1590</v>
      </c>
    </row>
    <row r="1023" spans="1:11" x14ac:dyDescent="0.3">
      <c r="A1023" s="2">
        <f>IF(_xlfn.CONCAT(B1023:C1023)=_xlfn.CONCAT(B1022:C1022),MAX($A$2:A1022),MAX($A$2:A1022)+1)</f>
        <v>446</v>
      </c>
      <c r="B1023" s="3">
        <v>45205</v>
      </c>
      <c r="C1023" s="2" t="s">
        <v>108</v>
      </c>
      <c r="D1023" s="47" t="str">
        <f>_xlfn.XLOOKUP(C1023,Proveedores!A:A,Proveedores!B:B)</f>
        <v>COMERCIAL DE GALLARDO LTDA</v>
      </c>
      <c r="E1023" s="2">
        <v>1031</v>
      </c>
      <c r="F1023" s="2" t="str">
        <f>_xlfn.XLOOKUP(E1023,Productos!A:A,Productos!B:B)</f>
        <v>PAPAS FRITAS BOLSA - TARRO</v>
      </c>
      <c r="G1023" s="2" t="str">
        <f>_xlfn.XLOOKUP(F1023,Productos!B:B,Productos!C:C)</f>
        <v>UN</v>
      </c>
      <c r="H1023" s="12">
        <v>1</v>
      </c>
      <c r="I1023" s="10">
        <v>890</v>
      </c>
      <c r="J1023" s="14">
        <v>0</v>
      </c>
      <c r="K1023" s="10">
        <f t="shared" si="15"/>
        <v>890</v>
      </c>
    </row>
    <row r="1024" spans="1:11" x14ac:dyDescent="0.3">
      <c r="A1024" s="2">
        <f>IF(_xlfn.CONCAT(B1024:C1024)=_xlfn.CONCAT(B1023:C1023),MAX($A$2:A1023),MAX($A$2:A1023)+1)</f>
        <v>446</v>
      </c>
      <c r="B1024" s="3">
        <v>45205</v>
      </c>
      <c r="C1024" s="2" t="s">
        <v>108</v>
      </c>
      <c r="D1024" s="47" t="str">
        <f>_xlfn.XLOOKUP(C1024,Proveedores!A:A,Proveedores!B:B)</f>
        <v>COMERCIAL DE GALLARDO LTDA</v>
      </c>
      <c r="E1024" s="2">
        <v>76</v>
      </c>
      <c r="F1024" s="2" t="str">
        <f>_xlfn.XLOOKUP(E1024,Productos!A:A,Productos!B:B)</f>
        <v>SALAME</v>
      </c>
      <c r="G1024" s="2" t="str">
        <f>_xlfn.XLOOKUP(F1024,Productos!B:B,Productos!C:C)</f>
        <v>KG</v>
      </c>
      <c r="H1024" s="12">
        <v>0.125</v>
      </c>
      <c r="I1024" s="10">
        <v>10900</v>
      </c>
      <c r="J1024" s="14">
        <v>0</v>
      </c>
      <c r="K1024" s="10">
        <f t="shared" si="15"/>
        <v>1363</v>
      </c>
    </row>
    <row r="1025" spans="1:11" x14ac:dyDescent="0.3">
      <c r="A1025" s="2">
        <f>IF(_xlfn.CONCAT(B1025:C1025)=_xlfn.CONCAT(B1024:C1024),MAX($A$2:A1024),MAX($A$2:A1024)+1)</f>
        <v>447</v>
      </c>
      <c r="B1025" s="3">
        <v>45217</v>
      </c>
      <c r="C1025" s="2" t="s">
        <v>108</v>
      </c>
      <c r="D1025" s="47" t="str">
        <f>_xlfn.XLOOKUP(C1025,Proveedores!A:A,Proveedores!B:B)</f>
        <v>COMERCIAL DE GALLARDO LTDA</v>
      </c>
      <c r="E1025" s="2">
        <v>130</v>
      </c>
      <c r="F1025" s="2" t="str">
        <f>_xlfn.XLOOKUP(E1025,Productos!A:A,Productos!B:B)</f>
        <v>ATUN</v>
      </c>
      <c r="G1025" s="2" t="str">
        <f>_xlfn.XLOOKUP(F1025,Productos!B:B,Productos!C:C)</f>
        <v>UN</v>
      </c>
      <c r="H1025" s="12">
        <v>1</v>
      </c>
      <c r="I1025" s="10">
        <v>1290</v>
      </c>
      <c r="J1025" s="14">
        <v>0</v>
      </c>
      <c r="K1025" s="10">
        <f t="shared" si="15"/>
        <v>1290</v>
      </c>
    </row>
    <row r="1026" spans="1:11" x14ac:dyDescent="0.3">
      <c r="A1026" s="2">
        <f>IF(_xlfn.CONCAT(B1026:C1026)=_xlfn.CONCAT(B1025:C1025),MAX($A$2:A1025),MAX($A$2:A1025)+1)</f>
        <v>447</v>
      </c>
      <c r="B1026" s="3">
        <v>45217</v>
      </c>
      <c r="C1026" s="2" t="s">
        <v>108</v>
      </c>
      <c r="D1026" s="47" t="str">
        <f>_xlfn.XLOOKUP(C1026,Proveedores!A:A,Proveedores!B:B)</f>
        <v>COMERCIAL DE GALLARDO LTDA</v>
      </c>
      <c r="E1026" s="2">
        <v>1022</v>
      </c>
      <c r="F1026" s="2" t="str">
        <f>_xlfn.XLOOKUP(E1026,Productos!A:A,Productos!B:B)</f>
        <v>JAMONADA</v>
      </c>
      <c r="G1026" s="2" t="str">
        <f>_xlfn.XLOOKUP(F1026,Productos!B:B,Productos!C:C)</f>
        <v>KG</v>
      </c>
      <c r="H1026" s="12">
        <v>0.24</v>
      </c>
      <c r="I1026" s="10">
        <v>6360</v>
      </c>
      <c r="J1026" s="14">
        <v>0</v>
      </c>
      <c r="K1026" s="10">
        <f t="shared" si="15"/>
        <v>1526</v>
      </c>
    </row>
    <row r="1027" spans="1:11" x14ac:dyDescent="0.3">
      <c r="A1027" s="2">
        <f>IF(_xlfn.CONCAT(B1027:C1027)=_xlfn.CONCAT(B1026:C1026),MAX($A$2:A1026),MAX($A$2:A1026)+1)</f>
        <v>447</v>
      </c>
      <c r="B1027" s="3">
        <v>45217</v>
      </c>
      <c r="C1027" s="2" t="s">
        <v>108</v>
      </c>
      <c r="D1027" s="47" t="str">
        <f>_xlfn.XLOOKUP(C1027,Proveedores!A:A,Proveedores!B:B)</f>
        <v>COMERCIAL DE GALLARDO LTDA</v>
      </c>
      <c r="E1027" s="2">
        <v>8</v>
      </c>
      <c r="F1027" s="2" t="str">
        <f>_xlfn.XLOOKUP(E1027,Productos!A:A,Productos!B:B)</f>
        <v>JAMON</v>
      </c>
      <c r="G1027" s="2" t="str">
        <f>_xlfn.XLOOKUP(F1027,Productos!B:B,Productos!C:C)</f>
        <v>KG</v>
      </c>
      <c r="H1027" s="12">
        <v>0.35499999999999998</v>
      </c>
      <c r="I1027" s="10">
        <v>8200</v>
      </c>
      <c r="J1027" s="14">
        <v>0</v>
      </c>
      <c r="K1027" s="10">
        <f t="shared" ref="K1027:K1090" si="16">ROUND((H1027*I1027)-J1027, 0)</f>
        <v>2911</v>
      </c>
    </row>
    <row r="1028" spans="1:11" x14ac:dyDescent="0.3">
      <c r="A1028" s="2">
        <f>IF(_xlfn.CONCAT(B1028:C1028)=_xlfn.CONCAT(B1027:C1027),MAX($A$2:A1027),MAX($A$2:A1027)+1)</f>
        <v>448</v>
      </c>
      <c r="B1028" s="3">
        <v>45224</v>
      </c>
      <c r="C1028" s="2" t="s">
        <v>108</v>
      </c>
      <c r="D1028" s="47" t="str">
        <f>_xlfn.XLOOKUP(C1028,Proveedores!A:A,Proveedores!B:B)</f>
        <v>COMERCIAL DE GALLARDO LTDA</v>
      </c>
      <c r="E1028" s="2">
        <v>1022</v>
      </c>
      <c r="F1028" s="2" t="str">
        <f>_xlfn.XLOOKUP(E1028,Productos!A:A,Productos!B:B)</f>
        <v>JAMONADA</v>
      </c>
      <c r="G1028" s="2" t="str">
        <f>_xlfn.XLOOKUP(F1028,Productos!B:B,Productos!C:C)</f>
        <v>KG</v>
      </c>
      <c r="H1028" s="12">
        <v>0.24</v>
      </c>
      <c r="I1028" s="10">
        <v>6360</v>
      </c>
      <c r="J1028" s="14">
        <v>0</v>
      </c>
      <c r="K1028" s="10">
        <f t="shared" si="16"/>
        <v>1526</v>
      </c>
    </row>
    <row r="1029" spans="1:11" x14ac:dyDescent="0.3">
      <c r="A1029" s="2">
        <f>IF(_xlfn.CONCAT(B1029:C1029)=_xlfn.CONCAT(B1028:C1028),MAX($A$2:A1028),MAX($A$2:A1028)+1)</f>
        <v>448</v>
      </c>
      <c r="B1029" s="3">
        <v>45224</v>
      </c>
      <c r="C1029" s="2" t="s">
        <v>108</v>
      </c>
      <c r="D1029" s="47" t="str">
        <f>_xlfn.XLOOKUP(C1029,Proveedores!A:A,Proveedores!B:B)</f>
        <v>COMERCIAL DE GALLARDO LTDA</v>
      </c>
      <c r="E1029" s="2">
        <v>8</v>
      </c>
      <c r="F1029" s="2" t="str">
        <f>_xlfn.XLOOKUP(E1029,Productos!A:A,Productos!B:B)</f>
        <v>JAMON</v>
      </c>
      <c r="G1029" s="2" t="str">
        <f>_xlfn.XLOOKUP(F1029,Productos!B:B,Productos!C:C)</f>
        <v>KG</v>
      </c>
      <c r="H1029" s="12">
        <v>0.375</v>
      </c>
      <c r="I1029" s="10">
        <v>8200</v>
      </c>
      <c r="J1029" s="14">
        <v>0</v>
      </c>
      <c r="K1029" s="10">
        <f t="shared" si="16"/>
        <v>3075</v>
      </c>
    </row>
    <row r="1030" spans="1:11" x14ac:dyDescent="0.3">
      <c r="A1030" s="2">
        <f>IF(_xlfn.CONCAT(B1030:C1030)=_xlfn.CONCAT(B1029:C1029),MAX($A$2:A1029),MAX($A$2:A1029)+1)</f>
        <v>448</v>
      </c>
      <c r="B1030" s="3">
        <v>45224</v>
      </c>
      <c r="C1030" s="2" t="s">
        <v>108</v>
      </c>
      <c r="D1030" s="47" t="str">
        <f>_xlfn.XLOOKUP(C1030,Proveedores!A:A,Proveedores!B:B)</f>
        <v>COMERCIAL DE GALLARDO LTDA</v>
      </c>
      <c r="E1030" s="2">
        <v>1011</v>
      </c>
      <c r="F1030" s="2" t="str">
        <f>_xlfn.XLOOKUP(E1030,Productos!A:A,Productos!B:B)</f>
        <v>ART. LIMPIEZA</v>
      </c>
      <c r="G1030" s="2" t="str">
        <f>_xlfn.XLOOKUP(F1030,Productos!B:B,Productos!C:C)</f>
        <v>UN</v>
      </c>
      <c r="H1030" s="12">
        <v>7</v>
      </c>
      <c r="I1030" s="10">
        <v>143</v>
      </c>
      <c r="J1030" s="14">
        <v>0</v>
      </c>
      <c r="K1030" s="10">
        <f t="shared" si="16"/>
        <v>1001</v>
      </c>
    </row>
    <row r="1031" spans="1:11" x14ac:dyDescent="0.3">
      <c r="A1031" s="2">
        <f>IF(_xlfn.CONCAT(B1031:C1031)=_xlfn.CONCAT(B1030:C1030),MAX($A$2:A1030),MAX($A$2:A1030)+1)</f>
        <v>448</v>
      </c>
      <c r="B1031" s="3">
        <v>45224</v>
      </c>
      <c r="C1031" s="2" t="s">
        <v>108</v>
      </c>
      <c r="D1031" s="47" t="str">
        <f>_xlfn.XLOOKUP(C1031,Proveedores!A:A,Proveedores!B:B)</f>
        <v>COMERCIAL DE GALLARDO LTDA</v>
      </c>
      <c r="E1031" s="2">
        <v>76</v>
      </c>
      <c r="F1031" s="2" t="str">
        <f>_xlfn.XLOOKUP(E1031,Productos!A:A,Productos!B:B)</f>
        <v>SALAME</v>
      </c>
      <c r="G1031" s="2" t="str">
        <f>_xlfn.XLOOKUP(F1031,Productos!B:B,Productos!C:C)</f>
        <v>KG</v>
      </c>
      <c r="H1031" s="12">
        <v>0.15</v>
      </c>
      <c r="I1031" s="10">
        <v>10900</v>
      </c>
      <c r="J1031" s="14">
        <v>0</v>
      </c>
      <c r="K1031" s="10">
        <f t="shared" si="16"/>
        <v>1635</v>
      </c>
    </row>
    <row r="1032" spans="1:11" x14ac:dyDescent="0.3">
      <c r="A1032" s="2">
        <f>IF(_xlfn.CONCAT(B1032:C1032)=_xlfn.CONCAT(B1031:C1031),MAX($A$2:A1031),MAX($A$2:A1031)+1)</f>
        <v>449</v>
      </c>
      <c r="B1032" s="3">
        <v>45205</v>
      </c>
      <c r="C1032" s="2" t="s">
        <v>642</v>
      </c>
      <c r="D1032" s="47" t="str">
        <f>_xlfn.XLOOKUP(C1032,Proveedores!A:A,Proveedores!B:B)</f>
        <v>DISTRIBUIDORA ALMACEN Y TRANSPORTE</v>
      </c>
      <c r="E1032" s="2">
        <v>96</v>
      </c>
      <c r="F1032" s="2" t="str">
        <f>_xlfn.XLOOKUP(E1032,Productos!A:A,Productos!B:B)</f>
        <v>MAICENA</v>
      </c>
      <c r="G1032" s="2" t="str">
        <f>_xlfn.XLOOKUP(F1032,Productos!B:B,Productos!C:C)</f>
        <v>KG</v>
      </c>
      <c r="H1032" s="12">
        <v>1</v>
      </c>
      <c r="I1032" s="10">
        <v>1650</v>
      </c>
      <c r="J1032" s="14">
        <v>0</v>
      </c>
      <c r="K1032" s="10">
        <f t="shared" si="16"/>
        <v>1650</v>
      </c>
    </row>
    <row r="1033" spans="1:11" x14ac:dyDescent="0.3">
      <c r="A1033" s="2">
        <f>IF(_xlfn.CONCAT(B1033:C1033)=_xlfn.CONCAT(B1032:C1032),MAX($A$2:A1032),MAX($A$2:A1032)+1)</f>
        <v>449</v>
      </c>
      <c r="B1033" s="3">
        <v>45205</v>
      </c>
      <c r="C1033" s="2" t="s">
        <v>642</v>
      </c>
      <c r="D1033" s="47" t="str">
        <f>_xlfn.XLOOKUP(C1033,Proveedores!A:A,Proveedores!B:B)</f>
        <v>DISTRIBUIDORA ALMACEN Y TRANSPORTE</v>
      </c>
      <c r="E1033" s="2">
        <v>1</v>
      </c>
      <c r="F1033" s="2" t="str">
        <f>_xlfn.XLOOKUP(E1033,Productos!A:A,Productos!B:B)</f>
        <v>ARVEJA MINUTO VERDE</v>
      </c>
      <c r="G1033" s="2" t="str">
        <f>_xlfn.XLOOKUP(F1033,Productos!B:B,Productos!C:C)</f>
        <v>KG</v>
      </c>
      <c r="H1033" s="12">
        <v>1</v>
      </c>
      <c r="I1033" s="10">
        <v>1000</v>
      </c>
      <c r="J1033" s="14">
        <v>0</v>
      </c>
      <c r="K1033" s="10">
        <f t="shared" si="16"/>
        <v>1000</v>
      </c>
    </row>
    <row r="1034" spans="1:11" x14ac:dyDescent="0.3">
      <c r="A1034" s="2">
        <f>IF(_xlfn.CONCAT(B1034:C1034)=_xlfn.CONCAT(B1033:C1033),MAX($A$2:A1033),MAX($A$2:A1033)+1)</f>
        <v>450</v>
      </c>
      <c r="B1034" s="3">
        <v>45217</v>
      </c>
      <c r="C1034" s="2" t="s">
        <v>718</v>
      </c>
      <c r="D1034" s="47" t="str">
        <f>_xlfn.XLOOKUP(C1034,Proveedores!A:A,Proveedores!B:B)</f>
        <v>SOCIEDAD COMERCIAL AVALOS LTDA</v>
      </c>
      <c r="E1034" s="2">
        <v>1040</v>
      </c>
      <c r="F1034" s="2" t="str">
        <f>_xlfn.XLOOKUP(E1034,Productos!A:A,Productos!B:B)</f>
        <v>ACCESORIOS CASA</v>
      </c>
      <c r="G1034" s="2" t="str">
        <f>_xlfn.XLOOKUP(F1034,Productos!B:B,Productos!C:C)</f>
        <v>UN</v>
      </c>
      <c r="H1034" s="12">
        <v>1</v>
      </c>
      <c r="I1034" s="10">
        <v>2000</v>
      </c>
      <c r="J1034" s="14">
        <v>0</v>
      </c>
      <c r="K1034" s="10">
        <f t="shared" si="16"/>
        <v>2000</v>
      </c>
    </row>
    <row r="1035" spans="1:11" x14ac:dyDescent="0.3">
      <c r="A1035" s="2">
        <f>IF(_xlfn.CONCAT(B1035:C1035)=_xlfn.CONCAT(B1034:C1034),MAX($A$2:A1034),MAX($A$2:A1034)+1)</f>
        <v>451</v>
      </c>
      <c r="B1035" s="3">
        <v>45217</v>
      </c>
      <c r="C1035" s="2" t="s">
        <v>327</v>
      </c>
      <c r="D1035" s="47" t="str">
        <f>_xlfn.XLOOKUP(C1035,Proveedores!A:A,Proveedores!B:B)</f>
        <v>LIQUIMAX</v>
      </c>
      <c r="E1035" s="2">
        <v>1038</v>
      </c>
      <c r="F1035" s="2" t="str">
        <f>_xlfn.XLOOKUP(E1035,Productos!A:A,Productos!B:B)</f>
        <v>ART. PERSONAL</v>
      </c>
      <c r="G1035" s="2" t="str">
        <f>_xlfn.XLOOKUP(F1035,Productos!B:B,Productos!C:C)</f>
        <v>UN</v>
      </c>
      <c r="H1035" s="12">
        <v>3</v>
      </c>
      <c r="I1035" s="10">
        <v>890</v>
      </c>
      <c r="J1035" s="14">
        <v>0</v>
      </c>
      <c r="K1035" s="10">
        <f t="shared" si="16"/>
        <v>2670</v>
      </c>
    </row>
    <row r="1036" spans="1:11" x14ac:dyDescent="0.3">
      <c r="A1036" s="2">
        <f>IF(_xlfn.CONCAT(B1036:C1036)=_xlfn.CONCAT(B1035:C1035),MAX($A$2:A1035),MAX($A$2:A1035)+1)</f>
        <v>451</v>
      </c>
      <c r="B1036" s="3">
        <v>45217</v>
      </c>
      <c r="C1036" s="2" t="s">
        <v>327</v>
      </c>
      <c r="D1036" s="47" t="str">
        <f>_xlfn.XLOOKUP(C1036,Proveedores!A:A,Proveedores!B:B)</f>
        <v>LIQUIMAX</v>
      </c>
      <c r="E1036" s="2">
        <v>1038</v>
      </c>
      <c r="F1036" s="2" t="str">
        <f>_xlfn.XLOOKUP(E1036,Productos!A:A,Productos!B:B)</f>
        <v>ART. PERSONAL</v>
      </c>
      <c r="G1036" s="2" t="str">
        <f>_xlfn.XLOOKUP(F1036,Productos!B:B,Productos!C:C)</f>
        <v>UN</v>
      </c>
      <c r="H1036" s="12">
        <v>1</v>
      </c>
      <c r="I1036" s="10">
        <v>2050</v>
      </c>
      <c r="J1036" s="14">
        <v>0</v>
      </c>
      <c r="K1036" s="10">
        <f t="shared" si="16"/>
        <v>2050</v>
      </c>
    </row>
    <row r="1037" spans="1:11" x14ac:dyDescent="0.3">
      <c r="A1037" s="2">
        <f>IF(_xlfn.CONCAT(B1037:C1037)=_xlfn.CONCAT(B1036:C1036),MAX($A$2:A1036),MAX($A$2:A1036)+1)</f>
        <v>451</v>
      </c>
      <c r="B1037" s="3">
        <v>45217</v>
      </c>
      <c r="C1037" s="2" t="s">
        <v>327</v>
      </c>
      <c r="D1037" s="47" t="str">
        <f>_xlfn.XLOOKUP(C1037,Proveedores!A:A,Proveedores!B:B)</f>
        <v>LIQUIMAX</v>
      </c>
      <c r="E1037" s="2">
        <v>1038</v>
      </c>
      <c r="F1037" s="2" t="str">
        <f>_xlfn.XLOOKUP(E1037,Productos!A:A,Productos!B:B)</f>
        <v>ART. PERSONAL</v>
      </c>
      <c r="G1037" s="2" t="str">
        <f>_xlfn.XLOOKUP(F1037,Productos!B:B,Productos!C:C)</f>
        <v>UN</v>
      </c>
      <c r="H1037" s="12">
        <v>1</v>
      </c>
      <c r="I1037" s="10">
        <v>7990</v>
      </c>
      <c r="J1037" s="14">
        <v>0</v>
      </c>
      <c r="K1037" s="10">
        <f t="shared" si="16"/>
        <v>7990</v>
      </c>
    </row>
    <row r="1038" spans="1:11" x14ac:dyDescent="0.3">
      <c r="A1038" s="2">
        <f>IF(_xlfn.CONCAT(B1038:C1038)=_xlfn.CONCAT(B1037:C1037),MAX($A$2:A1037),MAX($A$2:A1037)+1)</f>
        <v>451</v>
      </c>
      <c r="B1038" s="3">
        <v>45217</v>
      </c>
      <c r="C1038" s="2" t="s">
        <v>327</v>
      </c>
      <c r="D1038" s="47" t="str">
        <f>_xlfn.XLOOKUP(C1038,Proveedores!A:A,Proveedores!B:B)</f>
        <v>LIQUIMAX</v>
      </c>
      <c r="E1038" s="2">
        <v>1011</v>
      </c>
      <c r="F1038" s="2" t="str">
        <f>_xlfn.XLOOKUP(E1038,Productos!A:A,Productos!B:B)</f>
        <v>ART. LIMPIEZA</v>
      </c>
      <c r="G1038" s="2" t="str">
        <f>_xlfn.XLOOKUP(F1038,Productos!B:B,Productos!C:C)</f>
        <v>UN</v>
      </c>
      <c r="H1038" s="12">
        <v>2</v>
      </c>
      <c r="I1038" s="10">
        <v>1990</v>
      </c>
      <c r="J1038" s="14">
        <v>0</v>
      </c>
      <c r="K1038" s="10">
        <f t="shared" si="16"/>
        <v>3980</v>
      </c>
    </row>
    <row r="1039" spans="1:11" x14ac:dyDescent="0.3">
      <c r="A1039" s="2">
        <f>IF(_xlfn.CONCAT(B1039:C1039)=_xlfn.CONCAT(B1038:C1038),MAX($A$2:A1038),MAX($A$2:A1038)+1)</f>
        <v>451</v>
      </c>
      <c r="B1039" s="3">
        <v>45217</v>
      </c>
      <c r="C1039" s="2" t="s">
        <v>327</v>
      </c>
      <c r="D1039" s="47" t="str">
        <f>_xlfn.XLOOKUP(C1039,Proveedores!A:A,Proveedores!B:B)</f>
        <v>LIQUIMAX</v>
      </c>
      <c r="E1039" s="2">
        <v>1011</v>
      </c>
      <c r="F1039" s="2" t="str">
        <f>_xlfn.XLOOKUP(E1039,Productos!A:A,Productos!B:B)</f>
        <v>ART. LIMPIEZA</v>
      </c>
      <c r="G1039" s="2" t="str">
        <f>_xlfn.XLOOKUP(F1039,Productos!B:B,Productos!C:C)</f>
        <v>UN</v>
      </c>
      <c r="H1039" s="12">
        <v>1</v>
      </c>
      <c r="I1039" s="10">
        <v>1990</v>
      </c>
      <c r="J1039" s="14">
        <v>0</v>
      </c>
      <c r="K1039" s="10">
        <f t="shared" si="16"/>
        <v>1990</v>
      </c>
    </row>
    <row r="1040" spans="1:11" x14ac:dyDescent="0.3">
      <c r="A1040" s="2">
        <f>IF(_xlfn.CONCAT(B1040:C1040)=_xlfn.CONCAT(B1039:C1039),MAX($A$2:A1039),MAX($A$2:A1039)+1)</f>
        <v>452</v>
      </c>
      <c r="B1040" s="3">
        <v>45201</v>
      </c>
      <c r="C1040" s="2" t="s">
        <v>221</v>
      </c>
      <c r="D1040" s="47" t="str">
        <f>_xlfn.XLOOKUP(C1040,Proveedores!A:A,Proveedores!B:B)</f>
        <v>FAMA</v>
      </c>
      <c r="E1040" s="2">
        <v>1008</v>
      </c>
      <c r="F1040" s="2" t="str">
        <f>_xlfn.XLOOKUP(E1040,Productos!A:A,Productos!B:B)</f>
        <v>PAN CASA</v>
      </c>
      <c r="G1040" s="2" t="str">
        <f>_xlfn.XLOOKUP(F1040,Productos!B:B,Productos!C:C)</f>
        <v>KG</v>
      </c>
      <c r="H1040" s="12">
        <v>0.76300000000000001</v>
      </c>
      <c r="I1040" s="10">
        <v>2490</v>
      </c>
      <c r="J1040" s="14">
        <v>0</v>
      </c>
      <c r="K1040" s="10">
        <f t="shared" si="16"/>
        <v>1900</v>
      </c>
    </row>
    <row r="1041" spans="1:11" x14ac:dyDescent="0.3">
      <c r="A1041" s="2">
        <f>IF(_xlfn.CONCAT(B1041:C1041)=_xlfn.CONCAT(B1040:C1040),MAX($A$2:A1040),MAX($A$2:A1040)+1)</f>
        <v>452</v>
      </c>
      <c r="B1041" s="3">
        <v>45201</v>
      </c>
      <c r="C1041" s="2" t="s">
        <v>221</v>
      </c>
      <c r="D1041" s="47" t="str">
        <f>_xlfn.XLOOKUP(C1041,Proveedores!A:A,Proveedores!B:B)</f>
        <v>FAMA</v>
      </c>
      <c r="E1041" s="2">
        <v>55</v>
      </c>
      <c r="F1041" s="2" t="str">
        <f>_xlfn.XLOOKUP(E1041,Productos!A:A,Productos!B:B)</f>
        <v>CERVEZA</v>
      </c>
      <c r="G1041" s="2" t="str">
        <f>_xlfn.XLOOKUP(F1041,Productos!B:B,Productos!C:C)</f>
        <v>UN</v>
      </c>
      <c r="H1041" s="12">
        <v>2</v>
      </c>
      <c r="I1041" s="10">
        <v>1000</v>
      </c>
      <c r="J1041" s="14">
        <v>0</v>
      </c>
      <c r="K1041" s="10">
        <f t="shared" si="16"/>
        <v>2000</v>
      </c>
    </row>
    <row r="1042" spans="1:11" x14ac:dyDescent="0.3">
      <c r="A1042" s="2">
        <f>IF(_xlfn.CONCAT(B1042:C1042)=_xlfn.CONCAT(B1041:C1041),MAX($A$2:A1041),MAX($A$2:A1041)+1)</f>
        <v>453</v>
      </c>
      <c r="B1042" s="3">
        <v>45203</v>
      </c>
      <c r="C1042" s="2" t="s">
        <v>221</v>
      </c>
      <c r="D1042" s="47" t="str">
        <f>_xlfn.XLOOKUP(C1042,Proveedores!A:A,Proveedores!B:B)</f>
        <v>FAMA</v>
      </c>
      <c r="E1042" s="2">
        <v>55</v>
      </c>
      <c r="F1042" s="2" t="str">
        <f>_xlfn.XLOOKUP(E1042,Productos!A:A,Productos!B:B)</f>
        <v>CERVEZA</v>
      </c>
      <c r="G1042" s="2" t="str">
        <f>_xlfn.XLOOKUP(F1042,Productos!B:B,Productos!C:C)</f>
        <v>UN</v>
      </c>
      <c r="H1042" s="12">
        <v>2</v>
      </c>
      <c r="I1042" s="10">
        <v>1000</v>
      </c>
      <c r="J1042" s="14">
        <v>0</v>
      </c>
      <c r="K1042" s="10">
        <f t="shared" si="16"/>
        <v>2000</v>
      </c>
    </row>
    <row r="1043" spans="1:11" x14ac:dyDescent="0.3">
      <c r="A1043" s="2">
        <f>IF(_xlfn.CONCAT(B1043:C1043)=_xlfn.CONCAT(B1042:C1042),MAX($A$2:A1042),MAX($A$2:A1042)+1)</f>
        <v>454</v>
      </c>
      <c r="B1043" s="3">
        <v>45206</v>
      </c>
      <c r="C1043" s="2" t="s">
        <v>221</v>
      </c>
      <c r="D1043" s="47" t="str">
        <f>_xlfn.XLOOKUP(C1043,Proveedores!A:A,Proveedores!B:B)</f>
        <v>FAMA</v>
      </c>
      <c r="E1043" s="2">
        <v>90</v>
      </c>
      <c r="F1043" s="2" t="str">
        <f>_xlfn.XLOOKUP(E1043,Productos!A:A,Productos!B:B)</f>
        <v>SEMOLA</v>
      </c>
      <c r="G1043" s="2" t="str">
        <f>_xlfn.XLOOKUP(F1043,Productos!B:B,Productos!C:C)</f>
        <v>UN</v>
      </c>
      <c r="H1043" s="12">
        <v>2</v>
      </c>
      <c r="I1043" s="10">
        <v>990</v>
      </c>
      <c r="J1043" s="14">
        <v>0</v>
      </c>
      <c r="K1043" s="10">
        <f t="shared" si="16"/>
        <v>1980</v>
      </c>
    </row>
    <row r="1044" spans="1:11" x14ac:dyDescent="0.3">
      <c r="A1044" s="2">
        <f>IF(_xlfn.CONCAT(B1044:C1044)=_xlfn.CONCAT(B1043:C1043),MAX($A$2:A1043),MAX($A$2:A1043)+1)</f>
        <v>454</v>
      </c>
      <c r="B1044" s="3">
        <v>45206</v>
      </c>
      <c r="C1044" s="2" t="s">
        <v>221</v>
      </c>
      <c r="D1044" s="47" t="str">
        <f>_xlfn.XLOOKUP(C1044,Proveedores!A:A,Proveedores!B:B)</f>
        <v>FAMA</v>
      </c>
      <c r="E1044" s="2">
        <v>55</v>
      </c>
      <c r="F1044" s="2" t="str">
        <f>_xlfn.XLOOKUP(E1044,Productos!A:A,Productos!B:B)</f>
        <v>CERVEZA</v>
      </c>
      <c r="G1044" s="2" t="str">
        <f>_xlfn.XLOOKUP(F1044,Productos!B:B,Productos!C:C)</f>
        <v>UN</v>
      </c>
      <c r="H1044" s="12">
        <v>2</v>
      </c>
      <c r="I1044" s="10">
        <v>1000</v>
      </c>
      <c r="J1044" s="14">
        <v>0</v>
      </c>
      <c r="K1044" s="10">
        <f t="shared" si="16"/>
        <v>2000</v>
      </c>
    </row>
    <row r="1045" spans="1:11" x14ac:dyDescent="0.3">
      <c r="A1045" s="2">
        <f>IF(_xlfn.CONCAT(B1045:C1045)=_xlfn.CONCAT(B1044:C1044),MAX($A$2:A1044),MAX($A$2:A1044)+1)</f>
        <v>454</v>
      </c>
      <c r="B1045" s="3">
        <v>45206</v>
      </c>
      <c r="C1045" s="2" t="s">
        <v>221</v>
      </c>
      <c r="D1045" s="47" t="str">
        <f>_xlfn.XLOOKUP(C1045,Proveedores!A:A,Proveedores!B:B)</f>
        <v>FAMA</v>
      </c>
      <c r="E1045" s="2">
        <v>1008</v>
      </c>
      <c r="F1045" s="2" t="str">
        <f>_xlfn.XLOOKUP(E1045,Productos!A:A,Productos!B:B)</f>
        <v>PAN CASA</v>
      </c>
      <c r="G1045" s="2" t="str">
        <f>_xlfn.XLOOKUP(F1045,Productos!B:B,Productos!C:C)</f>
        <v>KG</v>
      </c>
      <c r="H1045" s="12">
        <v>0.45800000000000002</v>
      </c>
      <c r="I1045" s="10">
        <v>2490</v>
      </c>
      <c r="J1045" s="14">
        <v>0</v>
      </c>
      <c r="K1045" s="10">
        <f t="shared" si="16"/>
        <v>1140</v>
      </c>
    </row>
    <row r="1046" spans="1:11" x14ac:dyDescent="0.3">
      <c r="A1046" s="2">
        <f>IF(_xlfn.CONCAT(B1046:C1046)=_xlfn.CONCAT(B1045:C1045),MAX($A$2:A1045),MAX($A$2:A1045)+1)</f>
        <v>454</v>
      </c>
      <c r="B1046" s="3">
        <v>45206</v>
      </c>
      <c r="C1046" s="2" t="s">
        <v>221</v>
      </c>
      <c r="D1046" s="47" t="str">
        <f>_xlfn.XLOOKUP(C1046,Proveedores!A:A,Proveedores!B:B)</f>
        <v>FAMA</v>
      </c>
      <c r="E1046" s="2">
        <v>55</v>
      </c>
      <c r="F1046" s="2" t="str">
        <f>_xlfn.XLOOKUP(E1046,Productos!A:A,Productos!B:B)</f>
        <v>CERVEZA</v>
      </c>
      <c r="G1046" s="2" t="str">
        <f>_xlfn.XLOOKUP(F1046,Productos!B:B,Productos!C:C)</f>
        <v>UN</v>
      </c>
      <c r="H1046" s="12">
        <v>3</v>
      </c>
      <c r="I1046" s="10">
        <v>1000</v>
      </c>
      <c r="J1046" s="14">
        <v>0</v>
      </c>
      <c r="K1046" s="10">
        <f t="shared" si="16"/>
        <v>3000</v>
      </c>
    </row>
    <row r="1047" spans="1:11" x14ac:dyDescent="0.3">
      <c r="A1047" s="2">
        <f>IF(_xlfn.CONCAT(B1047:C1047)=_xlfn.CONCAT(B1046:C1046),MAX($A$2:A1046),MAX($A$2:A1046)+1)</f>
        <v>455</v>
      </c>
      <c r="B1047" s="3">
        <v>45207</v>
      </c>
      <c r="C1047" s="2" t="s">
        <v>221</v>
      </c>
      <c r="D1047" s="47" t="str">
        <f>_xlfn.XLOOKUP(C1047,Proveedores!A:A,Proveedores!B:B)</f>
        <v>FAMA</v>
      </c>
      <c r="E1047" s="2">
        <v>55</v>
      </c>
      <c r="F1047" s="2" t="str">
        <f>_xlfn.XLOOKUP(E1047,Productos!A:A,Productos!B:B)</f>
        <v>CERVEZA</v>
      </c>
      <c r="G1047" s="2" t="str">
        <f>_xlfn.XLOOKUP(F1047,Productos!B:B,Productos!C:C)</f>
        <v>UN</v>
      </c>
      <c r="H1047" s="12">
        <v>1</v>
      </c>
      <c r="I1047" s="10">
        <v>1000</v>
      </c>
      <c r="J1047" s="14">
        <v>0</v>
      </c>
      <c r="K1047" s="10">
        <f t="shared" si="16"/>
        <v>1000</v>
      </c>
    </row>
    <row r="1048" spans="1:11" x14ac:dyDescent="0.3">
      <c r="A1048" s="2">
        <f>IF(_xlfn.CONCAT(B1048:C1048)=_xlfn.CONCAT(B1047:C1047),MAX($A$2:A1047),MAX($A$2:A1047)+1)</f>
        <v>455</v>
      </c>
      <c r="B1048" s="3">
        <v>45207</v>
      </c>
      <c r="C1048" s="2" t="s">
        <v>221</v>
      </c>
      <c r="D1048" s="47" t="str">
        <f>_xlfn.XLOOKUP(C1048,Proveedores!A:A,Proveedores!B:B)</f>
        <v>FAMA</v>
      </c>
      <c r="E1048" s="2">
        <v>1008</v>
      </c>
      <c r="F1048" s="2" t="str">
        <f>_xlfn.XLOOKUP(E1048,Productos!A:A,Productos!B:B)</f>
        <v>PAN CASA</v>
      </c>
      <c r="G1048" s="2" t="str">
        <f>_xlfn.XLOOKUP(F1048,Productos!B:B,Productos!C:C)</f>
        <v>KG</v>
      </c>
      <c r="H1048" s="12">
        <v>0.45400000000000001</v>
      </c>
      <c r="I1048" s="10">
        <v>2490</v>
      </c>
      <c r="J1048" s="14">
        <v>0</v>
      </c>
      <c r="K1048" s="10">
        <f t="shared" si="16"/>
        <v>1130</v>
      </c>
    </row>
    <row r="1049" spans="1:11" x14ac:dyDescent="0.3">
      <c r="A1049" s="2">
        <f>IF(_xlfn.CONCAT(B1049:C1049)=_xlfn.CONCAT(B1048:C1048),MAX($A$2:A1048),MAX($A$2:A1048)+1)</f>
        <v>456</v>
      </c>
      <c r="B1049" s="3">
        <v>45208</v>
      </c>
      <c r="C1049" s="2" t="s">
        <v>221</v>
      </c>
      <c r="D1049" s="47" t="str">
        <f>_xlfn.XLOOKUP(C1049,Proveedores!A:A,Proveedores!B:B)</f>
        <v>FAMA</v>
      </c>
      <c r="E1049" s="2">
        <v>1008</v>
      </c>
      <c r="F1049" s="2" t="str">
        <f>_xlfn.XLOOKUP(E1049,Productos!A:A,Productos!B:B)</f>
        <v>PAN CASA</v>
      </c>
      <c r="G1049" s="2" t="str">
        <f>_xlfn.XLOOKUP(F1049,Productos!B:B,Productos!C:C)</f>
        <v>KG</v>
      </c>
      <c r="H1049" s="12">
        <v>0.86399999999999999</v>
      </c>
      <c r="I1049" s="10">
        <v>2490</v>
      </c>
      <c r="J1049" s="14">
        <v>0</v>
      </c>
      <c r="K1049" s="10">
        <f t="shared" si="16"/>
        <v>2151</v>
      </c>
    </row>
    <row r="1050" spans="1:11" x14ac:dyDescent="0.3">
      <c r="A1050" s="2">
        <f>IF(_xlfn.CONCAT(B1050:C1050)=_xlfn.CONCAT(B1049:C1049),MAX($A$2:A1049),MAX($A$2:A1049)+1)</f>
        <v>456</v>
      </c>
      <c r="B1050" s="3">
        <v>45208</v>
      </c>
      <c r="C1050" s="2" t="s">
        <v>221</v>
      </c>
      <c r="D1050" s="47" t="str">
        <f>_xlfn.XLOOKUP(C1050,Proveedores!A:A,Proveedores!B:B)</f>
        <v>FAMA</v>
      </c>
      <c r="E1050" s="2">
        <v>55</v>
      </c>
      <c r="F1050" s="2" t="str">
        <f>_xlfn.XLOOKUP(E1050,Productos!A:A,Productos!B:B)</f>
        <v>CERVEZA</v>
      </c>
      <c r="G1050" s="2" t="str">
        <f>_xlfn.XLOOKUP(F1050,Productos!B:B,Productos!C:C)</f>
        <v>UN</v>
      </c>
      <c r="H1050" s="12">
        <v>2</v>
      </c>
      <c r="I1050" s="10">
        <v>1000</v>
      </c>
      <c r="J1050" s="14">
        <v>0</v>
      </c>
      <c r="K1050" s="10">
        <f t="shared" si="16"/>
        <v>2000</v>
      </c>
    </row>
    <row r="1051" spans="1:11" x14ac:dyDescent="0.3">
      <c r="A1051" s="2">
        <f>IF(_xlfn.CONCAT(B1051:C1051)=_xlfn.CONCAT(B1050:C1050),MAX($A$2:A1050),MAX($A$2:A1050)+1)</f>
        <v>457</v>
      </c>
      <c r="B1051" s="3">
        <v>45210</v>
      </c>
      <c r="C1051" s="2" t="s">
        <v>221</v>
      </c>
      <c r="D1051" s="47" t="str">
        <f>_xlfn.XLOOKUP(C1051,Proveedores!A:A,Proveedores!B:B)</f>
        <v>FAMA</v>
      </c>
      <c r="E1051" s="2">
        <v>1008</v>
      </c>
      <c r="F1051" s="2" t="str">
        <f>_xlfn.XLOOKUP(E1051,Productos!A:A,Productos!B:B)</f>
        <v>PAN CASA</v>
      </c>
      <c r="G1051" s="2" t="str">
        <f>_xlfn.XLOOKUP(F1051,Productos!B:B,Productos!C:C)</f>
        <v>KG</v>
      </c>
      <c r="H1051" s="12">
        <v>0.61099999999999999</v>
      </c>
      <c r="I1051" s="10">
        <v>2490</v>
      </c>
      <c r="J1051" s="14">
        <v>0</v>
      </c>
      <c r="K1051" s="10">
        <f t="shared" si="16"/>
        <v>1521</v>
      </c>
    </row>
    <row r="1052" spans="1:11" x14ac:dyDescent="0.3">
      <c r="A1052" s="2">
        <f>IF(_xlfn.CONCAT(B1052:C1052)=_xlfn.CONCAT(B1051:C1051),MAX($A$2:A1051),MAX($A$2:A1051)+1)</f>
        <v>457</v>
      </c>
      <c r="B1052" s="3">
        <v>45210</v>
      </c>
      <c r="C1052" s="2" t="s">
        <v>221</v>
      </c>
      <c r="D1052" s="47" t="str">
        <f>_xlfn.XLOOKUP(C1052,Proveedores!A:A,Proveedores!B:B)</f>
        <v>FAMA</v>
      </c>
      <c r="E1052" s="2">
        <v>55</v>
      </c>
      <c r="F1052" s="2" t="str">
        <f>_xlfn.XLOOKUP(E1052,Productos!A:A,Productos!B:B)</f>
        <v>CERVEZA</v>
      </c>
      <c r="G1052" s="2" t="str">
        <f>_xlfn.XLOOKUP(F1052,Productos!B:B,Productos!C:C)</f>
        <v>UN</v>
      </c>
      <c r="H1052" s="12">
        <v>2</v>
      </c>
      <c r="I1052" s="10">
        <v>1000</v>
      </c>
      <c r="J1052" s="14">
        <v>0</v>
      </c>
      <c r="K1052" s="10">
        <f t="shared" si="16"/>
        <v>2000</v>
      </c>
    </row>
    <row r="1053" spans="1:11" x14ac:dyDescent="0.3">
      <c r="A1053" s="2">
        <f>IF(_xlfn.CONCAT(B1053:C1053)=_xlfn.CONCAT(B1052:C1052),MAX($A$2:A1052),MAX($A$2:A1052)+1)</f>
        <v>457</v>
      </c>
      <c r="B1053" s="3">
        <v>45210</v>
      </c>
      <c r="C1053" s="2" t="s">
        <v>221</v>
      </c>
      <c r="D1053" s="47" t="str">
        <f>_xlfn.XLOOKUP(C1053,Proveedores!A:A,Proveedores!B:B)</f>
        <v>FAMA</v>
      </c>
      <c r="E1053" s="2">
        <v>1008</v>
      </c>
      <c r="F1053" s="2" t="str">
        <f>_xlfn.XLOOKUP(E1053,Productos!A:A,Productos!B:B)</f>
        <v>PAN CASA</v>
      </c>
      <c r="G1053" s="2" t="str">
        <f>_xlfn.XLOOKUP(F1053,Productos!B:B,Productos!C:C)</f>
        <v>KG</v>
      </c>
      <c r="H1053" s="12">
        <v>0.20499999999999999</v>
      </c>
      <c r="I1053" s="10">
        <v>2490</v>
      </c>
      <c r="J1053" s="14">
        <v>0</v>
      </c>
      <c r="K1053" s="10">
        <f t="shared" si="16"/>
        <v>510</v>
      </c>
    </row>
    <row r="1054" spans="1:11" x14ac:dyDescent="0.3">
      <c r="A1054" s="2">
        <f>IF(_xlfn.CONCAT(B1054:C1054)=_xlfn.CONCAT(B1053:C1053),MAX($A$2:A1053),MAX($A$2:A1053)+1)</f>
        <v>457</v>
      </c>
      <c r="B1054" s="3">
        <v>45210</v>
      </c>
      <c r="C1054" s="2" t="s">
        <v>221</v>
      </c>
      <c r="D1054" s="47" t="str">
        <f>_xlfn.XLOOKUP(C1054,Proveedores!A:A,Proveedores!B:B)</f>
        <v>FAMA</v>
      </c>
      <c r="E1054" s="2">
        <v>55</v>
      </c>
      <c r="F1054" s="2" t="str">
        <f>_xlfn.XLOOKUP(E1054,Productos!A:A,Productos!B:B)</f>
        <v>CERVEZA</v>
      </c>
      <c r="G1054" s="2" t="str">
        <f>_xlfn.XLOOKUP(F1054,Productos!B:B,Productos!C:C)</f>
        <v>UN</v>
      </c>
      <c r="H1054" s="12">
        <v>2</v>
      </c>
      <c r="I1054" s="10">
        <v>1000</v>
      </c>
      <c r="J1054" s="14">
        <v>0</v>
      </c>
      <c r="K1054" s="10">
        <f t="shared" si="16"/>
        <v>2000</v>
      </c>
    </row>
    <row r="1055" spans="1:11" x14ac:dyDescent="0.3">
      <c r="A1055" s="2">
        <f>IF(_xlfn.CONCAT(B1055:C1055)=_xlfn.CONCAT(B1054:C1054),MAX($A$2:A1054),MAX($A$2:A1054)+1)</f>
        <v>458</v>
      </c>
      <c r="B1055" s="3">
        <v>45212</v>
      </c>
      <c r="C1055" s="2" t="s">
        <v>221</v>
      </c>
      <c r="D1055" s="47" t="str">
        <f>_xlfn.XLOOKUP(C1055,Proveedores!A:A,Proveedores!B:B)</f>
        <v>FAMA</v>
      </c>
      <c r="E1055" s="2">
        <v>1008</v>
      </c>
      <c r="F1055" s="2" t="str">
        <f>_xlfn.XLOOKUP(E1055,Productos!A:A,Productos!B:B)</f>
        <v>PAN CASA</v>
      </c>
      <c r="G1055" s="2" t="str">
        <f>_xlfn.XLOOKUP(F1055,Productos!B:B,Productos!C:C)</f>
        <v>KG</v>
      </c>
      <c r="H1055" s="12">
        <v>0.314</v>
      </c>
      <c r="I1055" s="10">
        <v>2490</v>
      </c>
      <c r="J1055" s="14">
        <v>0</v>
      </c>
      <c r="K1055" s="10">
        <f t="shared" si="16"/>
        <v>782</v>
      </c>
    </row>
    <row r="1056" spans="1:11" x14ac:dyDescent="0.3">
      <c r="A1056" s="2">
        <f>IF(_xlfn.CONCAT(B1056:C1056)=_xlfn.CONCAT(B1055:C1055),MAX($A$2:A1055),MAX($A$2:A1055)+1)</f>
        <v>458</v>
      </c>
      <c r="B1056" s="3">
        <v>45212</v>
      </c>
      <c r="C1056" s="2" t="s">
        <v>221</v>
      </c>
      <c r="D1056" s="47" t="str">
        <f>_xlfn.XLOOKUP(C1056,Proveedores!A:A,Proveedores!B:B)</f>
        <v>FAMA</v>
      </c>
      <c r="E1056" s="2">
        <v>55</v>
      </c>
      <c r="F1056" s="2" t="str">
        <f>_xlfn.XLOOKUP(E1056,Productos!A:A,Productos!B:B)</f>
        <v>CERVEZA</v>
      </c>
      <c r="G1056" s="2" t="str">
        <f>_xlfn.XLOOKUP(F1056,Productos!B:B,Productos!C:C)</f>
        <v>UN</v>
      </c>
      <c r="H1056" s="12">
        <v>1</v>
      </c>
      <c r="I1056" s="10">
        <v>1000</v>
      </c>
      <c r="J1056" s="14">
        <v>0</v>
      </c>
      <c r="K1056" s="10">
        <f t="shared" si="16"/>
        <v>1000</v>
      </c>
    </row>
    <row r="1057" spans="1:11" x14ac:dyDescent="0.3">
      <c r="A1057" s="2">
        <f>IF(_xlfn.CONCAT(B1057:C1057)=_xlfn.CONCAT(B1056:C1056),MAX($A$2:A1056),MAX($A$2:A1056)+1)</f>
        <v>459</v>
      </c>
      <c r="B1057" s="3">
        <v>45215</v>
      </c>
      <c r="C1057" s="2" t="s">
        <v>221</v>
      </c>
      <c r="D1057" s="47" t="str">
        <f>_xlfn.XLOOKUP(C1057,Proveedores!A:A,Proveedores!B:B)</f>
        <v>FAMA</v>
      </c>
      <c r="E1057" s="2">
        <v>1008</v>
      </c>
      <c r="F1057" s="2" t="str">
        <f>_xlfn.XLOOKUP(E1057,Productos!A:A,Productos!B:B)</f>
        <v>PAN CASA</v>
      </c>
      <c r="G1057" s="2" t="str">
        <f>_xlfn.XLOOKUP(F1057,Productos!B:B,Productos!C:C)</f>
        <v>KG</v>
      </c>
      <c r="H1057" s="12">
        <v>0.73899999999999999</v>
      </c>
      <c r="I1057" s="10">
        <v>2490</v>
      </c>
      <c r="J1057" s="14">
        <v>0</v>
      </c>
      <c r="K1057" s="10">
        <f t="shared" si="16"/>
        <v>1840</v>
      </c>
    </row>
    <row r="1058" spans="1:11" x14ac:dyDescent="0.3">
      <c r="A1058" s="2">
        <f>IF(_xlfn.CONCAT(B1058:C1058)=_xlfn.CONCAT(B1057:C1057),MAX($A$2:A1057),MAX($A$2:A1057)+1)</f>
        <v>460</v>
      </c>
      <c r="B1058" s="3">
        <v>45217</v>
      </c>
      <c r="C1058" s="2" t="s">
        <v>221</v>
      </c>
      <c r="D1058" s="47" t="str">
        <f>_xlfn.XLOOKUP(C1058,Proveedores!A:A,Proveedores!B:B)</f>
        <v>FAMA</v>
      </c>
      <c r="E1058" s="2">
        <v>1016</v>
      </c>
      <c r="F1058" s="2" t="str">
        <f>_xlfn.XLOOKUP(E1058,Productos!A:A,Productos!B:B)</f>
        <v>HELADO CASA</v>
      </c>
      <c r="G1058" s="2" t="str">
        <f>_xlfn.XLOOKUP(F1058,Productos!B:B,Productos!C:C)</f>
        <v>UN</v>
      </c>
      <c r="H1058" s="12">
        <v>1</v>
      </c>
      <c r="I1058" s="10">
        <v>990</v>
      </c>
      <c r="J1058" s="14">
        <v>0</v>
      </c>
      <c r="K1058" s="10">
        <f t="shared" si="16"/>
        <v>990</v>
      </c>
    </row>
    <row r="1059" spans="1:11" x14ac:dyDescent="0.3">
      <c r="A1059" s="2">
        <f>IF(_xlfn.CONCAT(B1059:C1059)=_xlfn.CONCAT(B1058:C1058),MAX($A$2:A1058),MAX($A$2:A1058)+1)</f>
        <v>460</v>
      </c>
      <c r="B1059" s="3">
        <v>45217</v>
      </c>
      <c r="C1059" s="2" t="s">
        <v>221</v>
      </c>
      <c r="D1059" s="47" t="str">
        <f>_xlfn.XLOOKUP(C1059,Proveedores!A:A,Proveedores!B:B)</f>
        <v>FAMA</v>
      </c>
      <c r="E1059" s="2">
        <v>55</v>
      </c>
      <c r="F1059" s="2" t="str">
        <f>_xlfn.XLOOKUP(E1059,Productos!A:A,Productos!B:B)</f>
        <v>CERVEZA</v>
      </c>
      <c r="G1059" s="2" t="str">
        <f>_xlfn.XLOOKUP(F1059,Productos!B:B,Productos!C:C)</f>
        <v>UN</v>
      </c>
      <c r="H1059" s="12">
        <v>2</v>
      </c>
      <c r="I1059" s="10">
        <v>1000</v>
      </c>
      <c r="J1059" s="14">
        <v>0</v>
      </c>
      <c r="K1059" s="10">
        <f t="shared" si="16"/>
        <v>2000</v>
      </c>
    </row>
    <row r="1060" spans="1:11" x14ac:dyDescent="0.3">
      <c r="A1060" s="2">
        <f>IF(_xlfn.CONCAT(B1060:C1060)=_xlfn.CONCAT(B1059:C1059),MAX($A$2:A1059),MAX($A$2:A1059)+1)</f>
        <v>461</v>
      </c>
      <c r="B1060" s="3">
        <v>45216</v>
      </c>
      <c r="C1060" s="2" t="s">
        <v>221</v>
      </c>
      <c r="D1060" s="47" t="str">
        <f>_xlfn.XLOOKUP(C1060,Proveedores!A:A,Proveedores!B:B)</f>
        <v>FAMA</v>
      </c>
      <c r="E1060" s="2">
        <v>1008</v>
      </c>
      <c r="F1060" s="2" t="str">
        <f>_xlfn.XLOOKUP(E1060,Productos!A:A,Productos!B:B)</f>
        <v>PAN CASA</v>
      </c>
      <c r="G1060" s="2" t="str">
        <f>_xlfn.XLOOKUP(F1060,Productos!B:B,Productos!C:C)</f>
        <v>KG</v>
      </c>
      <c r="H1060" s="12">
        <v>0.80300000000000005</v>
      </c>
      <c r="I1060" s="10">
        <v>2490</v>
      </c>
      <c r="J1060" s="14">
        <v>0</v>
      </c>
      <c r="K1060" s="10">
        <f t="shared" si="16"/>
        <v>1999</v>
      </c>
    </row>
    <row r="1061" spans="1:11" x14ac:dyDescent="0.3">
      <c r="A1061" s="2">
        <f>IF(_xlfn.CONCAT(B1061:C1061)=_xlfn.CONCAT(B1060:C1060),MAX($A$2:A1060),MAX($A$2:A1060)+1)</f>
        <v>461</v>
      </c>
      <c r="B1061" s="3">
        <v>45216</v>
      </c>
      <c r="C1061" s="2" t="s">
        <v>221</v>
      </c>
      <c r="D1061" s="47" t="str">
        <f>_xlfn.XLOOKUP(C1061,Proveedores!A:A,Proveedores!B:B)</f>
        <v>FAMA</v>
      </c>
      <c r="E1061" s="2">
        <v>55</v>
      </c>
      <c r="F1061" s="2" t="str">
        <f>_xlfn.XLOOKUP(E1061,Productos!A:A,Productos!B:B)</f>
        <v>CERVEZA</v>
      </c>
      <c r="G1061" s="2" t="str">
        <f>_xlfn.XLOOKUP(F1061,Productos!B:B,Productos!C:C)</f>
        <v>UN</v>
      </c>
      <c r="H1061" s="12">
        <v>3</v>
      </c>
      <c r="I1061" s="10">
        <v>1000</v>
      </c>
      <c r="J1061" s="14">
        <v>0</v>
      </c>
      <c r="K1061" s="10">
        <f t="shared" si="16"/>
        <v>3000</v>
      </c>
    </row>
    <row r="1062" spans="1:11" x14ac:dyDescent="0.3">
      <c r="A1062" s="2">
        <f>IF(_xlfn.CONCAT(B1062:C1062)=_xlfn.CONCAT(B1061:C1061),MAX($A$2:A1061),MAX($A$2:A1061)+1)</f>
        <v>462</v>
      </c>
      <c r="B1062" s="3">
        <v>45217</v>
      </c>
      <c r="C1062" s="2" t="s">
        <v>221</v>
      </c>
      <c r="D1062" s="47" t="str">
        <f>_xlfn.XLOOKUP(C1062,Proveedores!A:A,Proveedores!B:B)</f>
        <v>FAMA</v>
      </c>
      <c r="E1062" s="2">
        <v>1008</v>
      </c>
      <c r="F1062" s="2" t="str">
        <f>_xlfn.XLOOKUP(E1062,Productos!A:A,Productos!B:B)</f>
        <v>PAN CASA</v>
      </c>
      <c r="G1062" s="2" t="str">
        <f>_xlfn.XLOOKUP(F1062,Productos!B:B,Productos!C:C)</f>
        <v>KG</v>
      </c>
      <c r="H1062" s="12">
        <v>0.73499999999999999</v>
      </c>
      <c r="I1062" s="10">
        <v>2490</v>
      </c>
      <c r="J1062" s="14">
        <v>0</v>
      </c>
      <c r="K1062" s="10">
        <f t="shared" si="16"/>
        <v>1830</v>
      </c>
    </row>
    <row r="1063" spans="1:11" x14ac:dyDescent="0.3">
      <c r="A1063" s="2">
        <f>IF(_xlfn.CONCAT(B1063:C1063)=_xlfn.CONCAT(B1062:C1062),MAX($A$2:A1062),MAX($A$2:A1062)+1)</f>
        <v>462</v>
      </c>
      <c r="B1063" s="3">
        <v>45217</v>
      </c>
      <c r="C1063" s="2" t="s">
        <v>221</v>
      </c>
      <c r="D1063" s="47" t="str">
        <f>_xlfn.XLOOKUP(C1063,Proveedores!A:A,Proveedores!B:B)</f>
        <v>FAMA</v>
      </c>
      <c r="E1063" s="2">
        <v>55</v>
      </c>
      <c r="F1063" s="2" t="str">
        <f>_xlfn.XLOOKUP(E1063,Productos!A:A,Productos!B:B)</f>
        <v>CERVEZA</v>
      </c>
      <c r="G1063" s="2" t="str">
        <f>_xlfn.XLOOKUP(F1063,Productos!B:B,Productos!C:C)</f>
        <v>UN</v>
      </c>
      <c r="H1063" s="12">
        <v>2</v>
      </c>
      <c r="I1063" s="10">
        <v>1000</v>
      </c>
      <c r="J1063" s="14">
        <v>0</v>
      </c>
      <c r="K1063" s="10">
        <f t="shared" si="16"/>
        <v>2000</v>
      </c>
    </row>
    <row r="1064" spans="1:11" x14ac:dyDescent="0.3">
      <c r="A1064" s="2">
        <f>IF(_xlfn.CONCAT(B1064:C1064)=_xlfn.CONCAT(B1063:C1063),MAX($A$2:A1063),MAX($A$2:A1063)+1)</f>
        <v>463</v>
      </c>
      <c r="B1064" s="3">
        <v>45218</v>
      </c>
      <c r="C1064" s="2" t="s">
        <v>221</v>
      </c>
      <c r="D1064" s="47" t="str">
        <f>_xlfn.XLOOKUP(C1064,Proveedores!A:A,Proveedores!B:B)</f>
        <v>FAMA</v>
      </c>
      <c r="E1064" s="2">
        <v>1046</v>
      </c>
      <c r="F1064" s="2" t="str">
        <f>_xlfn.XLOOKUP(E1064,Productos!A:A,Productos!B:B)</f>
        <v>FOTOCOPIA</v>
      </c>
      <c r="G1064" s="2" t="str">
        <f>_xlfn.XLOOKUP(F1064,Productos!B:B,Productos!C:C)</f>
        <v>UN</v>
      </c>
      <c r="H1064" s="12">
        <v>3</v>
      </c>
      <c r="I1064" s="10">
        <v>200</v>
      </c>
      <c r="J1064" s="14">
        <v>0</v>
      </c>
      <c r="K1064" s="10">
        <f t="shared" si="16"/>
        <v>600</v>
      </c>
    </row>
    <row r="1065" spans="1:11" x14ac:dyDescent="0.3">
      <c r="A1065" s="2">
        <f>IF(_xlfn.CONCAT(B1065:C1065)=_xlfn.CONCAT(B1064:C1064),MAX($A$2:A1064),MAX($A$2:A1064)+1)</f>
        <v>463</v>
      </c>
      <c r="B1065" s="3">
        <v>45218</v>
      </c>
      <c r="C1065" s="2" t="s">
        <v>221</v>
      </c>
      <c r="D1065" s="47" t="str">
        <f>_xlfn.XLOOKUP(C1065,Proveedores!A:A,Proveedores!B:B)</f>
        <v>FAMA</v>
      </c>
      <c r="E1065" s="2">
        <v>54</v>
      </c>
      <c r="F1065" s="2" t="str">
        <f>_xlfn.XLOOKUP(E1065,Productos!A:A,Productos!B:B)</f>
        <v>GALLETAS</v>
      </c>
      <c r="G1065" s="2" t="str">
        <f>_xlfn.XLOOKUP(F1065,Productos!B:B,Productos!C:C)</f>
        <v>UN</v>
      </c>
      <c r="H1065" s="12">
        <v>2</v>
      </c>
      <c r="I1065" s="10">
        <v>790</v>
      </c>
      <c r="J1065" s="14">
        <v>0</v>
      </c>
      <c r="K1065" s="10">
        <f t="shared" si="16"/>
        <v>1580</v>
      </c>
    </row>
    <row r="1066" spans="1:11" x14ac:dyDescent="0.3">
      <c r="A1066" s="2">
        <f>IF(_xlfn.CONCAT(B1066:C1066)=_xlfn.CONCAT(B1065:C1065),MAX($A$2:A1065),MAX($A$2:A1065)+1)</f>
        <v>463</v>
      </c>
      <c r="B1066" s="3">
        <v>45218</v>
      </c>
      <c r="C1066" s="2" t="s">
        <v>221</v>
      </c>
      <c r="D1066" s="47" t="str">
        <f>_xlfn.XLOOKUP(C1066,Proveedores!A:A,Proveedores!B:B)</f>
        <v>FAMA</v>
      </c>
      <c r="E1066" s="2">
        <v>55</v>
      </c>
      <c r="F1066" s="2" t="str">
        <f>_xlfn.XLOOKUP(E1066,Productos!A:A,Productos!B:B)</f>
        <v>CERVEZA</v>
      </c>
      <c r="G1066" s="2" t="str">
        <f>_xlfn.XLOOKUP(F1066,Productos!B:B,Productos!C:C)</f>
        <v>UN</v>
      </c>
      <c r="H1066" s="12">
        <v>2</v>
      </c>
      <c r="I1066" s="10">
        <v>1000</v>
      </c>
      <c r="J1066" s="14">
        <v>0</v>
      </c>
      <c r="K1066" s="10">
        <f t="shared" si="16"/>
        <v>2000</v>
      </c>
    </row>
    <row r="1067" spans="1:11" x14ac:dyDescent="0.3">
      <c r="A1067" s="2">
        <f>IF(_xlfn.CONCAT(B1067:C1067)=_xlfn.CONCAT(B1066:C1066),MAX($A$2:A1066),MAX($A$2:A1066)+1)</f>
        <v>464</v>
      </c>
      <c r="B1067" s="3">
        <v>45223</v>
      </c>
      <c r="C1067" s="2" t="s">
        <v>221</v>
      </c>
      <c r="D1067" s="47" t="str">
        <f>_xlfn.XLOOKUP(C1067,Proveedores!A:A,Proveedores!B:B)</f>
        <v>FAMA</v>
      </c>
      <c r="E1067" s="2">
        <v>1008</v>
      </c>
      <c r="F1067" s="2" t="str">
        <f>_xlfn.XLOOKUP(E1067,Productos!A:A,Productos!B:B)</f>
        <v>PAN CASA</v>
      </c>
      <c r="G1067" s="2" t="str">
        <f>_xlfn.XLOOKUP(F1067,Productos!B:B,Productos!C:C)</f>
        <v>KG</v>
      </c>
      <c r="H1067" s="12">
        <v>0.53400000000000003</v>
      </c>
      <c r="I1067" s="10">
        <v>2490</v>
      </c>
      <c r="J1067" s="14">
        <v>0</v>
      </c>
      <c r="K1067" s="10">
        <f t="shared" si="16"/>
        <v>1330</v>
      </c>
    </row>
    <row r="1068" spans="1:11" x14ac:dyDescent="0.3">
      <c r="A1068" s="2">
        <f>IF(_xlfn.CONCAT(B1068:C1068)=_xlfn.CONCAT(B1067:C1067),MAX($A$2:A1067),MAX($A$2:A1067)+1)</f>
        <v>465</v>
      </c>
      <c r="B1068" s="3">
        <v>45226</v>
      </c>
      <c r="C1068" s="2" t="s">
        <v>221</v>
      </c>
      <c r="D1068" s="47" t="str">
        <f>_xlfn.XLOOKUP(C1068,Proveedores!A:A,Proveedores!B:B)</f>
        <v>FAMA</v>
      </c>
      <c r="E1068" s="2">
        <v>55</v>
      </c>
      <c r="F1068" s="2" t="str">
        <f>_xlfn.XLOOKUP(E1068,Productos!A:A,Productos!B:B)</f>
        <v>CERVEZA</v>
      </c>
      <c r="G1068" s="2" t="str">
        <f>_xlfn.XLOOKUP(F1068,Productos!B:B,Productos!C:C)</f>
        <v>UN</v>
      </c>
      <c r="H1068" s="12">
        <v>5</v>
      </c>
      <c r="I1068" s="10">
        <v>1000</v>
      </c>
      <c r="J1068" s="14">
        <v>0</v>
      </c>
      <c r="K1068" s="10">
        <f t="shared" si="16"/>
        <v>5000</v>
      </c>
    </row>
    <row r="1069" spans="1:11" x14ac:dyDescent="0.3">
      <c r="A1069" s="2">
        <f>IF(_xlfn.CONCAT(B1069:C1069)=_xlfn.CONCAT(B1068:C1068),MAX($A$2:A1068),MAX($A$2:A1068)+1)</f>
        <v>466</v>
      </c>
      <c r="B1069" s="3">
        <v>45227</v>
      </c>
      <c r="C1069" s="2" t="s">
        <v>221</v>
      </c>
      <c r="D1069" s="47" t="str">
        <f>_xlfn.XLOOKUP(C1069,Proveedores!A:A,Proveedores!B:B)</f>
        <v>FAMA</v>
      </c>
      <c r="E1069" s="2">
        <v>124</v>
      </c>
      <c r="F1069" s="2" t="str">
        <f>_xlfn.XLOOKUP(E1069,Productos!A:A,Productos!B:B)</f>
        <v>PASTELERA (PASTA CHOCLO)</v>
      </c>
      <c r="G1069" s="2" t="str">
        <f>_xlfn.XLOOKUP(F1069,Productos!B:B,Productos!C:C)</f>
        <v>UN</v>
      </c>
      <c r="H1069" s="12">
        <v>2</v>
      </c>
      <c r="I1069" s="10">
        <v>3700</v>
      </c>
      <c r="J1069" s="14">
        <v>0</v>
      </c>
      <c r="K1069" s="10">
        <f t="shared" si="16"/>
        <v>7400</v>
      </c>
    </row>
    <row r="1070" spans="1:11" x14ac:dyDescent="0.3">
      <c r="A1070" s="2">
        <f>IF(_xlfn.CONCAT(B1070:C1070)=_xlfn.CONCAT(B1069:C1069),MAX($A$2:A1069),MAX($A$2:A1069)+1)</f>
        <v>466</v>
      </c>
      <c r="B1070" s="3">
        <v>45227</v>
      </c>
      <c r="C1070" s="2" t="s">
        <v>221</v>
      </c>
      <c r="D1070" s="47" t="str">
        <f>_xlfn.XLOOKUP(C1070,Proveedores!A:A,Proveedores!B:B)</f>
        <v>FAMA</v>
      </c>
      <c r="E1070" s="2">
        <v>1008</v>
      </c>
      <c r="F1070" s="2" t="str">
        <f>_xlfn.XLOOKUP(E1070,Productos!A:A,Productos!B:B)</f>
        <v>PAN CASA</v>
      </c>
      <c r="G1070" s="2" t="str">
        <f>_xlfn.XLOOKUP(F1070,Productos!B:B,Productos!C:C)</f>
        <v>KG</v>
      </c>
      <c r="H1070" s="12">
        <v>0.79200000000000004</v>
      </c>
      <c r="I1070" s="10">
        <v>2490</v>
      </c>
      <c r="J1070" s="14">
        <v>0</v>
      </c>
      <c r="K1070" s="10">
        <f t="shared" si="16"/>
        <v>1972</v>
      </c>
    </row>
    <row r="1071" spans="1:11" x14ac:dyDescent="0.3">
      <c r="A1071" s="2">
        <f>IF(_xlfn.CONCAT(B1071:C1071)=_xlfn.CONCAT(B1070:C1070),MAX($A$2:A1070),MAX($A$2:A1070)+1)</f>
        <v>467</v>
      </c>
      <c r="B1071" s="3">
        <v>45229</v>
      </c>
      <c r="C1071" s="2" t="s">
        <v>221</v>
      </c>
      <c r="D1071" s="47" t="str">
        <f>_xlfn.XLOOKUP(C1071,Proveedores!A:A,Proveedores!B:B)</f>
        <v>FAMA</v>
      </c>
      <c r="E1071" s="2">
        <v>1008</v>
      </c>
      <c r="F1071" s="2" t="str">
        <f>_xlfn.XLOOKUP(E1071,Productos!A:A,Productos!B:B)</f>
        <v>PAN CASA</v>
      </c>
      <c r="G1071" s="2" t="str">
        <f>_xlfn.XLOOKUP(F1071,Productos!B:B,Productos!C:C)</f>
        <v>KG</v>
      </c>
      <c r="H1071" s="12">
        <v>0.20100000000000001</v>
      </c>
      <c r="I1071" s="10">
        <v>2490</v>
      </c>
      <c r="J1071" s="14">
        <v>0</v>
      </c>
      <c r="K1071" s="10">
        <f t="shared" si="16"/>
        <v>500</v>
      </c>
    </row>
    <row r="1072" spans="1:11" x14ac:dyDescent="0.3">
      <c r="A1072" s="2">
        <f>IF(_xlfn.CONCAT(B1072:C1072)=_xlfn.CONCAT(B1071:C1071),MAX($A$2:A1071),MAX($A$2:A1071)+1)</f>
        <v>468</v>
      </c>
      <c r="B1072" s="3">
        <v>45230</v>
      </c>
      <c r="C1072" s="2" t="s">
        <v>221</v>
      </c>
      <c r="D1072" s="47" t="str">
        <f>_xlfn.XLOOKUP(C1072,Proveedores!A:A,Proveedores!B:B)</f>
        <v>FAMA</v>
      </c>
      <c r="E1072" s="2">
        <v>1008</v>
      </c>
      <c r="F1072" s="2" t="str">
        <f>_xlfn.XLOOKUP(E1072,Productos!A:A,Productos!B:B)</f>
        <v>PAN CASA</v>
      </c>
      <c r="G1072" s="2" t="str">
        <f>_xlfn.XLOOKUP(F1072,Productos!B:B,Productos!C:C)</f>
        <v>KG</v>
      </c>
      <c r="H1072" s="12">
        <v>0.58699999999999997</v>
      </c>
      <c r="I1072" s="10">
        <v>2490</v>
      </c>
      <c r="J1072" s="14">
        <v>0</v>
      </c>
      <c r="K1072" s="10">
        <f t="shared" si="16"/>
        <v>1462</v>
      </c>
    </row>
    <row r="1073" spans="1:11" x14ac:dyDescent="0.3">
      <c r="A1073" s="2">
        <f>IF(_xlfn.CONCAT(B1073:C1073)=_xlfn.CONCAT(B1072:C1072),MAX($A$2:A1072),MAX($A$2:A1072)+1)</f>
        <v>469</v>
      </c>
      <c r="B1073" s="3">
        <v>45202</v>
      </c>
      <c r="C1073" s="2" t="s">
        <v>119</v>
      </c>
      <c r="D1073" s="47" t="str">
        <f>_xlfn.XLOOKUP(C1073,Proveedores!A:A,Proveedores!B:B)</f>
        <v>FABRICA DE BANDEJAS VANNI</v>
      </c>
      <c r="E1073" s="2">
        <v>73</v>
      </c>
      <c r="F1073" s="2" t="str">
        <f>_xlfn.XLOOKUP(E1073,Productos!A:A,Productos!B:B)</f>
        <v>ENVASES REDONDO CARTON (CONSOME 8OZ)</v>
      </c>
      <c r="G1073" s="2" t="str">
        <f>_xlfn.XLOOKUP(F1073,Productos!B:B,Productos!C:C)</f>
        <v>UN</v>
      </c>
      <c r="H1073" s="12">
        <v>50</v>
      </c>
      <c r="I1073" s="10">
        <v>58.19</v>
      </c>
      <c r="J1073" s="14">
        <v>0</v>
      </c>
      <c r="K1073" s="10">
        <f t="shared" si="16"/>
        <v>2910</v>
      </c>
    </row>
    <row r="1074" spans="1:11" x14ac:dyDescent="0.3">
      <c r="A1074" s="2">
        <f>IF(_xlfn.CONCAT(B1074:C1074)=_xlfn.CONCAT(B1073:C1073),MAX($A$2:A1073),MAX($A$2:A1073)+1)</f>
        <v>469</v>
      </c>
      <c r="B1074" s="3">
        <v>45202</v>
      </c>
      <c r="C1074" s="2" t="s">
        <v>119</v>
      </c>
      <c r="D1074" s="47" t="str">
        <f>_xlfn.XLOOKUP(C1074,Proveedores!A:A,Proveedores!B:B)</f>
        <v>FABRICA DE BANDEJAS VANNI</v>
      </c>
      <c r="E1074" s="2">
        <v>74</v>
      </c>
      <c r="F1074" s="2" t="str">
        <f>_xlfn.XLOOKUP(E1074,Productos!A:A,Productos!B:B)</f>
        <v>TAPA ENVASE REDONDO</v>
      </c>
      <c r="G1074" s="2" t="str">
        <f>_xlfn.XLOOKUP(F1074,Productos!B:B,Productos!C:C)</f>
        <v>UN</v>
      </c>
      <c r="H1074" s="12">
        <v>50</v>
      </c>
      <c r="I1074" s="10">
        <v>33.799999999999997</v>
      </c>
      <c r="J1074" s="14">
        <v>0</v>
      </c>
      <c r="K1074" s="10">
        <f t="shared" si="16"/>
        <v>1690</v>
      </c>
    </row>
    <row r="1075" spans="1:11" x14ac:dyDescent="0.3">
      <c r="A1075" s="2">
        <f>IF(_xlfn.CONCAT(B1075:C1075)=_xlfn.CONCAT(B1074:C1074),MAX($A$2:A1074),MAX($A$2:A1074)+1)</f>
        <v>469</v>
      </c>
      <c r="B1075" s="3">
        <v>45202</v>
      </c>
      <c r="C1075" s="2" t="s">
        <v>119</v>
      </c>
      <c r="D1075" s="47" t="str">
        <f>_xlfn.XLOOKUP(C1075,Proveedores!A:A,Proveedores!B:B)</f>
        <v>FABRICA DE BANDEJAS VANNI</v>
      </c>
      <c r="E1075" s="2">
        <v>7</v>
      </c>
      <c r="F1075" s="2" t="str">
        <f>_xlfn.XLOOKUP(E1075,Productos!A:A,Productos!B:B)</f>
        <v>ENVASE ALUMINIO C-18</v>
      </c>
      <c r="G1075" s="2" t="str">
        <f>_xlfn.XLOOKUP(F1075,Productos!B:B,Productos!C:C)</f>
        <v>UN</v>
      </c>
      <c r="H1075" s="12">
        <v>20</v>
      </c>
      <c r="I1075" s="10">
        <v>94.94</v>
      </c>
      <c r="J1075" s="14">
        <v>0</v>
      </c>
      <c r="K1075" s="10">
        <f t="shared" si="16"/>
        <v>1899</v>
      </c>
    </row>
    <row r="1076" spans="1:11" x14ac:dyDescent="0.3">
      <c r="A1076" s="2">
        <f>IF(_xlfn.CONCAT(B1076:C1076)=_xlfn.CONCAT(B1075:C1075),MAX($A$2:A1075),MAX($A$2:A1075)+1)</f>
        <v>469</v>
      </c>
      <c r="B1076" s="3">
        <v>45202</v>
      </c>
      <c r="C1076" s="2" t="s">
        <v>119</v>
      </c>
      <c r="D1076" s="47" t="str">
        <f>_xlfn.XLOOKUP(C1076,Proveedores!A:A,Proveedores!B:B)</f>
        <v>FABRICA DE BANDEJAS VANNI</v>
      </c>
      <c r="E1076" s="2">
        <v>111</v>
      </c>
      <c r="F1076" s="2" t="str">
        <f>_xlfn.XLOOKUP(E1076,Productos!A:A,Productos!B:B)</f>
        <v>BOLSAS</v>
      </c>
      <c r="G1076" s="2" t="str">
        <f>_xlfn.XLOOKUP(F1076,Productos!B:B,Productos!C:C)</f>
        <v>UN</v>
      </c>
      <c r="H1076" s="12">
        <v>100</v>
      </c>
      <c r="I1076" s="10">
        <v>8.9600000000000009</v>
      </c>
      <c r="J1076" s="14">
        <v>0</v>
      </c>
      <c r="K1076" s="10">
        <f t="shared" si="16"/>
        <v>896</v>
      </c>
    </row>
    <row r="1077" spans="1:11" x14ac:dyDescent="0.3">
      <c r="A1077" s="2">
        <f>IF(_xlfn.CONCAT(B1077:C1077)=_xlfn.CONCAT(B1076:C1076),MAX($A$2:A1076),MAX($A$2:A1076)+1)</f>
        <v>470</v>
      </c>
      <c r="B1077" s="3">
        <v>45205</v>
      </c>
      <c r="C1077" s="2" t="s">
        <v>119</v>
      </c>
      <c r="D1077" s="47" t="str">
        <f>_xlfn.XLOOKUP(C1077,Proveedores!A:A,Proveedores!B:B)</f>
        <v>FABRICA DE BANDEJAS VANNI</v>
      </c>
      <c r="E1077" s="2">
        <v>66</v>
      </c>
      <c r="F1077" s="2" t="str">
        <f>_xlfn.XLOOKUP(E1077,Productos!A:A,Productos!B:B)</f>
        <v>BANDEJA RECTANGULAR</v>
      </c>
      <c r="G1077" s="2" t="str">
        <f>_xlfn.XLOOKUP(F1077,Productos!B:B,Productos!C:C)</f>
        <v>UN</v>
      </c>
      <c r="H1077" s="12">
        <v>10</v>
      </c>
      <c r="I1077" s="10">
        <v>25.94</v>
      </c>
      <c r="J1077" s="14">
        <v>0</v>
      </c>
      <c r="K1077" s="10">
        <f t="shared" si="16"/>
        <v>259</v>
      </c>
    </row>
    <row r="1078" spans="1:11" x14ac:dyDescent="0.3">
      <c r="A1078" s="2">
        <f>IF(_xlfn.CONCAT(B1078:C1078)=_xlfn.CONCAT(B1077:C1077),MAX($A$2:A1077),MAX($A$2:A1077)+1)</f>
        <v>470</v>
      </c>
      <c r="B1078" s="3">
        <v>45205</v>
      </c>
      <c r="C1078" s="2" t="s">
        <v>119</v>
      </c>
      <c r="D1078" s="47" t="str">
        <f>_xlfn.XLOOKUP(C1078,Proveedores!A:A,Proveedores!B:B)</f>
        <v>FABRICA DE BANDEJAS VANNI</v>
      </c>
      <c r="E1078" s="2">
        <v>65</v>
      </c>
      <c r="F1078" s="2" t="str">
        <f>_xlfn.XLOOKUP(E1078,Productos!A:A,Productos!B:B)</f>
        <v>SACO PAPEL KRAFT</v>
      </c>
      <c r="G1078" s="2" t="str">
        <f>_xlfn.XLOOKUP(F1078,Productos!B:B,Productos!C:C)</f>
        <v>UN</v>
      </c>
      <c r="H1078" s="12">
        <v>100</v>
      </c>
      <c r="I1078" s="10">
        <v>19.829999999999998</v>
      </c>
      <c r="J1078" s="14">
        <v>0</v>
      </c>
      <c r="K1078" s="10">
        <f t="shared" si="16"/>
        <v>1983</v>
      </c>
    </row>
    <row r="1079" spans="1:11" x14ac:dyDescent="0.3">
      <c r="A1079" s="2">
        <f>IF(_xlfn.CONCAT(B1079:C1079)=_xlfn.CONCAT(B1078:C1078),MAX($A$2:A1078),MAX($A$2:A1078)+1)</f>
        <v>470</v>
      </c>
      <c r="B1079" s="3">
        <v>45205</v>
      </c>
      <c r="C1079" s="2" t="s">
        <v>119</v>
      </c>
      <c r="D1079" s="47" t="str">
        <f>_xlfn.XLOOKUP(C1079,Proveedores!A:A,Proveedores!B:B)</f>
        <v>FABRICA DE BANDEJAS VANNI</v>
      </c>
      <c r="E1079" s="2">
        <v>7</v>
      </c>
      <c r="F1079" s="2" t="str">
        <f>_xlfn.XLOOKUP(E1079,Productos!A:A,Productos!B:B)</f>
        <v>ENVASE ALUMINIO C-18</v>
      </c>
      <c r="G1079" s="2" t="str">
        <f>_xlfn.XLOOKUP(F1079,Productos!B:B,Productos!C:C)</f>
        <v>UN</v>
      </c>
      <c r="H1079" s="12">
        <v>20</v>
      </c>
      <c r="I1079" s="10">
        <v>94.94</v>
      </c>
      <c r="J1079" s="14">
        <v>0</v>
      </c>
      <c r="K1079" s="10">
        <f t="shared" si="16"/>
        <v>1899</v>
      </c>
    </row>
    <row r="1080" spans="1:11" x14ac:dyDescent="0.3">
      <c r="A1080" s="2">
        <f>IF(_xlfn.CONCAT(B1080:C1080)=_xlfn.CONCAT(B1079:C1079),MAX($A$2:A1079),MAX($A$2:A1079)+1)</f>
        <v>470</v>
      </c>
      <c r="B1080" s="3">
        <v>45205</v>
      </c>
      <c r="C1080" s="2" t="s">
        <v>119</v>
      </c>
      <c r="D1080" s="47" t="str">
        <f>_xlfn.XLOOKUP(C1080,Proveedores!A:A,Proveedores!B:B)</f>
        <v>FABRICA DE BANDEJAS VANNI</v>
      </c>
      <c r="E1080" s="2">
        <v>3</v>
      </c>
      <c r="F1080" s="2" t="str">
        <f>_xlfn.XLOOKUP(E1080,Productos!A:A,Productos!B:B)</f>
        <v>MARMITA</v>
      </c>
      <c r="G1080" s="2" t="str">
        <f>_xlfn.XLOOKUP(F1080,Productos!B:B,Productos!C:C)</f>
        <v>UN</v>
      </c>
      <c r="H1080" s="12">
        <v>50</v>
      </c>
      <c r="I1080" s="10">
        <v>96.77</v>
      </c>
      <c r="J1080" s="14">
        <v>0</v>
      </c>
      <c r="K1080" s="10">
        <f t="shared" si="16"/>
        <v>4839</v>
      </c>
    </row>
    <row r="1081" spans="1:11" x14ac:dyDescent="0.3">
      <c r="A1081" s="2">
        <f>IF(_xlfn.CONCAT(B1081:C1081)=_xlfn.CONCAT(B1080:C1080),MAX($A$2:A1080),MAX($A$2:A1080)+1)</f>
        <v>470</v>
      </c>
      <c r="B1081" s="3">
        <v>45205</v>
      </c>
      <c r="C1081" s="2" t="s">
        <v>119</v>
      </c>
      <c r="D1081" s="47" t="str">
        <f>_xlfn.XLOOKUP(C1081,Proveedores!A:A,Proveedores!B:B)</f>
        <v>FABRICA DE BANDEJAS VANNI</v>
      </c>
      <c r="E1081" s="2">
        <v>111</v>
      </c>
      <c r="F1081" s="2" t="str">
        <f>_xlfn.XLOOKUP(E1081,Productos!A:A,Productos!B:B)</f>
        <v>BOLSAS</v>
      </c>
      <c r="G1081" s="2" t="str">
        <f>_xlfn.XLOOKUP(F1081,Productos!B:B,Productos!C:C)</f>
        <v>UN</v>
      </c>
      <c r="H1081" s="12">
        <v>100</v>
      </c>
      <c r="I1081" s="10">
        <v>10.58</v>
      </c>
      <c r="J1081" s="14">
        <v>0</v>
      </c>
      <c r="K1081" s="10">
        <f t="shared" si="16"/>
        <v>1058</v>
      </c>
    </row>
    <row r="1082" spans="1:11" x14ac:dyDescent="0.3">
      <c r="A1082" s="2">
        <f>IF(_xlfn.CONCAT(B1082:C1082)=_xlfn.CONCAT(B1081:C1081),MAX($A$2:A1081),MAX($A$2:A1081)+1)</f>
        <v>471</v>
      </c>
      <c r="B1082" s="3">
        <v>45217</v>
      </c>
      <c r="C1082" s="2" t="s">
        <v>119</v>
      </c>
      <c r="D1082" s="47" t="str">
        <f>_xlfn.XLOOKUP(C1082,Proveedores!A:A,Proveedores!B:B)</f>
        <v>FABRICA DE BANDEJAS VANNI</v>
      </c>
      <c r="E1082" s="2">
        <v>114</v>
      </c>
      <c r="F1082" s="2" t="str">
        <f>_xlfn.XLOOKUP(E1082,Productos!A:A,Productos!B:B)</f>
        <v>ENVASE CIRCULAR IMPERMEABLE 1200CC</v>
      </c>
      <c r="G1082" s="2" t="str">
        <f>_xlfn.XLOOKUP(F1082,Productos!B:B,Productos!C:C)</f>
        <v>UN</v>
      </c>
      <c r="H1082" s="12">
        <v>8</v>
      </c>
      <c r="I1082" s="10">
        <v>159.34</v>
      </c>
      <c r="J1082" s="14">
        <v>0</v>
      </c>
      <c r="K1082" s="10">
        <f t="shared" si="16"/>
        <v>1275</v>
      </c>
    </row>
    <row r="1083" spans="1:11" x14ac:dyDescent="0.3">
      <c r="A1083" s="2">
        <f>IF(_xlfn.CONCAT(B1083:C1083)=_xlfn.CONCAT(B1082:C1082),MAX($A$2:A1082),MAX($A$2:A1082)+1)</f>
        <v>471</v>
      </c>
      <c r="B1083" s="3">
        <v>45217</v>
      </c>
      <c r="C1083" s="2" t="s">
        <v>119</v>
      </c>
      <c r="D1083" s="47" t="str">
        <f>_xlfn.XLOOKUP(C1083,Proveedores!A:A,Proveedores!B:B)</f>
        <v>FABRICA DE BANDEJAS VANNI</v>
      </c>
      <c r="E1083" s="2">
        <v>115</v>
      </c>
      <c r="F1083" s="2" t="str">
        <f>_xlfn.XLOOKUP(E1083,Productos!A:A,Productos!B:B)</f>
        <v>TAPA ENVASE CIRCULAR IMPERMEABLE 1200CC</v>
      </c>
      <c r="G1083" s="2" t="str">
        <f>_xlfn.XLOOKUP(F1083,Productos!B:B,Productos!C:C)</f>
        <v>UN</v>
      </c>
      <c r="H1083" s="12">
        <v>8</v>
      </c>
      <c r="I1083" s="10">
        <v>93.64</v>
      </c>
      <c r="J1083" s="14">
        <v>0</v>
      </c>
      <c r="K1083" s="10">
        <f t="shared" si="16"/>
        <v>749</v>
      </c>
    </row>
    <row r="1084" spans="1:11" x14ac:dyDescent="0.3">
      <c r="A1084" s="2">
        <f>IF(_xlfn.CONCAT(B1084:C1084)=_xlfn.CONCAT(B1083:C1083),MAX($A$2:A1083),MAX($A$2:A1083)+1)</f>
        <v>471</v>
      </c>
      <c r="B1084" s="3">
        <v>45217</v>
      </c>
      <c r="C1084" s="2" t="s">
        <v>119</v>
      </c>
      <c r="D1084" s="47" t="str">
        <f>_xlfn.XLOOKUP(C1084,Proveedores!A:A,Proveedores!B:B)</f>
        <v>FABRICA DE BANDEJAS VANNI</v>
      </c>
      <c r="E1084" s="2">
        <v>39</v>
      </c>
      <c r="F1084" s="2" t="str">
        <f>_xlfn.XLOOKUP(E1084,Productos!A:A,Productos!B:B)</f>
        <v>PAPEL FILM</v>
      </c>
      <c r="G1084" s="2" t="str">
        <f>_xlfn.XLOOKUP(F1084,Productos!B:B,Productos!C:C)</f>
        <v>UN</v>
      </c>
      <c r="H1084" s="12">
        <v>1</v>
      </c>
      <c r="I1084" s="10">
        <v>5373.98</v>
      </c>
      <c r="J1084" s="14">
        <v>0</v>
      </c>
      <c r="K1084" s="10">
        <f t="shared" si="16"/>
        <v>5374</v>
      </c>
    </row>
    <row r="1085" spans="1:11" x14ac:dyDescent="0.3">
      <c r="A1085" s="2">
        <f>IF(_xlfn.CONCAT(B1085:C1085)=_xlfn.CONCAT(B1084:C1084),MAX($A$2:A1084),MAX($A$2:A1084)+1)</f>
        <v>471</v>
      </c>
      <c r="B1085" s="3">
        <v>45217</v>
      </c>
      <c r="C1085" s="2" t="s">
        <v>119</v>
      </c>
      <c r="D1085" s="47" t="str">
        <f>_xlfn.XLOOKUP(C1085,Proveedores!A:A,Proveedores!B:B)</f>
        <v>FABRICA DE BANDEJAS VANNI</v>
      </c>
      <c r="E1085" s="2">
        <v>111</v>
      </c>
      <c r="F1085" s="2" t="str">
        <f>_xlfn.XLOOKUP(E1085,Productos!A:A,Productos!B:B)</f>
        <v>BOLSAS</v>
      </c>
      <c r="G1085" s="2" t="str">
        <f>_xlfn.XLOOKUP(F1085,Productos!B:B,Productos!C:C)</f>
        <v>UN</v>
      </c>
      <c r="H1085" s="12">
        <v>100</v>
      </c>
      <c r="I1085" s="10">
        <v>17.93</v>
      </c>
      <c r="J1085" s="14">
        <v>0</v>
      </c>
      <c r="K1085" s="10">
        <f t="shared" si="16"/>
        <v>1793</v>
      </c>
    </row>
    <row r="1086" spans="1:11" x14ac:dyDescent="0.3">
      <c r="A1086" s="2">
        <f>IF(_xlfn.CONCAT(B1086:C1086)=_xlfn.CONCAT(B1085:C1085),MAX($A$2:A1085),MAX($A$2:A1085)+1)</f>
        <v>472</v>
      </c>
      <c r="B1086" s="3">
        <v>45218</v>
      </c>
      <c r="C1086" s="2" t="s">
        <v>119</v>
      </c>
      <c r="D1086" s="47" t="str">
        <f>_xlfn.XLOOKUP(C1086,Proveedores!A:A,Proveedores!B:B)</f>
        <v>FABRICA DE BANDEJAS VANNI</v>
      </c>
      <c r="E1086" s="2">
        <v>3</v>
      </c>
      <c r="F1086" s="2" t="str">
        <f>_xlfn.XLOOKUP(E1086,Productos!A:A,Productos!B:B)</f>
        <v>MARMITA</v>
      </c>
      <c r="G1086" s="2" t="str">
        <f>_xlfn.XLOOKUP(F1086,Productos!B:B,Productos!C:C)</f>
        <v>UN</v>
      </c>
      <c r="H1086" s="12">
        <v>100</v>
      </c>
      <c r="I1086" s="10">
        <v>96.77</v>
      </c>
      <c r="J1086" s="14">
        <v>0</v>
      </c>
      <c r="K1086" s="10">
        <f t="shared" si="16"/>
        <v>9677</v>
      </c>
    </row>
    <row r="1087" spans="1:11" x14ac:dyDescent="0.3">
      <c r="A1087" s="2">
        <f>IF(_xlfn.CONCAT(B1087:C1087)=_xlfn.CONCAT(B1086:C1086),MAX($A$2:A1086),MAX($A$2:A1086)+1)</f>
        <v>473</v>
      </c>
      <c r="B1087" s="3">
        <v>45223</v>
      </c>
      <c r="C1087" s="2" t="s">
        <v>119</v>
      </c>
      <c r="D1087" s="47" t="str">
        <f>_xlfn.XLOOKUP(C1087,Proveedores!A:A,Proveedores!B:B)</f>
        <v>FABRICA DE BANDEJAS VANNI</v>
      </c>
      <c r="E1087" s="2">
        <v>84</v>
      </c>
      <c r="F1087" s="2" t="str">
        <f>_xlfn.XLOOKUP(E1087,Productos!A:A,Productos!B:B)</f>
        <v>ENVASE CT3</v>
      </c>
      <c r="G1087" s="2" t="str">
        <f>_xlfn.XLOOKUP(F1087,Productos!B:B,Productos!C:C)</f>
        <v>UN</v>
      </c>
      <c r="H1087" s="12">
        <v>50</v>
      </c>
      <c r="I1087" s="10">
        <v>105.71</v>
      </c>
      <c r="J1087" s="14">
        <v>0</v>
      </c>
      <c r="K1087" s="10">
        <f t="shared" si="16"/>
        <v>5286</v>
      </c>
    </row>
    <row r="1088" spans="1:11" x14ac:dyDescent="0.3">
      <c r="A1088" s="2">
        <f>IF(_xlfn.CONCAT(B1088:C1088)=_xlfn.CONCAT(B1087:C1087),MAX($A$2:A1087),MAX($A$2:A1087)+1)</f>
        <v>473</v>
      </c>
      <c r="B1088" s="3">
        <v>45223</v>
      </c>
      <c r="C1088" s="2" t="s">
        <v>119</v>
      </c>
      <c r="D1088" s="47" t="str">
        <f>_xlfn.XLOOKUP(C1088,Proveedores!A:A,Proveedores!B:B)</f>
        <v>FABRICA DE BANDEJAS VANNI</v>
      </c>
      <c r="E1088" s="2">
        <v>73</v>
      </c>
      <c r="F1088" s="2" t="str">
        <f>_xlfn.XLOOKUP(E1088,Productos!A:A,Productos!B:B)</f>
        <v>ENVASES REDONDO CARTON (CONSOME 8OZ)</v>
      </c>
      <c r="G1088" s="2" t="str">
        <f>_xlfn.XLOOKUP(F1088,Productos!B:B,Productos!C:C)</f>
        <v>UN</v>
      </c>
      <c r="H1088" s="12">
        <v>25</v>
      </c>
      <c r="I1088" s="10">
        <v>58.19</v>
      </c>
      <c r="J1088" s="14">
        <v>0</v>
      </c>
      <c r="K1088" s="10">
        <f t="shared" si="16"/>
        <v>1455</v>
      </c>
    </row>
    <row r="1089" spans="1:11" x14ac:dyDescent="0.3">
      <c r="A1089" s="2">
        <f>IF(_xlfn.CONCAT(B1089:C1089)=_xlfn.CONCAT(B1088:C1088),MAX($A$2:A1088),MAX($A$2:A1088)+1)</f>
        <v>473</v>
      </c>
      <c r="B1089" s="3">
        <v>45223</v>
      </c>
      <c r="C1089" s="2" t="s">
        <v>119</v>
      </c>
      <c r="D1089" s="47" t="str">
        <f>_xlfn.XLOOKUP(C1089,Proveedores!A:A,Proveedores!B:B)</f>
        <v>FABRICA DE BANDEJAS VANNI</v>
      </c>
      <c r="E1089" s="2">
        <v>74</v>
      </c>
      <c r="F1089" s="2" t="str">
        <f>_xlfn.XLOOKUP(E1089,Productos!A:A,Productos!B:B)</f>
        <v>TAPA ENVASE REDONDO</v>
      </c>
      <c r="G1089" s="2" t="str">
        <f>_xlfn.XLOOKUP(F1089,Productos!B:B,Productos!C:C)</f>
        <v>UN</v>
      </c>
      <c r="H1089" s="12">
        <v>50</v>
      </c>
      <c r="I1089" s="14">
        <v>33.28</v>
      </c>
      <c r="J1089" s="14">
        <v>0</v>
      </c>
      <c r="K1089" s="10">
        <f t="shared" si="16"/>
        <v>1664</v>
      </c>
    </row>
    <row r="1090" spans="1:11" x14ac:dyDescent="0.3">
      <c r="A1090" s="2">
        <f>IF(_xlfn.CONCAT(B1090:C1090)=_xlfn.CONCAT(B1089:C1089),MAX($A$2:A1089),MAX($A$2:A1089)+1)</f>
        <v>474</v>
      </c>
      <c r="B1090" s="3">
        <v>45224</v>
      </c>
      <c r="C1090" s="2" t="s">
        <v>119</v>
      </c>
      <c r="D1090" s="47" t="str">
        <f>_xlfn.XLOOKUP(C1090,Proveedores!A:A,Proveedores!B:B)</f>
        <v>FABRICA DE BANDEJAS VANNI</v>
      </c>
      <c r="E1090" s="2">
        <v>111</v>
      </c>
      <c r="F1090" s="2" t="str">
        <f>_xlfn.XLOOKUP(E1090,Productos!A:A,Productos!B:B)</f>
        <v>BOLSAS</v>
      </c>
      <c r="G1090" s="2" t="str">
        <f>_xlfn.XLOOKUP(F1090,Productos!B:B,Productos!C:C)</f>
        <v>UN</v>
      </c>
      <c r="H1090" s="12">
        <v>100</v>
      </c>
      <c r="I1090" s="14"/>
      <c r="J1090" s="14">
        <v>0</v>
      </c>
      <c r="K1090" s="10">
        <f t="shared" si="16"/>
        <v>0</v>
      </c>
    </row>
    <row r="1091" spans="1:11" x14ac:dyDescent="0.3">
      <c r="A1091" s="2">
        <f>IF(_xlfn.CONCAT(B1091:C1091)=_xlfn.CONCAT(B1090:C1090),MAX($A$2:A1090),MAX($A$2:A1090)+1)</f>
        <v>474</v>
      </c>
      <c r="B1091" s="3">
        <v>45224</v>
      </c>
      <c r="C1091" s="2" t="s">
        <v>119</v>
      </c>
      <c r="D1091" s="47" t="str">
        <f>_xlfn.XLOOKUP(C1091,Proveedores!A:A,Proveedores!B:B)</f>
        <v>FABRICA DE BANDEJAS VANNI</v>
      </c>
      <c r="E1091" s="2">
        <v>84</v>
      </c>
      <c r="F1091" s="2" t="str">
        <f>_xlfn.XLOOKUP(E1091,Productos!A:A,Productos!B:B)</f>
        <v>ENVASE CT3</v>
      </c>
      <c r="G1091" s="2" t="str">
        <f>_xlfn.XLOOKUP(F1091,Productos!B:B,Productos!C:C)</f>
        <v>UN</v>
      </c>
      <c r="H1091" s="12">
        <v>50</v>
      </c>
      <c r="I1091" s="14">
        <v>80.08</v>
      </c>
      <c r="J1091" s="14">
        <v>0</v>
      </c>
      <c r="K1091" s="10">
        <f t="shared" ref="K1091:K1154" si="17">ROUND((H1091*I1091)-J1091, 0)</f>
        <v>4004</v>
      </c>
    </row>
    <row r="1092" spans="1:11" x14ac:dyDescent="0.3">
      <c r="A1092" s="2">
        <f>IF(_xlfn.CONCAT(B1092:C1092)=_xlfn.CONCAT(B1091:C1091),MAX($A$2:A1091),MAX($A$2:A1091)+1)</f>
        <v>474</v>
      </c>
      <c r="B1092" s="3">
        <v>45224</v>
      </c>
      <c r="C1092" s="2" t="s">
        <v>119</v>
      </c>
      <c r="D1092" s="47" t="str">
        <f>_xlfn.XLOOKUP(C1092,Proveedores!A:A,Proveedores!B:B)</f>
        <v>FABRICA DE BANDEJAS VANNI</v>
      </c>
      <c r="E1092" s="2">
        <v>73</v>
      </c>
      <c r="F1092" s="2" t="str">
        <f>_xlfn.XLOOKUP(E1092,Productos!A:A,Productos!B:B)</f>
        <v>ENVASES REDONDO CARTON (CONSOME 8OZ)</v>
      </c>
      <c r="G1092" s="2" t="str">
        <f>_xlfn.XLOOKUP(F1092,Productos!B:B,Productos!C:C)</f>
        <v>UN</v>
      </c>
      <c r="H1092" s="12">
        <v>50</v>
      </c>
      <c r="I1092" s="14">
        <v>58.19</v>
      </c>
      <c r="J1092" s="14">
        <v>0</v>
      </c>
      <c r="K1092" s="10">
        <f t="shared" si="17"/>
        <v>2910</v>
      </c>
    </row>
    <row r="1093" spans="1:11" x14ac:dyDescent="0.3">
      <c r="A1093" s="2">
        <f>IF(_xlfn.CONCAT(B1093:C1093)=_xlfn.CONCAT(B1092:C1092),MAX($A$2:A1092),MAX($A$2:A1092)+1)</f>
        <v>475</v>
      </c>
      <c r="B1093" s="3">
        <v>45253</v>
      </c>
      <c r="C1093" s="2" t="s">
        <v>403</v>
      </c>
      <c r="D1093" s="47" t="str">
        <f>_xlfn.XLOOKUP(C1093,Proveedores!A:A,Proveedores!B:B)</f>
        <v>PREUNIC COQUIMBO</v>
      </c>
      <c r="E1093" s="2">
        <v>1011</v>
      </c>
      <c r="F1093" s="2" t="str">
        <f>_xlfn.XLOOKUP(E1093,Productos!A:A,Productos!B:B)</f>
        <v>ART. LIMPIEZA</v>
      </c>
      <c r="G1093" s="2" t="str">
        <f>_xlfn.XLOOKUP(F1093,Productos!B:B,Productos!C:C)</f>
        <v>UN</v>
      </c>
      <c r="H1093" s="12">
        <v>1</v>
      </c>
      <c r="I1093" s="14">
        <v>4198</v>
      </c>
      <c r="J1093" s="14">
        <v>1600</v>
      </c>
      <c r="K1093" s="10">
        <f t="shared" si="17"/>
        <v>2598</v>
      </c>
    </row>
    <row r="1094" spans="1:11" x14ac:dyDescent="0.3">
      <c r="A1094" s="2">
        <f>IF(_xlfn.CONCAT(B1094:C1094)=_xlfn.CONCAT(B1093:C1093),MAX($A$2:A1093),MAX($A$2:A1093)+1)</f>
        <v>476</v>
      </c>
      <c r="B1094" s="3">
        <v>45191</v>
      </c>
      <c r="C1094" s="2" t="s">
        <v>116</v>
      </c>
      <c r="D1094" s="47" t="str">
        <f>_xlfn.XLOOKUP(C1094,Proveedores!A:A,Proveedores!B:B)</f>
        <v>EMPRESA COMERCIAL LA VEGA</v>
      </c>
      <c r="E1094" s="2">
        <v>56</v>
      </c>
      <c r="F1094" s="2" t="str">
        <f>_xlfn.XLOOKUP(E1094,Productos!A:A,Productos!B:B)</f>
        <v>VERDURAS</v>
      </c>
      <c r="G1094" s="2" t="str">
        <f>_xlfn.XLOOKUP(F1094,Productos!B:B,Productos!C:C)</f>
        <v>UN</v>
      </c>
      <c r="H1094" s="12">
        <v>1</v>
      </c>
      <c r="I1094" s="14">
        <v>2400</v>
      </c>
      <c r="J1094" s="14">
        <v>0</v>
      </c>
      <c r="K1094" s="10">
        <f t="shared" si="17"/>
        <v>2400</v>
      </c>
    </row>
    <row r="1095" spans="1:11" x14ac:dyDescent="0.3">
      <c r="A1095" s="2">
        <f>IF(_xlfn.CONCAT(B1095:C1095)=_xlfn.CONCAT(B1094:C1094),MAX($A$2:A1094),MAX($A$2:A1094)+1)</f>
        <v>477</v>
      </c>
      <c r="B1095" s="3">
        <v>45193</v>
      </c>
      <c r="C1095" s="2" t="s">
        <v>615</v>
      </c>
      <c r="D1095" s="47" t="str">
        <f>_xlfn.XLOOKUP(C1095,Proveedores!A:A,Proveedores!B:B)</f>
        <v>EL RINCON DE EVITA</v>
      </c>
      <c r="E1095" s="2">
        <v>42</v>
      </c>
      <c r="F1095" s="2" t="str">
        <f>_xlfn.XLOOKUP(E1095,Productos!A:A,Productos!B:B)</f>
        <v>PECHUGA POLLO</v>
      </c>
      <c r="G1095" s="2" t="str">
        <f>_xlfn.XLOOKUP(F1095,Productos!B:B,Productos!C:C)</f>
        <v>KG</v>
      </c>
      <c r="H1095" s="12">
        <v>1.4137931034482758</v>
      </c>
      <c r="I1095" s="14">
        <v>2900</v>
      </c>
      <c r="J1095" s="14">
        <v>0</v>
      </c>
      <c r="K1095" s="10">
        <f t="shared" si="17"/>
        <v>4100</v>
      </c>
    </row>
    <row r="1096" spans="1:11" x14ac:dyDescent="0.3">
      <c r="A1096" s="2">
        <f>IF(_xlfn.CONCAT(B1096:C1096)=_xlfn.CONCAT(B1095:C1095),MAX($A$2:A1095),MAX($A$2:A1095)+1)</f>
        <v>478</v>
      </c>
      <c r="B1096" s="3">
        <v>45194</v>
      </c>
      <c r="C1096" s="2" t="s">
        <v>263</v>
      </c>
      <c r="D1096" s="47" t="str">
        <f>_xlfn.XLOOKUP(C1096,Proveedores!A:A,Proveedores!B:B)</f>
        <v>FARMACIAS FENIX</v>
      </c>
      <c r="E1096" s="2">
        <v>1005</v>
      </c>
      <c r="F1096" s="2" t="str">
        <f>_xlfn.XLOOKUP(E1096,Productos!A:A,Productos!B:B)</f>
        <v>MEDICAMENTOS CASA</v>
      </c>
      <c r="G1096" s="2" t="str">
        <f>_xlfn.XLOOKUP(F1096,Productos!B:B,Productos!C:C)</f>
        <v>UN</v>
      </c>
      <c r="H1096" s="12">
        <v>1</v>
      </c>
      <c r="I1096" s="14">
        <v>9400</v>
      </c>
      <c r="J1096" s="14">
        <v>0</v>
      </c>
      <c r="K1096" s="10">
        <f t="shared" si="17"/>
        <v>9400</v>
      </c>
    </row>
    <row r="1097" spans="1:11" x14ac:dyDescent="0.3">
      <c r="A1097" s="2">
        <f>IF(_xlfn.CONCAT(B1097:C1097)=_xlfn.CONCAT(B1096:C1096),MAX($A$2:A1096),MAX($A$2:A1096)+1)</f>
        <v>479</v>
      </c>
      <c r="B1097" s="3">
        <v>45195</v>
      </c>
      <c r="C1097" s="2" t="s">
        <v>116</v>
      </c>
      <c r="D1097" s="47" t="str">
        <f>_xlfn.XLOOKUP(C1097,Proveedores!A:A,Proveedores!B:B)</f>
        <v>EMPRESA COMERCIAL LA VEGA</v>
      </c>
      <c r="E1097" s="2">
        <v>56</v>
      </c>
      <c r="F1097" s="2" t="str">
        <f>_xlfn.XLOOKUP(E1097,Productos!A:A,Productos!B:B)</f>
        <v>VERDURAS</v>
      </c>
      <c r="G1097" s="2" t="str">
        <f>_xlfn.XLOOKUP(F1097,Productos!B:B,Productos!C:C)</f>
        <v>UN</v>
      </c>
      <c r="H1097" s="12">
        <v>1</v>
      </c>
      <c r="I1097" s="14">
        <v>2750</v>
      </c>
      <c r="J1097" s="14">
        <v>0</v>
      </c>
      <c r="K1097" s="10">
        <f t="shared" si="17"/>
        <v>2750</v>
      </c>
    </row>
    <row r="1098" spans="1:11" x14ac:dyDescent="0.3">
      <c r="A1098" s="2">
        <f>IF(_xlfn.CONCAT(B1098:C1098)=_xlfn.CONCAT(B1097:C1097),MAX($A$2:A1097),MAX($A$2:A1097)+1)</f>
        <v>480</v>
      </c>
      <c r="B1098" s="3">
        <v>45196</v>
      </c>
      <c r="C1098" s="2" t="s">
        <v>686</v>
      </c>
      <c r="D1098" s="47" t="str">
        <f>_xlfn.XLOOKUP(C1098,Proveedores!A:A,Proveedores!B:B)</f>
        <v>FARMACIA SAN CRISTOBAL</v>
      </c>
      <c r="E1098" s="2">
        <v>1005</v>
      </c>
      <c r="F1098" s="2" t="str">
        <f>_xlfn.XLOOKUP(E1098,Productos!A:A,Productos!B:B)</f>
        <v>MEDICAMENTOS CASA</v>
      </c>
      <c r="G1098" s="2" t="str">
        <f>_xlfn.XLOOKUP(F1098,Productos!B:B,Productos!C:C)</f>
        <v>UN</v>
      </c>
      <c r="H1098" s="12">
        <v>1</v>
      </c>
      <c r="I1098" s="14">
        <v>4400</v>
      </c>
      <c r="J1098" s="14">
        <v>0</v>
      </c>
      <c r="K1098" s="10">
        <f t="shared" si="17"/>
        <v>4400</v>
      </c>
    </row>
    <row r="1099" spans="1:11" x14ac:dyDescent="0.3">
      <c r="A1099" s="2">
        <f>IF(_xlfn.CONCAT(B1099:C1099)=_xlfn.CONCAT(B1098:C1098),MAX($A$2:A1098),MAX($A$2:A1098)+1)</f>
        <v>481</v>
      </c>
      <c r="B1099" s="3">
        <v>45197</v>
      </c>
      <c r="C1099" s="2" t="s">
        <v>454</v>
      </c>
      <c r="D1099" s="47" t="str">
        <f>_xlfn.XLOOKUP(C1099,Proveedores!A:A,Proveedores!B:B)</f>
        <v>BAZAR MONICA VIERA</v>
      </c>
      <c r="E1099" s="2">
        <v>85</v>
      </c>
      <c r="F1099" s="2" t="str">
        <f>_xlfn.XLOOKUP(E1099,Productos!A:A,Productos!B:B)</f>
        <v>ENVASE CAFÉ CON TAPA</v>
      </c>
      <c r="G1099" s="2" t="str">
        <f>_xlfn.XLOOKUP(F1099,Productos!B:B,Productos!C:C)</f>
        <v>UN</v>
      </c>
      <c r="H1099" s="12">
        <v>10</v>
      </c>
      <c r="I1099" s="14">
        <v>100</v>
      </c>
      <c r="J1099" s="14">
        <v>0</v>
      </c>
      <c r="K1099" s="10">
        <f t="shared" si="17"/>
        <v>1000</v>
      </c>
    </row>
    <row r="1100" spans="1:11" x14ac:dyDescent="0.3">
      <c r="A1100" s="2">
        <f>IF(_xlfn.CONCAT(B1100:C1100)=_xlfn.CONCAT(B1099:C1099),MAX($A$2:A1099),MAX($A$2:A1099)+1)</f>
        <v>482</v>
      </c>
      <c r="B1100" s="3">
        <v>45197</v>
      </c>
      <c r="C1100" s="2" t="s">
        <v>721</v>
      </c>
      <c r="D1100" s="47" t="str">
        <f>_xlfn.XLOOKUP(C1100,Proveedores!A:A,Proveedores!B:B)</f>
        <v>FLOPPY VENTA HUEVOS</v>
      </c>
      <c r="E1100" s="2">
        <v>32</v>
      </c>
      <c r="F1100" s="2" t="str">
        <f>_xlfn.XLOOKUP(E1100,Productos!A:A,Productos!B:B)</f>
        <v>HUEVOS 30 - BANDEJA</v>
      </c>
      <c r="G1100" s="2" t="str">
        <f>_xlfn.XLOOKUP(F1100,Productos!B:B,Productos!C:C)</f>
        <v>UN</v>
      </c>
      <c r="H1100" s="12">
        <v>1</v>
      </c>
      <c r="I1100" s="14">
        <v>7000</v>
      </c>
      <c r="J1100" s="14">
        <v>0</v>
      </c>
      <c r="K1100" s="10">
        <f t="shared" si="17"/>
        <v>7000</v>
      </c>
    </row>
    <row r="1101" spans="1:11" x14ac:dyDescent="0.3">
      <c r="A1101" s="2">
        <f>IF(_xlfn.CONCAT(B1101:C1101)=_xlfn.CONCAT(B1100:C1100),MAX($A$2:A1100),MAX($A$2:A1100)+1)</f>
        <v>483</v>
      </c>
      <c r="B1101" s="3">
        <v>45203</v>
      </c>
      <c r="C1101" s="2" t="s">
        <v>309</v>
      </c>
      <c r="D1101" s="47" t="str">
        <f>_xlfn.XLOOKUP(C1101,Proveedores!A:A,Proveedores!B:B)</f>
        <v>MINIMARKET 465</v>
      </c>
      <c r="E1101" s="2">
        <v>1008</v>
      </c>
      <c r="F1101" s="2" t="str">
        <f>_xlfn.XLOOKUP(E1101,Productos!A:A,Productos!B:B)</f>
        <v>PAN CASA</v>
      </c>
      <c r="G1101" s="2" t="str">
        <f>_xlfn.XLOOKUP(F1101,Productos!B:B,Productos!C:C)</f>
        <v>KG</v>
      </c>
      <c r="H1101" s="12">
        <f>1800/2500</f>
        <v>0.72</v>
      </c>
      <c r="I1101" s="14">
        <v>2500</v>
      </c>
      <c r="J1101" s="14">
        <v>0</v>
      </c>
      <c r="K1101" s="10">
        <f t="shared" si="17"/>
        <v>1800</v>
      </c>
    </row>
    <row r="1102" spans="1:11" x14ac:dyDescent="0.3">
      <c r="A1102" s="2">
        <f>IF(_xlfn.CONCAT(B1102:C1102)=_xlfn.CONCAT(B1101:C1101),MAX($A$2:A1101),MAX($A$2:A1101)+1)</f>
        <v>484</v>
      </c>
      <c r="B1102" s="3">
        <v>45203</v>
      </c>
      <c r="C1102" s="2" t="s">
        <v>360</v>
      </c>
      <c r="D1102" s="47" t="str">
        <f>_xlfn.XLOOKUP(C1102,Proveedores!A:A,Proveedores!B:B)</f>
        <v>LA GARZA</v>
      </c>
      <c r="E1102" s="2">
        <v>56</v>
      </c>
      <c r="F1102" s="2" t="str">
        <f>_xlfn.XLOOKUP(E1102,Productos!A:A,Productos!B:B)</f>
        <v>VERDURAS</v>
      </c>
      <c r="G1102" s="2" t="str">
        <f>_xlfn.XLOOKUP(F1102,Productos!B:B,Productos!C:C)</f>
        <v>UN</v>
      </c>
      <c r="H1102" s="12">
        <v>1</v>
      </c>
      <c r="I1102" s="14">
        <v>8000</v>
      </c>
      <c r="J1102" s="14">
        <v>0</v>
      </c>
      <c r="K1102" s="10">
        <f t="shared" si="17"/>
        <v>8000</v>
      </c>
    </row>
    <row r="1103" spans="1:11" x14ac:dyDescent="0.3">
      <c r="A1103" s="2">
        <f>IF(_xlfn.CONCAT(B1103:C1103)=_xlfn.CONCAT(B1102:C1102),MAX($A$2:A1102),MAX($A$2:A1102)+1)</f>
        <v>485</v>
      </c>
      <c r="B1103" s="3">
        <v>45203</v>
      </c>
      <c r="C1103" s="2" t="s">
        <v>354</v>
      </c>
      <c r="D1103" s="47" t="str">
        <f>_xlfn.XLOOKUP(C1103,Proveedores!A:A,Proveedores!B:B)</f>
        <v>MICROS 1</v>
      </c>
      <c r="E1103" s="2">
        <v>1004</v>
      </c>
      <c r="F1103" s="2" t="str">
        <f>_xlfn.XLOOKUP(E1103,Productos!A:A,Productos!B:B)</f>
        <v>TRANSPORTE</v>
      </c>
      <c r="G1103" s="2" t="str">
        <f>_xlfn.XLOOKUP(F1103,Productos!B:B,Productos!C:C)</f>
        <v>UN</v>
      </c>
      <c r="H1103" s="12">
        <v>2</v>
      </c>
      <c r="I1103" s="14">
        <v>700</v>
      </c>
      <c r="J1103" s="14">
        <v>0</v>
      </c>
      <c r="K1103" s="10">
        <f t="shared" si="17"/>
        <v>1400</v>
      </c>
    </row>
    <row r="1104" spans="1:11" x14ac:dyDescent="0.3">
      <c r="A1104" s="2">
        <f>IF(_xlfn.CONCAT(B1104:C1104)=_xlfn.CONCAT(B1103:C1103),MAX($A$2:A1103),MAX($A$2:A1103)+1)</f>
        <v>486</v>
      </c>
      <c r="B1104" s="3">
        <v>45204</v>
      </c>
      <c r="C1104" s="2" t="s">
        <v>116</v>
      </c>
      <c r="D1104" s="47" t="str">
        <f>_xlfn.XLOOKUP(C1104,Proveedores!A:A,Proveedores!B:B)</f>
        <v>EMPRESA COMERCIAL LA VEGA</v>
      </c>
      <c r="E1104" s="2">
        <v>56</v>
      </c>
      <c r="F1104" s="2" t="str">
        <f>_xlfn.XLOOKUP(E1104,Productos!A:A,Productos!B:B)</f>
        <v>VERDURAS</v>
      </c>
      <c r="G1104" s="2" t="str">
        <f>_xlfn.XLOOKUP(F1104,Productos!B:B,Productos!C:C)</f>
        <v>UN</v>
      </c>
      <c r="H1104" s="12">
        <v>1</v>
      </c>
      <c r="I1104" s="14">
        <v>12000</v>
      </c>
      <c r="J1104" s="14">
        <v>0</v>
      </c>
      <c r="K1104" s="10">
        <f t="shared" si="17"/>
        <v>12000</v>
      </c>
    </row>
    <row r="1105" spans="1:11" x14ac:dyDescent="0.3">
      <c r="A1105" s="2">
        <f>IF(_xlfn.CONCAT(B1105:C1105)=_xlfn.CONCAT(B1104:C1104),MAX($A$2:A1104),MAX($A$2:A1104)+1)</f>
        <v>487</v>
      </c>
      <c r="B1105" s="3">
        <v>45206</v>
      </c>
      <c r="C1105" s="2" t="s">
        <v>615</v>
      </c>
      <c r="D1105" s="47" t="str">
        <f>_xlfn.XLOOKUP(C1105,Proveedores!A:A,Proveedores!B:B)</f>
        <v>EL RINCON DE EVITA</v>
      </c>
      <c r="E1105" s="2">
        <v>42</v>
      </c>
      <c r="F1105" s="2" t="str">
        <f>_xlfn.XLOOKUP(E1105,Productos!A:A,Productos!B:B)</f>
        <v>PECHUGA POLLO</v>
      </c>
      <c r="G1105" s="2" t="str">
        <f>_xlfn.XLOOKUP(F1105,Productos!B:B,Productos!C:C)</f>
        <v>KG</v>
      </c>
      <c r="H1105" s="12">
        <v>6.2068965517241379</v>
      </c>
      <c r="I1105" s="14">
        <v>2900</v>
      </c>
      <c r="J1105" s="14">
        <v>0</v>
      </c>
      <c r="K1105" s="10">
        <f t="shared" si="17"/>
        <v>18000</v>
      </c>
    </row>
    <row r="1106" spans="1:11" x14ac:dyDescent="0.3">
      <c r="A1106" s="2">
        <f>IF(_xlfn.CONCAT(B1106:C1106)=_xlfn.CONCAT(B1105:C1105),MAX($A$2:A1105),MAX($A$2:A1105)+1)</f>
        <v>488</v>
      </c>
      <c r="B1106" s="3">
        <v>45219</v>
      </c>
      <c r="C1106" s="2" t="s">
        <v>360</v>
      </c>
      <c r="D1106" s="47" t="str">
        <f>_xlfn.XLOOKUP(C1106,Proveedores!A:A,Proveedores!B:B)</f>
        <v>LA GARZA</v>
      </c>
      <c r="E1106" s="2">
        <v>56</v>
      </c>
      <c r="F1106" s="2" t="str">
        <f>_xlfn.XLOOKUP(E1106,Productos!A:A,Productos!B:B)</f>
        <v>VERDURAS</v>
      </c>
      <c r="G1106" s="2" t="str">
        <f>_xlfn.XLOOKUP(F1106,Productos!B:B,Productos!C:C)</f>
        <v>UN</v>
      </c>
      <c r="H1106" s="12">
        <v>1</v>
      </c>
      <c r="I1106" s="14">
        <v>38800</v>
      </c>
      <c r="J1106" s="14">
        <v>0</v>
      </c>
      <c r="K1106" s="10">
        <f t="shared" si="17"/>
        <v>38800</v>
      </c>
    </row>
    <row r="1107" spans="1:11" x14ac:dyDescent="0.3">
      <c r="A1107" s="2">
        <f>IF(_xlfn.CONCAT(B1107:C1107)=_xlfn.CONCAT(B1106:C1106),MAX($A$2:A1106),MAX($A$2:A1106)+1)</f>
        <v>489</v>
      </c>
      <c r="B1107" s="3">
        <v>45219</v>
      </c>
      <c r="C1107" s="2" t="s">
        <v>245</v>
      </c>
      <c r="D1107" s="47" t="str">
        <f>_xlfn.XLOOKUP(C1107,Proveedores!A:A,Proveedores!B:B)</f>
        <v>COLECTIVOS 15</v>
      </c>
      <c r="E1107" s="2">
        <v>1004</v>
      </c>
      <c r="F1107" s="2" t="str">
        <f>_xlfn.XLOOKUP(E1107,Productos!A:A,Productos!B:B)</f>
        <v>TRANSPORTE</v>
      </c>
      <c r="G1107" s="2" t="str">
        <f>_xlfn.XLOOKUP(F1107,Productos!B:B,Productos!C:C)</f>
        <v>UN</v>
      </c>
      <c r="H1107" s="12">
        <v>1</v>
      </c>
      <c r="I1107" s="14">
        <v>1000</v>
      </c>
      <c r="J1107" s="14">
        <v>0</v>
      </c>
      <c r="K1107" s="10">
        <f t="shared" si="17"/>
        <v>1000</v>
      </c>
    </row>
    <row r="1108" spans="1:11" x14ac:dyDescent="0.3">
      <c r="A1108" s="2">
        <f>IF(_xlfn.CONCAT(B1108:C1108)=_xlfn.CONCAT(B1107:C1107),MAX($A$2:A1107),MAX($A$2:A1107)+1)</f>
        <v>490</v>
      </c>
      <c r="B1108" s="3">
        <v>45219</v>
      </c>
      <c r="C1108" s="2" t="s">
        <v>723</v>
      </c>
      <c r="D1108" s="47" t="str">
        <f>_xlfn.XLOOKUP(C1108,Proveedores!A:A,Proveedores!B:B)</f>
        <v>UBER</v>
      </c>
      <c r="E1108" s="2">
        <v>1004</v>
      </c>
      <c r="F1108" s="2" t="str">
        <f>_xlfn.XLOOKUP(E1108,Productos!A:A,Productos!B:B)</f>
        <v>TRANSPORTE</v>
      </c>
      <c r="G1108" s="2" t="str">
        <f>_xlfn.XLOOKUP(F1108,Productos!B:B,Productos!C:C)</f>
        <v>UN</v>
      </c>
      <c r="H1108" s="12">
        <v>1</v>
      </c>
      <c r="I1108" s="14">
        <v>2000</v>
      </c>
      <c r="J1108" s="14">
        <v>0</v>
      </c>
      <c r="K1108" s="10">
        <f t="shared" si="17"/>
        <v>2000</v>
      </c>
    </row>
    <row r="1109" spans="1:11" x14ac:dyDescent="0.3">
      <c r="A1109" s="2">
        <f>IF(_xlfn.CONCAT(B1109:C1109)=_xlfn.CONCAT(B1108:C1108),MAX($A$2:A1108),MAX($A$2:A1108)+1)</f>
        <v>491</v>
      </c>
      <c r="B1109" s="3">
        <v>45219</v>
      </c>
      <c r="C1109" s="2" t="s">
        <v>116</v>
      </c>
      <c r="D1109" s="47" t="str">
        <f>_xlfn.XLOOKUP(C1109,Proveedores!A:A,Proveedores!B:B)</f>
        <v>EMPRESA COMERCIAL LA VEGA</v>
      </c>
      <c r="E1109" s="2">
        <v>56</v>
      </c>
      <c r="F1109" s="2" t="str">
        <f>_xlfn.XLOOKUP(E1109,Productos!A:A,Productos!B:B)</f>
        <v>VERDURAS</v>
      </c>
      <c r="G1109" s="2" t="str">
        <f>_xlfn.XLOOKUP(F1109,Productos!B:B,Productos!C:C)</f>
        <v>UN</v>
      </c>
      <c r="H1109" s="12">
        <v>1</v>
      </c>
      <c r="I1109" s="10">
        <f>30000+6700+2100</f>
        <v>38800</v>
      </c>
      <c r="J1109" s="14">
        <v>0</v>
      </c>
      <c r="K1109" s="10">
        <f t="shared" si="17"/>
        <v>38800</v>
      </c>
    </row>
    <row r="1110" spans="1:11" x14ac:dyDescent="0.3">
      <c r="A1110" s="2">
        <f>IF(_xlfn.CONCAT(B1110:C1110)=_xlfn.CONCAT(B1109:C1109),MAX($A$2:A1109),MAX($A$2:A1109)+1)</f>
        <v>492</v>
      </c>
      <c r="B1110" s="3">
        <v>45219</v>
      </c>
      <c r="C1110" s="2" t="s">
        <v>458</v>
      </c>
      <c r="D1110" s="47" t="str">
        <f>_xlfn.XLOOKUP(C1110,Proveedores!A:A,Proveedores!B:B)</f>
        <v>CARNICERIA LONQUIMAY</v>
      </c>
      <c r="E1110" s="2">
        <v>12</v>
      </c>
      <c r="F1110" s="2" t="str">
        <f>_xlfn.XLOOKUP(E1110,Productos!A:A,Productos!B:B)</f>
        <v>CARNE MOLIDA</v>
      </c>
      <c r="G1110" s="2" t="str">
        <f>_xlfn.XLOOKUP(F1110,Productos!B:B,Productos!C:C)</f>
        <v>KG</v>
      </c>
      <c r="H1110" s="12">
        <v>2</v>
      </c>
      <c r="I1110" s="14">
        <v>7800</v>
      </c>
      <c r="J1110" s="14">
        <v>0</v>
      </c>
      <c r="K1110" s="10">
        <f t="shared" si="17"/>
        <v>15600</v>
      </c>
    </row>
    <row r="1111" spans="1:11" x14ac:dyDescent="0.3">
      <c r="A1111" s="2">
        <f>IF(_xlfn.CONCAT(B1111:C1111)=_xlfn.CONCAT(B1110:C1110),MAX($A$2:A1110),MAX($A$2:A1110)+1)</f>
        <v>493</v>
      </c>
      <c r="B1111" s="3">
        <v>45220</v>
      </c>
      <c r="C1111" s="2" t="s">
        <v>454</v>
      </c>
      <c r="D1111" s="47" t="str">
        <f>_xlfn.XLOOKUP(C1111,Proveedores!A:A,Proveedores!B:B)</f>
        <v>BAZAR MONICA VIERA</v>
      </c>
      <c r="E1111" s="2">
        <v>140</v>
      </c>
      <c r="F1111" s="2" t="str">
        <f>_xlfn.XLOOKUP(E1111,Productos!A:A,Productos!B:B)</f>
        <v>ENVASE 404</v>
      </c>
      <c r="G1111" s="2" t="str">
        <f>_xlfn.XLOOKUP(F1111,Productos!B:B,Productos!C:C)</f>
        <v>UN</v>
      </c>
      <c r="H1111" s="12">
        <v>10</v>
      </c>
      <c r="I1111" s="14">
        <v>180</v>
      </c>
      <c r="J1111" s="14">
        <v>0</v>
      </c>
      <c r="K1111" s="10">
        <f t="shared" si="17"/>
        <v>1800</v>
      </c>
    </row>
    <row r="1112" spans="1:11" x14ac:dyDescent="0.3">
      <c r="A1112" s="2">
        <f>IF(_xlfn.CONCAT(B1112:C1112)=_xlfn.CONCAT(B1111:C1111),MAX($A$2:A1111),MAX($A$2:A1111)+1)</f>
        <v>493</v>
      </c>
      <c r="B1112" s="3">
        <v>45220</v>
      </c>
      <c r="C1112" s="2" t="s">
        <v>454</v>
      </c>
      <c r="D1112" s="47" t="str">
        <f>_xlfn.XLOOKUP(C1112,Proveedores!A:A,Proveedores!B:B)</f>
        <v>BAZAR MONICA VIERA</v>
      </c>
      <c r="E1112" s="2">
        <v>141</v>
      </c>
      <c r="F1112" s="2" t="str">
        <f>_xlfn.XLOOKUP(E1112,Productos!A:A,Productos!B:B)</f>
        <v>ENVASE CT5</v>
      </c>
      <c r="G1112" s="2" t="str">
        <f>_xlfn.XLOOKUP(F1112,Productos!B:B,Productos!C:C)</f>
        <v>UN</v>
      </c>
      <c r="H1112" s="12">
        <v>10</v>
      </c>
      <c r="I1112" s="14">
        <v>100</v>
      </c>
      <c r="J1112" s="14">
        <v>0</v>
      </c>
      <c r="K1112" s="10">
        <f t="shared" si="17"/>
        <v>1000</v>
      </c>
    </row>
    <row r="1113" spans="1:11" x14ac:dyDescent="0.3">
      <c r="A1113" s="2">
        <f>IF(_xlfn.CONCAT(B1113:C1113)=_xlfn.CONCAT(B1112:C1112),MAX($A$2:A1112),MAX($A$2:A1112)+1)</f>
        <v>494</v>
      </c>
      <c r="B1113" s="3">
        <v>45220</v>
      </c>
      <c r="C1113" s="2" t="s">
        <v>615</v>
      </c>
      <c r="D1113" s="47" t="str">
        <f>_xlfn.XLOOKUP(C1113,Proveedores!A:A,Proveedores!B:B)</f>
        <v>EL RINCON DE EVITA</v>
      </c>
      <c r="E1113" s="2">
        <v>42</v>
      </c>
      <c r="F1113" s="2" t="str">
        <f>_xlfn.XLOOKUP(E1113,Productos!A:A,Productos!B:B)</f>
        <v>PECHUGA POLLO</v>
      </c>
      <c r="G1113" s="2" t="str">
        <f>_xlfn.XLOOKUP(F1113,Productos!B:B,Productos!C:C)</f>
        <v>KG</v>
      </c>
      <c r="H1113" s="12">
        <v>5.068965517241379</v>
      </c>
      <c r="I1113" s="14">
        <v>2900</v>
      </c>
      <c r="J1113" s="14">
        <v>0</v>
      </c>
      <c r="K1113" s="10">
        <f t="shared" si="17"/>
        <v>14700</v>
      </c>
    </row>
    <row r="1114" spans="1:11" x14ac:dyDescent="0.3">
      <c r="A1114" s="2">
        <f>IF(_xlfn.CONCAT(B1114:C1114)=_xlfn.CONCAT(B1113:C1113),MAX($A$2:A1113),MAX($A$2:A1113)+1)</f>
        <v>495</v>
      </c>
      <c r="B1114" s="3">
        <v>45220</v>
      </c>
      <c r="C1114" s="2" t="s">
        <v>221</v>
      </c>
      <c r="D1114" s="47" t="str">
        <f>_xlfn.XLOOKUP(C1114,Proveedores!A:A,Proveedores!B:B)</f>
        <v>FAMA</v>
      </c>
      <c r="E1114" s="2">
        <v>55</v>
      </c>
      <c r="F1114" s="2" t="str">
        <f>_xlfn.XLOOKUP(E1114,Productos!A:A,Productos!B:B)</f>
        <v>CERVEZA</v>
      </c>
      <c r="G1114" s="2" t="str">
        <f>_xlfn.XLOOKUP(F1114,Productos!B:B,Productos!C:C)</f>
        <v>UN</v>
      </c>
      <c r="H1114" s="12">
        <v>5</v>
      </c>
      <c r="I1114" s="14">
        <v>1000</v>
      </c>
      <c r="J1114" s="14">
        <v>0</v>
      </c>
      <c r="K1114" s="10">
        <f t="shared" si="17"/>
        <v>5000</v>
      </c>
    </row>
    <row r="1115" spans="1:11" x14ac:dyDescent="0.3">
      <c r="A1115" s="2">
        <f>IF(_xlfn.CONCAT(B1115:C1115)=_xlfn.CONCAT(B1114:C1114),MAX($A$2:A1114),MAX($A$2:A1114)+1)</f>
        <v>496</v>
      </c>
      <c r="B1115" s="3">
        <v>45221</v>
      </c>
      <c r="C1115" s="2" t="s">
        <v>116</v>
      </c>
      <c r="D1115" s="47" t="str">
        <f>_xlfn.XLOOKUP(C1115,Proveedores!A:A,Proveedores!B:B)</f>
        <v>EMPRESA COMERCIAL LA VEGA</v>
      </c>
      <c r="E1115" s="2">
        <v>56</v>
      </c>
      <c r="F1115" s="2" t="str">
        <f>_xlfn.XLOOKUP(E1115,Productos!A:A,Productos!B:B)</f>
        <v>VERDURAS</v>
      </c>
      <c r="G1115" s="2" t="str">
        <f>_xlfn.XLOOKUP(F1115,Productos!B:B,Productos!C:C)</f>
        <v>UN</v>
      </c>
      <c r="H1115" s="12">
        <v>1</v>
      </c>
      <c r="I1115" s="14">
        <v>28000</v>
      </c>
      <c r="J1115" s="14">
        <v>0</v>
      </c>
      <c r="K1115" s="10">
        <f t="shared" si="17"/>
        <v>28000</v>
      </c>
    </row>
    <row r="1116" spans="1:11" x14ac:dyDescent="0.3">
      <c r="A1116" s="2">
        <f>IF(_xlfn.CONCAT(B1116:C1116)=_xlfn.CONCAT(B1115:C1115),MAX($A$2:A1115),MAX($A$2:A1115)+1)</f>
        <v>497</v>
      </c>
      <c r="B1116" s="3">
        <v>45221</v>
      </c>
      <c r="C1116" s="2" t="s">
        <v>309</v>
      </c>
      <c r="D1116" s="47" t="str">
        <f>_xlfn.XLOOKUP(C1116,Proveedores!A:A,Proveedores!B:B)</f>
        <v>MINIMARKET 465</v>
      </c>
      <c r="E1116" s="2">
        <v>1008</v>
      </c>
      <c r="F1116" s="2" t="str">
        <f>_xlfn.XLOOKUP(E1116,Productos!A:A,Productos!B:B)</f>
        <v>PAN CASA</v>
      </c>
      <c r="G1116" s="2" t="str">
        <f>_xlfn.XLOOKUP(F1116,Productos!B:B,Productos!C:C)</f>
        <v>KG</v>
      </c>
      <c r="H1116" s="12">
        <v>0.6</v>
      </c>
      <c r="I1116" s="14">
        <v>2500</v>
      </c>
      <c r="J1116" s="14">
        <v>0</v>
      </c>
      <c r="K1116" s="10">
        <f t="shared" si="17"/>
        <v>1500</v>
      </c>
    </row>
    <row r="1117" spans="1:11" x14ac:dyDescent="0.3">
      <c r="A1117" s="2">
        <f>IF(_xlfn.CONCAT(B1117:C1117)=_xlfn.CONCAT(B1116:C1116),MAX($A$2:A1116),MAX($A$2:A1116)+1)</f>
        <v>498</v>
      </c>
      <c r="B1117" s="3">
        <v>45223</v>
      </c>
      <c r="C1117" s="2" t="s">
        <v>233</v>
      </c>
      <c r="D1117" s="47" t="str">
        <f>_xlfn.XLOOKUP(C1117,Proveedores!A:A,Proveedores!B:B)</f>
        <v>AURIGAS - ABASTIBLE</v>
      </c>
      <c r="E1117" s="2">
        <v>1006</v>
      </c>
      <c r="F1117" s="2" t="str">
        <f>_xlfn.XLOOKUP(E1117,Productos!A:A,Productos!B:B)</f>
        <v>GAS - GALONES</v>
      </c>
      <c r="G1117" s="2" t="str">
        <f>_xlfn.XLOOKUP(F1117,Productos!B:B,Productos!C:C)</f>
        <v>UN</v>
      </c>
      <c r="H1117" s="12">
        <v>1</v>
      </c>
      <c r="I1117" s="14">
        <v>18800</v>
      </c>
      <c r="J1117" s="14">
        <v>0</v>
      </c>
      <c r="K1117" s="10">
        <f t="shared" si="17"/>
        <v>18800</v>
      </c>
    </row>
    <row r="1118" spans="1:11" x14ac:dyDescent="0.3">
      <c r="A1118" s="2">
        <f>IF(_xlfn.CONCAT(B1118:C1118)=_xlfn.CONCAT(B1117:C1117),MAX($A$2:A1117),MAX($A$2:A1117)+1)</f>
        <v>499</v>
      </c>
      <c r="B1118" s="3">
        <v>45223</v>
      </c>
      <c r="C1118" s="2" t="s">
        <v>116</v>
      </c>
      <c r="D1118" s="47" t="str">
        <f>_xlfn.XLOOKUP(C1118,Proveedores!A:A,Proveedores!B:B)</f>
        <v>EMPRESA COMERCIAL LA VEGA</v>
      </c>
      <c r="E1118" s="2">
        <v>56</v>
      </c>
      <c r="F1118" s="2" t="str">
        <f>_xlfn.XLOOKUP(E1118,Productos!A:A,Productos!B:B)</f>
        <v>VERDURAS</v>
      </c>
      <c r="G1118" s="2" t="str">
        <f>_xlfn.XLOOKUP(F1118,Productos!B:B,Productos!C:C)</f>
        <v>UN</v>
      </c>
      <c r="H1118" s="12">
        <v>1</v>
      </c>
      <c r="I1118" s="10">
        <f>6500+1800</f>
        <v>8300</v>
      </c>
      <c r="J1118" s="14">
        <v>0</v>
      </c>
      <c r="K1118" s="10">
        <f t="shared" si="17"/>
        <v>8300</v>
      </c>
    </row>
    <row r="1119" spans="1:11" x14ac:dyDescent="0.3">
      <c r="A1119" s="2">
        <f>IF(_xlfn.CONCAT(B1119:C1119)=_xlfn.CONCAT(B1118:C1118),MAX($A$2:A1118),MAX($A$2:A1118)+1)</f>
        <v>500</v>
      </c>
      <c r="B1119" s="3">
        <v>45223</v>
      </c>
      <c r="C1119" s="2" t="s">
        <v>458</v>
      </c>
      <c r="D1119" s="47" t="str">
        <f>_xlfn.XLOOKUP(C1119,Proveedores!A:A,Proveedores!B:B)</f>
        <v>CARNICERIA LONQUIMAY</v>
      </c>
      <c r="E1119" s="2">
        <v>12</v>
      </c>
      <c r="F1119" s="2" t="str">
        <f>_xlfn.XLOOKUP(E1119,Productos!A:A,Productos!B:B)</f>
        <v>CARNE MOLIDA</v>
      </c>
      <c r="G1119" s="2" t="str">
        <f>_xlfn.XLOOKUP(F1119,Productos!B:B,Productos!C:C)</f>
        <v>KG</v>
      </c>
      <c r="H1119" s="12">
        <v>2.3205128205128207</v>
      </c>
      <c r="I1119" s="14">
        <v>7800</v>
      </c>
      <c r="J1119" s="14">
        <v>0</v>
      </c>
      <c r="K1119" s="10">
        <f t="shared" si="17"/>
        <v>18100</v>
      </c>
    </row>
    <row r="1120" spans="1:11" x14ac:dyDescent="0.3">
      <c r="A1120" s="2">
        <f>IF(_xlfn.CONCAT(B1120:C1120)=_xlfn.CONCAT(B1119:C1119),MAX($A$2:A1119),MAX($A$2:A1119)+1)</f>
        <v>501</v>
      </c>
      <c r="B1120" s="3">
        <v>45223</v>
      </c>
      <c r="C1120" s="2" t="s">
        <v>354</v>
      </c>
      <c r="D1120" s="47" t="str">
        <f>_xlfn.XLOOKUP(C1120,Proveedores!A:A,Proveedores!B:B)</f>
        <v>MICROS 1</v>
      </c>
      <c r="E1120" s="2">
        <v>1004</v>
      </c>
      <c r="F1120" s="2" t="str">
        <f>_xlfn.XLOOKUP(E1120,Productos!A:A,Productos!B:B)</f>
        <v>TRANSPORTE</v>
      </c>
      <c r="G1120" s="2" t="str">
        <f>_xlfn.XLOOKUP(F1120,Productos!B:B,Productos!C:C)</f>
        <v>UN</v>
      </c>
      <c r="H1120" s="12">
        <v>2</v>
      </c>
      <c r="I1120" s="14">
        <v>850</v>
      </c>
      <c r="J1120" s="14">
        <v>0</v>
      </c>
      <c r="K1120" s="10">
        <f t="shared" si="17"/>
        <v>1700</v>
      </c>
    </row>
    <row r="1121" spans="1:11" x14ac:dyDescent="0.3">
      <c r="A1121" s="2">
        <f>IF(_xlfn.CONCAT(B1121:C1121)=_xlfn.CONCAT(B1120:C1120),MAX($A$2:A1120),MAX($A$2:A1120)+1)</f>
        <v>502</v>
      </c>
      <c r="B1121" s="3">
        <v>45223</v>
      </c>
      <c r="C1121" s="2" t="s">
        <v>360</v>
      </c>
      <c r="D1121" s="47" t="str">
        <f>_xlfn.XLOOKUP(C1121,Proveedores!A:A,Proveedores!B:B)</f>
        <v>LA GARZA</v>
      </c>
      <c r="E1121" s="2">
        <v>56</v>
      </c>
      <c r="F1121" s="2" t="str">
        <f>_xlfn.XLOOKUP(E1121,Productos!A:A,Productos!B:B)</f>
        <v>VERDURAS</v>
      </c>
      <c r="G1121" s="2" t="str">
        <f>_xlfn.XLOOKUP(F1121,Productos!B:B,Productos!C:C)</f>
        <v>UN</v>
      </c>
      <c r="H1121" s="12">
        <v>1</v>
      </c>
      <c r="I1121" s="14">
        <v>15700</v>
      </c>
      <c r="J1121" s="14">
        <v>0</v>
      </c>
      <c r="K1121" s="10">
        <f t="shared" si="17"/>
        <v>15700</v>
      </c>
    </row>
    <row r="1122" spans="1:11" x14ac:dyDescent="0.3">
      <c r="A1122" s="2">
        <f>IF(_xlfn.CONCAT(B1122:C1122)=_xlfn.CONCAT(B1121:C1121),MAX($A$2:A1121),MAX($A$2:A1121)+1)</f>
        <v>503</v>
      </c>
      <c r="B1122" s="3">
        <v>45224</v>
      </c>
      <c r="C1122" s="2" t="s">
        <v>116</v>
      </c>
      <c r="D1122" s="47" t="str">
        <f>_xlfn.XLOOKUP(C1122,Proveedores!A:A,Proveedores!B:B)</f>
        <v>EMPRESA COMERCIAL LA VEGA</v>
      </c>
      <c r="E1122" s="2">
        <v>56</v>
      </c>
      <c r="F1122" s="2" t="str">
        <f>_xlfn.XLOOKUP(E1122,Productos!A:A,Productos!B:B)</f>
        <v>VERDURAS</v>
      </c>
      <c r="G1122" s="2" t="str">
        <f>_xlfn.XLOOKUP(F1122,Productos!B:B,Productos!C:C)</f>
        <v>UN</v>
      </c>
      <c r="H1122" s="12">
        <v>1</v>
      </c>
      <c r="I1122" s="14">
        <v>7600</v>
      </c>
      <c r="J1122" s="14">
        <v>0</v>
      </c>
      <c r="K1122" s="10">
        <f t="shared" si="17"/>
        <v>7600</v>
      </c>
    </row>
    <row r="1123" spans="1:11" x14ac:dyDescent="0.3">
      <c r="A1123" s="2">
        <f>IF(_xlfn.CONCAT(B1123:C1123)=_xlfn.CONCAT(B1122:C1122),MAX($A$2:A1122),MAX($A$2:A1122)+1)</f>
        <v>504</v>
      </c>
      <c r="B1123" s="3">
        <v>45224</v>
      </c>
      <c r="C1123" s="2" t="s">
        <v>245</v>
      </c>
      <c r="D1123" s="47" t="str">
        <f>_xlfn.XLOOKUP(C1123,Proveedores!A:A,Proveedores!B:B)</f>
        <v>COLECTIVOS 15</v>
      </c>
      <c r="E1123" s="2">
        <v>1004</v>
      </c>
      <c r="F1123" s="2" t="str">
        <f>_xlfn.XLOOKUP(E1123,Productos!A:A,Productos!B:B)</f>
        <v>TRANSPORTE</v>
      </c>
      <c r="G1123" s="2" t="str">
        <f>_xlfn.XLOOKUP(F1123,Productos!B:B,Productos!C:C)</f>
        <v>UN</v>
      </c>
      <c r="H1123" s="12">
        <v>2</v>
      </c>
      <c r="I1123" s="14">
        <v>1000</v>
      </c>
      <c r="J1123" s="14">
        <v>0</v>
      </c>
      <c r="K1123" s="10">
        <f t="shared" si="17"/>
        <v>2000</v>
      </c>
    </row>
    <row r="1124" spans="1:11" x14ac:dyDescent="0.3">
      <c r="A1124" s="2">
        <f>IF(_xlfn.CONCAT(B1124:C1124)=_xlfn.CONCAT(B1123:C1123),MAX($A$2:A1123),MAX($A$2:A1123)+1)</f>
        <v>505</v>
      </c>
      <c r="B1124" s="3">
        <v>45225</v>
      </c>
      <c r="C1124" s="2" t="s">
        <v>726</v>
      </c>
      <c r="D1124" s="47" t="str">
        <f>_xlfn.XLOOKUP(C1124,Proveedores!A:A,Proveedores!B:B)</f>
        <v>MICRO 4 - TIERRAS BLANCA</v>
      </c>
      <c r="E1124" s="2">
        <v>1004</v>
      </c>
      <c r="F1124" s="2" t="str">
        <f>_xlfn.XLOOKUP(E1124,Productos!A:A,Productos!B:B)</f>
        <v>TRANSPORTE</v>
      </c>
      <c r="G1124" s="2" t="str">
        <f>_xlfn.XLOOKUP(F1124,Productos!B:B,Productos!C:C)</f>
        <v>UN</v>
      </c>
      <c r="H1124" s="12">
        <v>2</v>
      </c>
      <c r="I1124" s="14">
        <v>1350</v>
      </c>
      <c r="J1124" s="14">
        <v>0</v>
      </c>
      <c r="K1124" s="10">
        <f t="shared" si="17"/>
        <v>2700</v>
      </c>
    </row>
    <row r="1125" spans="1:11" x14ac:dyDescent="0.3">
      <c r="A1125" s="2">
        <f>IF(_xlfn.CONCAT(B1125:C1125)=_xlfn.CONCAT(B1124:C1124),MAX($A$2:A1124),MAX($A$2:A1124)+1)</f>
        <v>506</v>
      </c>
      <c r="B1125" s="3">
        <v>45225</v>
      </c>
      <c r="C1125" s="2" t="s">
        <v>723</v>
      </c>
      <c r="D1125" s="47" t="str">
        <f>_xlfn.XLOOKUP(C1125,Proveedores!A:A,Proveedores!B:B)</f>
        <v>UBER</v>
      </c>
      <c r="E1125" s="2">
        <v>1004</v>
      </c>
      <c r="F1125" s="2" t="str">
        <f>_xlfn.XLOOKUP(E1125,Productos!A:A,Productos!B:B)</f>
        <v>TRANSPORTE</v>
      </c>
      <c r="G1125" s="2" t="str">
        <f>_xlfn.XLOOKUP(F1125,Productos!B:B,Productos!C:C)</f>
        <v>UN</v>
      </c>
      <c r="H1125" s="12">
        <v>1</v>
      </c>
      <c r="I1125" s="14">
        <v>3500</v>
      </c>
      <c r="J1125" s="14">
        <v>0</v>
      </c>
      <c r="K1125" s="10">
        <f t="shared" si="17"/>
        <v>3500</v>
      </c>
    </row>
    <row r="1126" spans="1:11" x14ac:dyDescent="0.3">
      <c r="A1126" s="2">
        <f>IF(_xlfn.CONCAT(B1126:C1126)=_xlfn.CONCAT(B1125:C1125),MAX($A$2:A1125),MAX($A$2:A1125)+1)</f>
        <v>507</v>
      </c>
      <c r="B1126" s="3">
        <v>45225</v>
      </c>
      <c r="C1126" s="2" t="s">
        <v>726</v>
      </c>
      <c r="D1126" s="47" t="str">
        <f>_xlfn.XLOOKUP(C1126,Proveedores!A:A,Proveedores!B:B)</f>
        <v>MICRO 4 - TIERRAS BLANCA</v>
      </c>
      <c r="E1126" s="2">
        <v>1004</v>
      </c>
      <c r="F1126" s="2" t="str">
        <f>_xlfn.XLOOKUP(E1126,Productos!A:A,Productos!B:B)</f>
        <v>TRANSPORTE</v>
      </c>
      <c r="G1126" s="2" t="str">
        <f>_xlfn.XLOOKUP(F1126,Productos!B:B,Productos!C:C)</f>
        <v>UN</v>
      </c>
      <c r="H1126" s="12">
        <v>2</v>
      </c>
      <c r="I1126" s="14">
        <v>1100</v>
      </c>
      <c r="J1126" s="14">
        <v>0</v>
      </c>
      <c r="K1126" s="10">
        <f t="shared" si="17"/>
        <v>2200</v>
      </c>
    </row>
    <row r="1127" spans="1:11" x14ac:dyDescent="0.3">
      <c r="A1127" s="2">
        <f>IF(_xlfn.CONCAT(B1127:C1127)=_xlfn.CONCAT(B1126:C1126),MAX($A$2:A1126),MAX($A$2:A1126)+1)</f>
        <v>508</v>
      </c>
      <c r="B1127" s="3">
        <v>45226</v>
      </c>
      <c r="C1127" s="2" t="s">
        <v>458</v>
      </c>
      <c r="D1127" s="47" t="str">
        <f>_xlfn.XLOOKUP(C1127,Proveedores!A:A,Proveedores!B:B)</f>
        <v>CARNICERIA LONQUIMAY</v>
      </c>
      <c r="E1127" s="2">
        <v>12</v>
      </c>
      <c r="F1127" s="2" t="str">
        <f>_xlfn.XLOOKUP(E1127,Productos!A:A,Productos!B:B)</f>
        <v>CARNE MOLIDA</v>
      </c>
      <c r="G1127" s="2" t="str">
        <f>_xlfn.XLOOKUP(F1127,Productos!B:B,Productos!C:C)</f>
        <v>KG</v>
      </c>
      <c r="H1127" s="12">
        <v>1</v>
      </c>
      <c r="I1127" s="14">
        <v>7800</v>
      </c>
      <c r="J1127" s="14">
        <v>0</v>
      </c>
      <c r="K1127" s="10">
        <f t="shared" si="17"/>
        <v>7800</v>
      </c>
    </row>
    <row r="1128" spans="1:11" x14ac:dyDescent="0.3">
      <c r="A1128" s="2">
        <f>IF(_xlfn.CONCAT(B1128:C1128)=_xlfn.CONCAT(B1127:C1127),MAX($A$2:A1127),MAX($A$2:A1127)+1)</f>
        <v>508</v>
      </c>
      <c r="B1128" s="3">
        <v>45226</v>
      </c>
      <c r="C1128" s="2" t="s">
        <v>458</v>
      </c>
      <c r="D1128" s="47" t="str">
        <f>_xlfn.XLOOKUP(C1128,Proveedores!A:A,Proveedores!B:B)</f>
        <v>CARNICERIA LONQUIMAY</v>
      </c>
      <c r="E1128" s="2">
        <v>56</v>
      </c>
      <c r="F1128" s="2" t="str">
        <f>_xlfn.XLOOKUP(E1128,Productos!A:A,Productos!B:B)</f>
        <v>VERDURAS</v>
      </c>
      <c r="G1128" s="2" t="str">
        <f>_xlfn.XLOOKUP(F1128,Productos!B:B,Productos!C:C)</f>
        <v>UN</v>
      </c>
      <c r="H1128" s="12">
        <v>1</v>
      </c>
      <c r="I1128" s="14">
        <v>5300</v>
      </c>
      <c r="J1128" s="14">
        <v>0</v>
      </c>
      <c r="K1128" s="10">
        <f t="shared" si="17"/>
        <v>5300</v>
      </c>
    </row>
    <row r="1129" spans="1:11" x14ac:dyDescent="0.3">
      <c r="A1129" s="2">
        <f>IF(_xlfn.CONCAT(B1129:C1129)=_xlfn.CONCAT(B1128:C1128),MAX($A$2:A1128),MAX($A$2:A1128)+1)</f>
        <v>509</v>
      </c>
      <c r="B1129" s="3">
        <v>45229</v>
      </c>
      <c r="C1129" s="2" t="s">
        <v>458</v>
      </c>
      <c r="D1129" s="47" t="str">
        <f>_xlfn.XLOOKUP(C1129,Proveedores!A:A,Proveedores!B:B)</f>
        <v>CARNICERIA LONQUIMAY</v>
      </c>
      <c r="E1129" s="2">
        <v>56</v>
      </c>
      <c r="F1129" s="2" t="str">
        <f>_xlfn.XLOOKUP(E1129,Productos!A:A,Productos!B:B)</f>
        <v>VERDURAS</v>
      </c>
      <c r="G1129" s="2" t="str">
        <f>_xlfn.XLOOKUP(F1129,Productos!B:B,Productos!C:C)</f>
        <v>UN</v>
      </c>
      <c r="H1129" s="12">
        <v>1</v>
      </c>
      <c r="I1129" s="14">
        <v>5000</v>
      </c>
      <c r="J1129" s="14">
        <v>0</v>
      </c>
      <c r="K1129" s="10">
        <f t="shared" si="17"/>
        <v>5000</v>
      </c>
    </row>
    <row r="1130" spans="1:11" x14ac:dyDescent="0.3">
      <c r="A1130" s="2">
        <f>IF(_xlfn.CONCAT(B1130:C1130)=_xlfn.CONCAT(B1129:C1129),MAX($A$2:A1129),MAX($A$2:A1129)+1)</f>
        <v>510</v>
      </c>
      <c r="B1130" s="3">
        <v>45258</v>
      </c>
      <c r="C1130" s="2" t="s">
        <v>458</v>
      </c>
      <c r="D1130" s="47" t="str">
        <f>_xlfn.XLOOKUP(C1130,Proveedores!A:A,Proveedores!B:B)</f>
        <v>CARNICERIA LONQUIMAY</v>
      </c>
      <c r="E1130" s="2">
        <v>118</v>
      </c>
      <c r="F1130" s="2" t="str">
        <f>_xlfn.XLOOKUP(E1130,Productos!A:A,Productos!B:B)</f>
        <v>LONGANIZAS</v>
      </c>
      <c r="G1130" s="2" t="str">
        <f>_xlfn.XLOOKUP(F1130,Productos!B:B,Productos!C:C)</f>
        <v>UN</v>
      </c>
      <c r="H1130" s="12">
        <v>0.28974358974358977</v>
      </c>
      <c r="I1130" s="14">
        <v>7800</v>
      </c>
      <c r="J1130" s="14">
        <v>0</v>
      </c>
      <c r="K1130" s="10">
        <f t="shared" si="17"/>
        <v>2260</v>
      </c>
    </row>
    <row r="1131" spans="1:11" x14ac:dyDescent="0.3">
      <c r="A1131" s="2">
        <f>IF(_xlfn.CONCAT(B1131:C1131)=_xlfn.CONCAT(B1130:C1130),MAX($A$2:A1130),MAX($A$2:A1130)+1)</f>
        <v>511</v>
      </c>
      <c r="B1131" s="3">
        <v>45240</v>
      </c>
      <c r="C1131" s="2" t="s">
        <v>458</v>
      </c>
      <c r="D1131" s="47" t="str">
        <f>_xlfn.XLOOKUP(C1131,Proveedores!A:A,Proveedores!B:B)</f>
        <v>CARNICERIA LONQUIMAY</v>
      </c>
      <c r="E1131" s="2">
        <v>12</v>
      </c>
      <c r="F1131" s="2" t="str">
        <f>_xlfn.XLOOKUP(E1131,Productos!A:A,Productos!B:B)</f>
        <v>CARNE MOLIDA</v>
      </c>
      <c r="G1131" s="2" t="str">
        <f>_xlfn.XLOOKUP(F1131,Productos!B:B,Productos!C:C)</f>
        <v>KG</v>
      </c>
      <c r="H1131" s="12">
        <v>1.3975</v>
      </c>
      <c r="I1131" s="14">
        <v>8000</v>
      </c>
      <c r="J1131" s="14">
        <v>0</v>
      </c>
      <c r="K1131" s="10">
        <f t="shared" si="17"/>
        <v>11180</v>
      </c>
    </row>
    <row r="1132" spans="1:11" x14ac:dyDescent="0.3">
      <c r="A1132" s="2">
        <f>IF(_xlfn.CONCAT(B1132:C1132)=_xlfn.CONCAT(B1131:C1131),MAX($A$2:A1131),MAX($A$2:A1131)+1)</f>
        <v>512</v>
      </c>
      <c r="B1132" s="3">
        <v>45238</v>
      </c>
      <c r="C1132" s="2" t="s">
        <v>458</v>
      </c>
      <c r="D1132" s="47" t="str">
        <f>_xlfn.XLOOKUP(C1132,Proveedores!A:A,Proveedores!B:B)</f>
        <v>CARNICERIA LONQUIMAY</v>
      </c>
      <c r="E1132" s="2">
        <v>12</v>
      </c>
      <c r="F1132" s="2" t="str">
        <f>_xlfn.XLOOKUP(E1132,Productos!A:A,Productos!B:B)</f>
        <v>CARNE MOLIDA</v>
      </c>
      <c r="G1132" s="2" t="str">
        <f>_xlfn.XLOOKUP(F1132,Productos!B:B,Productos!C:C)</f>
        <v>KG</v>
      </c>
      <c r="H1132" s="12">
        <v>1</v>
      </c>
      <c r="I1132" s="14">
        <v>8000</v>
      </c>
      <c r="J1132" s="14">
        <v>0</v>
      </c>
      <c r="K1132" s="10">
        <f t="shared" si="17"/>
        <v>8000</v>
      </c>
    </row>
    <row r="1133" spans="1:11" x14ac:dyDescent="0.3">
      <c r="A1133" s="2">
        <f>IF(_xlfn.CONCAT(B1133:C1133)=_xlfn.CONCAT(B1132:C1132),MAX($A$2:A1132),MAX($A$2:A1132)+1)</f>
        <v>512</v>
      </c>
      <c r="B1133" s="3">
        <v>45238</v>
      </c>
      <c r="C1133" s="2" t="s">
        <v>458</v>
      </c>
      <c r="D1133" s="47" t="str">
        <f>_xlfn.XLOOKUP(C1133,Proveedores!A:A,Proveedores!B:B)</f>
        <v>CARNICERIA LONQUIMAY</v>
      </c>
      <c r="E1133" s="2">
        <v>12</v>
      </c>
      <c r="F1133" s="2" t="str">
        <f>_xlfn.XLOOKUP(E1133,Productos!A:A,Productos!B:B)</f>
        <v>CARNE MOLIDA</v>
      </c>
      <c r="G1133" s="2" t="str">
        <f>_xlfn.XLOOKUP(F1133,Productos!B:B,Productos!C:C)</f>
        <v>KG</v>
      </c>
      <c r="H1133" s="12">
        <v>1</v>
      </c>
      <c r="I1133" s="14">
        <v>8000</v>
      </c>
      <c r="J1133" s="14">
        <v>0</v>
      </c>
      <c r="K1133" s="10">
        <f t="shared" si="17"/>
        <v>8000</v>
      </c>
    </row>
    <row r="1134" spans="1:11" x14ac:dyDescent="0.3">
      <c r="A1134" s="2">
        <f>IF(_xlfn.CONCAT(B1134:C1134)=_xlfn.CONCAT(B1133:C1133),MAX($A$2:A1133),MAX($A$2:A1133)+1)</f>
        <v>512</v>
      </c>
      <c r="B1134" s="3">
        <v>45238</v>
      </c>
      <c r="C1134" s="2" t="s">
        <v>458</v>
      </c>
      <c r="D1134" s="47" t="str">
        <f>_xlfn.XLOOKUP(C1134,Proveedores!A:A,Proveedores!B:B)</f>
        <v>CARNICERIA LONQUIMAY</v>
      </c>
      <c r="E1134" s="2">
        <v>42</v>
      </c>
      <c r="F1134" s="2" t="str">
        <f>_xlfn.XLOOKUP(E1134,Productos!A:A,Productos!B:B)</f>
        <v>PECHUGA POLLO</v>
      </c>
      <c r="G1134" s="2" t="str">
        <f>_xlfn.XLOOKUP(F1134,Productos!B:B,Productos!C:C)</f>
        <v>KG</v>
      </c>
      <c r="H1134" s="12">
        <v>1</v>
      </c>
      <c r="I1134" s="14">
        <v>3990</v>
      </c>
      <c r="J1134" s="14">
        <v>0</v>
      </c>
      <c r="K1134" s="10">
        <f t="shared" si="17"/>
        <v>3990</v>
      </c>
    </row>
    <row r="1135" spans="1:11" x14ac:dyDescent="0.3">
      <c r="A1135" s="2">
        <f>IF(_xlfn.CONCAT(B1135:C1135)=_xlfn.CONCAT(B1134:C1134),MAX($A$2:A1134),MAX($A$2:A1134)+1)</f>
        <v>513</v>
      </c>
      <c r="B1135" s="3">
        <v>45260</v>
      </c>
      <c r="C1135" s="2" t="s">
        <v>458</v>
      </c>
      <c r="D1135" s="47" t="str">
        <f>_xlfn.XLOOKUP(C1135,Proveedores!A:A,Proveedores!B:B)</f>
        <v>CARNICERIA LONQUIMAY</v>
      </c>
      <c r="E1135" s="2">
        <v>59</v>
      </c>
      <c r="F1135" s="2" t="str">
        <f>_xlfn.XLOOKUP(E1135,Productos!A:A,Productos!B:B)</f>
        <v>GUATA CALLO</v>
      </c>
      <c r="G1135" s="2" t="str">
        <f>_xlfn.XLOOKUP(F1135,Productos!B:B,Productos!C:C)</f>
        <v>KG</v>
      </c>
      <c r="H1135" s="12">
        <v>4.2</v>
      </c>
      <c r="I1135" s="14">
        <v>5800</v>
      </c>
      <c r="J1135" s="14">
        <v>0</v>
      </c>
      <c r="K1135" s="10">
        <f t="shared" si="17"/>
        <v>24360</v>
      </c>
    </row>
    <row r="1136" spans="1:11" x14ac:dyDescent="0.3">
      <c r="A1136" s="2">
        <f>IF(_xlfn.CONCAT(B1136:C1136)=_xlfn.CONCAT(B1135:C1135),MAX($A$2:A1135),MAX($A$2:A1135)+1)</f>
        <v>514</v>
      </c>
      <c r="B1136" s="3">
        <v>45233</v>
      </c>
      <c r="C1136" s="2" t="s">
        <v>458</v>
      </c>
      <c r="D1136" s="47" t="str">
        <f>_xlfn.XLOOKUP(C1136,Proveedores!A:A,Proveedores!B:B)</f>
        <v>CARNICERIA LONQUIMAY</v>
      </c>
      <c r="E1136" s="2">
        <v>12</v>
      </c>
      <c r="F1136" s="2" t="str">
        <f>_xlfn.XLOOKUP(E1136,Productos!A:A,Productos!B:B)</f>
        <v>CARNE MOLIDA</v>
      </c>
      <c r="G1136" s="2" t="str">
        <f>_xlfn.XLOOKUP(F1136,Productos!B:B,Productos!C:C)</f>
        <v>KG</v>
      </c>
      <c r="H1136" s="12">
        <v>2</v>
      </c>
      <c r="I1136" s="14">
        <v>8000</v>
      </c>
      <c r="J1136" s="14">
        <v>0</v>
      </c>
      <c r="K1136" s="10">
        <f t="shared" si="17"/>
        <v>16000</v>
      </c>
    </row>
    <row r="1137" spans="1:11" x14ac:dyDescent="0.3">
      <c r="A1137" s="2">
        <f>IF(_xlfn.CONCAT(B1137:C1137)=_xlfn.CONCAT(B1136:C1136),MAX($A$2:A1136),MAX($A$2:A1136)+1)</f>
        <v>515</v>
      </c>
      <c r="B1137" s="3">
        <v>45243</v>
      </c>
      <c r="C1137" s="2" t="s">
        <v>458</v>
      </c>
      <c r="D1137" s="47" t="str">
        <f>_xlfn.XLOOKUP(C1137,Proveedores!A:A,Proveedores!B:B)</f>
        <v>CARNICERIA LONQUIMAY</v>
      </c>
      <c r="E1137" s="2">
        <v>132</v>
      </c>
      <c r="F1137" s="2" t="str">
        <f>_xlfn.XLOOKUP(E1137,Productos!A:A,Productos!B:B)</f>
        <v>BISTEC DE HIGADO</v>
      </c>
      <c r="G1137" s="2" t="str">
        <f>_xlfn.XLOOKUP(F1137,Productos!B:B,Productos!C:C)</f>
        <v>KG</v>
      </c>
      <c r="H1137" s="12">
        <v>3.6303030303030304</v>
      </c>
      <c r="I1137" s="14">
        <v>3300</v>
      </c>
      <c r="J1137" s="14">
        <v>0</v>
      </c>
      <c r="K1137" s="10">
        <f t="shared" si="17"/>
        <v>11980</v>
      </c>
    </row>
    <row r="1138" spans="1:11" x14ac:dyDescent="0.3">
      <c r="A1138" s="2">
        <f>IF(_xlfn.CONCAT(B1138:C1138)=_xlfn.CONCAT(B1137:C1137),MAX($A$2:A1137),MAX($A$2:A1137)+1)</f>
        <v>516</v>
      </c>
      <c r="B1138" s="3">
        <v>45246</v>
      </c>
      <c r="C1138" s="2" t="s">
        <v>458</v>
      </c>
      <c r="D1138" s="47" t="str">
        <f>_xlfn.XLOOKUP(C1138,Proveedores!A:A,Proveedores!B:B)</f>
        <v>CARNICERIA LONQUIMAY</v>
      </c>
      <c r="E1138" s="2">
        <v>12</v>
      </c>
      <c r="F1138" s="2" t="str">
        <f>_xlfn.XLOOKUP(E1138,Productos!A:A,Productos!B:B)</f>
        <v>CARNE MOLIDA</v>
      </c>
      <c r="G1138" s="2" t="str">
        <f>_xlfn.XLOOKUP(F1138,Productos!B:B,Productos!C:C)</f>
        <v>KG</v>
      </c>
      <c r="H1138" s="12">
        <v>1.25</v>
      </c>
      <c r="I1138" s="14">
        <v>8000</v>
      </c>
      <c r="J1138" s="14">
        <v>0</v>
      </c>
      <c r="K1138" s="10">
        <f t="shared" si="17"/>
        <v>10000</v>
      </c>
    </row>
    <row r="1139" spans="1:11" x14ac:dyDescent="0.3">
      <c r="A1139" s="2">
        <f>IF(_xlfn.CONCAT(B1139:C1139)=_xlfn.CONCAT(B1138:C1138),MAX($A$2:A1138),MAX($A$2:A1138)+1)</f>
        <v>517</v>
      </c>
      <c r="B1139" s="3">
        <v>45248</v>
      </c>
      <c r="C1139" s="2" t="s">
        <v>458</v>
      </c>
      <c r="D1139" s="47" t="str">
        <f>_xlfn.XLOOKUP(C1139,Proveedores!A:A,Proveedores!B:B)</f>
        <v>CARNICERIA LONQUIMAY</v>
      </c>
      <c r="E1139" s="2">
        <v>70</v>
      </c>
      <c r="F1139" s="2" t="str">
        <f>_xlfn.XLOOKUP(E1139,Productos!A:A,Productos!B:B)</f>
        <v>CARNE VACUNO</v>
      </c>
      <c r="G1139" s="2" t="str">
        <f>_xlfn.XLOOKUP(F1139,Productos!B:B,Productos!C:C)</f>
        <v>KG</v>
      </c>
      <c r="H1139" s="12">
        <f>17/(7.5)</f>
        <v>2.2666666666666666</v>
      </c>
      <c r="I1139" s="14">
        <v>7500</v>
      </c>
      <c r="J1139" s="14">
        <v>0</v>
      </c>
      <c r="K1139" s="10">
        <f t="shared" si="17"/>
        <v>17000</v>
      </c>
    </row>
    <row r="1140" spans="1:11" x14ac:dyDescent="0.3">
      <c r="A1140" s="2">
        <f>IF(_xlfn.CONCAT(B1140:C1140)=_xlfn.CONCAT(B1139:C1139),MAX($A$2:A1139),MAX($A$2:A1139)+1)</f>
        <v>517</v>
      </c>
      <c r="B1140" s="3">
        <v>45248</v>
      </c>
      <c r="C1140" s="2" t="s">
        <v>458</v>
      </c>
      <c r="D1140" s="47" t="str">
        <f>_xlfn.XLOOKUP(C1140,Proveedores!A:A,Proveedores!B:B)</f>
        <v>CARNICERIA LONQUIMAY</v>
      </c>
      <c r="E1140" s="2">
        <v>71</v>
      </c>
      <c r="F1140" s="2" t="str">
        <f>_xlfn.XLOOKUP(E1140,Productos!A:A,Productos!B:B)</f>
        <v>HUESO CARNE</v>
      </c>
      <c r="G1140" s="2" t="str">
        <f>_xlfn.XLOOKUP(F1140,Productos!B:B,Productos!C:C)</f>
        <v>KG</v>
      </c>
      <c r="H1140" s="12">
        <v>1</v>
      </c>
      <c r="I1140" s="14">
        <v>3970</v>
      </c>
      <c r="J1140" s="14">
        <v>0</v>
      </c>
      <c r="K1140" s="10">
        <f t="shared" si="17"/>
        <v>3970</v>
      </c>
    </row>
    <row r="1141" spans="1:11" x14ac:dyDescent="0.3">
      <c r="A1141" s="2">
        <f>IF(_xlfn.CONCAT(B1141:C1141)=_xlfn.CONCAT(B1140:C1140),MAX($A$2:A1140),MAX($A$2:A1140)+1)</f>
        <v>517</v>
      </c>
      <c r="B1141" s="3">
        <v>45248</v>
      </c>
      <c r="C1141" s="2" t="s">
        <v>458</v>
      </c>
      <c r="D1141" s="47" t="str">
        <f>_xlfn.XLOOKUP(C1141,Proveedores!A:A,Proveedores!B:B)</f>
        <v>CARNICERIA LONQUIMAY</v>
      </c>
      <c r="E1141" s="2">
        <v>12</v>
      </c>
      <c r="F1141" s="2" t="str">
        <f>_xlfn.XLOOKUP(E1141,Productos!A:A,Productos!B:B)</f>
        <v>CARNE MOLIDA</v>
      </c>
      <c r="G1141" s="2" t="str">
        <f>_xlfn.XLOOKUP(F1141,Productos!B:B,Productos!C:C)</f>
        <v>KG</v>
      </c>
      <c r="H1141" s="12">
        <v>1</v>
      </c>
      <c r="I1141" s="14">
        <v>8000</v>
      </c>
      <c r="J1141" s="14">
        <v>0</v>
      </c>
      <c r="K1141" s="10">
        <f t="shared" si="17"/>
        <v>8000</v>
      </c>
    </row>
    <row r="1142" spans="1:11" x14ac:dyDescent="0.3">
      <c r="A1142" s="2">
        <f>IF(_xlfn.CONCAT(B1142:C1142)=_xlfn.CONCAT(B1141:C1141),MAX($A$2:A1141),MAX($A$2:A1141)+1)</f>
        <v>518</v>
      </c>
      <c r="B1142" s="3">
        <v>45259</v>
      </c>
      <c r="C1142" s="2" t="s">
        <v>458</v>
      </c>
      <c r="D1142" s="47" t="str">
        <f>_xlfn.XLOOKUP(C1142,Proveedores!A:A,Proveedores!B:B)</f>
        <v>CARNICERIA LONQUIMAY</v>
      </c>
      <c r="E1142" s="2">
        <v>71</v>
      </c>
      <c r="F1142" s="2" t="str">
        <f>_xlfn.XLOOKUP(E1142,Productos!A:A,Productos!B:B)</f>
        <v>HUESO CARNE</v>
      </c>
      <c r="G1142" s="2" t="str">
        <f>_xlfn.XLOOKUP(F1142,Productos!B:B,Productos!C:C)</f>
        <v>KG</v>
      </c>
      <c r="H1142" s="12">
        <v>1.6666666666666667</v>
      </c>
      <c r="I1142" s="14">
        <v>3000</v>
      </c>
      <c r="J1142" s="14">
        <v>0</v>
      </c>
      <c r="K1142" s="10">
        <f t="shared" si="17"/>
        <v>5000</v>
      </c>
    </row>
    <row r="1143" spans="1:11" x14ac:dyDescent="0.3">
      <c r="A1143" s="2">
        <f>IF(_xlfn.CONCAT(B1143:C1143)=_xlfn.CONCAT(B1142:C1142),MAX($A$2:A1142),MAX($A$2:A1142)+1)</f>
        <v>519</v>
      </c>
      <c r="B1143" s="3">
        <v>45255</v>
      </c>
      <c r="C1143" s="2" t="s">
        <v>458</v>
      </c>
      <c r="D1143" s="47" t="str">
        <f>_xlfn.XLOOKUP(C1143,Proveedores!A:A,Proveedores!B:B)</f>
        <v>CARNICERIA LONQUIMAY</v>
      </c>
      <c r="E1143" s="2">
        <v>70</v>
      </c>
      <c r="F1143" s="2" t="str">
        <f>_xlfn.XLOOKUP(E1143,Productos!A:A,Productos!B:B)</f>
        <v>CARNE VACUNO</v>
      </c>
      <c r="G1143" s="2" t="str">
        <f>_xlfn.XLOOKUP(F1143,Productos!B:B,Productos!C:C)</f>
        <v>KG</v>
      </c>
      <c r="H1143" s="12">
        <v>2</v>
      </c>
      <c r="I1143" s="14">
        <v>8000</v>
      </c>
      <c r="J1143" s="14">
        <v>0</v>
      </c>
      <c r="K1143" s="10">
        <f t="shared" si="17"/>
        <v>16000</v>
      </c>
    </row>
    <row r="1144" spans="1:11" x14ac:dyDescent="0.3">
      <c r="A1144" s="2">
        <f>IF(_xlfn.CONCAT(B1144:C1144)=_xlfn.CONCAT(B1143:C1143),MAX($A$2:A1143),MAX($A$2:A1143)+1)</f>
        <v>520</v>
      </c>
      <c r="B1144" s="3">
        <v>45241</v>
      </c>
      <c r="C1144" s="2" t="s">
        <v>458</v>
      </c>
      <c r="D1144" s="47" t="str">
        <f>_xlfn.XLOOKUP(C1144,Proveedores!A:A,Proveedores!B:B)</f>
        <v>CARNICERIA LONQUIMAY</v>
      </c>
      <c r="E1144" s="2">
        <v>12</v>
      </c>
      <c r="F1144" s="2" t="str">
        <f>_xlfn.XLOOKUP(E1144,Productos!A:A,Productos!B:B)</f>
        <v>CARNE MOLIDA</v>
      </c>
      <c r="G1144" s="2" t="str">
        <f>_xlfn.XLOOKUP(F1144,Productos!B:B,Productos!C:C)</f>
        <v>KG</v>
      </c>
      <c r="H1144" s="12">
        <v>2.3712499999999999</v>
      </c>
      <c r="I1144" s="14">
        <v>8000</v>
      </c>
      <c r="J1144" s="14">
        <v>0</v>
      </c>
      <c r="K1144" s="10">
        <f t="shared" si="17"/>
        <v>18970</v>
      </c>
    </row>
    <row r="1145" spans="1:11" x14ac:dyDescent="0.3">
      <c r="A1145" s="2">
        <f>IF(_xlfn.CONCAT(B1145:C1145)=_xlfn.CONCAT(B1144:C1144),MAX($A$2:A1144),MAX($A$2:A1144)+1)</f>
        <v>521</v>
      </c>
      <c r="B1145" s="3">
        <v>45256</v>
      </c>
      <c r="C1145" s="2" t="s">
        <v>294</v>
      </c>
      <c r="D1145" s="47" t="str">
        <f>_xlfn.XLOOKUP(C1145,Proveedores!A:A,Proveedores!B:B)</f>
        <v>LA QUILLOTANA</v>
      </c>
      <c r="E1145" s="2">
        <v>56</v>
      </c>
      <c r="F1145" s="2" t="str">
        <f>_xlfn.XLOOKUP(E1145,Productos!A:A,Productos!B:B)</f>
        <v>VERDURAS</v>
      </c>
      <c r="G1145" s="2" t="str">
        <f>_xlfn.XLOOKUP(F1145,Productos!B:B,Productos!C:C)</f>
        <v>UN</v>
      </c>
      <c r="H1145" s="12">
        <v>1</v>
      </c>
      <c r="I1145" s="14">
        <v>4030</v>
      </c>
      <c r="J1145" s="14">
        <v>0</v>
      </c>
      <c r="K1145" s="10">
        <f t="shared" si="17"/>
        <v>4030</v>
      </c>
    </row>
    <row r="1146" spans="1:11" x14ac:dyDescent="0.3">
      <c r="A1146" s="2">
        <f>IF(_xlfn.CONCAT(B1146:C1146)=_xlfn.CONCAT(B1145:C1145),MAX($A$2:A1145),MAX($A$2:A1145)+1)</f>
        <v>522</v>
      </c>
      <c r="B1146" s="3">
        <v>45237</v>
      </c>
      <c r="C1146" s="2" t="s">
        <v>294</v>
      </c>
      <c r="D1146" s="47" t="str">
        <f>_xlfn.XLOOKUP(C1146,Proveedores!A:A,Proveedores!B:B)</f>
        <v>LA QUILLOTANA</v>
      </c>
      <c r="E1146" s="2">
        <v>56</v>
      </c>
      <c r="F1146" s="2" t="str">
        <f>_xlfn.XLOOKUP(E1146,Productos!A:A,Productos!B:B)</f>
        <v>VERDURAS</v>
      </c>
      <c r="G1146" s="2" t="str">
        <f>_xlfn.XLOOKUP(F1146,Productos!B:B,Productos!C:C)</f>
        <v>UN</v>
      </c>
      <c r="H1146" s="12">
        <v>1</v>
      </c>
      <c r="I1146" s="14">
        <v>2000</v>
      </c>
      <c r="J1146" s="14">
        <v>0</v>
      </c>
      <c r="K1146" s="10">
        <f t="shared" si="17"/>
        <v>2000</v>
      </c>
    </row>
    <row r="1147" spans="1:11" x14ac:dyDescent="0.3">
      <c r="A1147" s="2">
        <f>IF(_xlfn.CONCAT(B1147:C1147)=_xlfn.CONCAT(B1146:C1146),MAX($A$2:A1146),MAX($A$2:A1146)+1)</f>
        <v>523</v>
      </c>
      <c r="B1147" s="3">
        <v>45244</v>
      </c>
      <c r="C1147" s="2" t="s">
        <v>294</v>
      </c>
      <c r="D1147" s="47" t="str">
        <f>_xlfn.XLOOKUP(C1147,Proveedores!A:A,Proveedores!B:B)</f>
        <v>LA QUILLOTANA</v>
      </c>
      <c r="E1147" s="2">
        <v>56</v>
      </c>
      <c r="F1147" s="2" t="str">
        <f>_xlfn.XLOOKUP(E1147,Productos!A:A,Productos!B:B)</f>
        <v>VERDURAS</v>
      </c>
      <c r="G1147" s="2" t="str">
        <f>_xlfn.XLOOKUP(F1147,Productos!B:B,Productos!C:C)</f>
        <v>UN</v>
      </c>
      <c r="H1147" s="12">
        <v>1</v>
      </c>
      <c r="I1147" s="14">
        <v>4350</v>
      </c>
      <c r="J1147" s="14">
        <v>0</v>
      </c>
      <c r="K1147" s="10">
        <f t="shared" si="17"/>
        <v>4350</v>
      </c>
    </row>
    <row r="1148" spans="1:11" x14ac:dyDescent="0.3">
      <c r="A1148" s="2">
        <f>IF(_xlfn.CONCAT(B1148:C1148)=_xlfn.CONCAT(B1147:C1147),MAX($A$2:A1147),MAX($A$2:A1147)+1)</f>
        <v>524</v>
      </c>
      <c r="B1148" s="3">
        <v>45253</v>
      </c>
      <c r="C1148" s="2" t="s">
        <v>728</v>
      </c>
      <c r="D1148" s="47" t="str">
        <f>_xlfn.XLOOKUP(C1148,Proveedores!A:A,Proveedores!B:B)</f>
        <v>NANCY ROJAS</v>
      </c>
      <c r="E1148" s="2">
        <v>1040</v>
      </c>
      <c r="F1148" s="2" t="str">
        <f>_xlfn.XLOOKUP(E1148,Productos!A:A,Productos!B:B)</f>
        <v>ACCESORIOS CASA</v>
      </c>
      <c r="G1148" s="2" t="str">
        <f>_xlfn.XLOOKUP(F1148,Productos!B:B,Productos!C:C)</f>
        <v>UN</v>
      </c>
      <c r="H1148" s="12">
        <v>1</v>
      </c>
      <c r="I1148" s="14">
        <v>3900</v>
      </c>
      <c r="J1148" s="14">
        <v>0</v>
      </c>
      <c r="K1148" s="10">
        <f t="shared" si="17"/>
        <v>3900</v>
      </c>
    </row>
    <row r="1149" spans="1:11" x14ac:dyDescent="0.3">
      <c r="A1149" s="2">
        <f>IF(_xlfn.CONCAT(B1149:C1149)=_xlfn.CONCAT(B1148:C1148),MAX($A$2:A1148),MAX($A$2:A1148)+1)</f>
        <v>525</v>
      </c>
      <c r="B1149" s="3">
        <v>45245</v>
      </c>
      <c r="C1149" s="2" t="s">
        <v>302</v>
      </c>
      <c r="D1149" s="47" t="str">
        <f>_xlfn.XLOOKUP(C1149,Proveedores!A:A,Proveedores!B:B)</f>
        <v>JUGETERIA MENAJES DONDE SILVA</v>
      </c>
      <c r="E1149" s="2">
        <v>1018</v>
      </c>
      <c r="F1149" s="2" t="str">
        <f>_xlfn.XLOOKUP(E1149,Productos!A:A,Productos!B:B)</f>
        <v>VELAS</v>
      </c>
      <c r="G1149" s="2" t="str">
        <f>_xlfn.XLOOKUP(F1149,Productos!B:B,Productos!C:C)</f>
        <v>UN</v>
      </c>
      <c r="H1149" s="12">
        <v>2</v>
      </c>
      <c r="I1149" s="14">
        <v>1200</v>
      </c>
      <c r="J1149" s="14">
        <v>0</v>
      </c>
      <c r="K1149" s="10">
        <f t="shared" si="17"/>
        <v>2400</v>
      </c>
    </row>
    <row r="1150" spans="1:11" x14ac:dyDescent="0.3">
      <c r="A1150" s="2">
        <f>IF(_xlfn.CONCAT(B1150:C1150)=_xlfn.CONCAT(B1149:C1149),MAX($A$2:A1149),MAX($A$2:A1149)+1)</f>
        <v>526</v>
      </c>
      <c r="B1150" s="3">
        <v>45253</v>
      </c>
      <c r="C1150" s="2" t="s">
        <v>302</v>
      </c>
      <c r="D1150" s="47" t="str">
        <f>_xlfn.XLOOKUP(C1150,Proveedores!A:A,Proveedores!B:B)</f>
        <v>JUGETERIA MENAJES DONDE SILVA</v>
      </c>
      <c r="E1150" s="2">
        <v>1018</v>
      </c>
      <c r="F1150" s="2" t="str">
        <f>_xlfn.XLOOKUP(E1150,Productos!A:A,Productos!B:B)</f>
        <v>VELAS</v>
      </c>
      <c r="G1150" s="2" t="str">
        <f>_xlfn.XLOOKUP(F1150,Productos!B:B,Productos!C:C)</f>
        <v>UN</v>
      </c>
      <c r="H1150" s="12">
        <v>1</v>
      </c>
      <c r="I1150" s="14">
        <v>1200</v>
      </c>
      <c r="J1150" s="14">
        <v>0</v>
      </c>
      <c r="K1150" s="10">
        <f t="shared" si="17"/>
        <v>1200</v>
      </c>
    </row>
    <row r="1151" spans="1:11" x14ac:dyDescent="0.3">
      <c r="A1151" s="2">
        <f>IF(_xlfn.CONCAT(B1151:C1151)=_xlfn.CONCAT(B1150:C1150),MAX($A$2:A1150),MAX($A$2:A1150)+1)</f>
        <v>527</v>
      </c>
      <c r="B1151" s="3">
        <v>45260</v>
      </c>
      <c r="C1151" s="2" t="s">
        <v>302</v>
      </c>
      <c r="D1151" s="47" t="str">
        <f>_xlfn.XLOOKUP(C1151,Proveedores!A:A,Proveedores!B:B)</f>
        <v>JUGETERIA MENAJES DONDE SILVA</v>
      </c>
      <c r="E1151" s="2">
        <v>1018</v>
      </c>
      <c r="F1151" s="2" t="str">
        <f>_xlfn.XLOOKUP(E1151,Productos!A:A,Productos!B:B)</f>
        <v>VELAS</v>
      </c>
      <c r="G1151" s="2" t="str">
        <f>_xlfn.XLOOKUP(F1151,Productos!B:B,Productos!C:C)</f>
        <v>UN</v>
      </c>
      <c r="H1151" s="12">
        <v>3</v>
      </c>
      <c r="I1151" s="14">
        <v>1200</v>
      </c>
      <c r="J1151" s="14">
        <v>0</v>
      </c>
      <c r="K1151" s="10">
        <f t="shared" si="17"/>
        <v>3600</v>
      </c>
    </row>
    <row r="1152" spans="1:11" x14ac:dyDescent="0.3">
      <c r="A1152" s="2">
        <f>IF(_xlfn.CONCAT(B1152:C1152)=_xlfn.CONCAT(B1151:C1151),MAX($A$2:A1151),MAX($A$2:A1151)+1)</f>
        <v>528</v>
      </c>
      <c r="B1152" s="3">
        <v>45250</v>
      </c>
      <c r="C1152" s="2" t="s">
        <v>309</v>
      </c>
      <c r="D1152" s="47" t="str">
        <f>_xlfn.XLOOKUP(C1152,Proveedores!A:A,Proveedores!B:B)</f>
        <v>MINIMARKET 465</v>
      </c>
      <c r="E1152" s="2">
        <v>1016</v>
      </c>
      <c r="F1152" s="2" t="str">
        <f>_xlfn.XLOOKUP(E1152,Productos!A:A,Productos!B:B)</f>
        <v>HELADO CASA</v>
      </c>
      <c r="G1152" s="2" t="str">
        <f>_xlfn.XLOOKUP(F1152,Productos!B:B,Productos!C:C)</f>
        <v>UN</v>
      </c>
      <c r="H1152" s="12">
        <v>3</v>
      </c>
      <c r="I1152" s="10">
        <f>1350/3</f>
        <v>450</v>
      </c>
      <c r="J1152" s="14">
        <v>0</v>
      </c>
      <c r="K1152" s="10">
        <f t="shared" si="17"/>
        <v>1350</v>
      </c>
    </row>
    <row r="1153" spans="1:11" x14ac:dyDescent="0.3">
      <c r="A1153" s="2">
        <f>IF(_xlfn.CONCAT(B1153:C1153)=_xlfn.CONCAT(B1152:C1152),MAX($A$2:A1152),MAX($A$2:A1152)+1)</f>
        <v>529</v>
      </c>
      <c r="B1153" s="3">
        <v>45231</v>
      </c>
      <c r="C1153" s="2" t="s">
        <v>309</v>
      </c>
      <c r="D1153" s="47" t="str">
        <f>_xlfn.XLOOKUP(C1153,Proveedores!A:A,Proveedores!B:B)</f>
        <v>MINIMARKET 465</v>
      </c>
      <c r="E1153" s="2">
        <v>1016</v>
      </c>
      <c r="F1153" s="2" t="str">
        <f>_xlfn.XLOOKUP(E1153,Productos!A:A,Productos!B:B)</f>
        <v>HELADO CASA</v>
      </c>
      <c r="G1153" s="2" t="str">
        <f>_xlfn.XLOOKUP(F1153,Productos!B:B,Productos!C:C)</f>
        <v>UN</v>
      </c>
      <c r="H1153" s="12">
        <v>2</v>
      </c>
      <c r="I1153" s="14">
        <v>750</v>
      </c>
      <c r="J1153" s="14">
        <v>0</v>
      </c>
      <c r="K1153" s="10">
        <f t="shared" si="17"/>
        <v>1500</v>
      </c>
    </row>
    <row r="1154" spans="1:11" x14ac:dyDescent="0.3">
      <c r="A1154" s="2">
        <f>IF(_xlfn.CONCAT(B1154:C1154)=_xlfn.CONCAT(B1153:C1153),MAX($A$2:A1153),MAX($A$2:A1153)+1)</f>
        <v>530</v>
      </c>
      <c r="B1154" s="3">
        <v>45235</v>
      </c>
      <c r="C1154" s="2" t="s">
        <v>309</v>
      </c>
      <c r="D1154" s="47" t="str">
        <f>_xlfn.XLOOKUP(C1154,Proveedores!A:A,Proveedores!B:B)</f>
        <v>MINIMARKET 465</v>
      </c>
      <c r="E1154" s="2">
        <v>1016</v>
      </c>
      <c r="F1154" s="2" t="str">
        <f>_xlfn.XLOOKUP(E1154,Productos!A:A,Productos!B:B)</f>
        <v>HELADO CASA</v>
      </c>
      <c r="G1154" s="2" t="str">
        <f>_xlfn.XLOOKUP(F1154,Productos!B:B,Productos!C:C)</f>
        <v>UN</v>
      </c>
      <c r="H1154" s="12">
        <v>2</v>
      </c>
      <c r="I1154" s="14">
        <v>750</v>
      </c>
      <c r="J1154" s="14">
        <v>0</v>
      </c>
      <c r="K1154" s="10">
        <f t="shared" si="17"/>
        <v>1500</v>
      </c>
    </row>
    <row r="1155" spans="1:11" x14ac:dyDescent="0.3">
      <c r="A1155" s="2">
        <f>IF(_xlfn.CONCAT(B1155:C1155)=_xlfn.CONCAT(B1154:C1154),MAX($A$2:A1154),MAX($A$2:A1154)+1)</f>
        <v>531</v>
      </c>
      <c r="B1155" s="3">
        <v>45253</v>
      </c>
      <c r="C1155" s="2" t="s">
        <v>309</v>
      </c>
      <c r="D1155" s="47" t="str">
        <f>_xlfn.XLOOKUP(C1155,Proveedores!A:A,Proveedores!B:B)</f>
        <v>MINIMARKET 465</v>
      </c>
      <c r="E1155" s="2">
        <v>1008</v>
      </c>
      <c r="F1155" s="2" t="str">
        <f>_xlfn.XLOOKUP(E1155,Productos!A:A,Productos!B:B)</f>
        <v>PAN CASA</v>
      </c>
      <c r="G1155" s="2" t="str">
        <f>_xlfn.XLOOKUP(F1155,Productos!B:B,Productos!C:C)</f>
        <v>KG</v>
      </c>
      <c r="H1155" s="12">
        <v>1.0960000000000001</v>
      </c>
      <c r="I1155" s="14">
        <v>2500</v>
      </c>
      <c r="J1155" s="14">
        <v>0</v>
      </c>
      <c r="K1155" s="10">
        <f t="shared" ref="K1155:K1218" si="18">ROUND((H1155*I1155)-J1155, 0)</f>
        <v>2740</v>
      </c>
    </row>
    <row r="1156" spans="1:11" x14ac:dyDescent="0.3">
      <c r="A1156" s="2">
        <f>IF(_xlfn.CONCAT(B1156:C1156)=_xlfn.CONCAT(B1155:C1155),MAX($A$2:A1155),MAX($A$2:A1155)+1)</f>
        <v>532</v>
      </c>
      <c r="B1156" s="3">
        <v>45259</v>
      </c>
      <c r="C1156" s="2" t="s">
        <v>309</v>
      </c>
      <c r="D1156" s="47" t="str">
        <f>_xlfn.XLOOKUP(C1156,Proveedores!A:A,Proveedores!B:B)</f>
        <v>MINIMARKET 465</v>
      </c>
      <c r="E1156" s="2">
        <v>1008</v>
      </c>
      <c r="F1156" s="2" t="str">
        <f>_xlfn.XLOOKUP(E1156,Productos!A:A,Productos!B:B)</f>
        <v>PAN CASA</v>
      </c>
      <c r="G1156" s="2" t="str">
        <f>_xlfn.XLOOKUP(F1156,Productos!B:B,Productos!C:C)</f>
        <v>KG</v>
      </c>
      <c r="H1156" s="12">
        <v>0.71599999999999997</v>
      </c>
      <c r="I1156" s="14">
        <v>2500</v>
      </c>
      <c r="J1156" s="14">
        <v>0</v>
      </c>
      <c r="K1156" s="10">
        <f t="shared" si="18"/>
        <v>1790</v>
      </c>
    </row>
    <row r="1157" spans="1:11" x14ac:dyDescent="0.3">
      <c r="A1157" s="2">
        <f>IF(_xlfn.CONCAT(B1157:C1157)=_xlfn.CONCAT(B1156:C1156),MAX($A$2:A1156),MAX($A$2:A1156)+1)</f>
        <v>533</v>
      </c>
      <c r="B1157" s="3">
        <v>45246</v>
      </c>
      <c r="C1157" s="2" t="s">
        <v>309</v>
      </c>
      <c r="D1157" s="47" t="str">
        <f>_xlfn.XLOOKUP(C1157,Proveedores!A:A,Proveedores!B:B)</f>
        <v>MINIMARKET 465</v>
      </c>
      <c r="E1157" s="2">
        <v>1016</v>
      </c>
      <c r="F1157" s="2" t="str">
        <f>_xlfn.XLOOKUP(E1157,Productos!A:A,Productos!B:B)</f>
        <v>HELADO CASA</v>
      </c>
      <c r="G1157" s="2" t="str">
        <f>_xlfn.XLOOKUP(F1157,Productos!B:B,Productos!C:C)</f>
        <v>UN</v>
      </c>
      <c r="H1157" s="12">
        <v>2</v>
      </c>
      <c r="I1157" s="14">
        <v>675</v>
      </c>
      <c r="J1157" s="14">
        <v>0</v>
      </c>
      <c r="K1157" s="10">
        <f t="shared" si="18"/>
        <v>1350</v>
      </c>
    </row>
    <row r="1158" spans="1:11" x14ac:dyDescent="0.3">
      <c r="A1158" s="2">
        <f>IF(_xlfn.CONCAT(B1158:C1158)=_xlfn.CONCAT(B1157:C1157),MAX($A$2:A1157),MAX($A$2:A1157)+1)</f>
        <v>534</v>
      </c>
      <c r="B1158" s="3">
        <v>45237</v>
      </c>
      <c r="C1158" s="2" t="s">
        <v>309</v>
      </c>
      <c r="D1158" s="47" t="str">
        <f>_xlfn.XLOOKUP(C1158,Proveedores!A:A,Proveedores!B:B)</f>
        <v>MINIMARKET 465</v>
      </c>
      <c r="E1158" s="2">
        <v>1008</v>
      </c>
      <c r="F1158" s="2" t="str">
        <f>_xlfn.XLOOKUP(E1158,Productos!A:A,Productos!B:B)</f>
        <v>PAN CASA</v>
      </c>
      <c r="G1158" s="2" t="str">
        <f>_xlfn.XLOOKUP(F1158,Productos!B:B,Productos!C:C)</f>
        <v>KG</v>
      </c>
      <c r="H1158" s="12">
        <v>0.67600000000000005</v>
      </c>
      <c r="I1158" s="14">
        <v>2500</v>
      </c>
      <c r="J1158" s="14">
        <v>0</v>
      </c>
      <c r="K1158" s="10">
        <f t="shared" si="18"/>
        <v>1690</v>
      </c>
    </row>
    <row r="1159" spans="1:11" x14ac:dyDescent="0.3">
      <c r="A1159" s="2">
        <f>IF(_xlfn.CONCAT(B1159:C1159)=_xlfn.CONCAT(B1158:C1158),MAX($A$2:A1158),MAX($A$2:A1158)+1)</f>
        <v>535</v>
      </c>
      <c r="B1159" s="3">
        <v>45250</v>
      </c>
      <c r="C1159" s="2" t="s">
        <v>309</v>
      </c>
      <c r="D1159" s="47" t="str">
        <f>_xlfn.XLOOKUP(C1159,Proveedores!A:A,Proveedores!B:B)</f>
        <v>MINIMARKET 465</v>
      </c>
      <c r="E1159" s="2">
        <v>1008</v>
      </c>
      <c r="F1159" s="2" t="str">
        <f>_xlfn.XLOOKUP(E1159,Productos!A:A,Productos!B:B)</f>
        <v>PAN CASA</v>
      </c>
      <c r="G1159" s="2" t="str">
        <f>_xlfn.XLOOKUP(F1159,Productos!B:B,Productos!C:C)</f>
        <v>KG</v>
      </c>
      <c r="H1159" s="12">
        <v>0.60799999999999998</v>
      </c>
      <c r="I1159" s="14">
        <v>2500</v>
      </c>
      <c r="J1159" s="14">
        <v>0</v>
      </c>
      <c r="K1159" s="10">
        <f t="shared" si="18"/>
        <v>1520</v>
      </c>
    </row>
    <row r="1160" spans="1:11" x14ac:dyDescent="0.3">
      <c r="A1160" s="2">
        <f>IF(_xlfn.CONCAT(B1160:C1160)=_xlfn.CONCAT(B1159:C1159),MAX($A$2:A1159),MAX($A$2:A1159)+1)</f>
        <v>536</v>
      </c>
      <c r="B1160" s="3">
        <v>45253</v>
      </c>
      <c r="C1160" s="2" t="s">
        <v>615</v>
      </c>
      <c r="D1160" s="47" t="str">
        <f>_xlfn.XLOOKUP(C1160,Proveedores!A:A,Proveedores!B:B)</f>
        <v>EL RINCON DE EVITA</v>
      </c>
      <c r="E1160" s="2">
        <v>42</v>
      </c>
      <c r="F1160" s="2" t="str">
        <f>_xlfn.XLOOKUP(E1160,Productos!A:A,Productos!B:B)</f>
        <v>PECHUGA POLLO</v>
      </c>
      <c r="G1160" s="2" t="str">
        <f>_xlfn.XLOOKUP(F1160,Productos!B:B,Productos!C:C)</f>
        <v>KG</v>
      </c>
      <c r="H1160" s="12">
        <v>2.6755852842809364</v>
      </c>
      <c r="I1160" s="14">
        <v>2990</v>
      </c>
      <c r="J1160" s="14">
        <v>0</v>
      </c>
      <c r="K1160" s="10">
        <f t="shared" si="18"/>
        <v>8000</v>
      </c>
    </row>
    <row r="1161" spans="1:11" x14ac:dyDescent="0.3">
      <c r="A1161" s="2">
        <f>IF(_xlfn.CONCAT(B1161:C1161)=_xlfn.CONCAT(B1160:C1160),MAX($A$2:A1160),MAX($A$2:A1160)+1)</f>
        <v>537</v>
      </c>
      <c r="B1161" s="3">
        <v>45255</v>
      </c>
      <c r="C1161" s="2" t="s">
        <v>309</v>
      </c>
      <c r="D1161" s="47" t="str">
        <f>_xlfn.XLOOKUP(C1161,Proveedores!A:A,Proveedores!B:B)</f>
        <v>MINIMARKET 465</v>
      </c>
      <c r="E1161" s="2">
        <v>1008</v>
      </c>
      <c r="F1161" s="2" t="str">
        <f>_xlfn.XLOOKUP(E1161,Productos!A:A,Productos!B:B)</f>
        <v>PAN CASA</v>
      </c>
      <c r="G1161" s="2" t="str">
        <f>_xlfn.XLOOKUP(F1161,Productos!B:B,Productos!C:C)</f>
        <v>KG</v>
      </c>
      <c r="H1161" s="12">
        <v>0.88400000000000001</v>
      </c>
      <c r="I1161" s="14">
        <v>2500</v>
      </c>
      <c r="J1161" s="14">
        <v>0</v>
      </c>
      <c r="K1161" s="10">
        <f t="shared" si="18"/>
        <v>2210</v>
      </c>
    </row>
    <row r="1162" spans="1:11" x14ac:dyDescent="0.3">
      <c r="A1162" s="2">
        <f>IF(_xlfn.CONCAT(B1162:C1162)=_xlfn.CONCAT(B1161:C1161),MAX($A$2:A1161),MAX($A$2:A1161)+1)</f>
        <v>538</v>
      </c>
      <c r="B1162" s="3">
        <v>45237</v>
      </c>
      <c r="C1162" s="2" t="s">
        <v>615</v>
      </c>
      <c r="D1162" s="47" t="str">
        <f>_xlfn.XLOOKUP(C1162,Proveedores!A:A,Proveedores!B:B)</f>
        <v>EL RINCON DE EVITA</v>
      </c>
      <c r="E1162" s="2">
        <v>42</v>
      </c>
      <c r="F1162" s="2" t="str">
        <f>_xlfn.XLOOKUP(E1162,Productos!A:A,Productos!B:B)</f>
        <v>PECHUGA POLLO</v>
      </c>
      <c r="G1162" s="2" t="str">
        <f>_xlfn.XLOOKUP(F1162,Productos!B:B,Productos!C:C)</f>
        <v>KG</v>
      </c>
      <c r="H1162" s="12">
        <v>0.80267558528428096</v>
      </c>
      <c r="I1162" s="14">
        <v>2990</v>
      </c>
      <c r="J1162" s="14">
        <v>0</v>
      </c>
      <c r="K1162" s="10">
        <f t="shared" si="18"/>
        <v>2400</v>
      </c>
    </row>
    <row r="1163" spans="1:11" x14ac:dyDescent="0.3">
      <c r="A1163" s="2">
        <f>IF(_xlfn.CONCAT(B1163:C1163)=_xlfn.CONCAT(B1162:C1162),MAX($A$2:A1162),MAX($A$2:A1162)+1)</f>
        <v>539</v>
      </c>
      <c r="B1163" s="3">
        <v>45234</v>
      </c>
      <c r="C1163" s="2" t="s">
        <v>615</v>
      </c>
      <c r="D1163" s="47" t="str">
        <f>_xlfn.XLOOKUP(C1163,Proveedores!A:A,Proveedores!B:B)</f>
        <v>EL RINCON DE EVITA</v>
      </c>
      <c r="E1163" s="2">
        <v>42</v>
      </c>
      <c r="F1163" s="2" t="str">
        <f>_xlfn.XLOOKUP(E1163,Productos!A:A,Productos!B:B)</f>
        <v>PECHUGA POLLO</v>
      </c>
      <c r="G1163" s="2" t="str">
        <f>_xlfn.XLOOKUP(F1163,Productos!B:B,Productos!C:C)</f>
        <v>KG</v>
      </c>
      <c r="H1163" s="12">
        <v>4.1806020066889635</v>
      </c>
      <c r="I1163" s="14">
        <v>2990</v>
      </c>
      <c r="J1163" s="14">
        <v>0</v>
      </c>
      <c r="K1163" s="10">
        <f t="shared" si="18"/>
        <v>12500</v>
      </c>
    </row>
    <row r="1164" spans="1:11" x14ac:dyDescent="0.3">
      <c r="A1164" s="2">
        <f>IF(_xlfn.CONCAT(B1164:C1164)=_xlfn.CONCAT(B1163:C1163),MAX($A$2:A1163),MAX($A$2:A1163)+1)</f>
        <v>540</v>
      </c>
      <c r="B1164" s="3">
        <v>45238</v>
      </c>
      <c r="C1164" s="2" t="s">
        <v>615</v>
      </c>
      <c r="D1164" s="47" t="str">
        <f>_xlfn.XLOOKUP(C1164,Proveedores!A:A,Proveedores!B:B)</f>
        <v>EL RINCON DE EVITA</v>
      </c>
      <c r="E1164" s="2">
        <v>42</v>
      </c>
      <c r="F1164" s="2" t="str">
        <f>_xlfn.XLOOKUP(E1164,Productos!A:A,Productos!B:B)</f>
        <v>PECHUGA POLLO</v>
      </c>
      <c r="G1164" s="2" t="str">
        <f>_xlfn.XLOOKUP(F1164,Productos!B:B,Productos!C:C)</f>
        <v>KG</v>
      </c>
      <c r="H1164" s="12">
        <v>1.3712374581939799</v>
      </c>
      <c r="I1164" s="14">
        <v>2990</v>
      </c>
      <c r="J1164" s="14">
        <v>0</v>
      </c>
      <c r="K1164" s="10">
        <f t="shared" si="18"/>
        <v>4100</v>
      </c>
    </row>
    <row r="1165" spans="1:11" x14ac:dyDescent="0.3">
      <c r="A1165" s="2">
        <f>IF(_xlfn.CONCAT(B1165:C1165)=_xlfn.CONCAT(B1164:C1164),MAX($A$2:A1164),MAX($A$2:A1164)+1)</f>
        <v>541</v>
      </c>
      <c r="B1165" s="3">
        <v>45260</v>
      </c>
      <c r="C1165" s="2" t="s">
        <v>615</v>
      </c>
      <c r="D1165" s="47" t="str">
        <f>_xlfn.XLOOKUP(C1165,Proveedores!A:A,Proveedores!B:B)</f>
        <v>EL RINCON DE EVITA</v>
      </c>
      <c r="E1165" s="2">
        <v>42</v>
      </c>
      <c r="F1165" s="2" t="str">
        <f>_xlfn.XLOOKUP(E1165,Productos!A:A,Productos!B:B)</f>
        <v>PECHUGA POLLO</v>
      </c>
      <c r="G1165" s="2" t="str">
        <f>_xlfn.XLOOKUP(F1165,Productos!B:B,Productos!C:C)</f>
        <v>KG</v>
      </c>
      <c r="H1165" s="12">
        <v>1.6387959866220736</v>
      </c>
      <c r="I1165" s="14">
        <v>2990</v>
      </c>
      <c r="J1165" s="14">
        <v>0</v>
      </c>
      <c r="K1165" s="10">
        <f t="shared" si="18"/>
        <v>4900</v>
      </c>
    </row>
    <row r="1166" spans="1:11" x14ac:dyDescent="0.3">
      <c r="A1166" s="2">
        <f>IF(_xlfn.CONCAT(B1166:C1166)=_xlfn.CONCAT(B1165:C1165),MAX($A$2:A1165),MAX($A$2:A1165)+1)</f>
        <v>542</v>
      </c>
      <c r="B1166" s="3">
        <v>45247</v>
      </c>
      <c r="C1166" s="2" t="s">
        <v>615</v>
      </c>
      <c r="D1166" s="47" t="str">
        <f>_xlfn.XLOOKUP(C1166,Proveedores!A:A,Proveedores!B:B)</f>
        <v>EL RINCON DE EVITA</v>
      </c>
      <c r="E1166" s="2">
        <v>42</v>
      </c>
      <c r="F1166" s="2" t="str">
        <f>_xlfn.XLOOKUP(E1166,Productos!A:A,Productos!B:B)</f>
        <v>PECHUGA POLLO</v>
      </c>
      <c r="G1166" s="2" t="str">
        <f>_xlfn.XLOOKUP(F1166,Productos!B:B,Productos!C:C)</f>
        <v>KG</v>
      </c>
      <c r="H1166" s="12">
        <v>3.3110367892976589</v>
      </c>
      <c r="I1166" s="14">
        <v>2990</v>
      </c>
      <c r="J1166" s="14">
        <v>0</v>
      </c>
      <c r="K1166" s="10">
        <f t="shared" si="18"/>
        <v>9900</v>
      </c>
    </row>
    <row r="1167" spans="1:11" x14ac:dyDescent="0.3">
      <c r="A1167" s="2">
        <f>IF(_xlfn.CONCAT(B1167:C1167)=_xlfn.CONCAT(B1166:C1166),MAX($A$2:A1166),MAX($A$2:A1166)+1)</f>
        <v>543</v>
      </c>
      <c r="B1167" s="3">
        <v>45257</v>
      </c>
      <c r="C1167" s="2" t="s">
        <v>615</v>
      </c>
      <c r="D1167" s="47" t="str">
        <f>_xlfn.XLOOKUP(C1167,Proveedores!A:A,Proveedores!B:B)</f>
        <v>EL RINCON DE EVITA</v>
      </c>
      <c r="E1167" s="2">
        <v>42</v>
      </c>
      <c r="F1167" s="2" t="str">
        <f>_xlfn.XLOOKUP(E1167,Productos!A:A,Productos!B:B)</f>
        <v>PECHUGA POLLO</v>
      </c>
      <c r="G1167" s="2" t="str">
        <f>_xlfn.XLOOKUP(F1167,Productos!B:B,Productos!C:C)</f>
        <v>KG</v>
      </c>
      <c r="H1167" s="12">
        <v>2.0066889632107023</v>
      </c>
      <c r="I1167" s="14">
        <v>2990</v>
      </c>
      <c r="J1167" s="14">
        <v>0</v>
      </c>
      <c r="K1167" s="10">
        <f t="shared" si="18"/>
        <v>6000</v>
      </c>
    </row>
    <row r="1168" spans="1:11" x14ac:dyDescent="0.3">
      <c r="A1168" s="2">
        <f>IF(_xlfn.CONCAT(B1168:C1168)=_xlfn.CONCAT(B1167:C1167),MAX($A$2:A1167),MAX($A$2:A1167)+1)</f>
        <v>544</v>
      </c>
      <c r="B1168" s="3">
        <v>45244</v>
      </c>
      <c r="C1168" s="2" t="s">
        <v>615</v>
      </c>
      <c r="D1168" s="47" t="str">
        <f>_xlfn.XLOOKUP(C1168,Proveedores!A:A,Proveedores!B:B)</f>
        <v>EL RINCON DE EVITA</v>
      </c>
      <c r="E1168" s="2">
        <v>42</v>
      </c>
      <c r="F1168" s="2" t="str">
        <f>_xlfn.XLOOKUP(E1168,Productos!A:A,Productos!B:B)</f>
        <v>PECHUGA POLLO</v>
      </c>
      <c r="G1168" s="2" t="str">
        <f>_xlfn.XLOOKUP(F1168,Productos!B:B,Productos!C:C)</f>
        <v>KG</v>
      </c>
      <c r="H1168" s="12">
        <v>1.8394648829431439</v>
      </c>
      <c r="I1168" s="14">
        <v>2990</v>
      </c>
      <c r="J1168" s="14">
        <v>0</v>
      </c>
      <c r="K1168" s="10">
        <f t="shared" si="18"/>
        <v>5500</v>
      </c>
    </row>
    <row r="1169" spans="1:11" x14ac:dyDescent="0.3">
      <c r="A1169" s="2">
        <f>IF(_xlfn.CONCAT(B1169:C1169)=_xlfn.CONCAT(B1168:C1168),MAX($A$2:A1168),MAX($A$2:A1168)+1)</f>
        <v>545</v>
      </c>
      <c r="B1169" s="3">
        <v>45236</v>
      </c>
      <c r="C1169" s="2" t="s">
        <v>615</v>
      </c>
      <c r="D1169" s="47" t="str">
        <f>_xlfn.XLOOKUP(C1169,Proveedores!A:A,Proveedores!B:B)</f>
        <v>EL RINCON DE EVITA</v>
      </c>
      <c r="E1169" s="2">
        <v>42</v>
      </c>
      <c r="F1169" s="2" t="str">
        <f>_xlfn.XLOOKUP(E1169,Productos!A:A,Productos!B:B)</f>
        <v>PECHUGA POLLO</v>
      </c>
      <c r="G1169" s="2" t="str">
        <f>_xlfn.XLOOKUP(F1169,Productos!B:B,Productos!C:C)</f>
        <v>KG</v>
      </c>
      <c r="H1169" s="12">
        <v>1.0033444816053512</v>
      </c>
      <c r="I1169" s="14">
        <v>2990</v>
      </c>
      <c r="J1169" s="14">
        <v>0</v>
      </c>
      <c r="K1169" s="10">
        <f t="shared" si="18"/>
        <v>3000</v>
      </c>
    </row>
    <row r="1170" spans="1:11" x14ac:dyDescent="0.3">
      <c r="A1170" s="2">
        <f>IF(_xlfn.CONCAT(B1170:C1170)=_xlfn.CONCAT(B1169:C1169),MAX($A$2:A1169),MAX($A$2:A1169)+1)</f>
        <v>546</v>
      </c>
      <c r="B1170" s="3">
        <v>45245</v>
      </c>
      <c r="C1170" s="2" t="s">
        <v>615</v>
      </c>
      <c r="D1170" s="47" t="str">
        <f>_xlfn.XLOOKUP(C1170,Proveedores!A:A,Proveedores!B:B)</f>
        <v>EL RINCON DE EVITA</v>
      </c>
      <c r="E1170" s="2">
        <v>27</v>
      </c>
      <c r="F1170" s="2" t="str">
        <f>_xlfn.XLOOKUP(E1170,Productos!A:A,Productos!B:B)</f>
        <v>TRUTRO DE POLLO</v>
      </c>
      <c r="G1170" s="2" t="str">
        <f>_xlfn.XLOOKUP(F1170,Productos!B:B,Productos!C:C)</f>
        <v>KG</v>
      </c>
      <c r="H1170" s="12">
        <v>2.4120603015075375</v>
      </c>
      <c r="I1170" s="14">
        <v>1990</v>
      </c>
      <c r="J1170" s="14">
        <v>0</v>
      </c>
      <c r="K1170" s="10">
        <f t="shared" si="18"/>
        <v>4800</v>
      </c>
    </row>
    <row r="1171" spans="1:11" x14ac:dyDescent="0.3">
      <c r="A1171" s="2">
        <f>IF(_xlfn.CONCAT(B1171:C1171)=_xlfn.CONCAT(B1170:C1170),MAX($A$2:A1170),MAX($A$2:A1170)+1)</f>
        <v>547</v>
      </c>
      <c r="B1171" s="3">
        <v>45251</v>
      </c>
      <c r="C1171" s="2" t="s">
        <v>615</v>
      </c>
      <c r="D1171" s="47" t="str">
        <f>_xlfn.XLOOKUP(C1171,Proveedores!A:A,Proveedores!B:B)</f>
        <v>EL RINCON DE EVITA</v>
      </c>
      <c r="E1171" s="2">
        <v>27</v>
      </c>
      <c r="F1171" s="2" t="str">
        <f>_xlfn.XLOOKUP(E1171,Productos!A:A,Productos!B:B)</f>
        <v>TRUTRO DE POLLO</v>
      </c>
      <c r="G1171" s="2" t="str">
        <f>_xlfn.XLOOKUP(F1171,Productos!B:B,Productos!C:C)</f>
        <v>KG</v>
      </c>
      <c r="H1171" s="12">
        <v>3.0150753768844223</v>
      </c>
      <c r="I1171" s="14">
        <v>1990</v>
      </c>
      <c r="J1171" s="14">
        <v>0</v>
      </c>
      <c r="K1171" s="10">
        <f t="shared" si="18"/>
        <v>6000</v>
      </c>
    </row>
    <row r="1172" spans="1:11" x14ac:dyDescent="0.3">
      <c r="A1172" s="2">
        <f>IF(_xlfn.CONCAT(B1172:C1172)=_xlfn.CONCAT(B1171:C1171),MAX($A$2:A1171),MAX($A$2:A1171)+1)</f>
        <v>548</v>
      </c>
      <c r="B1172" s="3">
        <v>45241</v>
      </c>
      <c r="C1172" s="2" t="s">
        <v>615</v>
      </c>
      <c r="D1172" s="47" t="str">
        <f>_xlfn.XLOOKUP(C1172,Proveedores!A:A,Proveedores!B:B)</f>
        <v>EL RINCON DE EVITA</v>
      </c>
      <c r="E1172" s="2">
        <v>27</v>
      </c>
      <c r="F1172" s="2" t="str">
        <f>_xlfn.XLOOKUP(E1172,Productos!A:A,Productos!B:B)</f>
        <v>TRUTRO DE POLLO</v>
      </c>
      <c r="G1172" s="2" t="str">
        <f>_xlfn.XLOOKUP(F1172,Productos!B:B,Productos!C:C)</f>
        <v>KG</v>
      </c>
      <c r="H1172" s="12">
        <v>2.2110552763819094</v>
      </c>
      <c r="I1172" s="14">
        <v>1990</v>
      </c>
      <c r="J1172" s="14">
        <v>0</v>
      </c>
      <c r="K1172" s="10">
        <f t="shared" si="18"/>
        <v>4400</v>
      </c>
    </row>
    <row r="1173" spans="1:11" x14ac:dyDescent="0.3">
      <c r="A1173" s="2">
        <f>IF(_xlfn.CONCAT(B1173:C1173)=_xlfn.CONCAT(B1172:C1172),MAX($A$2:A1172),MAX($A$2:A1172)+1)</f>
        <v>549</v>
      </c>
      <c r="B1173" s="3">
        <v>45244</v>
      </c>
      <c r="C1173" s="2" t="s">
        <v>615</v>
      </c>
      <c r="D1173" s="47" t="str">
        <f>_xlfn.XLOOKUP(C1173,Proveedores!A:A,Proveedores!B:B)</f>
        <v>EL RINCON DE EVITA</v>
      </c>
      <c r="E1173" s="2">
        <v>27</v>
      </c>
      <c r="F1173" s="2" t="str">
        <f>_xlfn.XLOOKUP(E1173,Productos!A:A,Productos!B:B)</f>
        <v>TRUTRO DE POLLO</v>
      </c>
      <c r="G1173" s="2" t="str">
        <f>_xlfn.XLOOKUP(F1173,Productos!B:B,Productos!C:C)</f>
        <v>KG</v>
      </c>
      <c r="H1173" s="12">
        <v>0.76923076923076927</v>
      </c>
      <c r="I1173" s="14">
        <v>1990</v>
      </c>
      <c r="J1173" s="14">
        <v>0</v>
      </c>
      <c r="K1173" s="10">
        <f t="shared" si="18"/>
        <v>1531</v>
      </c>
    </row>
    <row r="1174" spans="1:11" x14ac:dyDescent="0.3">
      <c r="A1174" s="2">
        <f>IF(_xlfn.CONCAT(B1174:C1174)=_xlfn.CONCAT(B1173:C1173),MAX($A$2:A1173),MAX($A$2:A1173)+1)</f>
        <v>550</v>
      </c>
      <c r="B1174" s="3">
        <v>45239</v>
      </c>
      <c r="C1174" s="2" t="s">
        <v>615</v>
      </c>
      <c r="D1174" s="47" t="str">
        <f>_xlfn.XLOOKUP(C1174,Proveedores!A:A,Proveedores!B:B)</f>
        <v>EL RINCON DE EVITA</v>
      </c>
      <c r="E1174" s="2">
        <v>27</v>
      </c>
      <c r="F1174" s="2" t="str">
        <f>_xlfn.XLOOKUP(E1174,Productos!A:A,Productos!B:B)</f>
        <v>TRUTRO DE POLLO</v>
      </c>
      <c r="G1174" s="2" t="str">
        <f>_xlfn.XLOOKUP(F1174,Productos!B:B,Productos!C:C)</f>
        <v>KG</v>
      </c>
      <c r="H1174" s="12">
        <v>0.90452261306532666</v>
      </c>
      <c r="I1174" s="14">
        <v>1990</v>
      </c>
      <c r="J1174" s="14">
        <v>0</v>
      </c>
      <c r="K1174" s="10">
        <f t="shared" si="18"/>
        <v>1800</v>
      </c>
    </row>
    <row r="1175" spans="1:11" x14ac:dyDescent="0.3">
      <c r="A1175" s="2">
        <f>IF(_xlfn.CONCAT(B1175:C1175)=_xlfn.CONCAT(B1174:C1174),MAX($A$2:A1174),MAX($A$2:A1174)+1)</f>
        <v>551</v>
      </c>
      <c r="B1175" s="3">
        <v>45254</v>
      </c>
      <c r="C1175" s="2" t="s">
        <v>615</v>
      </c>
      <c r="D1175" s="47" t="str">
        <f>_xlfn.XLOOKUP(C1175,Proveedores!A:A,Proveedores!B:B)</f>
        <v>EL RINCON DE EVITA</v>
      </c>
      <c r="E1175" s="2">
        <v>27</v>
      </c>
      <c r="F1175" s="2" t="str">
        <f>_xlfn.XLOOKUP(E1175,Productos!A:A,Productos!B:B)</f>
        <v>TRUTRO DE POLLO</v>
      </c>
      <c r="G1175" s="2" t="str">
        <f>_xlfn.XLOOKUP(F1175,Productos!B:B,Productos!C:C)</f>
        <v>KG</v>
      </c>
      <c r="H1175" s="12">
        <v>10.050251256281408</v>
      </c>
      <c r="I1175" s="14">
        <v>1990</v>
      </c>
      <c r="J1175" s="14">
        <v>0</v>
      </c>
      <c r="K1175" s="10">
        <f t="shared" si="18"/>
        <v>20000</v>
      </c>
    </row>
    <row r="1176" spans="1:11" x14ac:dyDescent="0.3">
      <c r="A1176" s="2">
        <f>IF(_xlfn.CONCAT(B1176:C1176)=_xlfn.CONCAT(B1175:C1175),MAX($A$2:A1175),MAX($A$2:A1175)+1)</f>
        <v>552</v>
      </c>
      <c r="B1176" s="3">
        <v>45241</v>
      </c>
      <c r="C1176" s="2" t="s">
        <v>615</v>
      </c>
      <c r="D1176" s="47" t="str">
        <f>_xlfn.XLOOKUP(C1176,Proveedores!A:A,Proveedores!B:B)</f>
        <v>EL RINCON DE EVITA</v>
      </c>
      <c r="E1176" s="2">
        <v>27</v>
      </c>
      <c r="F1176" s="2" t="str">
        <f>_xlfn.XLOOKUP(E1176,Productos!A:A,Productos!B:B)</f>
        <v>TRUTRO DE POLLO</v>
      </c>
      <c r="G1176" s="2" t="str">
        <f>_xlfn.XLOOKUP(F1176,Productos!B:B,Productos!C:C)</f>
        <v>KG</v>
      </c>
      <c r="H1176" s="12">
        <v>4.5728643216080398</v>
      </c>
      <c r="I1176" s="14">
        <v>1990</v>
      </c>
      <c r="J1176" s="14">
        <v>0</v>
      </c>
      <c r="K1176" s="10">
        <f t="shared" si="18"/>
        <v>9100</v>
      </c>
    </row>
    <row r="1177" spans="1:11" x14ac:dyDescent="0.3">
      <c r="A1177" s="2">
        <f>IF(_xlfn.CONCAT(B1177:C1177)=_xlfn.CONCAT(B1176:C1176),MAX($A$2:A1176),MAX($A$2:A1176)+1)</f>
        <v>553</v>
      </c>
      <c r="B1177" s="3">
        <v>45245</v>
      </c>
      <c r="C1177" s="2" t="s">
        <v>113</v>
      </c>
      <c r="D1177" s="47" t="str">
        <f>_xlfn.XLOOKUP(C1177,Proveedores!A:A,Proveedores!B:B)</f>
        <v>UNIMARC</v>
      </c>
      <c r="E1177" s="2">
        <v>11</v>
      </c>
      <c r="F1177" s="2" t="str">
        <f>_xlfn.XLOOKUP(E1177,Productos!A:A,Productos!B:B)</f>
        <v>PAN MOLDE</v>
      </c>
      <c r="G1177" s="2" t="str">
        <f>_xlfn.XLOOKUP(F1177,Productos!B:B,Productos!C:C)</f>
        <v>UN</v>
      </c>
      <c r="H1177" s="12">
        <v>1</v>
      </c>
      <c r="I1177" s="14">
        <v>1190</v>
      </c>
      <c r="J1177" s="14">
        <v>200</v>
      </c>
      <c r="K1177" s="10">
        <f t="shared" si="18"/>
        <v>990</v>
      </c>
    </row>
    <row r="1178" spans="1:11" x14ac:dyDescent="0.3">
      <c r="A1178" s="2">
        <f>IF(_xlfn.CONCAT(B1178:C1178)=_xlfn.CONCAT(B1177:C1177),MAX($A$2:A1177),MAX($A$2:A1177)+1)</f>
        <v>553</v>
      </c>
      <c r="B1178" s="3">
        <v>45245</v>
      </c>
      <c r="C1178" s="2" t="s">
        <v>113</v>
      </c>
      <c r="D1178" s="47" t="str">
        <f>_xlfn.XLOOKUP(C1178,Proveedores!A:A,Proveedores!B:B)</f>
        <v>UNIMARC</v>
      </c>
      <c r="E1178" s="2">
        <v>42</v>
      </c>
      <c r="F1178" s="2" t="str">
        <f>_xlfn.XLOOKUP(E1178,Productos!A:A,Productos!B:B)</f>
        <v>PECHUGA POLLO</v>
      </c>
      <c r="G1178" s="2" t="str">
        <f>_xlfn.XLOOKUP(F1178,Productos!B:B,Productos!C:C)</f>
        <v>KG</v>
      </c>
      <c r="H1178" s="12">
        <v>2.742</v>
      </c>
      <c r="I1178" s="14">
        <v>2990</v>
      </c>
      <c r="J1178" s="14">
        <v>0</v>
      </c>
      <c r="K1178" s="10">
        <f t="shared" si="18"/>
        <v>8199</v>
      </c>
    </row>
    <row r="1179" spans="1:11" x14ac:dyDescent="0.3">
      <c r="A1179" s="2">
        <f>IF(_xlfn.CONCAT(B1179:C1179)=_xlfn.CONCAT(B1178:C1178),MAX($A$2:A1178),MAX($A$2:A1178)+1)</f>
        <v>553</v>
      </c>
      <c r="B1179" s="3">
        <v>45245</v>
      </c>
      <c r="C1179" s="2" t="s">
        <v>113</v>
      </c>
      <c r="D1179" s="47" t="str">
        <f>_xlfn.XLOOKUP(C1179,Proveedores!A:A,Proveedores!B:B)</f>
        <v>UNIMARC</v>
      </c>
      <c r="E1179" s="2">
        <v>48</v>
      </c>
      <c r="F1179" s="2" t="str">
        <f>_xlfn.XLOOKUP(E1179,Productos!A:A,Productos!B:B)</f>
        <v>SAL COCINA</v>
      </c>
      <c r="G1179" s="2" t="str">
        <f>_xlfn.XLOOKUP(F1179,Productos!B:B,Productos!C:C)</f>
        <v>UN</v>
      </c>
      <c r="H1179" s="12">
        <v>2</v>
      </c>
      <c r="I1179" s="14">
        <v>420</v>
      </c>
      <c r="J1179" s="14">
        <v>0</v>
      </c>
      <c r="K1179" s="10">
        <f t="shared" si="18"/>
        <v>840</v>
      </c>
    </row>
    <row r="1180" spans="1:11" x14ac:dyDescent="0.3">
      <c r="A1180" s="2">
        <f>IF(_xlfn.CONCAT(B1180:C1180)=_xlfn.CONCAT(B1179:C1179),MAX($A$2:A1179),MAX($A$2:A1179)+1)</f>
        <v>553</v>
      </c>
      <c r="B1180" s="3">
        <v>45245</v>
      </c>
      <c r="C1180" s="2" t="s">
        <v>113</v>
      </c>
      <c r="D1180" s="47" t="str">
        <f>_xlfn.XLOOKUP(C1180,Proveedores!A:A,Proveedores!B:B)</f>
        <v>UNIMARC</v>
      </c>
      <c r="E1180" s="2">
        <v>1008</v>
      </c>
      <c r="F1180" s="2" t="str">
        <f>_xlfn.XLOOKUP(E1180,Productos!A:A,Productos!B:B)</f>
        <v>PAN CASA</v>
      </c>
      <c r="G1180" s="2" t="str">
        <f>_xlfn.XLOOKUP(F1180,Productos!B:B,Productos!C:C)</f>
        <v>KG</v>
      </c>
      <c r="H1180" s="12">
        <v>0.98799999999999999</v>
      </c>
      <c r="I1180" s="14">
        <v>2190</v>
      </c>
      <c r="J1180" s="14">
        <v>0</v>
      </c>
      <c r="K1180" s="10">
        <f t="shared" si="18"/>
        <v>2164</v>
      </c>
    </row>
    <row r="1181" spans="1:11" x14ac:dyDescent="0.3">
      <c r="A1181" s="2">
        <f>IF(_xlfn.CONCAT(B1181:C1181)=_xlfn.CONCAT(B1180:C1180),MAX($A$2:A1180),MAX($A$2:A1180)+1)</f>
        <v>553</v>
      </c>
      <c r="B1181" s="3">
        <v>45245</v>
      </c>
      <c r="C1181" s="2" t="s">
        <v>113</v>
      </c>
      <c r="D1181" s="47" t="str">
        <f>_xlfn.XLOOKUP(C1181,Proveedores!A:A,Proveedores!B:B)</f>
        <v>UNIMARC</v>
      </c>
      <c r="E1181" s="2">
        <v>14</v>
      </c>
      <c r="F1181" s="2" t="str">
        <f>_xlfn.XLOOKUP(E1181,Productos!A:A,Productos!B:B)</f>
        <v>ARROZ</v>
      </c>
      <c r="G1181" s="2" t="str">
        <f>_xlfn.XLOOKUP(F1181,Productos!B:B,Productos!C:C)</f>
        <v>UN</v>
      </c>
      <c r="H1181" s="12">
        <v>2</v>
      </c>
      <c r="I1181" s="14">
        <v>920</v>
      </c>
      <c r="J1181" s="14">
        <v>0</v>
      </c>
      <c r="K1181" s="10">
        <f t="shared" si="18"/>
        <v>1840</v>
      </c>
    </row>
    <row r="1182" spans="1:11" x14ac:dyDescent="0.3">
      <c r="A1182" s="2">
        <f>IF(_xlfn.CONCAT(B1182:C1182)=_xlfn.CONCAT(B1181:C1181),MAX($A$2:A1181),MAX($A$2:A1181)+1)</f>
        <v>553</v>
      </c>
      <c r="B1182" s="3">
        <v>45245</v>
      </c>
      <c r="C1182" s="2" t="s">
        <v>113</v>
      </c>
      <c r="D1182" s="47" t="str">
        <f>_xlfn.XLOOKUP(C1182,Proveedores!A:A,Proveedores!B:B)</f>
        <v>UNIMARC</v>
      </c>
      <c r="E1182" s="2">
        <v>1022</v>
      </c>
      <c r="F1182" s="2" t="str">
        <f>_xlfn.XLOOKUP(E1182,Productos!A:A,Productos!B:B)</f>
        <v>JAMONADA</v>
      </c>
      <c r="G1182" s="2" t="str">
        <f>_xlfn.XLOOKUP(F1182,Productos!B:B,Productos!C:C)</f>
        <v>KG</v>
      </c>
      <c r="H1182" s="12">
        <v>0.158</v>
      </c>
      <c r="I1182" s="14">
        <v>9158</v>
      </c>
      <c r="J1182" s="14">
        <v>0</v>
      </c>
      <c r="K1182" s="10">
        <f t="shared" si="18"/>
        <v>1447</v>
      </c>
    </row>
    <row r="1183" spans="1:11" x14ac:dyDescent="0.3">
      <c r="A1183" s="2">
        <f>IF(_xlfn.CONCAT(B1183:C1183)=_xlfn.CONCAT(B1182:C1182),MAX($A$2:A1182),MAX($A$2:A1182)+1)</f>
        <v>553</v>
      </c>
      <c r="B1183" s="3">
        <v>45245</v>
      </c>
      <c r="C1183" s="2" t="s">
        <v>113</v>
      </c>
      <c r="D1183" s="47" t="str">
        <f>_xlfn.XLOOKUP(C1183,Proveedores!A:A,Proveedores!B:B)</f>
        <v>UNIMARC</v>
      </c>
      <c r="E1183" s="2">
        <v>1011</v>
      </c>
      <c r="F1183" s="2" t="str">
        <f>_xlfn.XLOOKUP(E1183,Productos!A:A,Productos!B:B)</f>
        <v>ART. LIMPIEZA</v>
      </c>
      <c r="G1183" s="2" t="str">
        <f>_xlfn.XLOOKUP(F1183,Productos!B:B,Productos!C:C)</f>
        <v>UN</v>
      </c>
      <c r="H1183" s="12">
        <v>1</v>
      </c>
      <c r="I1183" s="14">
        <v>4290</v>
      </c>
      <c r="J1183" s="14">
        <v>1420</v>
      </c>
      <c r="K1183" s="10">
        <f t="shared" si="18"/>
        <v>2870</v>
      </c>
    </row>
    <row r="1184" spans="1:11" x14ac:dyDescent="0.3">
      <c r="A1184" s="2">
        <f>IF(_xlfn.CONCAT(B1184:C1184)=_xlfn.CONCAT(B1183:C1183),MAX($A$2:A1183),MAX($A$2:A1183)+1)</f>
        <v>553</v>
      </c>
      <c r="B1184" s="3">
        <v>45245</v>
      </c>
      <c r="C1184" s="2" t="s">
        <v>113</v>
      </c>
      <c r="D1184" s="47" t="str">
        <f>_xlfn.XLOOKUP(C1184,Proveedores!A:A,Proveedores!B:B)</f>
        <v>UNIMARC</v>
      </c>
      <c r="E1184" s="2">
        <v>1022</v>
      </c>
      <c r="F1184" s="2" t="str">
        <f>_xlfn.XLOOKUP(E1184,Productos!A:A,Productos!B:B)</f>
        <v>JAMONADA</v>
      </c>
      <c r="G1184" s="2" t="str">
        <f>_xlfn.XLOOKUP(F1184,Productos!B:B,Productos!C:C)</f>
        <v>KG</v>
      </c>
      <c r="H1184" s="12">
        <v>0.26</v>
      </c>
      <c r="I1184" s="14">
        <v>7600</v>
      </c>
      <c r="J1184" s="14">
        <v>0</v>
      </c>
      <c r="K1184" s="10">
        <f t="shared" si="18"/>
        <v>1976</v>
      </c>
    </row>
    <row r="1185" spans="1:11" x14ac:dyDescent="0.3">
      <c r="A1185" s="2">
        <f>IF(_xlfn.CONCAT(B1185:C1185)=_xlfn.CONCAT(B1184:C1184),MAX($A$2:A1184),MAX($A$2:A1184)+1)</f>
        <v>553</v>
      </c>
      <c r="B1185" s="3">
        <v>45245</v>
      </c>
      <c r="C1185" s="2" t="s">
        <v>113</v>
      </c>
      <c r="D1185" s="47" t="str">
        <f>_xlfn.XLOOKUP(C1185,Proveedores!A:A,Proveedores!B:B)</f>
        <v>UNIMARC</v>
      </c>
      <c r="E1185" s="2">
        <v>20</v>
      </c>
      <c r="F1185" s="2" t="str">
        <f>_xlfn.XLOOKUP(E1185,Productos!A:A,Productos!B:B)</f>
        <v>ACEITE 900ML</v>
      </c>
      <c r="G1185" s="2" t="str">
        <f>_xlfn.XLOOKUP(F1185,Productos!B:B,Productos!C:C)</f>
        <v>UN</v>
      </c>
      <c r="H1185" s="12">
        <v>1</v>
      </c>
      <c r="I1185" s="14">
        <v>1490</v>
      </c>
      <c r="J1185" s="14">
        <v>75</v>
      </c>
      <c r="K1185" s="10">
        <f t="shared" si="18"/>
        <v>1415</v>
      </c>
    </row>
    <row r="1186" spans="1:11" x14ac:dyDescent="0.3">
      <c r="A1186" s="2">
        <f>IF(_xlfn.CONCAT(B1186:C1186)=_xlfn.CONCAT(B1185:C1185),MAX($A$2:A1185),MAX($A$2:A1185)+1)</f>
        <v>553</v>
      </c>
      <c r="B1186" s="3">
        <v>45245</v>
      </c>
      <c r="C1186" s="2" t="s">
        <v>113</v>
      </c>
      <c r="D1186" s="47" t="str">
        <f>_xlfn.XLOOKUP(C1186,Proveedores!A:A,Proveedores!B:B)</f>
        <v>UNIMARC</v>
      </c>
      <c r="E1186" s="2">
        <v>16</v>
      </c>
      <c r="F1186" s="2" t="str">
        <f>_xlfn.XLOOKUP(E1186,Productos!A:A,Productos!B:B)</f>
        <v>HARINA</v>
      </c>
      <c r="G1186" s="2" t="str">
        <f>_xlfn.XLOOKUP(F1186,Productos!B:B,Productos!C:C)</f>
        <v>KG</v>
      </c>
      <c r="H1186" s="12">
        <v>2</v>
      </c>
      <c r="I1186" s="14">
        <v>950</v>
      </c>
      <c r="J1186" s="14">
        <v>0</v>
      </c>
      <c r="K1186" s="10">
        <f t="shared" si="18"/>
        <v>1900</v>
      </c>
    </row>
    <row r="1187" spans="1:11" x14ac:dyDescent="0.3">
      <c r="A1187" s="2">
        <f>IF(_xlfn.CONCAT(B1187:C1187)=_xlfn.CONCAT(B1186:C1186),MAX($A$2:A1186),MAX($A$2:A1186)+1)</f>
        <v>553</v>
      </c>
      <c r="B1187" s="3">
        <v>45245</v>
      </c>
      <c r="C1187" s="2" t="s">
        <v>113</v>
      </c>
      <c r="D1187" s="47" t="str">
        <f>_xlfn.XLOOKUP(C1187,Proveedores!A:A,Proveedores!B:B)</f>
        <v>UNIMARC</v>
      </c>
      <c r="E1187" s="2">
        <v>5</v>
      </c>
      <c r="F1187" s="2" t="str">
        <f>_xlfn.XLOOKUP(E1187,Productos!A:A,Productos!B:B)</f>
        <v>FIDEOS - TALLARINES</v>
      </c>
      <c r="G1187" s="2" t="str">
        <f>_xlfn.XLOOKUP(F1187,Productos!B:B,Productos!C:C)</f>
        <v>UN</v>
      </c>
      <c r="H1187" s="12">
        <v>3</v>
      </c>
      <c r="I1187" s="14">
        <v>770</v>
      </c>
      <c r="J1187" s="14">
        <v>0</v>
      </c>
      <c r="K1187" s="10">
        <f t="shared" si="18"/>
        <v>2310</v>
      </c>
    </row>
    <row r="1188" spans="1:11" x14ac:dyDescent="0.3">
      <c r="A1188" s="2">
        <f>IF(_xlfn.CONCAT(B1188:C1188)=_xlfn.CONCAT(B1187:C1187),MAX($A$2:A1187),MAX($A$2:A1187)+1)</f>
        <v>553</v>
      </c>
      <c r="B1188" s="3">
        <v>45245</v>
      </c>
      <c r="C1188" s="2" t="s">
        <v>113</v>
      </c>
      <c r="D1188" s="47" t="str">
        <f>_xlfn.XLOOKUP(C1188,Proveedores!A:A,Proveedores!B:B)</f>
        <v>UNIMARC</v>
      </c>
      <c r="E1188" s="2">
        <v>1015</v>
      </c>
      <c r="F1188" s="2" t="str">
        <f>_xlfn.XLOOKUP(E1188,Productos!A:A,Productos!B:B)</f>
        <v>ISOTONICA</v>
      </c>
      <c r="G1188" s="2" t="str">
        <f>_xlfn.XLOOKUP(F1188,Productos!B:B,Productos!C:C)</f>
        <v>UN</v>
      </c>
      <c r="H1188" s="12">
        <v>2</v>
      </c>
      <c r="I1188" s="14">
        <v>990</v>
      </c>
      <c r="J1188" s="14">
        <v>200</v>
      </c>
      <c r="K1188" s="10">
        <f t="shared" si="18"/>
        <v>1780</v>
      </c>
    </row>
    <row r="1189" spans="1:11" x14ac:dyDescent="0.3">
      <c r="A1189" s="2">
        <f>IF(_xlfn.CONCAT(B1189:C1189)=_xlfn.CONCAT(B1188:C1188),MAX($A$2:A1188),MAX($A$2:A1188)+1)</f>
        <v>553</v>
      </c>
      <c r="B1189" s="3">
        <v>45245</v>
      </c>
      <c r="C1189" s="2" t="s">
        <v>113</v>
      </c>
      <c r="D1189" s="47" t="str">
        <f>_xlfn.XLOOKUP(C1189,Proveedores!A:A,Proveedores!B:B)</f>
        <v>UNIMARC</v>
      </c>
      <c r="E1189" s="2">
        <v>1033</v>
      </c>
      <c r="F1189" s="2" t="str">
        <f>_xlfn.XLOOKUP(E1189,Productos!A:A,Productos!B:B)</f>
        <v>JUGO EMBOTELLADO</v>
      </c>
      <c r="G1189" s="2" t="str">
        <f>_xlfn.XLOOKUP(F1189,Productos!B:B,Productos!C:C)</f>
        <v>UN</v>
      </c>
      <c r="H1189" s="12">
        <v>1</v>
      </c>
      <c r="I1189" s="14">
        <v>200</v>
      </c>
      <c r="J1189" s="14">
        <v>0</v>
      </c>
      <c r="K1189" s="10">
        <f t="shared" si="18"/>
        <v>200</v>
      </c>
    </row>
    <row r="1190" spans="1:11" x14ac:dyDescent="0.3">
      <c r="A1190" s="2">
        <f>IF(_xlfn.CONCAT(B1190:C1190)=_xlfn.CONCAT(B1189:C1189),MAX($A$2:A1189),MAX($A$2:A1189)+1)</f>
        <v>553</v>
      </c>
      <c r="B1190" s="3">
        <v>45245</v>
      </c>
      <c r="C1190" s="2" t="s">
        <v>113</v>
      </c>
      <c r="D1190" s="47" t="str">
        <f>_xlfn.XLOOKUP(C1190,Proveedores!A:A,Proveedores!B:B)</f>
        <v>UNIMARC</v>
      </c>
      <c r="E1190" s="2">
        <v>1019</v>
      </c>
      <c r="F1190" s="2" t="str">
        <f>_xlfn.XLOOKUP(E1190,Productos!A:A,Productos!B:B)</f>
        <v>TORTILLAS</v>
      </c>
      <c r="G1190" s="2" t="str">
        <f>_xlfn.XLOOKUP(F1190,Productos!B:B,Productos!C:C)</f>
        <v>UN</v>
      </c>
      <c r="H1190" s="12">
        <v>1</v>
      </c>
      <c r="I1190" s="14">
        <v>3490</v>
      </c>
      <c r="J1190" s="14">
        <v>1000</v>
      </c>
      <c r="K1190" s="10">
        <f t="shared" si="18"/>
        <v>2490</v>
      </c>
    </row>
    <row r="1191" spans="1:11" x14ac:dyDescent="0.3">
      <c r="A1191" s="2">
        <f>IF(_xlfn.CONCAT(B1191:C1191)=_xlfn.CONCAT(B1190:C1190),MAX($A$2:A1190),MAX($A$2:A1190)+1)</f>
        <v>553</v>
      </c>
      <c r="B1191" s="3">
        <v>45245</v>
      </c>
      <c r="C1191" s="2" t="s">
        <v>113</v>
      </c>
      <c r="D1191" s="47" t="str">
        <f>_xlfn.XLOOKUP(C1191,Proveedores!A:A,Proveedores!B:B)</f>
        <v>UNIMARC</v>
      </c>
      <c r="E1191" s="2">
        <v>55</v>
      </c>
      <c r="F1191" s="2" t="str">
        <f>_xlfn.XLOOKUP(E1191,Productos!A:A,Productos!B:B)</f>
        <v>CERVEZA</v>
      </c>
      <c r="G1191" s="2" t="str">
        <f>_xlfn.XLOOKUP(F1191,Productos!B:B,Productos!C:C)</f>
        <v>UN</v>
      </c>
      <c r="H1191" s="12">
        <v>1</v>
      </c>
      <c r="I1191" s="14">
        <v>5190</v>
      </c>
      <c r="J1191" s="14">
        <v>2200</v>
      </c>
      <c r="K1191" s="10">
        <f t="shared" si="18"/>
        <v>2990</v>
      </c>
    </row>
    <row r="1192" spans="1:11" x14ac:dyDescent="0.3">
      <c r="A1192" s="2">
        <f>IF(_xlfn.CONCAT(B1192:C1192)=_xlfn.CONCAT(B1191:C1191),MAX($A$2:A1191),MAX($A$2:A1191)+1)</f>
        <v>553</v>
      </c>
      <c r="B1192" s="3">
        <v>45245</v>
      </c>
      <c r="C1192" s="2" t="s">
        <v>113</v>
      </c>
      <c r="D1192" s="47" t="str">
        <f>_xlfn.XLOOKUP(C1192,Proveedores!A:A,Proveedores!B:B)</f>
        <v>UNIMARC</v>
      </c>
      <c r="E1192" s="2">
        <v>1008</v>
      </c>
      <c r="F1192" s="2" t="str">
        <f>_xlfn.XLOOKUP(E1192,Productos!A:A,Productos!B:B)</f>
        <v>PAN CASA</v>
      </c>
      <c r="G1192" s="2" t="str">
        <f>_xlfn.XLOOKUP(F1192,Productos!B:B,Productos!C:C)</f>
        <v>KG</v>
      </c>
      <c r="H1192" s="12">
        <v>0.46200000000000002</v>
      </c>
      <c r="I1192" s="14">
        <v>2950</v>
      </c>
      <c r="J1192" s="14">
        <v>0</v>
      </c>
      <c r="K1192" s="10">
        <f t="shared" si="18"/>
        <v>1363</v>
      </c>
    </row>
    <row r="1193" spans="1:11" x14ac:dyDescent="0.3">
      <c r="A1193" s="2">
        <f>IF(_xlfn.CONCAT(B1193:C1193)=_xlfn.CONCAT(B1192:C1192),MAX($A$2:A1192),MAX($A$2:A1192)+1)</f>
        <v>553</v>
      </c>
      <c r="B1193" s="3">
        <v>45245</v>
      </c>
      <c r="C1193" s="2" t="s">
        <v>113</v>
      </c>
      <c r="D1193" s="47" t="str">
        <f>_xlfn.XLOOKUP(C1193,Proveedores!A:A,Proveedores!B:B)</f>
        <v>UNIMARC</v>
      </c>
      <c r="E1193" s="2">
        <v>55</v>
      </c>
      <c r="F1193" s="2" t="str">
        <f>_xlfn.XLOOKUP(E1193,Productos!A:A,Productos!B:B)</f>
        <v>CERVEZA</v>
      </c>
      <c r="G1193" s="2" t="str">
        <f>_xlfn.XLOOKUP(F1193,Productos!B:B,Productos!C:C)</f>
        <v>UN</v>
      </c>
      <c r="H1193" s="12">
        <v>1</v>
      </c>
      <c r="I1193" s="14">
        <v>1690</v>
      </c>
      <c r="J1193" s="14">
        <v>700</v>
      </c>
      <c r="K1193" s="10">
        <f t="shared" si="18"/>
        <v>990</v>
      </c>
    </row>
    <row r="1194" spans="1:11" x14ac:dyDescent="0.3">
      <c r="A1194" s="2">
        <f>IF(_xlfn.CONCAT(B1194:C1194)=_xlfn.CONCAT(B1193:C1193),MAX($A$2:A1193),MAX($A$2:A1193)+1)</f>
        <v>553</v>
      </c>
      <c r="B1194" s="3">
        <v>45245</v>
      </c>
      <c r="C1194" s="2" t="s">
        <v>113</v>
      </c>
      <c r="D1194" s="47" t="str">
        <f>_xlfn.XLOOKUP(C1194,Proveedores!A:A,Proveedores!B:B)</f>
        <v>UNIMARC</v>
      </c>
      <c r="E1194" s="2">
        <v>55</v>
      </c>
      <c r="F1194" s="2" t="str">
        <f>_xlfn.XLOOKUP(E1194,Productos!A:A,Productos!B:B)</f>
        <v>CERVEZA</v>
      </c>
      <c r="G1194" s="2" t="str">
        <f>_xlfn.XLOOKUP(F1194,Productos!B:B,Productos!C:C)</f>
        <v>UN</v>
      </c>
      <c r="H1194" s="12">
        <v>2</v>
      </c>
      <c r="I1194" s="14">
        <v>1450</v>
      </c>
      <c r="J1194" s="14">
        <v>920</v>
      </c>
      <c r="K1194" s="10">
        <f t="shared" si="18"/>
        <v>1980</v>
      </c>
    </row>
    <row r="1195" spans="1:11" x14ac:dyDescent="0.3">
      <c r="A1195" s="2">
        <f>IF(_xlfn.CONCAT(B1195:C1195)=_xlfn.CONCAT(B1194:C1194),MAX($A$2:A1194),MAX($A$2:A1194)+1)</f>
        <v>553</v>
      </c>
      <c r="B1195" s="3">
        <v>45245</v>
      </c>
      <c r="C1195" s="2" t="s">
        <v>113</v>
      </c>
      <c r="D1195" s="47" t="str">
        <f>_xlfn.XLOOKUP(C1195,Proveedores!A:A,Proveedores!B:B)</f>
        <v>UNIMARC</v>
      </c>
      <c r="E1195" s="2">
        <v>1029</v>
      </c>
      <c r="F1195" s="2" t="str">
        <f>_xlfn.XLOOKUP(E1195,Productos!A:A,Productos!B:B)</f>
        <v>FOSFOROS</v>
      </c>
      <c r="G1195" s="2" t="str">
        <f>_xlfn.XLOOKUP(F1195,Productos!B:B,Productos!C:C)</f>
        <v>UN</v>
      </c>
      <c r="H1195" s="12">
        <v>1</v>
      </c>
      <c r="I1195" s="14">
        <v>970</v>
      </c>
      <c r="J1195" s="14">
        <v>0</v>
      </c>
      <c r="K1195" s="10">
        <f t="shared" si="18"/>
        <v>970</v>
      </c>
    </row>
    <row r="1196" spans="1:11" x14ac:dyDescent="0.3">
      <c r="A1196" s="2">
        <f>IF(_xlfn.CONCAT(B1196:C1196)=_xlfn.CONCAT(B1195:C1195),MAX($A$2:A1195),MAX($A$2:A1195)+1)</f>
        <v>554</v>
      </c>
      <c r="B1196" s="3">
        <v>45260</v>
      </c>
      <c r="C1196" s="2" t="s">
        <v>113</v>
      </c>
      <c r="D1196" s="47" t="str">
        <f>_xlfn.XLOOKUP(C1196,Proveedores!A:A,Proveedores!B:B)</f>
        <v>UNIMARC</v>
      </c>
      <c r="E1196" s="2">
        <v>27</v>
      </c>
      <c r="F1196" s="2" t="str">
        <f>_xlfn.XLOOKUP(E1196,Productos!A:A,Productos!B:B)</f>
        <v>TRUTRO DE POLLO</v>
      </c>
      <c r="G1196" s="2" t="str">
        <f>_xlfn.XLOOKUP(F1196,Productos!B:B,Productos!C:C)</f>
        <v>KG</v>
      </c>
      <c r="H1196" s="12">
        <v>4.0259999999999998</v>
      </c>
      <c r="I1196" s="14">
        <v>2390</v>
      </c>
      <c r="J1196" s="14">
        <v>0</v>
      </c>
      <c r="K1196" s="10">
        <f t="shared" si="18"/>
        <v>9622</v>
      </c>
    </row>
    <row r="1197" spans="1:11" x14ac:dyDescent="0.3">
      <c r="A1197" s="2">
        <f>IF(_xlfn.CONCAT(B1197:C1197)=_xlfn.CONCAT(B1196:C1196),MAX($A$2:A1196),MAX($A$2:A1196)+1)</f>
        <v>554</v>
      </c>
      <c r="B1197" s="3">
        <v>45260</v>
      </c>
      <c r="C1197" s="2" t="s">
        <v>113</v>
      </c>
      <c r="D1197" s="47" t="str">
        <f>_xlfn.XLOOKUP(C1197,Proveedores!A:A,Proveedores!B:B)</f>
        <v>UNIMARC</v>
      </c>
      <c r="E1197" s="2">
        <v>1008</v>
      </c>
      <c r="F1197" s="2" t="str">
        <f>_xlfn.XLOOKUP(E1197,Productos!A:A,Productos!B:B)</f>
        <v>PAN CASA</v>
      </c>
      <c r="G1197" s="2" t="str">
        <f>_xlfn.XLOOKUP(F1197,Productos!B:B,Productos!C:C)</f>
        <v>KG</v>
      </c>
      <c r="H1197" s="12">
        <v>0.98199999999999998</v>
      </c>
      <c r="I1197" s="14">
        <v>2190</v>
      </c>
      <c r="J1197" s="14">
        <v>0</v>
      </c>
      <c r="K1197" s="10">
        <f t="shared" si="18"/>
        <v>2151</v>
      </c>
    </row>
    <row r="1198" spans="1:11" x14ac:dyDescent="0.3">
      <c r="A1198" s="2">
        <f>IF(_xlfn.CONCAT(B1198:C1198)=_xlfn.CONCAT(B1197:C1197),MAX($A$2:A1197),MAX($A$2:A1197)+1)</f>
        <v>554</v>
      </c>
      <c r="B1198" s="3">
        <v>45260</v>
      </c>
      <c r="C1198" s="2" t="s">
        <v>113</v>
      </c>
      <c r="D1198" s="47" t="str">
        <f>_xlfn.XLOOKUP(C1198,Proveedores!A:A,Proveedores!B:B)</f>
        <v>UNIMARC</v>
      </c>
      <c r="E1198" s="2">
        <v>22</v>
      </c>
      <c r="F1198" s="2" t="str">
        <f>_xlfn.XLOOKUP(E1198,Productos!A:A,Productos!B:B)</f>
        <v>LASAÑA</v>
      </c>
      <c r="G1198" s="2" t="str">
        <f>_xlfn.XLOOKUP(F1198,Productos!B:B,Productos!C:C)</f>
        <v>UN</v>
      </c>
      <c r="H1198" s="12">
        <v>3</v>
      </c>
      <c r="I1198" s="14">
        <v>1950</v>
      </c>
      <c r="J1198" s="14">
        <v>870</v>
      </c>
      <c r="K1198" s="10">
        <f t="shared" si="18"/>
        <v>4980</v>
      </c>
    </row>
    <row r="1199" spans="1:11" x14ac:dyDescent="0.3">
      <c r="A1199" s="2">
        <f>IF(_xlfn.CONCAT(B1199:C1199)=_xlfn.CONCAT(B1198:C1198),MAX($A$2:A1198),MAX($A$2:A1198)+1)</f>
        <v>554</v>
      </c>
      <c r="B1199" s="3">
        <v>45260</v>
      </c>
      <c r="C1199" s="2" t="s">
        <v>113</v>
      </c>
      <c r="D1199" s="47" t="str">
        <f>_xlfn.XLOOKUP(C1199,Proveedores!A:A,Proveedores!B:B)</f>
        <v>UNIMARC</v>
      </c>
      <c r="E1199" s="2">
        <v>142</v>
      </c>
      <c r="F1199" s="2" t="str">
        <f>_xlfn.XLOOKUP(E1199,Productos!A:A,Productos!B:B)</f>
        <v xml:space="preserve">AGUARDIENTE </v>
      </c>
      <c r="G1199" s="2" t="str">
        <f>_xlfn.XLOOKUP(F1199,Productos!B:B,Productos!C:C)</f>
        <v>UN</v>
      </c>
      <c r="H1199" s="12">
        <v>1</v>
      </c>
      <c r="I1199" s="14">
        <v>6390</v>
      </c>
      <c r="J1199" s="14">
        <v>2125</v>
      </c>
      <c r="K1199" s="10">
        <f t="shared" si="18"/>
        <v>4265</v>
      </c>
    </row>
    <row r="1200" spans="1:11" x14ac:dyDescent="0.3">
      <c r="A1200" s="2">
        <f>IF(_xlfn.CONCAT(B1200:C1200)=_xlfn.CONCAT(B1199:C1199),MAX($A$2:A1199),MAX($A$2:A1199)+1)</f>
        <v>554</v>
      </c>
      <c r="B1200" s="3">
        <v>45260</v>
      </c>
      <c r="C1200" s="2" t="s">
        <v>113</v>
      </c>
      <c r="D1200" s="47" t="str">
        <f>_xlfn.XLOOKUP(C1200,Proveedores!A:A,Proveedores!B:B)</f>
        <v>UNIMARC</v>
      </c>
      <c r="E1200" s="2">
        <v>11</v>
      </c>
      <c r="F1200" s="2" t="str">
        <f>_xlfn.XLOOKUP(E1200,Productos!A:A,Productos!B:B)</f>
        <v>PAN MOLDE</v>
      </c>
      <c r="G1200" s="2" t="str">
        <f>_xlfn.XLOOKUP(F1200,Productos!B:B,Productos!C:C)</f>
        <v>UN</v>
      </c>
      <c r="H1200" s="12">
        <v>1</v>
      </c>
      <c r="I1200" s="14">
        <v>1190</v>
      </c>
      <c r="J1200" s="14">
        <v>200</v>
      </c>
      <c r="K1200" s="10">
        <f t="shared" si="18"/>
        <v>990</v>
      </c>
    </row>
    <row r="1201" spans="1:11" x14ac:dyDescent="0.3">
      <c r="A1201" s="2">
        <f>IF(_xlfn.CONCAT(B1201:C1201)=_xlfn.CONCAT(B1200:C1200),MAX($A$2:A1200),MAX($A$2:A1200)+1)</f>
        <v>554</v>
      </c>
      <c r="B1201" s="3">
        <v>45260</v>
      </c>
      <c r="C1201" s="2" t="s">
        <v>113</v>
      </c>
      <c r="D1201" s="47" t="str">
        <f>_xlfn.XLOOKUP(C1201,Proveedores!A:A,Proveedores!B:B)</f>
        <v>UNIMARC</v>
      </c>
      <c r="E1201" s="2">
        <v>1041</v>
      </c>
      <c r="F1201" s="2" t="str">
        <f>_xlfn.XLOOKUP(E1201,Productos!A:A,Productos!B:B)</f>
        <v>ACCESORIOS COCINA</v>
      </c>
      <c r="G1201" s="2" t="str">
        <f>_xlfn.XLOOKUP(F1201,Productos!B:B,Productos!C:C)</f>
        <v>UN</v>
      </c>
      <c r="H1201" s="12">
        <v>1</v>
      </c>
      <c r="I1201" s="14">
        <v>2290</v>
      </c>
      <c r="J1201" s="14">
        <v>1374</v>
      </c>
      <c r="K1201" s="10">
        <f t="shared" si="18"/>
        <v>916</v>
      </c>
    </row>
    <row r="1202" spans="1:11" x14ac:dyDescent="0.3">
      <c r="A1202" s="2">
        <f>IF(_xlfn.CONCAT(B1202:C1202)=_xlfn.CONCAT(B1201:C1201),MAX($A$2:A1201),MAX($A$2:A1201)+1)</f>
        <v>554</v>
      </c>
      <c r="B1202" s="3">
        <v>45260</v>
      </c>
      <c r="C1202" s="2" t="s">
        <v>113</v>
      </c>
      <c r="D1202" s="47" t="str">
        <f>_xlfn.XLOOKUP(C1202,Proveedores!A:A,Proveedores!B:B)</f>
        <v>UNIMARC</v>
      </c>
      <c r="E1202" s="2">
        <v>1040</v>
      </c>
      <c r="F1202" s="2" t="str">
        <f>_xlfn.XLOOKUP(E1202,Productos!A:A,Productos!B:B)</f>
        <v>ACCESORIOS CASA</v>
      </c>
      <c r="G1202" s="2" t="str">
        <f>_xlfn.XLOOKUP(F1202,Productos!B:B,Productos!C:C)</f>
        <v>UN</v>
      </c>
      <c r="H1202" s="12">
        <v>2</v>
      </c>
      <c r="I1202" s="14">
        <v>2990</v>
      </c>
      <c r="J1202" s="14">
        <v>3588</v>
      </c>
      <c r="K1202" s="10">
        <f t="shared" si="18"/>
        <v>2392</v>
      </c>
    </row>
    <row r="1203" spans="1:11" x14ac:dyDescent="0.3">
      <c r="A1203" s="2">
        <f>IF(_xlfn.CONCAT(B1203:C1203)=_xlfn.CONCAT(B1202:C1202),MAX($A$2:A1202),MAX($A$2:A1202)+1)</f>
        <v>554</v>
      </c>
      <c r="B1203" s="3">
        <v>45260</v>
      </c>
      <c r="C1203" s="2" t="s">
        <v>113</v>
      </c>
      <c r="D1203" s="47" t="str">
        <f>_xlfn.XLOOKUP(C1203,Proveedores!A:A,Proveedores!B:B)</f>
        <v>UNIMARC</v>
      </c>
      <c r="E1203" s="2">
        <v>1041</v>
      </c>
      <c r="F1203" s="2" t="str">
        <f>_xlfn.XLOOKUP(E1203,Productos!A:A,Productos!B:B)</f>
        <v>ACCESORIOS COCINA</v>
      </c>
      <c r="G1203" s="2" t="str">
        <f>_xlfn.XLOOKUP(F1203,Productos!B:B,Productos!C:C)</f>
        <v>UN</v>
      </c>
      <c r="H1203" s="12">
        <v>3</v>
      </c>
      <c r="I1203" s="14">
        <v>2490</v>
      </c>
      <c r="J1203" s="14">
        <f>1494+2988</f>
        <v>4482</v>
      </c>
      <c r="K1203" s="10">
        <f t="shared" si="18"/>
        <v>2988</v>
      </c>
    </row>
    <row r="1204" spans="1:11" x14ac:dyDescent="0.3">
      <c r="A1204" s="2">
        <f>IF(_xlfn.CONCAT(B1204:C1204)=_xlfn.CONCAT(B1203:C1203),MAX($A$2:A1203),MAX($A$2:A1203)+1)</f>
        <v>555</v>
      </c>
      <c r="B1204" s="3">
        <v>45232</v>
      </c>
      <c r="C1204" s="2" t="s">
        <v>113</v>
      </c>
      <c r="D1204" s="47" t="str">
        <f>_xlfn.XLOOKUP(C1204,Proveedores!A:A,Proveedores!B:B)</f>
        <v>UNIMARC</v>
      </c>
      <c r="E1204" s="2">
        <v>1008</v>
      </c>
      <c r="F1204" s="2" t="str">
        <f>_xlfn.XLOOKUP(E1204,Productos!A:A,Productos!B:B)</f>
        <v>PAN CASA</v>
      </c>
      <c r="G1204" s="2" t="str">
        <f>_xlfn.XLOOKUP(F1204,Productos!B:B,Productos!C:C)</f>
        <v>KG</v>
      </c>
      <c r="H1204" s="12">
        <v>0.78</v>
      </c>
      <c r="I1204" s="14">
        <v>2190</v>
      </c>
      <c r="J1204" s="14">
        <v>0</v>
      </c>
      <c r="K1204" s="10">
        <f t="shared" si="18"/>
        <v>1708</v>
      </c>
    </row>
    <row r="1205" spans="1:11" x14ac:dyDescent="0.3">
      <c r="A1205" s="2">
        <f>IF(_xlfn.CONCAT(B1205:C1205)=_xlfn.CONCAT(B1204:C1204),MAX($A$2:A1204),MAX($A$2:A1204)+1)</f>
        <v>555</v>
      </c>
      <c r="B1205" s="3">
        <v>45232</v>
      </c>
      <c r="C1205" s="2" t="s">
        <v>113</v>
      </c>
      <c r="D1205" s="47" t="str">
        <f>_xlfn.XLOOKUP(C1205,Proveedores!A:A,Proveedores!B:B)</f>
        <v>UNIMARC</v>
      </c>
      <c r="E1205" s="2">
        <v>11</v>
      </c>
      <c r="F1205" s="2" t="str">
        <f>_xlfn.XLOOKUP(E1205,Productos!A:A,Productos!B:B)</f>
        <v>PAN MOLDE</v>
      </c>
      <c r="G1205" s="2" t="str">
        <f>_xlfn.XLOOKUP(F1205,Productos!B:B,Productos!C:C)</f>
        <v>UN</v>
      </c>
      <c r="H1205" s="12">
        <v>1</v>
      </c>
      <c r="I1205" s="14">
        <v>1990</v>
      </c>
      <c r="J1205" s="14">
        <v>0</v>
      </c>
      <c r="K1205" s="10">
        <f t="shared" si="18"/>
        <v>1990</v>
      </c>
    </row>
    <row r="1206" spans="1:11" x14ac:dyDescent="0.3">
      <c r="A1206" s="2">
        <f>IF(_xlfn.CONCAT(B1206:C1206)=_xlfn.CONCAT(B1205:C1205),MAX($A$2:A1205),MAX($A$2:A1205)+1)</f>
        <v>555</v>
      </c>
      <c r="B1206" s="3">
        <v>45232</v>
      </c>
      <c r="C1206" s="2" t="s">
        <v>113</v>
      </c>
      <c r="D1206" s="47" t="str">
        <f>_xlfn.XLOOKUP(C1206,Proveedores!A:A,Proveedores!B:B)</f>
        <v>UNIMARC</v>
      </c>
      <c r="E1206" s="2">
        <v>15</v>
      </c>
      <c r="F1206" s="2" t="str">
        <f>_xlfn.XLOOKUP(E1206,Productos!A:A,Productos!B:B)</f>
        <v>AZUCAR</v>
      </c>
      <c r="G1206" s="2" t="str">
        <f>_xlfn.XLOOKUP(F1206,Productos!B:B,Productos!C:C)</f>
        <v>KG</v>
      </c>
      <c r="H1206" s="12">
        <v>1</v>
      </c>
      <c r="I1206" s="14">
        <v>1890</v>
      </c>
      <c r="J1206" s="14">
        <v>133</v>
      </c>
      <c r="K1206" s="10">
        <f t="shared" si="18"/>
        <v>1757</v>
      </c>
    </row>
    <row r="1207" spans="1:11" x14ac:dyDescent="0.3">
      <c r="A1207" s="2">
        <f>IF(_xlfn.CONCAT(B1207:C1207)=_xlfn.CONCAT(B1206:C1206),MAX($A$2:A1206),MAX($A$2:A1206)+1)</f>
        <v>555</v>
      </c>
      <c r="B1207" s="3">
        <v>45232</v>
      </c>
      <c r="C1207" s="2" t="s">
        <v>113</v>
      </c>
      <c r="D1207" s="47" t="str">
        <f>_xlfn.XLOOKUP(C1207,Proveedores!A:A,Proveedores!B:B)</f>
        <v>UNIMARC</v>
      </c>
      <c r="E1207" s="2">
        <v>1011</v>
      </c>
      <c r="F1207" s="2" t="str">
        <f>_xlfn.XLOOKUP(E1207,Productos!A:A,Productos!B:B)</f>
        <v>ART. LIMPIEZA</v>
      </c>
      <c r="G1207" s="2" t="str">
        <f>_xlfn.XLOOKUP(F1207,Productos!B:B,Productos!C:C)</f>
        <v>UN</v>
      </c>
      <c r="H1207" s="12">
        <v>1</v>
      </c>
      <c r="I1207" s="14">
        <v>1640</v>
      </c>
      <c r="J1207" s="14">
        <v>0</v>
      </c>
      <c r="K1207" s="10">
        <f t="shared" si="18"/>
        <v>1640</v>
      </c>
    </row>
    <row r="1208" spans="1:11" x14ac:dyDescent="0.3">
      <c r="A1208" s="2">
        <f>IF(_xlfn.CONCAT(B1208:C1208)=_xlfn.CONCAT(B1207:C1207),MAX($A$2:A1207),MAX($A$2:A1207)+1)</f>
        <v>556</v>
      </c>
      <c r="B1208" s="3">
        <v>45233</v>
      </c>
      <c r="C1208" s="2" t="s">
        <v>113</v>
      </c>
      <c r="D1208" s="47" t="str">
        <f>_xlfn.XLOOKUP(C1208,Proveedores!A:A,Proveedores!B:B)</f>
        <v>UNIMARC</v>
      </c>
      <c r="E1208" s="2">
        <v>27</v>
      </c>
      <c r="F1208" s="2" t="str">
        <f>_xlfn.XLOOKUP(E1208,Productos!A:A,Productos!B:B)</f>
        <v>TRUTRO DE POLLO</v>
      </c>
      <c r="G1208" s="2" t="str">
        <f>_xlfn.XLOOKUP(F1208,Productos!B:B,Productos!C:C)</f>
        <v>KG</v>
      </c>
      <c r="H1208" s="12">
        <v>2.3860000000000001</v>
      </c>
      <c r="I1208" s="14">
        <v>2390</v>
      </c>
      <c r="J1208" s="14">
        <v>0</v>
      </c>
      <c r="K1208" s="10">
        <f t="shared" si="18"/>
        <v>5703</v>
      </c>
    </row>
    <row r="1209" spans="1:11" x14ac:dyDescent="0.3">
      <c r="A1209" s="2">
        <f>IF(_xlfn.CONCAT(B1209:C1209)=_xlfn.CONCAT(B1208:C1208),MAX($A$2:A1208),MAX($A$2:A1208)+1)</f>
        <v>556</v>
      </c>
      <c r="B1209" s="3">
        <v>45233</v>
      </c>
      <c r="C1209" s="2" t="s">
        <v>113</v>
      </c>
      <c r="D1209" s="47" t="str">
        <f>_xlfn.XLOOKUP(C1209,Proveedores!A:A,Proveedores!B:B)</f>
        <v>UNIMARC</v>
      </c>
      <c r="E1209" s="2">
        <v>43</v>
      </c>
      <c r="F1209" s="2" t="str">
        <f>_xlfn.XLOOKUP(E1209,Productos!A:A,Productos!B:B)</f>
        <v>VINO BLANCO</v>
      </c>
      <c r="G1209" s="2" t="str">
        <f>_xlfn.XLOOKUP(F1209,Productos!B:B,Productos!C:C)</f>
        <v>UN</v>
      </c>
      <c r="H1209" s="12">
        <v>1</v>
      </c>
      <c r="I1209" s="14">
        <v>3770</v>
      </c>
      <c r="J1209" s="14">
        <v>520</v>
      </c>
      <c r="K1209" s="10">
        <f t="shared" si="18"/>
        <v>3250</v>
      </c>
    </row>
    <row r="1210" spans="1:11" x14ac:dyDescent="0.3">
      <c r="A1210" s="2">
        <f>IF(_xlfn.CONCAT(B1210:C1210)=_xlfn.CONCAT(B1209:C1209),MAX($A$2:A1209),MAX($A$2:A1209)+1)</f>
        <v>557</v>
      </c>
      <c r="B1210" s="3">
        <v>45240</v>
      </c>
      <c r="C1210" s="2" t="s">
        <v>113</v>
      </c>
      <c r="D1210" s="47" t="str">
        <f>_xlfn.XLOOKUP(C1210,Proveedores!A:A,Proveedores!B:B)</f>
        <v>UNIMARC</v>
      </c>
      <c r="E1210" s="2">
        <v>11</v>
      </c>
      <c r="F1210" s="2" t="str">
        <f>_xlfn.XLOOKUP(E1210,Productos!A:A,Productos!B:B)</f>
        <v>PAN MOLDE</v>
      </c>
      <c r="G1210" s="2" t="str">
        <f>_xlfn.XLOOKUP(F1210,Productos!B:B,Productos!C:C)</f>
        <v>UN</v>
      </c>
      <c r="H1210" s="12">
        <v>1</v>
      </c>
      <c r="I1210" s="14">
        <v>2390</v>
      </c>
      <c r="J1210" s="14">
        <v>0</v>
      </c>
      <c r="K1210" s="10">
        <f t="shared" si="18"/>
        <v>2390</v>
      </c>
    </row>
    <row r="1211" spans="1:11" x14ac:dyDescent="0.3">
      <c r="A1211" s="2">
        <f>IF(_xlfn.CONCAT(B1211:C1211)=_xlfn.CONCAT(B1210:C1210),MAX($A$2:A1210),MAX($A$2:A1210)+1)</f>
        <v>557</v>
      </c>
      <c r="B1211" s="3">
        <v>45240</v>
      </c>
      <c r="C1211" s="2" t="s">
        <v>113</v>
      </c>
      <c r="D1211" s="47" t="str">
        <f>_xlfn.XLOOKUP(C1211,Proveedores!A:A,Proveedores!B:B)</f>
        <v>UNIMARC</v>
      </c>
      <c r="E1211" s="2">
        <v>42</v>
      </c>
      <c r="F1211" s="2" t="str">
        <f>_xlfn.XLOOKUP(E1211,Productos!A:A,Productos!B:B)</f>
        <v>PECHUGA POLLO</v>
      </c>
      <c r="G1211" s="2" t="str">
        <f>_xlfn.XLOOKUP(F1211,Productos!B:B,Productos!C:C)</f>
        <v>KG</v>
      </c>
      <c r="H1211" s="12">
        <v>2.0579999999999998</v>
      </c>
      <c r="I1211" s="14">
        <v>2990</v>
      </c>
      <c r="J1211" s="14">
        <v>0</v>
      </c>
      <c r="K1211" s="10">
        <f t="shared" si="18"/>
        <v>6153</v>
      </c>
    </row>
    <row r="1212" spans="1:11" x14ac:dyDescent="0.3">
      <c r="A1212" s="2">
        <f>IF(_xlfn.CONCAT(B1212:C1212)=_xlfn.CONCAT(B1211:C1211),MAX($A$2:A1211),MAX($A$2:A1211)+1)</f>
        <v>558</v>
      </c>
      <c r="B1212" s="3">
        <v>45240</v>
      </c>
      <c r="C1212" s="2" t="s">
        <v>109</v>
      </c>
      <c r="D1212" s="47" t="str">
        <f>_xlfn.XLOOKUP(C1212,Proveedores!A:A,Proveedores!B:B)</f>
        <v>SANTA ISABEL</v>
      </c>
      <c r="E1212" s="2">
        <v>27</v>
      </c>
      <c r="F1212" s="2" t="str">
        <f>_xlfn.XLOOKUP(E1212,Productos!A:A,Productos!B:B)</f>
        <v>TRUTRO DE POLLO</v>
      </c>
      <c r="G1212" s="2" t="str">
        <f>_xlfn.XLOOKUP(F1212,Productos!B:B,Productos!C:C)</f>
        <v>KG</v>
      </c>
      <c r="H1212" s="12">
        <v>1.92</v>
      </c>
      <c r="I1212" s="14">
        <v>2390</v>
      </c>
      <c r="J1212" s="14">
        <v>229</v>
      </c>
      <c r="K1212" s="10">
        <f t="shared" si="18"/>
        <v>4360</v>
      </c>
    </row>
    <row r="1213" spans="1:11" x14ac:dyDescent="0.3">
      <c r="A1213" s="2">
        <f>IF(_xlfn.CONCAT(B1213:C1213)=_xlfn.CONCAT(B1212:C1212),MAX($A$2:A1212),MAX($A$2:A1212)+1)</f>
        <v>558</v>
      </c>
      <c r="B1213" s="3">
        <v>45240</v>
      </c>
      <c r="C1213" s="2" t="s">
        <v>109</v>
      </c>
      <c r="D1213" s="47" t="str">
        <f>_xlfn.XLOOKUP(C1213,Proveedores!A:A,Proveedores!B:B)</f>
        <v>SANTA ISABEL</v>
      </c>
      <c r="E1213" s="2">
        <v>1008</v>
      </c>
      <c r="F1213" s="2" t="str">
        <f>_xlfn.XLOOKUP(E1213,Productos!A:A,Productos!B:B)</f>
        <v>PAN CASA</v>
      </c>
      <c r="G1213" s="2" t="str">
        <f>_xlfn.XLOOKUP(F1213,Productos!B:B,Productos!C:C)</f>
        <v>KG</v>
      </c>
      <c r="H1213" s="12">
        <v>0.83799999999999997</v>
      </c>
      <c r="I1213" s="14">
        <v>2189</v>
      </c>
      <c r="J1213" s="14">
        <v>92</v>
      </c>
      <c r="K1213" s="10">
        <f t="shared" si="18"/>
        <v>1742</v>
      </c>
    </row>
    <row r="1214" spans="1:11" x14ac:dyDescent="0.3">
      <c r="A1214" s="2">
        <f>IF(_xlfn.CONCAT(B1214:C1214)=_xlfn.CONCAT(B1213:C1213),MAX($A$2:A1213),MAX($A$2:A1213)+1)</f>
        <v>558</v>
      </c>
      <c r="B1214" s="3">
        <v>45240</v>
      </c>
      <c r="C1214" s="2" t="s">
        <v>109</v>
      </c>
      <c r="D1214" s="47" t="str">
        <f>_xlfn.XLOOKUP(C1214,Proveedores!A:A,Proveedores!B:B)</f>
        <v>SANTA ISABEL</v>
      </c>
      <c r="E1214" s="2">
        <v>72</v>
      </c>
      <c r="F1214" s="2" t="str">
        <f>_xlfn.XLOOKUP(E1214,Productos!A:A,Productos!B:B)</f>
        <v>FRUTAS</v>
      </c>
      <c r="G1214" s="2" t="str">
        <f>_xlfn.XLOOKUP(F1214,Productos!B:B,Productos!C:C)</f>
        <v>UN</v>
      </c>
      <c r="H1214" s="12">
        <v>1</v>
      </c>
      <c r="I1214" s="14">
        <v>774</v>
      </c>
      <c r="J1214" s="14">
        <v>38</v>
      </c>
      <c r="K1214" s="10">
        <f t="shared" si="18"/>
        <v>736</v>
      </c>
    </row>
    <row r="1215" spans="1:11" x14ac:dyDescent="0.3">
      <c r="A1215" s="2">
        <f>IF(_xlfn.CONCAT(B1215:C1215)=_xlfn.CONCAT(B1214:C1214),MAX($A$2:A1214),MAX($A$2:A1214)+1)</f>
        <v>558</v>
      </c>
      <c r="B1215" s="3">
        <v>45240</v>
      </c>
      <c r="C1215" s="2" t="s">
        <v>109</v>
      </c>
      <c r="D1215" s="47" t="str">
        <f>_xlfn.XLOOKUP(C1215,Proveedores!A:A,Proveedores!B:B)</f>
        <v>SANTA ISABEL</v>
      </c>
      <c r="E1215" s="2">
        <v>1019</v>
      </c>
      <c r="F1215" s="2" t="str">
        <f>_xlfn.XLOOKUP(E1215,Productos!A:A,Productos!B:B)</f>
        <v>TORTILLAS</v>
      </c>
      <c r="G1215" s="2" t="str">
        <f>_xlfn.XLOOKUP(F1215,Productos!B:B,Productos!C:C)</f>
        <v>UN</v>
      </c>
      <c r="H1215" s="12">
        <v>1</v>
      </c>
      <c r="I1215" s="14">
        <v>2290</v>
      </c>
      <c r="J1215" s="14">
        <v>115</v>
      </c>
      <c r="K1215" s="10">
        <f t="shared" si="18"/>
        <v>2175</v>
      </c>
    </row>
    <row r="1216" spans="1:11" x14ac:dyDescent="0.3">
      <c r="A1216" s="2">
        <f>IF(_xlfn.CONCAT(B1216:C1216)=_xlfn.CONCAT(B1215:C1215),MAX($A$2:A1215),MAX($A$2:A1215)+1)</f>
        <v>558</v>
      </c>
      <c r="B1216" s="3">
        <v>45240</v>
      </c>
      <c r="C1216" s="2" t="s">
        <v>109</v>
      </c>
      <c r="D1216" s="47" t="str">
        <f>_xlfn.XLOOKUP(C1216,Proveedores!A:A,Proveedores!B:B)</f>
        <v>SANTA ISABEL</v>
      </c>
      <c r="E1216" s="2">
        <v>16</v>
      </c>
      <c r="F1216" s="2" t="str">
        <f>_xlfn.XLOOKUP(E1216,Productos!A:A,Productos!B:B)</f>
        <v>HARINA</v>
      </c>
      <c r="G1216" s="2" t="str">
        <f>_xlfn.XLOOKUP(F1216,Productos!B:B,Productos!C:C)</f>
        <v>KG</v>
      </c>
      <c r="H1216" s="12">
        <v>2</v>
      </c>
      <c r="I1216" s="14">
        <v>940</v>
      </c>
      <c r="J1216" s="14">
        <v>94</v>
      </c>
      <c r="K1216" s="10">
        <f t="shared" si="18"/>
        <v>1786</v>
      </c>
    </row>
    <row r="1217" spans="1:11" x14ac:dyDescent="0.3">
      <c r="A1217" s="2">
        <f>IF(_xlfn.CONCAT(B1217:C1217)=_xlfn.CONCAT(B1216:C1216),MAX($A$2:A1216),MAX($A$2:A1216)+1)</f>
        <v>558</v>
      </c>
      <c r="B1217" s="3">
        <v>45240</v>
      </c>
      <c r="C1217" s="2" t="s">
        <v>109</v>
      </c>
      <c r="D1217" s="47" t="str">
        <f>_xlfn.XLOOKUP(C1217,Proveedores!A:A,Proveedores!B:B)</f>
        <v>SANTA ISABEL</v>
      </c>
      <c r="E1217" s="2">
        <v>143</v>
      </c>
      <c r="F1217" s="2" t="str">
        <f>_xlfn.XLOOKUP(E1217,Productos!A:A,Productos!B:B)</f>
        <v>YOGHURT NATURAL</v>
      </c>
      <c r="G1217" s="2" t="str">
        <f>_xlfn.XLOOKUP(F1217,Productos!B:B,Productos!C:C)</f>
        <v>UN</v>
      </c>
      <c r="H1217" s="12">
        <v>4</v>
      </c>
      <c r="I1217" s="14">
        <v>385</v>
      </c>
      <c r="J1217" s="14">
        <v>140</v>
      </c>
      <c r="K1217" s="10">
        <f t="shared" si="18"/>
        <v>1400</v>
      </c>
    </row>
    <row r="1218" spans="1:11" x14ac:dyDescent="0.3">
      <c r="A1218" s="2">
        <f>IF(_xlfn.CONCAT(B1218:C1218)=_xlfn.CONCAT(B1217:C1217),MAX($A$2:A1217),MAX($A$2:A1217)+1)</f>
        <v>558</v>
      </c>
      <c r="B1218" s="3">
        <v>45240</v>
      </c>
      <c r="C1218" s="2" t="s">
        <v>109</v>
      </c>
      <c r="D1218" s="47" t="str">
        <f>_xlfn.XLOOKUP(C1218,Proveedores!A:A,Proveedores!B:B)</f>
        <v>SANTA ISABEL</v>
      </c>
      <c r="E1218" s="2">
        <v>1047</v>
      </c>
      <c r="F1218" s="2" t="str">
        <f>_xlfn.XLOOKUP(E1218,Productos!A:A,Productos!B:B)</f>
        <v>YOGHURT CASA</v>
      </c>
      <c r="G1218" s="2" t="str">
        <f>_xlfn.XLOOKUP(F1218,Productos!B:B,Productos!C:C)</f>
        <v>UN</v>
      </c>
      <c r="H1218" s="12">
        <v>4</v>
      </c>
      <c r="I1218" s="14">
        <v>449</v>
      </c>
      <c r="J1218" s="14">
        <v>90</v>
      </c>
      <c r="K1218" s="10">
        <f t="shared" si="18"/>
        <v>1706</v>
      </c>
    </row>
    <row r="1219" spans="1:11" x14ac:dyDescent="0.3">
      <c r="A1219" s="2">
        <f>IF(_xlfn.CONCAT(B1219:C1219)=_xlfn.CONCAT(B1218:C1218),MAX($A$2:A1218),MAX($A$2:A1218)+1)</f>
        <v>558</v>
      </c>
      <c r="B1219" s="3">
        <v>45240</v>
      </c>
      <c r="C1219" s="2" t="s">
        <v>109</v>
      </c>
      <c r="D1219" s="47" t="str">
        <f>_xlfn.XLOOKUP(C1219,Proveedores!A:A,Proveedores!B:B)</f>
        <v>SANTA ISABEL</v>
      </c>
      <c r="E1219" s="2">
        <v>55</v>
      </c>
      <c r="F1219" s="2" t="str">
        <f>_xlfn.XLOOKUP(E1219,Productos!A:A,Productos!B:B)</f>
        <v>CERVEZA</v>
      </c>
      <c r="G1219" s="2" t="str">
        <f>_xlfn.XLOOKUP(F1219,Productos!B:B,Productos!C:C)</f>
        <v>UN</v>
      </c>
      <c r="H1219" s="12">
        <v>3</v>
      </c>
      <c r="I1219" s="14">
        <v>1250</v>
      </c>
      <c r="J1219" s="14">
        <v>750</v>
      </c>
      <c r="K1219" s="10">
        <f t="shared" ref="K1219:K1282" si="19">ROUND((H1219*I1219)-J1219, 0)</f>
        <v>3000</v>
      </c>
    </row>
    <row r="1220" spans="1:11" x14ac:dyDescent="0.3">
      <c r="A1220" s="2">
        <f>IF(_xlfn.CONCAT(B1220:C1220)=_xlfn.CONCAT(B1219:C1219),MAX($A$2:A1219),MAX($A$2:A1219)+1)</f>
        <v>558</v>
      </c>
      <c r="B1220" s="3">
        <v>45240</v>
      </c>
      <c r="C1220" s="2" t="s">
        <v>109</v>
      </c>
      <c r="D1220" s="47" t="str">
        <f>_xlfn.XLOOKUP(C1220,Proveedores!A:A,Proveedores!B:B)</f>
        <v>SANTA ISABEL</v>
      </c>
      <c r="E1220" s="2">
        <v>-1</v>
      </c>
      <c r="F1220" s="2" t="str">
        <f>_xlfn.XLOOKUP(E1220,Productos!A:A,Productos!B:B)</f>
        <v>OTROS</v>
      </c>
      <c r="G1220" s="2" t="str">
        <f>_xlfn.XLOOKUP(F1220,Productos!B:B,Productos!C:C)</f>
        <v>UN</v>
      </c>
      <c r="H1220" s="12">
        <v>2</v>
      </c>
      <c r="I1220" s="14">
        <v>759</v>
      </c>
      <c r="J1220" s="14">
        <v>76</v>
      </c>
      <c r="K1220" s="10">
        <f t="shared" si="19"/>
        <v>1442</v>
      </c>
    </row>
    <row r="1221" spans="1:11" x14ac:dyDescent="0.3">
      <c r="A1221" s="2">
        <f>IF(_xlfn.CONCAT(B1221:C1221)=_xlfn.CONCAT(B1220:C1220),MAX($A$2:A1220),MAX($A$2:A1220)+1)</f>
        <v>558</v>
      </c>
      <c r="B1221" s="3">
        <v>45240</v>
      </c>
      <c r="C1221" s="2" t="s">
        <v>109</v>
      </c>
      <c r="D1221" s="47" t="str">
        <f>_xlfn.XLOOKUP(C1221,Proveedores!A:A,Proveedores!B:B)</f>
        <v>SANTA ISABEL</v>
      </c>
      <c r="E1221" s="2">
        <v>15</v>
      </c>
      <c r="F1221" s="2" t="str">
        <f>_xlfn.XLOOKUP(E1221,Productos!A:A,Productos!B:B)</f>
        <v>AZUCAR</v>
      </c>
      <c r="G1221" s="2" t="str">
        <f>_xlfn.XLOOKUP(F1221,Productos!B:B,Productos!C:C)</f>
        <v>KG</v>
      </c>
      <c r="H1221" s="12">
        <v>1</v>
      </c>
      <c r="I1221" s="14">
        <v>1279</v>
      </c>
      <c r="J1221" s="14">
        <v>64</v>
      </c>
      <c r="K1221" s="10">
        <f t="shared" si="19"/>
        <v>1215</v>
      </c>
    </row>
    <row r="1222" spans="1:11" x14ac:dyDescent="0.3">
      <c r="A1222" s="2">
        <f>IF(_xlfn.CONCAT(B1222:C1222)=_xlfn.CONCAT(B1221:C1221),MAX($A$2:A1221),MAX($A$2:A1221)+1)</f>
        <v>558</v>
      </c>
      <c r="B1222" s="3">
        <v>45240</v>
      </c>
      <c r="C1222" s="2" t="s">
        <v>109</v>
      </c>
      <c r="D1222" s="47" t="str">
        <f>_xlfn.XLOOKUP(C1222,Proveedores!A:A,Proveedores!B:B)</f>
        <v>SANTA ISABEL</v>
      </c>
      <c r="E1222" s="2">
        <v>1032</v>
      </c>
      <c r="F1222" s="2" t="str">
        <f>_xlfn.XLOOKUP(E1222,Productos!A:A,Productos!B:B)</f>
        <v>TÉ - CAJA</v>
      </c>
      <c r="G1222" s="2" t="str">
        <f>_xlfn.XLOOKUP(F1222,Productos!B:B,Productos!C:C)</f>
        <v>UN</v>
      </c>
      <c r="H1222" s="12">
        <v>1</v>
      </c>
      <c r="I1222" s="14">
        <v>2549</v>
      </c>
      <c r="J1222" s="14">
        <v>127</v>
      </c>
      <c r="K1222" s="10">
        <f t="shared" si="19"/>
        <v>2422</v>
      </c>
    </row>
    <row r="1223" spans="1:11" x14ac:dyDescent="0.3">
      <c r="A1223" s="2">
        <f>IF(_xlfn.CONCAT(B1223:C1223)=_xlfn.CONCAT(B1222:C1222),MAX($A$2:A1222),MAX($A$2:A1222)+1)</f>
        <v>559</v>
      </c>
      <c r="B1223" s="3">
        <v>45246</v>
      </c>
      <c r="C1223" s="2" t="s">
        <v>391</v>
      </c>
      <c r="D1223" s="47" t="str">
        <f>_xlfn.XLOOKUP(C1223,Proveedores!A:A,Proveedores!B:B)</f>
        <v>LMN LTDA</v>
      </c>
      <c r="E1223" s="2">
        <v>1048</v>
      </c>
      <c r="F1223" s="2" t="str">
        <f>_xlfn.XLOOKUP(E1223,Productos!A:A,Productos!B:B)</f>
        <v>PILAS</v>
      </c>
      <c r="G1223" s="2" t="str">
        <f>_xlfn.XLOOKUP(F1223,Productos!B:B,Productos!C:C)</f>
        <v>UN</v>
      </c>
      <c r="H1223" s="12">
        <v>1</v>
      </c>
      <c r="I1223" s="14">
        <v>1000</v>
      </c>
      <c r="J1223" s="14">
        <v>0</v>
      </c>
      <c r="K1223" s="10">
        <f t="shared" si="19"/>
        <v>1000</v>
      </c>
    </row>
    <row r="1224" spans="1:11" x14ac:dyDescent="0.3">
      <c r="A1224" s="2">
        <f>IF(_xlfn.CONCAT(B1224:C1224)=_xlfn.CONCAT(B1223:C1223),MAX($A$2:A1223),MAX($A$2:A1223)+1)</f>
        <v>560</v>
      </c>
      <c r="B1224" s="3">
        <v>45251</v>
      </c>
      <c r="C1224" s="2" t="s">
        <v>378</v>
      </c>
      <c r="D1224" s="47" t="str">
        <f>_xlfn.XLOOKUP(C1224,Proveedores!A:A,Proveedores!B:B)</f>
        <v>DANIEL GONZALEZ</v>
      </c>
      <c r="E1224" s="2">
        <v>25</v>
      </c>
      <c r="F1224" s="2" t="str">
        <f>_xlfn.XLOOKUP(E1224,Productos!A:A,Productos!B:B)</f>
        <v>ACEITUNAS ECONOMICAS</v>
      </c>
      <c r="G1224" s="2" t="str">
        <f>_xlfn.XLOOKUP(F1224,Productos!B:B,Productos!C:C)</f>
        <v>KG</v>
      </c>
      <c r="H1224" s="12">
        <v>1</v>
      </c>
      <c r="I1224" s="10">
        <f>6750+1078</f>
        <v>7828</v>
      </c>
      <c r="J1224" s="14">
        <v>0</v>
      </c>
      <c r="K1224" s="10">
        <f t="shared" si="19"/>
        <v>7828</v>
      </c>
    </row>
    <row r="1225" spans="1:11" x14ac:dyDescent="0.3">
      <c r="A1225" s="2">
        <f>IF(_xlfn.CONCAT(B1225:C1225)=_xlfn.CONCAT(B1224:C1224),MAX($A$2:A1224),MAX($A$2:A1224)+1)</f>
        <v>561</v>
      </c>
      <c r="B1225" s="3">
        <v>45252</v>
      </c>
      <c r="C1225" s="2" t="s">
        <v>323</v>
      </c>
      <c r="D1225" s="47" t="str">
        <f>_xlfn.XLOOKUP(C1225,Proveedores!A:A,Proveedores!B:B)</f>
        <v>AGUAS GONZALO</v>
      </c>
      <c r="E1225" s="2">
        <v>1012</v>
      </c>
      <c r="F1225" s="2" t="str">
        <f>_xlfn.XLOOKUP(E1225,Productos!A:A,Productos!B:B)</f>
        <v>AGUA BIDON</v>
      </c>
      <c r="G1225" s="2" t="str">
        <f>_xlfn.XLOOKUP(F1225,Productos!B:B,Productos!C:C)</f>
        <v>UN</v>
      </c>
      <c r="H1225" s="12">
        <v>2</v>
      </c>
      <c r="I1225" s="14">
        <v>2000</v>
      </c>
      <c r="J1225" s="14">
        <v>0</v>
      </c>
      <c r="K1225" s="10">
        <f t="shared" si="19"/>
        <v>4000</v>
      </c>
    </row>
    <row r="1226" spans="1:11" x14ac:dyDescent="0.3">
      <c r="A1226" s="2">
        <f>IF(_xlfn.CONCAT(B1226:C1226)=_xlfn.CONCAT(B1225:C1225),MAX($A$2:A1225),MAX($A$2:A1225)+1)</f>
        <v>562</v>
      </c>
      <c r="B1226" s="3">
        <v>45183</v>
      </c>
      <c r="C1226" s="2" t="s">
        <v>706</v>
      </c>
      <c r="D1226" s="47" t="str">
        <f>_xlfn.XLOOKUP(C1226,Proveedores!A:A,Proveedores!B:B)</f>
        <v>CARNES SOFIA ARANGO</v>
      </c>
      <c r="E1226" s="2">
        <v>28</v>
      </c>
      <c r="F1226" s="2" t="str">
        <f>_xlfn.XLOOKUP(E1226,Productos!A:A,Productos!B:B)</f>
        <v>CHULETAS</v>
      </c>
      <c r="G1226" s="2" t="str">
        <f>_xlfn.XLOOKUP(F1226,Productos!B:B,Productos!C:C)</f>
        <v>KG</v>
      </c>
      <c r="H1226" s="12">
        <v>1.1763157894736842</v>
      </c>
      <c r="I1226" s="14">
        <v>3800</v>
      </c>
      <c r="J1226" s="14">
        <v>0</v>
      </c>
      <c r="K1226" s="10">
        <f t="shared" si="19"/>
        <v>4470</v>
      </c>
    </row>
    <row r="1227" spans="1:11" x14ac:dyDescent="0.3">
      <c r="A1227" s="2">
        <f>IF(_xlfn.CONCAT(B1227:C1227)=_xlfn.CONCAT(B1226:C1226),MAX($A$2:A1226),MAX($A$2:A1226)+1)</f>
        <v>563</v>
      </c>
      <c r="B1227" s="3">
        <v>45240</v>
      </c>
      <c r="C1227" s="2" t="s">
        <v>706</v>
      </c>
      <c r="D1227" s="47" t="str">
        <f>_xlfn.XLOOKUP(C1227,Proveedores!A:A,Proveedores!B:B)</f>
        <v>CARNES SOFIA ARANGO</v>
      </c>
      <c r="E1227" s="2">
        <v>28</v>
      </c>
      <c r="F1227" s="2" t="str">
        <f>_xlfn.XLOOKUP(E1227,Productos!A:A,Productos!B:B)</f>
        <v>CHULETAS</v>
      </c>
      <c r="G1227" s="2" t="str">
        <f>_xlfn.XLOOKUP(F1227,Productos!B:B,Productos!C:C)</f>
        <v>KG</v>
      </c>
      <c r="H1227" s="12">
        <v>0.66578947368421049</v>
      </c>
      <c r="I1227" s="14">
        <v>3800</v>
      </c>
      <c r="J1227" s="14">
        <v>0</v>
      </c>
      <c r="K1227" s="10">
        <f t="shared" si="19"/>
        <v>2530</v>
      </c>
    </row>
    <row r="1228" spans="1:11" x14ac:dyDescent="0.3">
      <c r="A1228" s="2">
        <f>IF(_xlfn.CONCAT(B1228:C1228)=_xlfn.CONCAT(B1227:C1227),MAX($A$2:A1227),MAX($A$2:A1227)+1)</f>
        <v>564</v>
      </c>
      <c r="B1228" s="3">
        <v>45260</v>
      </c>
      <c r="C1228" s="2" t="s">
        <v>706</v>
      </c>
      <c r="D1228" s="47" t="str">
        <f>_xlfn.XLOOKUP(C1228,Proveedores!A:A,Proveedores!B:B)</f>
        <v>CARNES SOFIA ARANGO</v>
      </c>
      <c r="E1228" s="2">
        <v>28</v>
      </c>
      <c r="F1228" s="2" t="str">
        <f>_xlfn.XLOOKUP(E1228,Productos!A:A,Productos!B:B)</f>
        <v>CHULETAS</v>
      </c>
      <c r="G1228" s="2" t="str">
        <f>_xlfn.XLOOKUP(F1228,Productos!B:B,Productos!C:C)</f>
        <v>KG</v>
      </c>
      <c r="H1228" s="12">
        <v>1.0263157894736843</v>
      </c>
      <c r="I1228" s="14">
        <v>3800</v>
      </c>
      <c r="J1228" s="14">
        <v>0</v>
      </c>
      <c r="K1228" s="10">
        <f t="shared" si="19"/>
        <v>3900</v>
      </c>
    </row>
    <row r="1229" spans="1:11" x14ac:dyDescent="0.3">
      <c r="A1229" s="2">
        <f>IF(_xlfn.CONCAT(B1229:C1229)=_xlfn.CONCAT(B1228:C1228),MAX($A$2:A1228),MAX($A$2:A1228)+1)</f>
        <v>565</v>
      </c>
      <c r="B1229" s="3">
        <v>45245</v>
      </c>
      <c r="C1229" s="2" t="s">
        <v>706</v>
      </c>
      <c r="D1229" s="47" t="str">
        <f>_xlfn.XLOOKUP(C1229,Proveedores!A:A,Proveedores!B:B)</f>
        <v>CARNES SOFIA ARANGO</v>
      </c>
      <c r="E1229" s="2">
        <v>28</v>
      </c>
      <c r="F1229" s="2" t="str">
        <f>_xlfn.XLOOKUP(E1229,Productos!A:A,Productos!B:B)</f>
        <v>CHULETAS</v>
      </c>
      <c r="G1229" s="2" t="str">
        <f>_xlfn.XLOOKUP(F1229,Productos!B:B,Productos!C:C)</f>
        <v>KG</v>
      </c>
      <c r="H1229" s="12">
        <v>1.4210526315789473</v>
      </c>
      <c r="I1229" s="14">
        <v>3800</v>
      </c>
      <c r="J1229" s="14">
        <v>0</v>
      </c>
      <c r="K1229" s="10">
        <f t="shared" si="19"/>
        <v>5400</v>
      </c>
    </row>
    <row r="1230" spans="1:11" x14ac:dyDescent="0.3">
      <c r="A1230" s="2">
        <f>IF(_xlfn.CONCAT(B1230:C1230)=_xlfn.CONCAT(B1229:C1229),MAX($A$2:A1229),MAX($A$2:A1229)+1)</f>
        <v>566</v>
      </c>
      <c r="B1230" s="3">
        <v>45260</v>
      </c>
      <c r="C1230" s="2" t="s">
        <v>116</v>
      </c>
      <c r="D1230" s="47" t="str">
        <f>_xlfn.XLOOKUP(C1230,Proveedores!A:A,Proveedores!B:B)</f>
        <v>EMPRESA COMERCIAL LA VEGA</v>
      </c>
      <c r="E1230" s="2">
        <v>56</v>
      </c>
      <c r="F1230" s="2" t="str">
        <f>_xlfn.XLOOKUP(E1230,Productos!A:A,Productos!B:B)</f>
        <v>VERDURAS</v>
      </c>
      <c r="G1230" s="2" t="str">
        <f>_xlfn.XLOOKUP(F1230,Productos!B:B,Productos!C:C)</f>
        <v>UN</v>
      </c>
      <c r="H1230" s="12">
        <v>1</v>
      </c>
      <c r="I1230" s="14">
        <v>1900</v>
      </c>
      <c r="J1230" s="14">
        <v>0</v>
      </c>
      <c r="K1230" s="10">
        <f t="shared" si="19"/>
        <v>1900</v>
      </c>
    </row>
    <row r="1231" spans="1:11" x14ac:dyDescent="0.3">
      <c r="A1231" s="2">
        <f>IF(_xlfn.CONCAT(B1231:C1231)=_xlfn.CONCAT(B1230:C1230),MAX($A$2:A1230),MAX($A$2:A1230)+1)</f>
        <v>567</v>
      </c>
      <c r="B1231" s="3">
        <v>45257</v>
      </c>
      <c r="C1231" s="2" t="s">
        <v>116</v>
      </c>
      <c r="D1231" s="47" t="str">
        <f>_xlfn.XLOOKUP(C1231,Proveedores!A:A,Proveedores!B:B)</f>
        <v>EMPRESA COMERCIAL LA VEGA</v>
      </c>
      <c r="E1231" s="2">
        <v>56</v>
      </c>
      <c r="F1231" s="2" t="str">
        <f>_xlfn.XLOOKUP(E1231,Productos!A:A,Productos!B:B)</f>
        <v>VERDURAS</v>
      </c>
      <c r="G1231" s="2" t="str">
        <f>_xlfn.XLOOKUP(F1231,Productos!B:B,Productos!C:C)</f>
        <v>UN</v>
      </c>
      <c r="H1231" s="12">
        <v>1</v>
      </c>
      <c r="I1231" s="14">
        <v>2200</v>
      </c>
      <c r="J1231" s="14">
        <v>0</v>
      </c>
      <c r="K1231" s="10">
        <f t="shared" si="19"/>
        <v>2200</v>
      </c>
    </row>
    <row r="1232" spans="1:11" x14ac:dyDescent="0.3">
      <c r="A1232" s="2">
        <f>IF(_xlfn.CONCAT(B1232:C1232)=_xlfn.CONCAT(B1231:C1231),MAX($A$2:A1231),MAX($A$2:A1231)+1)</f>
        <v>568</v>
      </c>
      <c r="B1232" s="3">
        <v>45258</v>
      </c>
      <c r="C1232" s="2" t="s">
        <v>116</v>
      </c>
      <c r="D1232" s="47" t="str">
        <f>_xlfn.XLOOKUP(C1232,Proveedores!A:A,Proveedores!B:B)</f>
        <v>EMPRESA COMERCIAL LA VEGA</v>
      </c>
      <c r="E1232" s="2">
        <v>56</v>
      </c>
      <c r="F1232" s="2" t="str">
        <f>_xlfn.XLOOKUP(E1232,Productos!A:A,Productos!B:B)</f>
        <v>VERDURAS</v>
      </c>
      <c r="G1232" s="2" t="str">
        <f>_xlfn.XLOOKUP(F1232,Productos!B:B,Productos!C:C)</f>
        <v>UN</v>
      </c>
      <c r="H1232" s="12">
        <v>1</v>
      </c>
      <c r="I1232" s="14">
        <v>3200</v>
      </c>
      <c r="J1232" s="14">
        <v>0</v>
      </c>
      <c r="K1232" s="10">
        <f t="shared" si="19"/>
        <v>3200</v>
      </c>
    </row>
    <row r="1233" spans="1:11" x14ac:dyDescent="0.3">
      <c r="A1233" s="2">
        <f>IF(_xlfn.CONCAT(B1233:C1233)=_xlfn.CONCAT(B1232:C1232),MAX($A$2:A1232),MAX($A$2:A1232)+1)</f>
        <v>569</v>
      </c>
      <c r="B1233" s="3">
        <v>45256</v>
      </c>
      <c r="C1233" s="2" t="s">
        <v>116</v>
      </c>
      <c r="D1233" s="47" t="str">
        <f>_xlfn.XLOOKUP(C1233,Proveedores!A:A,Proveedores!B:B)</f>
        <v>EMPRESA COMERCIAL LA VEGA</v>
      </c>
      <c r="E1233" s="2">
        <v>56</v>
      </c>
      <c r="F1233" s="2" t="str">
        <f>_xlfn.XLOOKUP(E1233,Productos!A:A,Productos!B:B)</f>
        <v>VERDURAS</v>
      </c>
      <c r="G1233" s="2" t="str">
        <f>_xlfn.XLOOKUP(F1233,Productos!B:B,Productos!C:C)</f>
        <v>UN</v>
      </c>
      <c r="H1233" s="12">
        <v>1</v>
      </c>
      <c r="I1233" s="14">
        <v>4600</v>
      </c>
      <c r="J1233" s="14">
        <v>0</v>
      </c>
      <c r="K1233" s="10">
        <f t="shared" si="19"/>
        <v>4600</v>
      </c>
    </row>
    <row r="1234" spans="1:11" x14ac:dyDescent="0.3">
      <c r="A1234" s="2">
        <f>IF(_xlfn.CONCAT(B1234:C1234)=_xlfn.CONCAT(B1233:C1233),MAX($A$2:A1233),MAX($A$2:A1233)+1)</f>
        <v>570</v>
      </c>
      <c r="B1234" s="3">
        <v>45255</v>
      </c>
      <c r="C1234" s="2" t="s">
        <v>116</v>
      </c>
      <c r="D1234" s="47" t="str">
        <f>_xlfn.XLOOKUP(C1234,Proveedores!A:A,Proveedores!B:B)</f>
        <v>EMPRESA COMERCIAL LA VEGA</v>
      </c>
      <c r="E1234" s="2">
        <v>56</v>
      </c>
      <c r="F1234" s="2" t="str">
        <f>_xlfn.XLOOKUP(E1234,Productos!A:A,Productos!B:B)</f>
        <v>VERDURAS</v>
      </c>
      <c r="G1234" s="2" t="str">
        <f>_xlfn.XLOOKUP(F1234,Productos!B:B,Productos!C:C)</f>
        <v>UN</v>
      </c>
      <c r="H1234" s="12">
        <v>1</v>
      </c>
      <c r="I1234" s="14">
        <v>5640</v>
      </c>
      <c r="J1234" s="14">
        <v>0</v>
      </c>
      <c r="K1234" s="10">
        <f t="shared" si="19"/>
        <v>5640</v>
      </c>
    </row>
    <row r="1235" spans="1:11" x14ac:dyDescent="0.3">
      <c r="A1235" s="2">
        <f>IF(_xlfn.CONCAT(B1235:C1235)=_xlfn.CONCAT(B1234:C1234),MAX($A$2:A1234),MAX($A$2:A1234)+1)</f>
        <v>571</v>
      </c>
      <c r="B1235" s="3">
        <v>45251</v>
      </c>
      <c r="C1235" s="2" t="s">
        <v>116</v>
      </c>
      <c r="D1235" s="47" t="str">
        <f>_xlfn.XLOOKUP(C1235,Proveedores!A:A,Proveedores!B:B)</f>
        <v>EMPRESA COMERCIAL LA VEGA</v>
      </c>
      <c r="E1235" s="2">
        <v>56</v>
      </c>
      <c r="F1235" s="2" t="str">
        <f>_xlfn.XLOOKUP(E1235,Productos!A:A,Productos!B:B)</f>
        <v>VERDURAS</v>
      </c>
      <c r="G1235" s="2" t="str">
        <f>_xlfn.XLOOKUP(F1235,Productos!B:B,Productos!C:C)</f>
        <v>UN</v>
      </c>
      <c r="H1235" s="12">
        <v>1</v>
      </c>
      <c r="I1235" s="14">
        <v>3600</v>
      </c>
      <c r="J1235" s="14">
        <v>0</v>
      </c>
      <c r="K1235" s="10">
        <f t="shared" si="19"/>
        <v>3600</v>
      </c>
    </row>
    <row r="1236" spans="1:11" x14ac:dyDescent="0.3">
      <c r="A1236" s="2">
        <f>IF(_xlfn.CONCAT(B1236:C1236)=_xlfn.CONCAT(B1235:C1235),MAX($A$2:A1235),MAX($A$2:A1235)+1)</f>
        <v>572</v>
      </c>
      <c r="B1236" s="3">
        <v>45233</v>
      </c>
      <c r="C1236" s="2" t="s">
        <v>116</v>
      </c>
      <c r="D1236" s="47" t="str">
        <f>_xlfn.XLOOKUP(C1236,Proveedores!A:A,Proveedores!B:B)</f>
        <v>EMPRESA COMERCIAL LA VEGA</v>
      </c>
      <c r="E1236" s="2">
        <v>56</v>
      </c>
      <c r="F1236" s="2" t="str">
        <f>_xlfn.XLOOKUP(E1236,Productos!A:A,Productos!B:B)</f>
        <v>VERDURAS</v>
      </c>
      <c r="G1236" s="2" t="str">
        <f>_xlfn.XLOOKUP(F1236,Productos!B:B,Productos!C:C)</f>
        <v>UN</v>
      </c>
      <c r="H1236" s="12">
        <v>1</v>
      </c>
      <c r="I1236" s="14">
        <v>7700</v>
      </c>
      <c r="J1236" s="14">
        <v>0</v>
      </c>
      <c r="K1236" s="10">
        <f t="shared" si="19"/>
        <v>7700</v>
      </c>
    </row>
    <row r="1237" spans="1:11" x14ac:dyDescent="0.3">
      <c r="A1237" s="2">
        <f>IF(_xlfn.CONCAT(B1237:C1237)=_xlfn.CONCAT(B1236:C1236),MAX($A$2:A1236),MAX($A$2:A1236)+1)</f>
        <v>573</v>
      </c>
      <c r="B1237" s="3">
        <v>45246</v>
      </c>
      <c r="C1237" s="2" t="s">
        <v>116</v>
      </c>
      <c r="D1237" s="47" t="str">
        <f>_xlfn.XLOOKUP(C1237,Proveedores!A:A,Proveedores!B:B)</f>
        <v>EMPRESA COMERCIAL LA VEGA</v>
      </c>
      <c r="E1237" s="2">
        <v>56</v>
      </c>
      <c r="F1237" s="2" t="str">
        <f>_xlfn.XLOOKUP(E1237,Productos!A:A,Productos!B:B)</f>
        <v>VERDURAS</v>
      </c>
      <c r="G1237" s="2" t="str">
        <f>_xlfn.XLOOKUP(F1237,Productos!B:B,Productos!C:C)</f>
        <v>UN</v>
      </c>
      <c r="H1237" s="12">
        <v>1</v>
      </c>
      <c r="I1237" s="14">
        <v>2700</v>
      </c>
      <c r="J1237" s="14">
        <v>0</v>
      </c>
      <c r="K1237" s="10">
        <f t="shared" si="19"/>
        <v>2700</v>
      </c>
    </row>
    <row r="1238" spans="1:11" x14ac:dyDescent="0.3">
      <c r="A1238" s="2">
        <f>IF(_xlfn.CONCAT(B1238:C1238)=_xlfn.CONCAT(B1237:C1237),MAX($A$2:A1237),MAX($A$2:A1237)+1)</f>
        <v>574</v>
      </c>
      <c r="B1238" s="3">
        <v>45248</v>
      </c>
      <c r="C1238" s="2" t="s">
        <v>116</v>
      </c>
      <c r="D1238" s="47" t="str">
        <f>_xlfn.XLOOKUP(C1238,Proveedores!A:A,Proveedores!B:B)</f>
        <v>EMPRESA COMERCIAL LA VEGA</v>
      </c>
      <c r="E1238" s="2">
        <v>56</v>
      </c>
      <c r="F1238" s="2" t="str">
        <f>_xlfn.XLOOKUP(E1238,Productos!A:A,Productos!B:B)</f>
        <v>VERDURAS</v>
      </c>
      <c r="G1238" s="2" t="str">
        <f>_xlfn.XLOOKUP(F1238,Productos!B:B,Productos!C:C)</f>
        <v>UN</v>
      </c>
      <c r="H1238" s="12">
        <v>1</v>
      </c>
      <c r="I1238" s="14">
        <v>5170</v>
      </c>
      <c r="J1238" s="14">
        <v>0</v>
      </c>
      <c r="K1238" s="10">
        <f t="shared" si="19"/>
        <v>5170</v>
      </c>
    </row>
    <row r="1239" spans="1:11" x14ac:dyDescent="0.3">
      <c r="A1239" s="2">
        <f>IF(_xlfn.CONCAT(B1239:C1239)=_xlfn.CONCAT(B1238:C1238),MAX($A$2:A1238),MAX($A$2:A1238)+1)</f>
        <v>575</v>
      </c>
      <c r="B1239" s="3">
        <v>45250</v>
      </c>
      <c r="C1239" s="2" t="s">
        <v>116</v>
      </c>
      <c r="D1239" s="47" t="str">
        <f>_xlfn.XLOOKUP(C1239,Proveedores!A:A,Proveedores!B:B)</f>
        <v>EMPRESA COMERCIAL LA VEGA</v>
      </c>
      <c r="E1239" s="2">
        <v>56</v>
      </c>
      <c r="F1239" s="2" t="str">
        <f>_xlfn.XLOOKUP(E1239,Productos!A:A,Productos!B:B)</f>
        <v>VERDURAS</v>
      </c>
      <c r="G1239" s="2" t="str">
        <f>_xlfn.XLOOKUP(F1239,Productos!B:B,Productos!C:C)</f>
        <v>UN</v>
      </c>
      <c r="H1239" s="12">
        <v>1</v>
      </c>
      <c r="I1239" s="14">
        <v>5600</v>
      </c>
      <c r="J1239" s="14">
        <v>0</v>
      </c>
      <c r="K1239" s="10">
        <f t="shared" si="19"/>
        <v>5600</v>
      </c>
    </row>
    <row r="1240" spans="1:11" x14ac:dyDescent="0.3">
      <c r="A1240" s="2">
        <f>IF(_xlfn.CONCAT(B1240:C1240)=_xlfn.CONCAT(B1239:C1239),MAX($A$2:A1239),MAX($A$2:A1239)+1)</f>
        <v>575</v>
      </c>
      <c r="B1240" s="3">
        <v>45250</v>
      </c>
      <c r="C1240" s="2" t="s">
        <v>116</v>
      </c>
      <c r="D1240" s="47" t="str">
        <f>_xlfn.XLOOKUP(C1240,Proveedores!A:A,Proveedores!B:B)</f>
        <v>EMPRESA COMERCIAL LA VEGA</v>
      </c>
      <c r="E1240" s="2">
        <v>56</v>
      </c>
      <c r="F1240" s="2" t="str">
        <f>_xlfn.XLOOKUP(E1240,Productos!A:A,Productos!B:B)</f>
        <v>VERDURAS</v>
      </c>
      <c r="G1240" s="2" t="str">
        <f>_xlfn.XLOOKUP(F1240,Productos!B:B,Productos!C:C)</f>
        <v>UN</v>
      </c>
      <c r="H1240" s="12">
        <v>1</v>
      </c>
      <c r="I1240" s="14">
        <v>3150</v>
      </c>
      <c r="J1240" s="14">
        <v>0</v>
      </c>
      <c r="K1240" s="10">
        <f t="shared" si="19"/>
        <v>3150</v>
      </c>
    </row>
    <row r="1241" spans="1:11" x14ac:dyDescent="0.3">
      <c r="A1241" s="2">
        <f>IF(_xlfn.CONCAT(B1241:C1241)=_xlfn.CONCAT(B1240:C1240),MAX($A$2:A1240),MAX($A$2:A1240)+1)</f>
        <v>576</v>
      </c>
      <c r="B1241" s="3">
        <v>45243</v>
      </c>
      <c r="C1241" s="2" t="s">
        <v>116</v>
      </c>
      <c r="D1241" s="47" t="str">
        <f>_xlfn.XLOOKUP(C1241,Proveedores!A:A,Proveedores!B:B)</f>
        <v>EMPRESA COMERCIAL LA VEGA</v>
      </c>
      <c r="E1241" s="2">
        <v>56</v>
      </c>
      <c r="F1241" s="2" t="str">
        <f>_xlfn.XLOOKUP(E1241,Productos!A:A,Productos!B:B)</f>
        <v>VERDURAS</v>
      </c>
      <c r="G1241" s="2" t="str">
        <f>_xlfn.XLOOKUP(F1241,Productos!B:B,Productos!C:C)</f>
        <v>UN</v>
      </c>
      <c r="H1241" s="12">
        <v>1</v>
      </c>
      <c r="I1241" s="14">
        <v>6350</v>
      </c>
      <c r="J1241" s="14">
        <v>0</v>
      </c>
      <c r="K1241" s="10">
        <f t="shared" si="19"/>
        <v>6350</v>
      </c>
    </row>
    <row r="1242" spans="1:11" x14ac:dyDescent="0.3">
      <c r="A1242" s="2">
        <f>IF(_xlfn.CONCAT(B1242:C1242)=_xlfn.CONCAT(B1241:C1241),MAX($A$2:A1241),MAX($A$2:A1241)+1)</f>
        <v>577</v>
      </c>
      <c r="B1242" s="3">
        <v>45252</v>
      </c>
      <c r="C1242" s="2" t="s">
        <v>116</v>
      </c>
      <c r="D1242" s="47" t="str">
        <f>_xlfn.XLOOKUP(C1242,Proveedores!A:A,Proveedores!B:B)</f>
        <v>EMPRESA COMERCIAL LA VEGA</v>
      </c>
      <c r="E1242" s="2">
        <v>56</v>
      </c>
      <c r="F1242" s="2" t="str">
        <f>_xlfn.XLOOKUP(E1242,Productos!A:A,Productos!B:B)</f>
        <v>VERDURAS</v>
      </c>
      <c r="G1242" s="2" t="str">
        <f>_xlfn.XLOOKUP(F1242,Productos!B:B,Productos!C:C)</f>
        <v>UN</v>
      </c>
      <c r="H1242" s="12">
        <v>1</v>
      </c>
      <c r="I1242" s="14">
        <v>1700</v>
      </c>
      <c r="J1242" s="14">
        <v>0</v>
      </c>
      <c r="K1242" s="10">
        <f t="shared" si="19"/>
        <v>1700</v>
      </c>
    </row>
    <row r="1243" spans="1:11" x14ac:dyDescent="0.3">
      <c r="A1243" s="2">
        <f>IF(_xlfn.CONCAT(B1243:C1243)=_xlfn.CONCAT(B1242:C1242),MAX($A$2:A1242),MAX($A$2:A1242)+1)</f>
        <v>578</v>
      </c>
      <c r="B1243" s="3">
        <v>45240</v>
      </c>
      <c r="C1243" s="2" t="s">
        <v>116</v>
      </c>
      <c r="D1243" s="47" t="str">
        <f>_xlfn.XLOOKUP(C1243,Proveedores!A:A,Proveedores!B:B)</f>
        <v>EMPRESA COMERCIAL LA VEGA</v>
      </c>
      <c r="E1243" s="2">
        <v>56</v>
      </c>
      <c r="F1243" s="2" t="str">
        <f>_xlfn.XLOOKUP(E1243,Productos!A:A,Productos!B:B)</f>
        <v>VERDURAS</v>
      </c>
      <c r="G1243" s="2" t="str">
        <f>_xlfn.XLOOKUP(F1243,Productos!B:B,Productos!C:C)</f>
        <v>UN</v>
      </c>
      <c r="H1243" s="12">
        <v>1</v>
      </c>
      <c r="I1243" s="14">
        <v>9460</v>
      </c>
      <c r="J1243" s="14">
        <v>0</v>
      </c>
      <c r="K1243" s="10">
        <f t="shared" si="19"/>
        <v>9460</v>
      </c>
    </row>
    <row r="1244" spans="1:11" x14ac:dyDescent="0.3">
      <c r="A1244" s="2">
        <f>IF(_xlfn.CONCAT(B1244:C1244)=_xlfn.CONCAT(B1243:C1243),MAX($A$2:A1243),MAX($A$2:A1243)+1)</f>
        <v>579</v>
      </c>
      <c r="B1244" s="3">
        <v>45241</v>
      </c>
      <c r="C1244" s="2" t="s">
        <v>116</v>
      </c>
      <c r="D1244" s="47" t="str">
        <f>_xlfn.XLOOKUP(C1244,Proveedores!A:A,Proveedores!B:B)</f>
        <v>EMPRESA COMERCIAL LA VEGA</v>
      </c>
      <c r="E1244" s="2">
        <v>56</v>
      </c>
      <c r="F1244" s="2" t="str">
        <f>_xlfn.XLOOKUP(E1244,Productos!A:A,Productos!B:B)</f>
        <v>VERDURAS</v>
      </c>
      <c r="G1244" s="2" t="str">
        <f>_xlfn.XLOOKUP(F1244,Productos!B:B,Productos!C:C)</f>
        <v>UN</v>
      </c>
      <c r="H1244" s="12">
        <v>1</v>
      </c>
      <c r="I1244" s="14">
        <v>1600</v>
      </c>
      <c r="J1244" s="14">
        <v>0</v>
      </c>
      <c r="K1244" s="10">
        <f t="shared" si="19"/>
        <v>1600</v>
      </c>
    </row>
    <row r="1245" spans="1:11" x14ac:dyDescent="0.3">
      <c r="A1245" s="2">
        <f>IF(_xlfn.CONCAT(B1245:C1245)=_xlfn.CONCAT(B1244:C1244),MAX($A$2:A1244),MAX($A$2:A1244)+1)</f>
        <v>580</v>
      </c>
      <c r="B1245" s="3">
        <v>45244</v>
      </c>
      <c r="C1245" s="2" t="s">
        <v>116</v>
      </c>
      <c r="D1245" s="47" t="str">
        <f>_xlfn.XLOOKUP(C1245,Proveedores!A:A,Proveedores!B:B)</f>
        <v>EMPRESA COMERCIAL LA VEGA</v>
      </c>
      <c r="E1245" s="2">
        <v>56</v>
      </c>
      <c r="F1245" s="2" t="str">
        <f>_xlfn.XLOOKUP(E1245,Productos!A:A,Productos!B:B)</f>
        <v>VERDURAS</v>
      </c>
      <c r="G1245" s="2" t="str">
        <f>_xlfn.XLOOKUP(F1245,Productos!B:B,Productos!C:C)</f>
        <v>UN</v>
      </c>
      <c r="H1245" s="12">
        <v>1</v>
      </c>
      <c r="I1245" s="14">
        <v>2600</v>
      </c>
      <c r="J1245" s="14">
        <v>0</v>
      </c>
      <c r="K1245" s="10">
        <f t="shared" si="19"/>
        <v>2600</v>
      </c>
    </row>
    <row r="1246" spans="1:11" x14ac:dyDescent="0.3">
      <c r="A1246" s="2">
        <f>IF(_xlfn.CONCAT(B1246:C1246)=_xlfn.CONCAT(B1245:C1245),MAX($A$2:A1245),MAX($A$2:A1245)+1)</f>
        <v>580</v>
      </c>
      <c r="B1246" s="3">
        <v>45244</v>
      </c>
      <c r="C1246" s="2" t="s">
        <v>116</v>
      </c>
      <c r="D1246" s="47" t="str">
        <f>_xlfn.XLOOKUP(C1246,Proveedores!A:A,Proveedores!B:B)</f>
        <v>EMPRESA COMERCIAL LA VEGA</v>
      </c>
      <c r="E1246" s="2">
        <v>56</v>
      </c>
      <c r="F1246" s="2" t="str">
        <f>_xlfn.XLOOKUP(E1246,Productos!A:A,Productos!B:B)</f>
        <v>VERDURAS</v>
      </c>
      <c r="G1246" s="2" t="str">
        <f>_xlfn.XLOOKUP(F1246,Productos!B:B,Productos!C:C)</f>
        <v>UN</v>
      </c>
      <c r="H1246" s="12">
        <v>1</v>
      </c>
      <c r="I1246" s="14">
        <v>1700</v>
      </c>
      <c r="J1246" s="14">
        <v>0</v>
      </c>
      <c r="K1246" s="10">
        <f t="shared" si="19"/>
        <v>1700</v>
      </c>
    </row>
    <row r="1247" spans="1:11" x14ac:dyDescent="0.3">
      <c r="A1247" s="2">
        <f>IF(_xlfn.CONCAT(B1247:C1247)=_xlfn.CONCAT(B1246:C1246),MAX($A$2:A1246),MAX($A$2:A1246)+1)</f>
        <v>581</v>
      </c>
      <c r="B1247" s="3">
        <v>45237</v>
      </c>
      <c r="C1247" s="2" t="s">
        <v>116</v>
      </c>
      <c r="D1247" s="47" t="str">
        <f>_xlfn.XLOOKUP(C1247,Proveedores!A:A,Proveedores!B:B)</f>
        <v>EMPRESA COMERCIAL LA VEGA</v>
      </c>
      <c r="E1247" s="2">
        <v>56</v>
      </c>
      <c r="F1247" s="2" t="str">
        <f>_xlfn.XLOOKUP(E1247,Productos!A:A,Productos!B:B)</f>
        <v>VERDURAS</v>
      </c>
      <c r="G1247" s="2" t="str">
        <f>_xlfn.XLOOKUP(F1247,Productos!B:B,Productos!C:C)</f>
        <v>UN</v>
      </c>
      <c r="H1247" s="12">
        <v>1</v>
      </c>
      <c r="I1247" s="14">
        <v>3850</v>
      </c>
      <c r="J1247" s="14">
        <v>0</v>
      </c>
      <c r="K1247" s="10">
        <f t="shared" si="19"/>
        <v>3850</v>
      </c>
    </row>
    <row r="1248" spans="1:11" x14ac:dyDescent="0.3">
      <c r="A1248" s="2">
        <f>IF(_xlfn.CONCAT(B1248:C1248)=_xlfn.CONCAT(B1247:C1247),MAX($A$2:A1247),MAX($A$2:A1247)+1)</f>
        <v>582</v>
      </c>
      <c r="B1248" s="3">
        <v>45238</v>
      </c>
      <c r="C1248" s="2" t="s">
        <v>116</v>
      </c>
      <c r="D1248" s="47" t="str">
        <f>_xlfn.XLOOKUP(C1248,Proveedores!A:A,Proveedores!B:B)</f>
        <v>EMPRESA COMERCIAL LA VEGA</v>
      </c>
      <c r="E1248" s="2">
        <v>56</v>
      </c>
      <c r="F1248" s="2" t="str">
        <f>_xlfn.XLOOKUP(E1248,Productos!A:A,Productos!B:B)</f>
        <v>VERDURAS</v>
      </c>
      <c r="G1248" s="2" t="str">
        <f>_xlfn.XLOOKUP(F1248,Productos!B:B,Productos!C:C)</f>
        <v>UN</v>
      </c>
      <c r="H1248" s="12">
        <v>1</v>
      </c>
      <c r="I1248" s="14">
        <v>2400</v>
      </c>
      <c r="J1248" s="14">
        <v>0</v>
      </c>
      <c r="K1248" s="10">
        <f t="shared" si="19"/>
        <v>2400</v>
      </c>
    </row>
    <row r="1249" spans="1:11" x14ac:dyDescent="0.3">
      <c r="A1249" s="2">
        <f>IF(_xlfn.CONCAT(B1249:C1249)=_xlfn.CONCAT(B1248:C1248),MAX($A$2:A1248),MAX($A$2:A1248)+1)</f>
        <v>583</v>
      </c>
      <c r="B1249" s="3">
        <v>45231</v>
      </c>
      <c r="C1249" s="2" t="s">
        <v>116</v>
      </c>
      <c r="D1249" s="47" t="str">
        <f>_xlfn.XLOOKUP(C1249,Proveedores!A:A,Proveedores!B:B)</f>
        <v>EMPRESA COMERCIAL LA VEGA</v>
      </c>
      <c r="E1249" s="2">
        <v>56</v>
      </c>
      <c r="F1249" s="2" t="str">
        <f>_xlfn.XLOOKUP(E1249,Productos!A:A,Productos!B:B)</f>
        <v>VERDURAS</v>
      </c>
      <c r="G1249" s="2" t="str">
        <f>_xlfn.XLOOKUP(F1249,Productos!B:B,Productos!C:C)</f>
        <v>UN</v>
      </c>
      <c r="H1249" s="12">
        <v>1</v>
      </c>
      <c r="I1249" s="14">
        <v>1500</v>
      </c>
      <c r="J1249" s="14">
        <v>0</v>
      </c>
      <c r="K1249" s="10">
        <f t="shared" si="19"/>
        <v>1500</v>
      </c>
    </row>
    <row r="1250" spans="1:11" x14ac:dyDescent="0.3">
      <c r="A1250" s="2">
        <f>IF(_xlfn.CONCAT(B1250:C1250)=_xlfn.CONCAT(B1249:C1249),MAX($A$2:A1249),MAX($A$2:A1249)+1)</f>
        <v>584</v>
      </c>
      <c r="B1250" s="3">
        <v>45233</v>
      </c>
      <c r="C1250" s="2" t="s">
        <v>407</v>
      </c>
      <c r="D1250" s="47" t="str">
        <f>_xlfn.XLOOKUP(C1250,Proveedores!A:A,Proveedores!B:B)</f>
        <v>COMERCIAL MAICAO</v>
      </c>
      <c r="E1250" s="2">
        <v>1038</v>
      </c>
      <c r="F1250" s="2" t="str">
        <f>_xlfn.XLOOKUP(E1250,Productos!A:A,Productos!B:B)</f>
        <v>ART. PERSONAL</v>
      </c>
      <c r="G1250" s="2" t="str">
        <f>_xlfn.XLOOKUP(F1250,Productos!B:B,Productos!C:C)</f>
        <v>UN</v>
      </c>
      <c r="H1250" s="12">
        <v>1</v>
      </c>
      <c r="I1250" s="14">
        <v>1000</v>
      </c>
      <c r="J1250" s="14">
        <v>0</v>
      </c>
      <c r="K1250" s="10">
        <f t="shared" si="19"/>
        <v>1000</v>
      </c>
    </row>
    <row r="1251" spans="1:11" x14ac:dyDescent="0.3">
      <c r="A1251" s="2">
        <f>IF(_xlfn.CONCAT(B1251:C1251)=_xlfn.CONCAT(B1250:C1250),MAX($A$2:A1250),MAX($A$2:A1250)+1)</f>
        <v>585</v>
      </c>
      <c r="B1251" s="3">
        <v>45247</v>
      </c>
      <c r="C1251" s="2" t="s">
        <v>279</v>
      </c>
      <c r="D1251" s="47" t="str">
        <f>_xlfn.XLOOKUP(C1251,Proveedores!A:A,Proveedores!B:B)</f>
        <v>GALPON</v>
      </c>
      <c r="E1251" s="2">
        <v>1014</v>
      </c>
      <c r="F1251" s="2" t="str">
        <f>_xlfn.XLOOKUP(E1251,Productos!A:A,Productos!B:B)</f>
        <v>BEBIDA</v>
      </c>
      <c r="G1251" s="2" t="str">
        <f>_xlfn.XLOOKUP(F1251,Productos!B:B,Productos!C:C)</f>
        <v>UN</v>
      </c>
      <c r="H1251" s="12">
        <v>1</v>
      </c>
      <c r="I1251" s="14">
        <v>1600</v>
      </c>
      <c r="J1251" s="14">
        <v>0</v>
      </c>
      <c r="K1251" s="10">
        <f t="shared" si="19"/>
        <v>1600</v>
      </c>
    </row>
    <row r="1252" spans="1:11" x14ac:dyDescent="0.3">
      <c r="A1252" s="2">
        <f>IF(_xlfn.CONCAT(B1252:C1252)=_xlfn.CONCAT(B1251:C1251),MAX($A$2:A1251),MAX($A$2:A1251)+1)</f>
        <v>585</v>
      </c>
      <c r="B1252" s="3">
        <v>45247</v>
      </c>
      <c r="C1252" s="2" t="s">
        <v>279</v>
      </c>
      <c r="D1252" s="47" t="str">
        <f>_xlfn.XLOOKUP(C1252,Proveedores!A:A,Proveedores!B:B)</f>
        <v>GALPON</v>
      </c>
      <c r="E1252" s="2">
        <v>1014</v>
      </c>
      <c r="F1252" s="2" t="str">
        <f>_xlfn.XLOOKUP(E1252,Productos!A:A,Productos!B:B)</f>
        <v>BEBIDA</v>
      </c>
      <c r="G1252" s="2" t="str">
        <f>_xlfn.XLOOKUP(F1252,Productos!B:B,Productos!C:C)</f>
        <v>UN</v>
      </c>
      <c r="H1252" s="12">
        <v>1</v>
      </c>
      <c r="I1252" s="14">
        <v>1500</v>
      </c>
      <c r="J1252" s="14">
        <v>0</v>
      </c>
      <c r="K1252" s="10">
        <f t="shared" si="19"/>
        <v>1500</v>
      </c>
    </row>
    <row r="1253" spans="1:11" x14ac:dyDescent="0.3">
      <c r="A1253" s="2">
        <f>IF(_xlfn.CONCAT(B1253:C1253)=_xlfn.CONCAT(B1252:C1252),MAX($A$2:A1252),MAX($A$2:A1252)+1)</f>
        <v>586</v>
      </c>
      <c r="B1253" s="3">
        <v>45253</v>
      </c>
      <c r="C1253" s="2" t="s">
        <v>279</v>
      </c>
      <c r="D1253" s="47" t="str">
        <f>_xlfn.XLOOKUP(C1253,Proveedores!A:A,Proveedores!B:B)</f>
        <v>GALPON</v>
      </c>
      <c r="E1253" s="2">
        <v>1014</v>
      </c>
      <c r="F1253" s="2" t="str">
        <f>_xlfn.XLOOKUP(E1253,Productos!A:A,Productos!B:B)</f>
        <v>BEBIDA</v>
      </c>
      <c r="G1253" s="2" t="str">
        <f>_xlfn.XLOOKUP(F1253,Productos!B:B,Productos!C:C)</f>
        <v>UN</v>
      </c>
      <c r="H1253" s="12">
        <v>1</v>
      </c>
      <c r="I1253" s="14">
        <v>1600</v>
      </c>
      <c r="J1253" s="14">
        <v>0</v>
      </c>
      <c r="K1253" s="10">
        <f t="shared" si="19"/>
        <v>1600</v>
      </c>
    </row>
    <row r="1254" spans="1:11" x14ac:dyDescent="0.3">
      <c r="A1254" s="2">
        <f>IF(_xlfn.CONCAT(B1254:C1254)=_xlfn.CONCAT(B1253:C1253),MAX($A$2:A1253),MAX($A$2:A1253)+1)</f>
        <v>587</v>
      </c>
      <c r="B1254" s="3">
        <v>45235</v>
      </c>
      <c r="C1254" s="2" t="s">
        <v>279</v>
      </c>
      <c r="D1254" s="47" t="str">
        <f>_xlfn.XLOOKUP(C1254,Proveedores!A:A,Proveedores!B:B)</f>
        <v>GALPON</v>
      </c>
      <c r="E1254" s="2">
        <v>1014</v>
      </c>
      <c r="F1254" s="2" t="str">
        <f>_xlfn.XLOOKUP(E1254,Productos!A:A,Productos!B:B)</f>
        <v>BEBIDA</v>
      </c>
      <c r="G1254" s="2" t="str">
        <f>_xlfn.XLOOKUP(F1254,Productos!B:B,Productos!C:C)</f>
        <v>UN</v>
      </c>
      <c r="H1254" s="12">
        <v>2</v>
      </c>
      <c r="I1254" s="14">
        <v>1500</v>
      </c>
      <c r="J1254" s="14">
        <v>0</v>
      </c>
      <c r="K1254" s="10">
        <f t="shared" si="19"/>
        <v>3000</v>
      </c>
    </row>
    <row r="1255" spans="1:11" x14ac:dyDescent="0.3">
      <c r="A1255" s="2">
        <f>IF(_xlfn.CONCAT(B1255:C1255)=_xlfn.CONCAT(B1254:C1254),MAX($A$2:A1254),MAX($A$2:A1254)+1)</f>
        <v>588</v>
      </c>
      <c r="B1255" s="3">
        <v>45251</v>
      </c>
      <c r="C1255" s="2" t="s">
        <v>279</v>
      </c>
      <c r="D1255" s="47" t="str">
        <f>_xlfn.XLOOKUP(C1255,Proveedores!A:A,Proveedores!B:B)</f>
        <v>GALPON</v>
      </c>
      <c r="E1255" s="2">
        <v>1014</v>
      </c>
      <c r="F1255" s="2" t="str">
        <f>_xlfn.XLOOKUP(E1255,Productos!A:A,Productos!B:B)</f>
        <v>BEBIDA</v>
      </c>
      <c r="G1255" s="2" t="str">
        <f>_xlfn.XLOOKUP(F1255,Productos!B:B,Productos!C:C)</f>
        <v>UN</v>
      </c>
      <c r="H1255" s="12">
        <v>1</v>
      </c>
      <c r="I1255" s="14">
        <v>1600</v>
      </c>
      <c r="J1255" s="14">
        <v>0</v>
      </c>
      <c r="K1255" s="10">
        <f t="shared" si="19"/>
        <v>1600</v>
      </c>
    </row>
    <row r="1256" spans="1:11" x14ac:dyDescent="0.3">
      <c r="A1256" s="2">
        <f>IF(_xlfn.CONCAT(B1256:C1256)=_xlfn.CONCAT(B1255:C1255),MAX($A$2:A1255),MAX($A$2:A1255)+1)</f>
        <v>589</v>
      </c>
      <c r="B1256" s="3">
        <v>45259</v>
      </c>
      <c r="C1256" s="2" t="s">
        <v>279</v>
      </c>
      <c r="D1256" s="47" t="str">
        <f>_xlfn.XLOOKUP(C1256,Proveedores!A:A,Proveedores!B:B)</f>
        <v>GALPON</v>
      </c>
      <c r="E1256" s="2">
        <v>1016</v>
      </c>
      <c r="F1256" s="2" t="str">
        <f>_xlfn.XLOOKUP(E1256,Productos!A:A,Productos!B:B)</f>
        <v>HELADO CASA</v>
      </c>
      <c r="G1256" s="2" t="str">
        <f>_xlfn.XLOOKUP(F1256,Productos!B:B,Productos!C:C)</f>
        <v>UN</v>
      </c>
      <c r="H1256" s="12">
        <v>4</v>
      </c>
      <c r="I1256" s="14">
        <v>550</v>
      </c>
      <c r="J1256" s="14">
        <v>0</v>
      </c>
      <c r="K1256" s="10">
        <f t="shared" si="19"/>
        <v>2200</v>
      </c>
    </row>
    <row r="1257" spans="1:11" x14ac:dyDescent="0.3">
      <c r="A1257" s="2">
        <f>IF(_xlfn.CONCAT(B1257:C1257)=_xlfn.CONCAT(B1256:C1256),MAX($A$2:A1256),MAX($A$2:A1256)+1)</f>
        <v>589</v>
      </c>
      <c r="B1257" s="3">
        <v>45259</v>
      </c>
      <c r="C1257" s="2" t="s">
        <v>279</v>
      </c>
      <c r="D1257" s="47" t="str">
        <f>_xlfn.XLOOKUP(C1257,Proveedores!A:A,Proveedores!B:B)</f>
        <v>GALPON</v>
      </c>
      <c r="E1257" s="2">
        <v>1014</v>
      </c>
      <c r="F1257" s="2" t="str">
        <f>_xlfn.XLOOKUP(E1257,Productos!A:A,Productos!B:B)</f>
        <v>BEBIDA</v>
      </c>
      <c r="G1257" s="2" t="str">
        <f>_xlfn.XLOOKUP(F1257,Productos!B:B,Productos!C:C)</f>
        <v>UN</v>
      </c>
      <c r="H1257" s="12">
        <v>1</v>
      </c>
      <c r="I1257" s="14">
        <v>1600</v>
      </c>
      <c r="J1257" s="14">
        <v>0</v>
      </c>
      <c r="K1257" s="10">
        <f t="shared" si="19"/>
        <v>1600</v>
      </c>
    </row>
    <row r="1258" spans="1:11" x14ac:dyDescent="0.3">
      <c r="A1258" s="2">
        <f>IF(_xlfn.CONCAT(B1258:C1258)=_xlfn.CONCAT(B1257:C1257),MAX($A$2:A1257),MAX($A$2:A1257)+1)</f>
        <v>589</v>
      </c>
      <c r="B1258" s="3">
        <v>45259</v>
      </c>
      <c r="C1258" s="2" t="s">
        <v>279</v>
      </c>
      <c r="D1258" s="47" t="str">
        <f>_xlfn.XLOOKUP(C1258,Proveedores!A:A,Proveedores!B:B)</f>
        <v>GALPON</v>
      </c>
      <c r="E1258" s="2">
        <v>1014</v>
      </c>
      <c r="F1258" s="2" t="str">
        <f>_xlfn.XLOOKUP(E1258,Productos!A:A,Productos!B:B)</f>
        <v>BEBIDA</v>
      </c>
      <c r="G1258" s="2" t="str">
        <f>_xlfn.XLOOKUP(F1258,Productos!B:B,Productos!C:C)</f>
        <v>UN</v>
      </c>
      <c r="H1258" s="12">
        <v>1</v>
      </c>
      <c r="I1258" s="14">
        <v>1500</v>
      </c>
      <c r="J1258" s="14">
        <v>0</v>
      </c>
      <c r="K1258" s="10">
        <f t="shared" si="19"/>
        <v>1500</v>
      </c>
    </row>
    <row r="1259" spans="1:11" x14ac:dyDescent="0.3">
      <c r="A1259" s="2">
        <f>IF(_xlfn.CONCAT(B1259:C1259)=_xlfn.CONCAT(B1258:C1258),MAX($A$2:A1258),MAX($A$2:A1258)+1)</f>
        <v>590</v>
      </c>
      <c r="B1259" s="3">
        <v>45256</v>
      </c>
      <c r="C1259" s="2" t="s">
        <v>279</v>
      </c>
      <c r="D1259" s="47" t="str">
        <f>_xlfn.XLOOKUP(C1259,Proveedores!A:A,Proveedores!B:B)</f>
        <v>GALPON</v>
      </c>
      <c r="E1259" s="2">
        <v>1014</v>
      </c>
      <c r="F1259" s="2" t="str">
        <f>_xlfn.XLOOKUP(E1259,Productos!A:A,Productos!B:B)</f>
        <v>BEBIDA</v>
      </c>
      <c r="G1259" s="2" t="str">
        <f>_xlfn.XLOOKUP(F1259,Productos!B:B,Productos!C:C)</f>
        <v>UN</v>
      </c>
      <c r="H1259" s="12">
        <v>1</v>
      </c>
      <c r="I1259" s="14">
        <v>1600</v>
      </c>
      <c r="J1259" s="14">
        <v>0</v>
      </c>
      <c r="K1259" s="10">
        <f t="shared" si="19"/>
        <v>1600</v>
      </c>
    </row>
    <row r="1260" spans="1:11" x14ac:dyDescent="0.3">
      <c r="A1260" s="2">
        <f>IF(_xlfn.CONCAT(B1260:C1260)=_xlfn.CONCAT(B1259:C1259),MAX($A$2:A1259),MAX($A$2:A1259)+1)</f>
        <v>590</v>
      </c>
      <c r="B1260" s="3">
        <v>45256</v>
      </c>
      <c r="C1260" s="2" t="s">
        <v>279</v>
      </c>
      <c r="D1260" s="47" t="str">
        <f>_xlfn.XLOOKUP(C1260,Proveedores!A:A,Proveedores!B:B)</f>
        <v>GALPON</v>
      </c>
      <c r="E1260" s="2">
        <v>1014</v>
      </c>
      <c r="F1260" s="2" t="str">
        <f>_xlfn.XLOOKUP(E1260,Productos!A:A,Productos!B:B)</f>
        <v>BEBIDA</v>
      </c>
      <c r="G1260" s="2" t="str">
        <f>_xlfn.XLOOKUP(F1260,Productos!B:B,Productos!C:C)</f>
        <v>UN</v>
      </c>
      <c r="H1260" s="12">
        <v>1</v>
      </c>
      <c r="I1260" s="14">
        <v>1500</v>
      </c>
      <c r="J1260" s="14">
        <v>0</v>
      </c>
      <c r="K1260" s="10">
        <f t="shared" si="19"/>
        <v>1500</v>
      </c>
    </row>
    <row r="1261" spans="1:11" x14ac:dyDescent="0.3">
      <c r="A1261" s="2">
        <f>IF(_xlfn.CONCAT(B1261:C1261)=_xlfn.CONCAT(B1260:C1260),MAX($A$2:A1260),MAX($A$2:A1260)+1)</f>
        <v>590</v>
      </c>
      <c r="B1261" s="3">
        <v>45256</v>
      </c>
      <c r="C1261" s="2" t="s">
        <v>279</v>
      </c>
      <c r="D1261" s="47" t="str">
        <f>_xlfn.XLOOKUP(C1261,Proveedores!A:A,Proveedores!B:B)</f>
        <v>GALPON</v>
      </c>
      <c r="E1261" s="2">
        <v>1016</v>
      </c>
      <c r="F1261" s="2" t="str">
        <f>_xlfn.XLOOKUP(E1261,Productos!A:A,Productos!B:B)</f>
        <v>HELADO CASA</v>
      </c>
      <c r="G1261" s="2" t="str">
        <f>_xlfn.XLOOKUP(F1261,Productos!B:B,Productos!C:C)</f>
        <v>UN</v>
      </c>
      <c r="H1261" s="12">
        <v>4</v>
      </c>
      <c r="I1261" s="14">
        <v>550</v>
      </c>
      <c r="J1261" s="14">
        <v>0</v>
      </c>
      <c r="K1261" s="10">
        <f t="shared" si="19"/>
        <v>2200</v>
      </c>
    </row>
    <row r="1262" spans="1:11" x14ac:dyDescent="0.3">
      <c r="A1262" s="2">
        <f>IF(_xlfn.CONCAT(B1262:C1262)=_xlfn.CONCAT(B1261:C1261),MAX($A$2:A1261),MAX($A$2:A1261)+1)</f>
        <v>591</v>
      </c>
      <c r="B1262" s="3">
        <v>45258</v>
      </c>
      <c r="C1262" s="2" t="s">
        <v>279</v>
      </c>
      <c r="D1262" s="47" t="str">
        <f>_xlfn.XLOOKUP(C1262,Proveedores!A:A,Proveedores!B:B)</f>
        <v>GALPON</v>
      </c>
      <c r="E1262" s="2">
        <v>1016</v>
      </c>
      <c r="F1262" s="2" t="str">
        <f>_xlfn.XLOOKUP(E1262,Productos!A:A,Productos!B:B)</f>
        <v>HELADO CASA</v>
      </c>
      <c r="G1262" s="2" t="str">
        <f>_xlfn.XLOOKUP(F1262,Productos!B:B,Productos!C:C)</f>
        <v>UN</v>
      </c>
      <c r="H1262" s="12">
        <v>4</v>
      </c>
      <c r="I1262" s="14">
        <v>550</v>
      </c>
      <c r="J1262" s="14">
        <v>0</v>
      </c>
      <c r="K1262" s="10">
        <f t="shared" si="19"/>
        <v>2200</v>
      </c>
    </row>
    <row r="1263" spans="1:11" x14ac:dyDescent="0.3">
      <c r="A1263" s="2">
        <f>IF(_xlfn.CONCAT(B1263:C1263)=_xlfn.CONCAT(B1262:C1262),MAX($A$2:A1262),MAX($A$2:A1262)+1)</f>
        <v>592</v>
      </c>
      <c r="B1263" s="3">
        <v>45254</v>
      </c>
      <c r="C1263" s="2" t="s">
        <v>279</v>
      </c>
      <c r="D1263" s="47" t="str">
        <f>_xlfn.XLOOKUP(C1263,Proveedores!A:A,Proveedores!B:B)</f>
        <v>GALPON</v>
      </c>
      <c r="E1263" s="2">
        <v>1016</v>
      </c>
      <c r="F1263" s="2" t="str">
        <f>_xlfn.XLOOKUP(E1263,Productos!A:A,Productos!B:B)</f>
        <v>HELADO CASA</v>
      </c>
      <c r="G1263" s="2" t="str">
        <f>_xlfn.XLOOKUP(F1263,Productos!B:B,Productos!C:C)</f>
        <v>UN</v>
      </c>
      <c r="H1263" s="12">
        <v>5</v>
      </c>
      <c r="I1263" s="14">
        <v>550</v>
      </c>
      <c r="J1263" s="14">
        <v>0</v>
      </c>
      <c r="K1263" s="10">
        <f t="shared" si="19"/>
        <v>2750</v>
      </c>
    </row>
    <row r="1264" spans="1:11" x14ac:dyDescent="0.3">
      <c r="A1264" s="2">
        <f>IF(_xlfn.CONCAT(B1264:C1264)=_xlfn.CONCAT(B1263:C1263),MAX($A$2:A1263),MAX($A$2:A1263)+1)</f>
        <v>592</v>
      </c>
      <c r="B1264" s="3">
        <v>45254</v>
      </c>
      <c r="C1264" s="2" t="s">
        <v>279</v>
      </c>
      <c r="D1264" s="47" t="str">
        <f>_xlfn.XLOOKUP(C1264,Proveedores!A:A,Proveedores!B:B)</f>
        <v>GALPON</v>
      </c>
      <c r="E1264" s="2">
        <v>1014</v>
      </c>
      <c r="F1264" s="2" t="str">
        <f>_xlfn.XLOOKUP(E1264,Productos!A:A,Productos!B:B)</f>
        <v>BEBIDA</v>
      </c>
      <c r="G1264" s="2" t="str">
        <f>_xlfn.XLOOKUP(F1264,Productos!B:B,Productos!C:C)</f>
        <v>UN</v>
      </c>
      <c r="H1264" s="12">
        <v>1</v>
      </c>
      <c r="I1264" s="14">
        <v>1600</v>
      </c>
      <c r="J1264" s="14">
        <v>0</v>
      </c>
      <c r="K1264" s="10">
        <f t="shared" si="19"/>
        <v>1600</v>
      </c>
    </row>
    <row r="1265" spans="1:11" x14ac:dyDescent="0.3">
      <c r="A1265" s="2">
        <f>IF(_xlfn.CONCAT(B1265:C1265)=_xlfn.CONCAT(B1264:C1264),MAX($A$2:A1264),MAX($A$2:A1264)+1)</f>
        <v>593</v>
      </c>
      <c r="B1265" s="3">
        <v>45233</v>
      </c>
      <c r="C1265" s="2" t="s">
        <v>160</v>
      </c>
      <c r="D1265" s="47" t="str">
        <f>_xlfn.XLOOKUP(C1265,Proveedores!A:A,Proveedores!B:B)</f>
        <v>CARNES KAR</v>
      </c>
      <c r="E1265" s="2">
        <v>144</v>
      </c>
      <c r="F1265" s="2" t="str">
        <f>_xlfn.XLOOKUP(E1265,Productos!A:A,Productos!B:B)</f>
        <v>ALITAS DE POLLO</v>
      </c>
      <c r="G1265" s="2" t="str">
        <f>_xlfn.XLOOKUP(F1265,Productos!B:B,Productos!C:C)</f>
        <v>KG</v>
      </c>
      <c r="H1265" s="12">
        <v>1.3320000000000001</v>
      </c>
      <c r="I1265" s="14">
        <v>4498</v>
      </c>
      <c r="J1265" s="14">
        <v>0</v>
      </c>
      <c r="K1265" s="10">
        <f t="shared" si="19"/>
        <v>5991</v>
      </c>
    </row>
    <row r="1266" spans="1:11" x14ac:dyDescent="0.3">
      <c r="A1266" s="2">
        <f>IF(_xlfn.CONCAT(B1266:C1266)=_xlfn.CONCAT(B1265:C1265),MAX($A$2:A1265),MAX($A$2:A1265)+1)</f>
        <v>594</v>
      </c>
      <c r="B1266" s="3">
        <v>45253</v>
      </c>
      <c r="C1266" s="2" t="s">
        <v>160</v>
      </c>
      <c r="D1266" s="47" t="str">
        <f>_xlfn.XLOOKUP(C1266,Proveedores!A:A,Proveedores!B:B)</f>
        <v>CARNES KAR</v>
      </c>
      <c r="E1266" s="2">
        <v>144</v>
      </c>
      <c r="F1266" s="2" t="str">
        <f>_xlfn.XLOOKUP(E1266,Productos!A:A,Productos!B:B)</f>
        <v>ALITAS DE POLLO</v>
      </c>
      <c r="G1266" s="2" t="str">
        <f>_xlfn.XLOOKUP(F1266,Productos!B:B,Productos!C:C)</f>
        <v>KG</v>
      </c>
      <c r="H1266" s="12">
        <v>1.1759999999999999</v>
      </c>
      <c r="I1266" s="14">
        <v>4498</v>
      </c>
      <c r="J1266" s="14">
        <v>0</v>
      </c>
      <c r="K1266" s="10">
        <f t="shared" si="19"/>
        <v>5290</v>
      </c>
    </row>
    <row r="1267" spans="1:11" x14ac:dyDescent="0.3">
      <c r="A1267" s="2">
        <f>IF(_xlfn.CONCAT(B1267:C1267)=_xlfn.CONCAT(B1266:C1266),MAX($A$2:A1266),MAX($A$2:A1266)+1)</f>
        <v>594</v>
      </c>
      <c r="B1267" s="3">
        <v>45253</v>
      </c>
      <c r="C1267" s="2" t="s">
        <v>160</v>
      </c>
      <c r="D1267" s="47" t="str">
        <f>_xlfn.XLOOKUP(C1267,Proveedores!A:A,Proveedores!B:B)</f>
        <v>CARNES KAR</v>
      </c>
      <c r="E1267" s="2">
        <v>42</v>
      </c>
      <c r="F1267" s="2" t="str">
        <f>_xlfn.XLOOKUP(E1267,Productos!A:A,Productos!B:B)</f>
        <v>PECHUGA POLLO</v>
      </c>
      <c r="G1267" s="2" t="str">
        <f>_xlfn.XLOOKUP(F1267,Productos!B:B,Productos!C:C)</f>
        <v>KG</v>
      </c>
      <c r="H1267" s="12">
        <v>1.956</v>
      </c>
      <c r="I1267" s="14">
        <v>3298</v>
      </c>
      <c r="J1267" s="14">
        <v>0</v>
      </c>
      <c r="K1267" s="10">
        <f t="shared" si="19"/>
        <v>6451</v>
      </c>
    </row>
    <row r="1268" spans="1:11" x14ac:dyDescent="0.3">
      <c r="A1268" s="2">
        <f>IF(_xlfn.CONCAT(B1268:C1268)=_xlfn.CONCAT(B1267:C1267),MAX($A$2:A1267),MAX($A$2:A1267)+1)</f>
        <v>595</v>
      </c>
      <c r="B1268" s="3">
        <v>45245</v>
      </c>
      <c r="C1268" s="2" t="s">
        <v>160</v>
      </c>
      <c r="D1268" s="47" t="str">
        <f>_xlfn.XLOOKUP(C1268,Proveedores!A:A,Proveedores!B:B)</f>
        <v>CARNES KAR</v>
      </c>
      <c r="E1268" s="2">
        <v>70</v>
      </c>
      <c r="F1268" s="2" t="str">
        <f>_xlfn.XLOOKUP(E1268,Productos!A:A,Productos!B:B)</f>
        <v>CARNE VACUNO</v>
      </c>
      <c r="G1268" s="2" t="str">
        <f>_xlfn.XLOOKUP(F1268,Productos!B:B,Productos!C:C)</f>
        <v>KG</v>
      </c>
      <c r="H1268" s="12">
        <f>0.934+0.306</f>
        <v>1.24</v>
      </c>
      <c r="I1268" s="14">
        <v>6998</v>
      </c>
      <c r="J1268" s="14">
        <v>0</v>
      </c>
      <c r="K1268" s="10">
        <f t="shared" si="19"/>
        <v>8678</v>
      </c>
    </row>
    <row r="1269" spans="1:11" x14ac:dyDescent="0.3">
      <c r="A1269" s="2">
        <f>IF(_xlfn.CONCAT(B1269:C1269)=_xlfn.CONCAT(B1268:C1268),MAX($A$2:A1268),MAX($A$2:A1268)+1)</f>
        <v>596</v>
      </c>
      <c r="B1269" s="3">
        <v>45245</v>
      </c>
      <c r="C1269" s="2" t="s">
        <v>735</v>
      </c>
      <c r="D1269" s="47" t="str">
        <f>_xlfn.XLOOKUP(C1269,Proveedores!A:A,Proveedores!B:B)</f>
        <v>BAÑOS</v>
      </c>
      <c r="E1269" s="2">
        <v>-1</v>
      </c>
      <c r="F1269" s="2" t="str">
        <f>_xlfn.XLOOKUP(E1269,Productos!A:A,Productos!B:B)</f>
        <v>OTROS</v>
      </c>
      <c r="G1269" s="2" t="str">
        <f>_xlfn.XLOOKUP(F1269,Productos!B:B,Productos!C:C)</f>
        <v>UN</v>
      </c>
      <c r="H1269" s="12">
        <v>1</v>
      </c>
      <c r="I1269" s="14">
        <v>600</v>
      </c>
      <c r="J1269" s="14">
        <v>0</v>
      </c>
      <c r="K1269" s="10">
        <f t="shared" si="19"/>
        <v>600</v>
      </c>
    </row>
    <row r="1270" spans="1:11" x14ac:dyDescent="0.3">
      <c r="A1270" s="2">
        <f>IF(_xlfn.CONCAT(B1270:C1270)=_xlfn.CONCAT(B1269:C1269),MAX($A$2:A1269),MAX($A$2:A1269)+1)</f>
        <v>597</v>
      </c>
      <c r="B1270" s="3">
        <v>45232</v>
      </c>
      <c r="C1270" s="2" t="s">
        <v>263</v>
      </c>
      <c r="D1270" s="47" t="str">
        <f>_xlfn.XLOOKUP(C1270,Proveedores!A:A,Proveedores!B:B)</f>
        <v>FARMACIAS FENIX</v>
      </c>
      <c r="E1270" s="2">
        <v>1005</v>
      </c>
      <c r="F1270" s="2" t="str">
        <f>_xlfn.XLOOKUP(E1270,Productos!A:A,Productos!B:B)</f>
        <v>MEDICAMENTOS CASA</v>
      </c>
      <c r="G1270" s="2" t="str">
        <f>_xlfn.XLOOKUP(F1270,Productos!B:B,Productos!C:C)</f>
        <v>UN</v>
      </c>
      <c r="H1270" s="12">
        <v>1</v>
      </c>
      <c r="I1270" s="14">
        <v>11930</v>
      </c>
      <c r="J1270" s="14">
        <v>0</v>
      </c>
      <c r="K1270" s="10">
        <f t="shared" si="19"/>
        <v>11930</v>
      </c>
    </row>
    <row r="1271" spans="1:11" x14ac:dyDescent="0.3">
      <c r="A1271" s="2">
        <f>IF(_xlfn.CONCAT(B1271:C1271)=_xlfn.CONCAT(B1270:C1270),MAX($A$2:A1270),MAX($A$2:A1270)+1)</f>
        <v>598</v>
      </c>
      <c r="B1271" s="3">
        <v>45240</v>
      </c>
      <c r="C1271" s="2" t="s">
        <v>263</v>
      </c>
      <c r="D1271" s="47" t="str">
        <f>_xlfn.XLOOKUP(C1271,Proveedores!A:A,Proveedores!B:B)</f>
        <v>FARMACIAS FENIX</v>
      </c>
      <c r="E1271" s="2">
        <v>1005</v>
      </c>
      <c r="F1271" s="2" t="str">
        <f>_xlfn.XLOOKUP(E1271,Productos!A:A,Productos!B:B)</f>
        <v>MEDICAMENTOS CASA</v>
      </c>
      <c r="G1271" s="2" t="str">
        <f>_xlfn.XLOOKUP(F1271,Productos!B:B,Productos!C:C)</f>
        <v>UN</v>
      </c>
      <c r="H1271" s="12">
        <v>1</v>
      </c>
      <c r="I1271" s="14">
        <v>5300</v>
      </c>
      <c r="J1271" s="14">
        <v>0</v>
      </c>
      <c r="K1271" s="10">
        <f t="shared" si="19"/>
        <v>5300</v>
      </c>
    </row>
    <row r="1272" spans="1:11" x14ac:dyDescent="0.3">
      <c r="A1272" s="2">
        <f>IF(_xlfn.CONCAT(B1272:C1272)=_xlfn.CONCAT(B1271:C1271),MAX($A$2:A1271),MAX($A$2:A1271)+1)</f>
        <v>599</v>
      </c>
      <c r="B1272" s="3">
        <v>45253</v>
      </c>
      <c r="C1272" s="2" t="s">
        <v>263</v>
      </c>
      <c r="D1272" s="47" t="str">
        <f>_xlfn.XLOOKUP(C1272,Proveedores!A:A,Proveedores!B:B)</f>
        <v>FARMACIAS FENIX</v>
      </c>
      <c r="E1272" s="2">
        <v>1005</v>
      </c>
      <c r="F1272" s="2" t="str">
        <f>_xlfn.XLOOKUP(E1272,Productos!A:A,Productos!B:B)</f>
        <v>MEDICAMENTOS CASA</v>
      </c>
      <c r="G1272" s="2" t="str">
        <f>_xlfn.XLOOKUP(F1272,Productos!B:B,Productos!C:C)</f>
        <v>UN</v>
      </c>
      <c r="H1272" s="12">
        <v>1</v>
      </c>
      <c r="I1272" s="14">
        <v>8900</v>
      </c>
      <c r="J1272" s="14">
        <v>0</v>
      </c>
      <c r="K1272" s="10">
        <f t="shared" si="19"/>
        <v>8900</v>
      </c>
    </row>
    <row r="1273" spans="1:11" x14ac:dyDescent="0.3">
      <c r="A1273" s="2">
        <f>IF(_xlfn.CONCAT(B1273:C1273)=_xlfn.CONCAT(B1272:C1272),MAX($A$2:A1272),MAX($A$2:A1272)+1)</f>
        <v>600</v>
      </c>
      <c r="B1273" s="3">
        <v>45251</v>
      </c>
      <c r="C1273" s="2" t="s">
        <v>360</v>
      </c>
      <c r="D1273" s="47" t="str">
        <f>_xlfn.XLOOKUP(C1273,Proveedores!A:A,Proveedores!B:B)</f>
        <v>LA GARZA</v>
      </c>
      <c r="E1273" s="2">
        <v>1011</v>
      </c>
      <c r="F1273" s="2" t="str">
        <f>_xlfn.XLOOKUP(E1273,Productos!A:A,Productos!B:B)</f>
        <v>ART. LIMPIEZA</v>
      </c>
      <c r="G1273" s="2" t="str">
        <f>_xlfn.XLOOKUP(F1273,Productos!B:B,Productos!C:C)</f>
        <v>UN</v>
      </c>
      <c r="H1273" s="12">
        <v>2</v>
      </c>
      <c r="I1273" s="14">
        <v>1500</v>
      </c>
      <c r="J1273" s="14">
        <v>0</v>
      </c>
      <c r="K1273" s="10">
        <f t="shared" si="19"/>
        <v>3000</v>
      </c>
    </row>
    <row r="1274" spans="1:11" x14ac:dyDescent="0.3">
      <c r="A1274" s="2">
        <f>IF(_xlfn.CONCAT(B1274:C1274)=_xlfn.CONCAT(B1273:C1273),MAX($A$2:A1273),MAX($A$2:A1273)+1)</f>
        <v>601</v>
      </c>
      <c r="B1274" s="3">
        <v>45253</v>
      </c>
      <c r="C1274" s="2" t="s">
        <v>342</v>
      </c>
      <c r="D1274" s="47" t="str">
        <f>_xlfn.XLOOKUP(C1274,Proveedores!A:A,Proveedores!B:B)</f>
        <v>FARMACIAS CRUZ VERDE</v>
      </c>
      <c r="E1274" s="2">
        <v>1005</v>
      </c>
      <c r="F1274" s="2" t="str">
        <f>_xlfn.XLOOKUP(E1274,Productos!A:A,Productos!B:B)</f>
        <v>MEDICAMENTOS CASA</v>
      </c>
      <c r="G1274" s="2" t="str">
        <f>_xlfn.XLOOKUP(F1274,Productos!B:B,Productos!C:C)</f>
        <v>UN</v>
      </c>
      <c r="H1274" s="12">
        <v>1</v>
      </c>
      <c r="I1274" s="14">
        <v>7190</v>
      </c>
      <c r="J1274" s="14">
        <v>1438</v>
      </c>
      <c r="K1274" s="10">
        <f t="shared" si="19"/>
        <v>5752</v>
      </c>
    </row>
    <row r="1275" spans="1:11" x14ac:dyDescent="0.3">
      <c r="A1275" s="2">
        <f>IF(_xlfn.CONCAT(B1275:C1275)=_xlfn.CONCAT(B1274:C1274),MAX($A$2:A1274),MAX($A$2:A1274)+1)</f>
        <v>602</v>
      </c>
      <c r="B1275" s="3">
        <v>45260</v>
      </c>
      <c r="C1275" s="2" t="s">
        <v>642</v>
      </c>
      <c r="D1275" s="47" t="str">
        <f>_xlfn.XLOOKUP(C1275,Proveedores!A:A,Proveedores!B:B)</f>
        <v>DISTRIBUIDORA ALMACEN Y TRANSPORTE</v>
      </c>
      <c r="E1275" s="2">
        <v>1</v>
      </c>
      <c r="F1275" s="2" t="str">
        <f>_xlfn.XLOOKUP(E1275,Productos!A:A,Productos!B:B)</f>
        <v>ARVEJA MINUTO VERDE</v>
      </c>
      <c r="G1275" s="2" t="str">
        <f>_xlfn.XLOOKUP(F1275,Productos!B:B,Productos!C:C)</f>
        <v>KG</v>
      </c>
      <c r="H1275" s="12">
        <v>1</v>
      </c>
      <c r="I1275" s="14">
        <v>2400</v>
      </c>
      <c r="J1275" s="14">
        <v>0</v>
      </c>
      <c r="K1275" s="10">
        <f t="shared" si="19"/>
        <v>2400</v>
      </c>
    </row>
    <row r="1276" spans="1:11" x14ac:dyDescent="0.3">
      <c r="A1276" s="2">
        <f>IF(_xlfn.CONCAT(B1276:C1276)=_xlfn.CONCAT(B1275:C1275),MAX($A$2:A1275),MAX($A$2:A1275)+1)</f>
        <v>602</v>
      </c>
      <c r="B1276" s="3">
        <v>45260</v>
      </c>
      <c r="C1276" s="2" t="s">
        <v>642</v>
      </c>
      <c r="D1276" s="47" t="str">
        <f>_xlfn.XLOOKUP(C1276,Proveedores!A:A,Proveedores!B:B)</f>
        <v>DISTRIBUIDORA ALMACEN Y TRANSPORTE</v>
      </c>
      <c r="E1276" s="2">
        <v>96</v>
      </c>
      <c r="F1276" s="2" t="str">
        <f>_xlfn.XLOOKUP(E1276,Productos!A:A,Productos!B:B)</f>
        <v>MAICENA</v>
      </c>
      <c r="G1276" s="2" t="str">
        <f>_xlfn.XLOOKUP(F1276,Productos!B:B,Productos!C:C)</f>
        <v>KG</v>
      </c>
      <c r="H1276" s="12">
        <v>1</v>
      </c>
      <c r="I1276" s="14">
        <v>1650</v>
      </c>
      <c r="J1276" s="14">
        <v>0</v>
      </c>
      <c r="K1276" s="10">
        <f t="shared" si="19"/>
        <v>1650</v>
      </c>
    </row>
    <row r="1277" spans="1:11" x14ac:dyDescent="0.3">
      <c r="A1277" s="2">
        <f>IF(_xlfn.CONCAT(B1277:C1277)=_xlfn.CONCAT(B1276:C1276),MAX($A$2:A1276),MAX($A$2:A1276)+1)</f>
        <v>603</v>
      </c>
      <c r="B1277" s="3">
        <v>45232</v>
      </c>
      <c r="C1277" s="2" t="s">
        <v>194</v>
      </c>
      <c r="D1277" s="47" t="str">
        <f>_xlfn.XLOOKUP(C1277,Proveedores!A:A,Proveedores!B:B)</f>
        <v>FRUNA</v>
      </c>
      <c r="E1277" s="2">
        <v>54</v>
      </c>
      <c r="F1277" s="2" t="str">
        <f>_xlfn.XLOOKUP(E1277,Productos!A:A,Productos!B:B)</f>
        <v>GALLETAS</v>
      </c>
      <c r="G1277" s="2" t="str">
        <f>_xlfn.XLOOKUP(F1277,Productos!B:B,Productos!C:C)</f>
        <v>UN</v>
      </c>
      <c r="H1277" s="12">
        <v>1</v>
      </c>
      <c r="I1277" s="14">
        <v>2900</v>
      </c>
      <c r="J1277" s="14">
        <v>0</v>
      </c>
      <c r="K1277" s="10">
        <f t="shared" si="19"/>
        <v>2900</v>
      </c>
    </row>
    <row r="1278" spans="1:11" x14ac:dyDescent="0.3">
      <c r="A1278" s="2">
        <f>IF(_xlfn.CONCAT(B1278:C1278)=_xlfn.CONCAT(B1277:C1277),MAX($A$2:A1277),MAX($A$2:A1277)+1)</f>
        <v>603</v>
      </c>
      <c r="B1278" s="3">
        <v>45232</v>
      </c>
      <c r="C1278" s="2" t="s">
        <v>194</v>
      </c>
      <c r="D1278" s="47" t="str">
        <f>_xlfn.XLOOKUP(C1278,Proveedores!A:A,Proveedores!B:B)</f>
        <v>FRUNA</v>
      </c>
      <c r="E1278" s="2">
        <v>21</v>
      </c>
      <c r="F1278" s="2" t="str">
        <f>_xlfn.XLOOKUP(E1278,Productos!A:A,Productos!B:B)</f>
        <v>SALSA DE TOMATE</v>
      </c>
      <c r="G1278" s="2" t="str">
        <f>_xlfn.XLOOKUP(F1278,Productos!B:B,Productos!C:C)</f>
        <v>UN</v>
      </c>
      <c r="H1278" s="12">
        <v>6</v>
      </c>
      <c r="I1278" s="14">
        <v>299</v>
      </c>
      <c r="J1278" s="14">
        <v>0</v>
      </c>
      <c r="K1278" s="10">
        <f t="shared" si="19"/>
        <v>1794</v>
      </c>
    </row>
    <row r="1279" spans="1:11" x14ac:dyDescent="0.3">
      <c r="A1279" s="2">
        <f>IF(_xlfn.CONCAT(B1279:C1279)=_xlfn.CONCAT(B1278:C1278),MAX($A$2:A1278),MAX($A$2:A1278)+1)</f>
        <v>604</v>
      </c>
      <c r="B1279" s="3">
        <v>45253</v>
      </c>
      <c r="C1279" s="2" t="s">
        <v>194</v>
      </c>
      <c r="D1279" s="47" t="str">
        <f>_xlfn.XLOOKUP(C1279,Proveedores!A:A,Proveedores!B:B)</f>
        <v>FRUNA</v>
      </c>
      <c r="E1279" s="2">
        <v>20</v>
      </c>
      <c r="F1279" s="2" t="str">
        <f>_xlfn.XLOOKUP(E1279,Productos!A:A,Productos!B:B)</f>
        <v>ACEITE 900ML</v>
      </c>
      <c r="G1279" s="2" t="str">
        <f>_xlfn.XLOOKUP(F1279,Productos!B:B,Productos!C:C)</f>
        <v>UN</v>
      </c>
      <c r="H1279" s="12">
        <v>1</v>
      </c>
      <c r="I1279" s="14">
        <v>1499</v>
      </c>
      <c r="J1279" s="14">
        <v>0</v>
      </c>
      <c r="K1279" s="10">
        <f t="shared" si="19"/>
        <v>1499</v>
      </c>
    </row>
    <row r="1280" spans="1:11" x14ac:dyDescent="0.3">
      <c r="A1280" s="2">
        <f>IF(_xlfn.CONCAT(B1280:C1280)=_xlfn.CONCAT(B1279:C1279),MAX($A$2:A1279),MAX($A$2:A1279)+1)</f>
        <v>604</v>
      </c>
      <c r="B1280" s="3">
        <v>45253</v>
      </c>
      <c r="C1280" s="2" t="s">
        <v>194</v>
      </c>
      <c r="D1280" s="47" t="str">
        <f>_xlfn.XLOOKUP(C1280,Proveedores!A:A,Proveedores!B:B)</f>
        <v>FRUNA</v>
      </c>
      <c r="E1280" s="2">
        <v>21</v>
      </c>
      <c r="F1280" s="2" t="str">
        <f>_xlfn.XLOOKUP(E1280,Productos!A:A,Productos!B:B)</f>
        <v>SALSA DE TOMATE</v>
      </c>
      <c r="G1280" s="2" t="str">
        <f>_xlfn.XLOOKUP(F1280,Productos!B:B,Productos!C:C)</f>
        <v>UN</v>
      </c>
      <c r="H1280" s="12">
        <v>5</v>
      </c>
      <c r="I1280" s="14">
        <v>299</v>
      </c>
      <c r="J1280" s="14">
        <v>0</v>
      </c>
      <c r="K1280" s="10">
        <f t="shared" si="19"/>
        <v>1495</v>
      </c>
    </row>
    <row r="1281" spans="1:11" x14ac:dyDescent="0.3">
      <c r="A1281" s="2">
        <f>IF(_xlfn.CONCAT(B1281:C1281)=_xlfn.CONCAT(B1280:C1280),MAX($A$2:A1280),MAX($A$2:A1280)+1)</f>
        <v>604</v>
      </c>
      <c r="B1281" s="3">
        <v>45253</v>
      </c>
      <c r="C1281" s="2" t="s">
        <v>194</v>
      </c>
      <c r="D1281" s="47" t="str">
        <f>_xlfn.XLOOKUP(C1281,Proveedores!A:A,Proveedores!B:B)</f>
        <v>FRUNA</v>
      </c>
      <c r="E1281" s="2">
        <v>54</v>
      </c>
      <c r="F1281" s="2" t="str">
        <f>_xlfn.XLOOKUP(E1281,Productos!A:A,Productos!B:B)</f>
        <v>GALLETAS</v>
      </c>
      <c r="G1281" s="2" t="str">
        <f>_xlfn.XLOOKUP(F1281,Productos!B:B,Productos!C:C)</f>
        <v>UN</v>
      </c>
      <c r="H1281" s="12">
        <v>4</v>
      </c>
      <c r="I1281" s="14">
        <v>443</v>
      </c>
      <c r="J1281" s="14">
        <v>0</v>
      </c>
      <c r="K1281" s="10">
        <f t="shared" si="19"/>
        <v>1772</v>
      </c>
    </row>
    <row r="1282" spans="1:11" x14ac:dyDescent="0.3">
      <c r="A1282" s="2">
        <f>IF(_xlfn.CONCAT(B1282:C1282)=_xlfn.CONCAT(B1281:C1281),MAX($A$2:A1281),MAX($A$2:A1281)+1)</f>
        <v>605</v>
      </c>
      <c r="B1282" s="3">
        <v>45240</v>
      </c>
      <c r="C1282" s="2" t="s">
        <v>194</v>
      </c>
      <c r="D1282" s="47" t="str">
        <f>_xlfn.XLOOKUP(C1282,Proveedores!A:A,Proveedores!B:B)</f>
        <v>FRUNA</v>
      </c>
      <c r="E1282" s="2">
        <v>21</v>
      </c>
      <c r="F1282" s="2" t="str">
        <f>_xlfn.XLOOKUP(E1282,Productos!A:A,Productos!B:B)</f>
        <v>SALSA DE TOMATE</v>
      </c>
      <c r="G1282" s="2" t="str">
        <f>_xlfn.XLOOKUP(F1282,Productos!B:B,Productos!C:C)</f>
        <v>UN</v>
      </c>
      <c r="H1282" s="12">
        <v>6</v>
      </c>
      <c r="I1282" s="14">
        <v>299</v>
      </c>
      <c r="J1282" s="14">
        <v>0</v>
      </c>
      <c r="K1282" s="10">
        <f t="shared" si="19"/>
        <v>1794</v>
      </c>
    </row>
    <row r="1283" spans="1:11" x14ac:dyDescent="0.3">
      <c r="A1283" s="2">
        <f>IF(_xlfn.CONCAT(B1283:C1283)=_xlfn.CONCAT(B1282:C1282),MAX($A$2:A1282),MAX($A$2:A1282)+1)</f>
        <v>605</v>
      </c>
      <c r="B1283" s="3">
        <v>45240</v>
      </c>
      <c r="C1283" s="2" t="s">
        <v>194</v>
      </c>
      <c r="D1283" s="47" t="str">
        <f>_xlfn.XLOOKUP(C1283,Proveedores!A:A,Proveedores!B:B)</f>
        <v>FRUNA</v>
      </c>
      <c r="E1283" s="2">
        <v>54</v>
      </c>
      <c r="F1283" s="2" t="str">
        <f>_xlfn.XLOOKUP(E1283,Productos!A:A,Productos!B:B)</f>
        <v>GALLETAS</v>
      </c>
      <c r="G1283" s="2" t="str">
        <f>_xlfn.XLOOKUP(F1283,Productos!B:B,Productos!C:C)</f>
        <v>UN</v>
      </c>
      <c r="H1283" s="12">
        <v>3</v>
      </c>
      <c r="I1283" s="14">
        <v>443</v>
      </c>
      <c r="J1283" s="14">
        <v>0</v>
      </c>
      <c r="K1283" s="10">
        <f t="shared" ref="K1283:K1346" si="20">ROUND((H1283*I1283)-J1283, 0)</f>
        <v>1329</v>
      </c>
    </row>
    <row r="1284" spans="1:11" x14ac:dyDescent="0.3">
      <c r="A1284" s="2">
        <f>IF(_xlfn.CONCAT(B1284:C1284)=_xlfn.CONCAT(B1283:C1283),MAX($A$2:A1283),MAX($A$2:A1283)+1)</f>
        <v>606</v>
      </c>
      <c r="B1284" s="3">
        <v>45260</v>
      </c>
      <c r="C1284" s="2" t="s">
        <v>194</v>
      </c>
      <c r="D1284" s="47" t="str">
        <f>_xlfn.XLOOKUP(C1284,Proveedores!A:A,Proveedores!B:B)</f>
        <v>FRUNA</v>
      </c>
      <c r="E1284" s="2">
        <v>54</v>
      </c>
      <c r="F1284" s="2" t="str">
        <f>_xlfn.XLOOKUP(E1284,Productos!A:A,Productos!B:B)</f>
        <v>GALLETAS</v>
      </c>
      <c r="G1284" s="2" t="str">
        <f>_xlfn.XLOOKUP(F1284,Productos!B:B,Productos!C:C)</f>
        <v>UN</v>
      </c>
      <c r="H1284" s="12">
        <v>4</v>
      </c>
      <c r="I1284" s="14">
        <v>443</v>
      </c>
      <c r="J1284" s="14">
        <v>0</v>
      </c>
      <c r="K1284" s="10">
        <f t="shared" si="20"/>
        <v>1772</v>
      </c>
    </row>
    <row r="1285" spans="1:11" x14ac:dyDescent="0.3">
      <c r="A1285" s="2">
        <f>IF(_xlfn.CONCAT(B1285:C1285)=_xlfn.CONCAT(B1284:C1284),MAX($A$2:A1284),MAX($A$2:A1284)+1)</f>
        <v>606</v>
      </c>
      <c r="B1285" s="3">
        <v>45260</v>
      </c>
      <c r="C1285" s="2" t="s">
        <v>194</v>
      </c>
      <c r="D1285" s="47" t="str">
        <f>_xlfn.XLOOKUP(C1285,Proveedores!A:A,Proveedores!B:B)</f>
        <v>FRUNA</v>
      </c>
      <c r="E1285" s="2">
        <v>20</v>
      </c>
      <c r="F1285" s="2" t="str">
        <f>_xlfn.XLOOKUP(E1285,Productos!A:A,Productos!B:B)</f>
        <v>ACEITE 900ML</v>
      </c>
      <c r="G1285" s="2" t="str">
        <f>_xlfn.XLOOKUP(F1285,Productos!B:B,Productos!C:C)</f>
        <v>UN</v>
      </c>
      <c r="H1285" s="12">
        <v>4</v>
      </c>
      <c r="I1285" s="14">
        <v>1499</v>
      </c>
      <c r="J1285" s="14">
        <v>0</v>
      </c>
      <c r="K1285" s="10">
        <f t="shared" si="20"/>
        <v>5996</v>
      </c>
    </row>
    <row r="1286" spans="1:11" x14ac:dyDescent="0.3">
      <c r="A1286" s="2">
        <f>IF(_xlfn.CONCAT(B1286:C1286)=_xlfn.CONCAT(B1285:C1285),MAX($A$2:A1285),MAX($A$2:A1285)+1)</f>
        <v>607</v>
      </c>
      <c r="B1286" s="3">
        <v>45232</v>
      </c>
      <c r="C1286" s="2" t="s">
        <v>110</v>
      </c>
      <c r="D1286" s="47" t="str">
        <f>_xlfn.XLOOKUP(C1286,Proveedores!A:A,Proveedores!B:B)</f>
        <v>DISTRIBUIDORA DELICIA SPA</v>
      </c>
      <c r="E1286" s="2">
        <v>38</v>
      </c>
      <c r="F1286" s="2" t="str">
        <f>_xlfn.XLOOKUP(E1286,Productos!A:A,Productos!B:B)</f>
        <v>ENVASE ENSALADA GA-08</v>
      </c>
      <c r="G1286" s="2" t="str">
        <f>_xlfn.XLOOKUP(F1286,Productos!B:B,Productos!C:C)</f>
        <v>UN</v>
      </c>
      <c r="H1286" s="12">
        <v>100</v>
      </c>
      <c r="I1286" s="14">
        <v>75</v>
      </c>
      <c r="J1286" s="14">
        <v>0</v>
      </c>
      <c r="K1286" s="10">
        <f t="shared" si="20"/>
        <v>7500</v>
      </c>
    </row>
    <row r="1287" spans="1:11" x14ac:dyDescent="0.3">
      <c r="A1287" s="2">
        <f>IF(_xlfn.CONCAT(B1287:C1287)=_xlfn.CONCAT(B1286:C1286),MAX($A$2:A1286),MAX($A$2:A1286)+1)</f>
        <v>608</v>
      </c>
      <c r="B1287" s="3">
        <v>45240</v>
      </c>
      <c r="C1287" s="2" t="s">
        <v>642</v>
      </c>
      <c r="D1287" s="47" t="str">
        <f>_xlfn.XLOOKUP(C1287,Proveedores!A:A,Proveedores!B:B)</f>
        <v>DISTRIBUIDORA ALMACEN Y TRANSPORTE</v>
      </c>
      <c r="E1287" s="2">
        <v>124</v>
      </c>
      <c r="F1287" s="2" t="str">
        <f>_xlfn.XLOOKUP(E1287,Productos!A:A,Productos!B:B)</f>
        <v>PASTELERA (PASTA CHOCLO)</v>
      </c>
      <c r="G1287" s="2" t="str">
        <f>_xlfn.XLOOKUP(F1287,Productos!B:B,Productos!C:C)</f>
        <v>UN</v>
      </c>
      <c r="H1287" s="12">
        <v>2</v>
      </c>
      <c r="I1287" s="14">
        <v>3290</v>
      </c>
      <c r="J1287" s="14">
        <v>0</v>
      </c>
      <c r="K1287" s="10">
        <f t="shared" si="20"/>
        <v>6580</v>
      </c>
    </row>
    <row r="1288" spans="1:11" x14ac:dyDescent="0.3">
      <c r="A1288" s="2">
        <f>IF(_xlfn.CONCAT(B1288:C1288)=_xlfn.CONCAT(B1287:C1287),MAX($A$2:A1287),MAX($A$2:A1287)+1)</f>
        <v>609</v>
      </c>
      <c r="B1288" s="3">
        <v>45232</v>
      </c>
      <c r="C1288" s="2" t="s">
        <v>642</v>
      </c>
      <c r="D1288" s="47" t="str">
        <f>_xlfn.XLOOKUP(C1288,Proveedores!A:A,Proveedores!B:B)</f>
        <v>DISTRIBUIDORA ALMACEN Y TRANSPORTE</v>
      </c>
      <c r="E1288" s="2">
        <v>145</v>
      </c>
      <c r="F1288" s="2" t="str">
        <f>_xlfn.XLOOKUP(E1288,Productos!A:A,Productos!B:B)</f>
        <v>HABAS</v>
      </c>
      <c r="G1288" s="2" t="str">
        <f>_xlfn.XLOOKUP(F1288,Productos!B:B,Productos!C:C)</f>
        <v>KG</v>
      </c>
      <c r="H1288" s="12">
        <v>1</v>
      </c>
      <c r="I1288" s="14">
        <v>2500</v>
      </c>
      <c r="J1288" s="14">
        <v>0</v>
      </c>
      <c r="K1288" s="10">
        <f t="shared" si="20"/>
        <v>2500</v>
      </c>
    </row>
    <row r="1289" spans="1:11" x14ac:dyDescent="0.3">
      <c r="A1289" s="2">
        <f>IF(_xlfn.CONCAT(B1289:C1289)=_xlfn.CONCAT(B1288:C1288),MAX($A$2:A1288),MAX($A$2:A1288)+1)</f>
        <v>609</v>
      </c>
      <c r="B1289" s="3">
        <v>45232</v>
      </c>
      <c r="C1289" s="2" t="s">
        <v>642</v>
      </c>
      <c r="D1289" s="47" t="str">
        <f>_xlfn.XLOOKUP(C1289,Proveedores!A:A,Proveedores!B:B)</f>
        <v>DISTRIBUIDORA ALMACEN Y TRANSPORTE</v>
      </c>
      <c r="E1289" s="2">
        <v>124</v>
      </c>
      <c r="F1289" s="2" t="str">
        <f>_xlfn.XLOOKUP(E1289,Productos!A:A,Productos!B:B)</f>
        <v>PASTELERA (PASTA CHOCLO)</v>
      </c>
      <c r="G1289" s="2" t="str">
        <f>_xlfn.XLOOKUP(F1289,Productos!B:B,Productos!C:C)</f>
        <v>UN</v>
      </c>
      <c r="H1289" s="12">
        <v>2</v>
      </c>
      <c r="I1289" s="14">
        <v>3190</v>
      </c>
      <c r="J1289" s="14">
        <v>0</v>
      </c>
      <c r="K1289" s="10">
        <f t="shared" si="20"/>
        <v>6380</v>
      </c>
    </row>
    <row r="1290" spans="1:11" x14ac:dyDescent="0.3">
      <c r="A1290" s="2">
        <f>IF(_xlfn.CONCAT(B1290:C1290)=_xlfn.CONCAT(B1289:C1289),MAX($A$2:A1289),MAX($A$2:A1289)+1)</f>
        <v>609</v>
      </c>
      <c r="B1290" s="3">
        <v>45232</v>
      </c>
      <c r="C1290" s="2" t="s">
        <v>642</v>
      </c>
      <c r="D1290" s="47" t="str">
        <f>_xlfn.XLOOKUP(C1290,Proveedores!A:A,Proveedores!B:B)</f>
        <v>DISTRIBUIDORA ALMACEN Y TRANSPORTE</v>
      </c>
      <c r="E1290" s="2">
        <v>32</v>
      </c>
      <c r="F1290" s="2" t="str">
        <f>_xlfn.XLOOKUP(E1290,Productos!A:A,Productos!B:B)</f>
        <v>HUEVOS 30 - BANDEJA</v>
      </c>
      <c r="G1290" s="2" t="str">
        <f>_xlfn.XLOOKUP(F1290,Productos!B:B,Productos!C:C)</f>
        <v>UN</v>
      </c>
      <c r="H1290" s="12">
        <v>1</v>
      </c>
      <c r="I1290" s="14">
        <v>5800</v>
      </c>
      <c r="J1290" s="14">
        <v>0</v>
      </c>
      <c r="K1290" s="10">
        <f t="shared" si="20"/>
        <v>5800</v>
      </c>
    </row>
    <row r="1291" spans="1:11" x14ac:dyDescent="0.3">
      <c r="A1291" s="2">
        <f>IF(_xlfn.CONCAT(B1291:C1291)=_xlfn.CONCAT(B1290:C1290),MAX($A$2:A1290),MAX($A$2:A1290)+1)</f>
        <v>610</v>
      </c>
      <c r="B1291" s="3">
        <v>45232</v>
      </c>
      <c r="C1291" s="2" t="s">
        <v>108</v>
      </c>
      <c r="D1291" s="47" t="str">
        <f>_xlfn.XLOOKUP(C1291,Proveedores!A:A,Proveedores!B:B)</f>
        <v>COMERCIAL DE GALLARDO LTDA</v>
      </c>
      <c r="E1291" s="2">
        <v>1022</v>
      </c>
      <c r="F1291" s="2" t="str">
        <f>_xlfn.XLOOKUP(E1291,Productos!A:A,Productos!B:B)</f>
        <v>JAMONADA</v>
      </c>
      <c r="G1291" s="2" t="str">
        <f>_xlfn.XLOOKUP(F1291,Productos!B:B,Productos!C:C)</f>
        <v>KG</v>
      </c>
      <c r="H1291" s="12">
        <v>0.30499999999999999</v>
      </c>
      <c r="I1291" s="14">
        <v>6360</v>
      </c>
      <c r="J1291" s="14">
        <v>0</v>
      </c>
      <c r="K1291" s="10">
        <f t="shared" si="20"/>
        <v>1940</v>
      </c>
    </row>
    <row r="1292" spans="1:11" x14ac:dyDescent="0.3">
      <c r="A1292" s="2">
        <f>IF(_xlfn.CONCAT(B1292:C1292)=_xlfn.CONCAT(B1291:C1291),MAX($A$2:A1291),MAX($A$2:A1291)+1)</f>
        <v>610</v>
      </c>
      <c r="B1292" s="3">
        <v>45232</v>
      </c>
      <c r="C1292" s="2" t="s">
        <v>108</v>
      </c>
      <c r="D1292" s="47" t="str">
        <f>_xlfn.XLOOKUP(C1292,Proveedores!A:A,Proveedores!B:B)</f>
        <v>COMERCIAL DE GALLARDO LTDA</v>
      </c>
      <c r="E1292" s="2">
        <v>8</v>
      </c>
      <c r="F1292" s="2" t="str">
        <f>_xlfn.XLOOKUP(E1292,Productos!A:A,Productos!B:B)</f>
        <v>JAMON</v>
      </c>
      <c r="G1292" s="2" t="str">
        <f>_xlfn.XLOOKUP(F1292,Productos!B:B,Productos!C:C)</f>
        <v>KG</v>
      </c>
      <c r="H1292" s="12">
        <v>0.36499999999999999</v>
      </c>
      <c r="I1292" s="14">
        <v>8200</v>
      </c>
      <c r="J1292" s="14">
        <v>0</v>
      </c>
      <c r="K1292" s="10">
        <f t="shared" si="20"/>
        <v>2993</v>
      </c>
    </row>
    <row r="1293" spans="1:11" x14ac:dyDescent="0.3">
      <c r="A1293" s="2">
        <f>IF(_xlfn.CONCAT(B1293:C1293)=_xlfn.CONCAT(B1292:C1292),MAX($A$2:A1292),MAX($A$2:A1292)+1)</f>
        <v>610</v>
      </c>
      <c r="B1293" s="3">
        <v>45232</v>
      </c>
      <c r="C1293" s="2" t="s">
        <v>108</v>
      </c>
      <c r="D1293" s="47" t="str">
        <f>_xlfn.XLOOKUP(C1293,Proveedores!A:A,Proveedores!B:B)</f>
        <v>COMERCIAL DE GALLARDO LTDA</v>
      </c>
      <c r="E1293" s="2">
        <v>23</v>
      </c>
      <c r="F1293" s="2" t="str">
        <f>_xlfn.XLOOKUP(E1293,Productos!A:A,Productos!B:B)</f>
        <v>MARGARINA</v>
      </c>
      <c r="G1293" s="2" t="str">
        <f>_xlfn.XLOOKUP(F1293,Productos!B:B,Productos!C:C)</f>
        <v>UN</v>
      </c>
      <c r="H1293" s="12">
        <v>1</v>
      </c>
      <c r="I1293" s="14">
        <v>1590</v>
      </c>
      <c r="J1293" s="14">
        <v>0</v>
      </c>
      <c r="K1293" s="10">
        <f t="shared" si="20"/>
        <v>1590</v>
      </c>
    </row>
    <row r="1294" spans="1:11" x14ac:dyDescent="0.3">
      <c r="A1294" s="2">
        <f>IF(_xlfn.CONCAT(B1294:C1294)=_xlfn.CONCAT(B1293:C1293),MAX($A$2:A1293),MAX($A$2:A1293)+1)</f>
        <v>611</v>
      </c>
      <c r="B1294" s="3">
        <v>45260</v>
      </c>
      <c r="C1294" s="2" t="s">
        <v>108</v>
      </c>
      <c r="D1294" s="47" t="str">
        <f>_xlfn.XLOOKUP(C1294,Proveedores!A:A,Proveedores!B:B)</f>
        <v>COMERCIAL DE GALLARDO LTDA</v>
      </c>
      <c r="E1294" s="2">
        <v>130</v>
      </c>
      <c r="F1294" s="2" t="str">
        <f>_xlfn.XLOOKUP(E1294,Productos!A:A,Productos!B:B)</f>
        <v>ATUN</v>
      </c>
      <c r="G1294" s="2" t="str">
        <f>_xlfn.XLOOKUP(F1294,Productos!B:B,Productos!C:C)</f>
        <v>UN</v>
      </c>
      <c r="H1294" s="12">
        <v>2</v>
      </c>
      <c r="I1294" s="14">
        <v>990</v>
      </c>
      <c r="J1294" s="14">
        <v>0</v>
      </c>
      <c r="K1294" s="10">
        <f t="shared" si="20"/>
        <v>1980</v>
      </c>
    </row>
    <row r="1295" spans="1:11" x14ac:dyDescent="0.3">
      <c r="A1295" s="2">
        <f>IF(_xlfn.CONCAT(B1295:C1295)=_xlfn.CONCAT(B1294:C1294),MAX($A$2:A1294),MAX($A$2:A1294)+1)</f>
        <v>611</v>
      </c>
      <c r="B1295" s="3">
        <v>45260</v>
      </c>
      <c r="C1295" s="2" t="s">
        <v>108</v>
      </c>
      <c r="D1295" s="47" t="str">
        <f>_xlfn.XLOOKUP(C1295,Proveedores!A:A,Proveedores!B:B)</f>
        <v>COMERCIAL DE GALLARDO LTDA</v>
      </c>
      <c r="E1295" s="2">
        <v>8</v>
      </c>
      <c r="F1295" s="2" t="str">
        <f>_xlfn.XLOOKUP(E1295,Productos!A:A,Productos!B:B)</f>
        <v>JAMON</v>
      </c>
      <c r="G1295" s="2" t="str">
        <f>_xlfn.XLOOKUP(F1295,Productos!B:B,Productos!C:C)</f>
        <v>KG</v>
      </c>
      <c r="H1295" s="12">
        <v>0.22</v>
      </c>
      <c r="I1295" s="14">
        <v>7160</v>
      </c>
      <c r="J1295" s="14">
        <v>0</v>
      </c>
      <c r="K1295" s="10">
        <f t="shared" si="20"/>
        <v>1575</v>
      </c>
    </row>
    <row r="1296" spans="1:11" x14ac:dyDescent="0.3">
      <c r="A1296" s="2">
        <f>IF(_xlfn.CONCAT(B1296:C1296)=_xlfn.CONCAT(B1295:C1295),MAX($A$2:A1295),MAX($A$2:A1295)+1)</f>
        <v>611</v>
      </c>
      <c r="B1296" s="3">
        <v>45260</v>
      </c>
      <c r="C1296" s="2" t="s">
        <v>108</v>
      </c>
      <c r="D1296" s="47" t="str">
        <f>_xlfn.XLOOKUP(C1296,Proveedores!A:A,Proveedores!B:B)</f>
        <v>COMERCIAL DE GALLARDO LTDA</v>
      </c>
      <c r="E1296" s="2">
        <v>8</v>
      </c>
      <c r="F1296" s="2" t="str">
        <f>_xlfn.XLOOKUP(E1296,Productos!A:A,Productos!B:B)</f>
        <v>JAMON</v>
      </c>
      <c r="G1296" s="2" t="str">
        <f>_xlfn.XLOOKUP(F1296,Productos!B:B,Productos!C:C)</f>
        <v>KG</v>
      </c>
      <c r="H1296" s="12">
        <v>0.47</v>
      </c>
      <c r="I1296" s="14">
        <v>6760</v>
      </c>
      <c r="J1296" s="14">
        <v>0</v>
      </c>
      <c r="K1296" s="10">
        <f t="shared" si="20"/>
        <v>3177</v>
      </c>
    </row>
    <row r="1297" spans="1:11" x14ac:dyDescent="0.3">
      <c r="A1297" s="2">
        <f>IF(_xlfn.CONCAT(B1297:C1297)=_xlfn.CONCAT(B1296:C1296),MAX($A$2:A1296),MAX($A$2:A1296)+1)</f>
        <v>611</v>
      </c>
      <c r="B1297" s="3">
        <v>45260</v>
      </c>
      <c r="C1297" s="2" t="s">
        <v>108</v>
      </c>
      <c r="D1297" s="47" t="str">
        <f>_xlfn.XLOOKUP(C1297,Proveedores!A:A,Proveedores!B:B)</f>
        <v>COMERCIAL DE GALLARDO LTDA</v>
      </c>
      <c r="E1297" s="2">
        <v>1022</v>
      </c>
      <c r="F1297" s="2" t="str">
        <f>_xlfn.XLOOKUP(E1297,Productos!A:A,Productos!B:B)</f>
        <v>JAMONADA</v>
      </c>
      <c r="G1297" s="2" t="str">
        <f>_xlfn.XLOOKUP(F1297,Productos!B:B,Productos!C:C)</f>
        <v>KG</v>
      </c>
      <c r="H1297" s="12">
        <v>0.24</v>
      </c>
      <c r="I1297" s="14">
        <v>6360</v>
      </c>
      <c r="J1297" s="14">
        <v>0</v>
      </c>
      <c r="K1297" s="10">
        <f t="shared" si="20"/>
        <v>1526</v>
      </c>
    </row>
    <row r="1298" spans="1:11" x14ac:dyDescent="0.3">
      <c r="A1298" s="2">
        <f>IF(_xlfn.CONCAT(B1298:C1298)=_xlfn.CONCAT(B1297:C1297),MAX($A$2:A1297),MAX($A$2:A1297)+1)</f>
        <v>611</v>
      </c>
      <c r="B1298" s="3">
        <v>45260</v>
      </c>
      <c r="C1298" s="2" t="s">
        <v>108</v>
      </c>
      <c r="D1298" s="47" t="str">
        <f>_xlfn.XLOOKUP(C1298,Proveedores!A:A,Proveedores!B:B)</f>
        <v>COMERCIAL DE GALLARDO LTDA</v>
      </c>
      <c r="E1298" s="2">
        <v>23</v>
      </c>
      <c r="F1298" s="2" t="str">
        <f>_xlfn.XLOOKUP(E1298,Productos!A:A,Productos!B:B)</f>
        <v>MARGARINA</v>
      </c>
      <c r="G1298" s="2" t="str">
        <f>_xlfn.XLOOKUP(F1298,Productos!B:B,Productos!C:C)</f>
        <v>UN</v>
      </c>
      <c r="H1298" s="12">
        <v>2</v>
      </c>
      <c r="I1298" s="14">
        <v>1000</v>
      </c>
      <c r="J1298" s="14">
        <v>0</v>
      </c>
      <c r="K1298" s="10">
        <f t="shared" si="20"/>
        <v>2000</v>
      </c>
    </row>
    <row r="1299" spans="1:11" x14ac:dyDescent="0.3">
      <c r="A1299" s="2">
        <f>IF(_xlfn.CONCAT(B1299:C1299)=_xlfn.CONCAT(B1298:C1298),MAX($A$2:A1298),MAX($A$2:A1298)+1)</f>
        <v>611</v>
      </c>
      <c r="B1299" s="3">
        <v>45260</v>
      </c>
      <c r="C1299" s="2" t="s">
        <v>108</v>
      </c>
      <c r="D1299" s="47" t="str">
        <f>_xlfn.XLOOKUP(C1299,Proveedores!A:A,Proveedores!B:B)</f>
        <v>COMERCIAL DE GALLARDO LTDA</v>
      </c>
      <c r="E1299" s="2">
        <v>1028</v>
      </c>
      <c r="F1299" s="2" t="str">
        <f>_xlfn.XLOOKUP(E1299,Productos!A:A,Productos!B:B)</f>
        <v>MOSTAZA</v>
      </c>
      <c r="G1299" s="2" t="str">
        <f>_xlfn.XLOOKUP(F1299,Productos!B:B,Productos!C:C)</f>
        <v>UN</v>
      </c>
      <c r="H1299" s="12">
        <v>1</v>
      </c>
      <c r="I1299" s="14">
        <v>1990</v>
      </c>
      <c r="J1299" s="14">
        <v>0</v>
      </c>
      <c r="K1299" s="10">
        <f t="shared" si="20"/>
        <v>1990</v>
      </c>
    </row>
    <row r="1300" spans="1:11" x14ac:dyDescent="0.3">
      <c r="A1300" s="2">
        <f>IF(_xlfn.CONCAT(B1300:C1300)=_xlfn.CONCAT(B1299:C1299),MAX($A$2:A1299),MAX($A$2:A1299)+1)</f>
        <v>611</v>
      </c>
      <c r="B1300" s="3">
        <v>45260</v>
      </c>
      <c r="C1300" s="2" t="s">
        <v>108</v>
      </c>
      <c r="D1300" s="47" t="str">
        <f>_xlfn.XLOOKUP(C1300,Proveedores!A:A,Proveedores!B:B)</f>
        <v>COMERCIAL DE GALLARDO LTDA</v>
      </c>
      <c r="E1300" s="2">
        <v>1019</v>
      </c>
      <c r="F1300" s="2" t="str">
        <f>_xlfn.XLOOKUP(E1300,Productos!A:A,Productos!B:B)</f>
        <v>TORTILLAS</v>
      </c>
      <c r="G1300" s="2" t="str">
        <f>_xlfn.XLOOKUP(F1300,Productos!B:B,Productos!C:C)</f>
        <v>UN</v>
      </c>
      <c r="H1300" s="12">
        <v>1</v>
      </c>
      <c r="I1300" s="14">
        <v>1890</v>
      </c>
      <c r="J1300" s="14">
        <v>0</v>
      </c>
      <c r="K1300" s="10">
        <f t="shared" si="20"/>
        <v>1890</v>
      </c>
    </row>
    <row r="1301" spans="1:11" x14ac:dyDescent="0.3">
      <c r="A1301" s="2">
        <f>IF(_xlfn.CONCAT(B1301:C1301)=_xlfn.CONCAT(B1300:C1300),MAX($A$2:A1300),MAX($A$2:A1300)+1)</f>
        <v>612</v>
      </c>
      <c r="B1301" s="3">
        <v>45240</v>
      </c>
      <c r="C1301" s="2" t="s">
        <v>108</v>
      </c>
      <c r="D1301" s="47" t="str">
        <f>_xlfn.XLOOKUP(C1301,Proveedores!A:A,Proveedores!B:B)</f>
        <v>COMERCIAL DE GALLARDO LTDA</v>
      </c>
      <c r="E1301" s="2">
        <v>130</v>
      </c>
      <c r="F1301" s="2" t="str">
        <f>_xlfn.XLOOKUP(E1301,Productos!A:A,Productos!B:B)</f>
        <v>ATUN</v>
      </c>
      <c r="G1301" s="2" t="str">
        <f>_xlfn.XLOOKUP(F1301,Productos!B:B,Productos!C:C)</f>
        <v>UN</v>
      </c>
      <c r="H1301" s="12">
        <v>2</v>
      </c>
      <c r="I1301" s="14">
        <v>990</v>
      </c>
      <c r="J1301" s="14">
        <v>0</v>
      </c>
      <c r="K1301" s="10">
        <f t="shared" si="20"/>
        <v>1980</v>
      </c>
    </row>
    <row r="1302" spans="1:11" x14ac:dyDescent="0.3">
      <c r="A1302" s="2">
        <f>IF(_xlfn.CONCAT(B1302:C1302)=_xlfn.CONCAT(B1301:C1301),MAX($A$2:A1301),MAX($A$2:A1301)+1)</f>
        <v>612</v>
      </c>
      <c r="B1302" s="3">
        <v>45240</v>
      </c>
      <c r="C1302" s="2" t="s">
        <v>108</v>
      </c>
      <c r="D1302" s="47" t="str">
        <f>_xlfn.XLOOKUP(C1302,Proveedores!A:A,Proveedores!B:B)</f>
        <v>COMERCIAL DE GALLARDO LTDA</v>
      </c>
      <c r="E1302" s="2">
        <v>1022</v>
      </c>
      <c r="F1302" s="2" t="str">
        <f>_xlfn.XLOOKUP(E1302,Productos!A:A,Productos!B:B)</f>
        <v>JAMONADA</v>
      </c>
      <c r="G1302" s="2" t="str">
        <f>_xlfn.XLOOKUP(F1302,Productos!B:B,Productos!C:C)</f>
        <v>KG</v>
      </c>
      <c r="H1302" s="12">
        <v>0.4</v>
      </c>
      <c r="I1302" s="14">
        <v>5160</v>
      </c>
      <c r="J1302" s="14">
        <v>0</v>
      </c>
      <c r="K1302" s="10">
        <f t="shared" si="20"/>
        <v>2064</v>
      </c>
    </row>
    <row r="1303" spans="1:11" x14ac:dyDescent="0.3">
      <c r="A1303" s="2">
        <f>IF(_xlfn.CONCAT(B1303:C1303)=_xlfn.CONCAT(B1302:C1302),MAX($A$2:A1302),MAX($A$2:A1302)+1)</f>
        <v>612</v>
      </c>
      <c r="B1303" s="3">
        <v>45240</v>
      </c>
      <c r="C1303" s="2" t="s">
        <v>108</v>
      </c>
      <c r="D1303" s="47" t="str">
        <f>_xlfn.XLOOKUP(C1303,Proveedores!A:A,Proveedores!B:B)</f>
        <v>COMERCIAL DE GALLARDO LTDA</v>
      </c>
      <c r="E1303" s="2">
        <v>8</v>
      </c>
      <c r="F1303" s="2" t="str">
        <f>_xlfn.XLOOKUP(E1303,Productos!A:A,Productos!B:B)</f>
        <v>JAMON</v>
      </c>
      <c r="G1303" s="2" t="str">
        <f>_xlfn.XLOOKUP(F1303,Productos!B:B,Productos!C:C)</f>
        <v>KG</v>
      </c>
      <c r="H1303" s="12">
        <v>0.48</v>
      </c>
      <c r="I1303" s="14">
        <v>8200</v>
      </c>
      <c r="J1303" s="14">
        <v>0</v>
      </c>
      <c r="K1303" s="10">
        <f t="shared" si="20"/>
        <v>3936</v>
      </c>
    </row>
    <row r="1304" spans="1:11" x14ac:dyDescent="0.3">
      <c r="A1304" s="2">
        <f>IF(_xlfn.CONCAT(B1304:C1304)=_xlfn.CONCAT(B1303:C1303),MAX($A$2:A1303),MAX($A$2:A1303)+1)</f>
        <v>612</v>
      </c>
      <c r="B1304" s="3">
        <v>45240</v>
      </c>
      <c r="C1304" s="2" t="s">
        <v>108</v>
      </c>
      <c r="D1304" s="47" t="str">
        <f>_xlfn.XLOOKUP(C1304,Proveedores!A:A,Proveedores!B:B)</f>
        <v>COMERCIAL DE GALLARDO LTDA</v>
      </c>
      <c r="E1304" s="2">
        <v>23</v>
      </c>
      <c r="F1304" s="2" t="str">
        <f>_xlfn.XLOOKUP(E1304,Productos!A:A,Productos!B:B)</f>
        <v>MARGARINA</v>
      </c>
      <c r="G1304" s="2" t="str">
        <f>_xlfn.XLOOKUP(F1304,Productos!B:B,Productos!C:C)</f>
        <v>UN</v>
      </c>
      <c r="H1304" s="12">
        <v>1</v>
      </c>
      <c r="I1304" s="14">
        <v>1190</v>
      </c>
      <c r="J1304" s="14">
        <v>0</v>
      </c>
      <c r="K1304" s="10">
        <f t="shared" si="20"/>
        <v>1190</v>
      </c>
    </row>
    <row r="1305" spans="1:11" x14ac:dyDescent="0.3">
      <c r="A1305" s="2">
        <f>IF(_xlfn.CONCAT(B1305:C1305)=_xlfn.CONCAT(B1304:C1304),MAX($A$2:A1304),MAX($A$2:A1304)+1)</f>
        <v>613</v>
      </c>
      <c r="B1305" s="3">
        <v>45253</v>
      </c>
      <c r="C1305" s="2" t="s">
        <v>108</v>
      </c>
      <c r="D1305" s="47" t="str">
        <f>_xlfn.XLOOKUP(C1305,Proveedores!A:A,Proveedores!B:B)</f>
        <v>COMERCIAL DE GALLARDO LTDA</v>
      </c>
      <c r="E1305" s="2">
        <v>8</v>
      </c>
      <c r="F1305" s="2" t="str">
        <f>_xlfn.XLOOKUP(E1305,Productos!A:A,Productos!B:B)</f>
        <v>JAMON</v>
      </c>
      <c r="G1305" s="2" t="str">
        <f>_xlfn.XLOOKUP(F1305,Productos!B:B,Productos!C:C)</f>
        <v>KG</v>
      </c>
      <c r="H1305" s="12">
        <v>0.27500000000000002</v>
      </c>
      <c r="I1305" s="14">
        <v>7160</v>
      </c>
      <c r="J1305" s="14">
        <v>0</v>
      </c>
      <c r="K1305" s="10">
        <f t="shared" si="20"/>
        <v>1969</v>
      </c>
    </row>
    <row r="1306" spans="1:11" x14ac:dyDescent="0.3">
      <c r="A1306" s="2">
        <f>IF(_xlfn.CONCAT(B1306:C1306)=_xlfn.CONCAT(B1305:C1305),MAX($A$2:A1305),MAX($A$2:A1305)+1)</f>
        <v>613</v>
      </c>
      <c r="B1306" s="3">
        <v>45253</v>
      </c>
      <c r="C1306" s="2" t="s">
        <v>108</v>
      </c>
      <c r="D1306" s="47" t="str">
        <f>_xlfn.XLOOKUP(C1306,Proveedores!A:A,Proveedores!B:B)</f>
        <v>COMERCIAL DE GALLARDO LTDA</v>
      </c>
      <c r="E1306" s="2">
        <v>1011</v>
      </c>
      <c r="F1306" s="2" t="str">
        <f>_xlfn.XLOOKUP(E1306,Productos!A:A,Productos!B:B)</f>
        <v>ART. LIMPIEZA</v>
      </c>
      <c r="G1306" s="2" t="str">
        <f>_xlfn.XLOOKUP(F1306,Productos!B:B,Productos!C:C)</f>
        <v>UN</v>
      </c>
      <c r="H1306" s="12">
        <v>14</v>
      </c>
      <c r="I1306" s="14">
        <v>143</v>
      </c>
      <c r="J1306" s="14">
        <v>0</v>
      </c>
      <c r="K1306" s="10">
        <f t="shared" si="20"/>
        <v>2002</v>
      </c>
    </row>
    <row r="1307" spans="1:11" x14ac:dyDescent="0.3">
      <c r="A1307" s="2">
        <f>IF(_xlfn.CONCAT(B1307:C1307)=_xlfn.CONCAT(B1306:C1306),MAX($A$2:A1306),MAX($A$2:A1306)+1)</f>
        <v>613</v>
      </c>
      <c r="B1307" s="3">
        <v>45253</v>
      </c>
      <c r="C1307" s="2" t="s">
        <v>108</v>
      </c>
      <c r="D1307" s="47" t="str">
        <f>_xlfn.XLOOKUP(C1307,Proveedores!A:A,Proveedores!B:B)</f>
        <v>COMERCIAL DE GALLARDO LTDA</v>
      </c>
      <c r="E1307" s="2">
        <v>8</v>
      </c>
      <c r="F1307" s="2" t="str">
        <f>_xlfn.XLOOKUP(E1307,Productos!A:A,Productos!B:B)</f>
        <v>JAMON</v>
      </c>
      <c r="G1307" s="2" t="str">
        <f>_xlfn.XLOOKUP(F1307,Productos!B:B,Productos!C:C)</f>
        <v>KG</v>
      </c>
      <c r="H1307" s="12">
        <v>0.36499999999999999</v>
      </c>
      <c r="I1307" s="14">
        <v>7400</v>
      </c>
      <c r="J1307" s="14">
        <v>0</v>
      </c>
      <c r="K1307" s="10">
        <f t="shared" si="20"/>
        <v>2701</v>
      </c>
    </row>
    <row r="1308" spans="1:11" x14ac:dyDescent="0.3">
      <c r="A1308" s="2">
        <f>IF(_xlfn.CONCAT(B1308:C1308)=_xlfn.CONCAT(B1307:C1307),MAX($A$2:A1307),MAX($A$2:A1307)+1)</f>
        <v>613</v>
      </c>
      <c r="B1308" s="3">
        <v>45253</v>
      </c>
      <c r="C1308" s="2" t="s">
        <v>108</v>
      </c>
      <c r="D1308" s="47" t="str">
        <f>_xlfn.XLOOKUP(C1308,Proveedores!A:A,Proveedores!B:B)</f>
        <v>COMERCIAL DE GALLARDO LTDA</v>
      </c>
      <c r="E1308" s="2">
        <v>23</v>
      </c>
      <c r="F1308" s="2" t="str">
        <f>_xlfn.XLOOKUP(E1308,Productos!A:A,Productos!B:B)</f>
        <v>MARGARINA</v>
      </c>
      <c r="G1308" s="2" t="str">
        <f>_xlfn.XLOOKUP(F1308,Productos!B:B,Productos!C:C)</f>
        <v>UN</v>
      </c>
      <c r="H1308" s="12">
        <v>2</v>
      </c>
      <c r="I1308" s="14">
        <v>1190</v>
      </c>
      <c r="J1308" s="14">
        <v>0</v>
      </c>
      <c r="K1308" s="10">
        <f t="shared" si="20"/>
        <v>2380</v>
      </c>
    </row>
    <row r="1309" spans="1:11" x14ac:dyDescent="0.3">
      <c r="A1309" s="2">
        <f>IF(_xlfn.CONCAT(B1309:C1309)=_xlfn.CONCAT(B1308:C1308),MAX($A$2:A1308),MAX($A$2:A1308)+1)</f>
        <v>613</v>
      </c>
      <c r="B1309" s="3">
        <v>45253</v>
      </c>
      <c r="C1309" s="2" t="s">
        <v>108</v>
      </c>
      <c r="D1309" s="47" t="str">
        <f>_xlfn.XLOOKUP(C1309,Proveedores!A:A,Proveedores!B:B)</f>
        <v>COMERCIAL DE GALLARDO LTDA</v>
      </c>
      <c r="E1309" s="2">
        <v>23</v>
      </c>
      <c r="F1309" s="2" t="str">
        <f>_xlfn.XLOOKUP(E1309,Productos!A:A,Productos!B:B)</f>
        <v>MARGARINA</v>
      </c>
      <c r="G1309" s="2" t="str">
        <f>_xlfn.XLOOKUP(F1309,Productos!B:B,Productos!C:C)</f>
        <v>UN</v>
      </c>
      <c r="H1309" s="12">
        <v>1</v>
      </c>
      <c r="I1309" s="14">
        <v>2100</v>
      </c>
      <c r="J1309" s="14">
        <v>0</v>
      </c>
      <c r="K1309" s="10">
        <f t="shared" si="20"/>
        <v>2100</v>
      </c>
    </row>
    <row r="1310" spans="1:11" x14ac:dyDescent="0.3">
      <c r="A1310" s="2">
        <f>IF(_xlfn.CONCAT(B1310:C1310)=_xlfn.CONCAT(B1309:C1309),MAX($A$2:A1309),MAX($A$2:A1309)+1)</f>
        <v>613</v>
      </c>
      <c r="B1310" s="3">
        <v>45253</v>
      </c>
      <c r="C1310" s="2" t="s">
        <v>108</v>
      </c>
      <c r="D1310" s="47" t="str">
        <f>_xlfn.XLOOKUP(C1310,Proveedores!A:A,Proveedores!B:B)</f>
        <v>COMERCIAL DE GALLARDO LTDA</v>
      </c>
      <c r="E1310" s="2">
        <v>1022</v>
      </c>
      <c r="F1310" s="2" t="str">
        <f>_xlfn.XLOOKUP(E1310,Productos!A:A,Productos!B:B)</f>
        <v>JAMONADA</v>
      </c>
      <c r="G1310" s="2" t="str">
        <f>_xlfn.XLOOKUP(F1310,Productos!B:B,Productos!C:C)</f>
        <v>KG</v>
      </c>
      <c r="H1310" s="12">
        <v>0.29499999999999998</v>
      </c>
      <c r="I1310" s="14">
        <v>6360</v>
      </c>
      <c r="J1310" s="14">
        <v>0</v>
      </c>
      <c r="K1310" s="10">
        <f t="shared" si="20"/>
        <v>1876</v>
      </c>
    </row>
    <row r="1311" spans="1:11" x14ac:dyDescent="0.3">
      <c r="A1311" s="2">
        <f>IF(_xlfn.CONCAT(B1311:C1311)=_xlfn.CONCAT(B1310:C1310),MAX($A$2:A1310),MAX($A$2:A1310)+1)</f>
        <v>613</v>
      </c>
      <c r="B1311" s="3">
        <v>45253</v>
      </c>
      <c r="C1311" s="2" t="s">
        <v>108</v>
      </c>
      <c r="D1311" s="47" t="str">
        <f>_xlfn.XLOOKUP(C1311,Proveedores!A:A,Proveedores!B:B)</f>
        <v>COMERCIAL DE GALLARDO LTDA</v>
      </c>
      <c r="E1311" s="2">
        <v>127</v>
      </c>
      <c r="F1311" s="2" t="str">
        <f>_xlfn.XLOOKUP(E1311,Productos!A:A,Productos!B:B)</f>
        <v>MAYONESA</v>
      </c>
      <c r="G1311" s="2" t="str">
        <f>_xlfn.XLOOKUP(F1311,Productos!B:B,Productos!C:C)</f>
        <v>UN</v>
      </c>
      <c r="H1311" s="12">
        <v>1</v>
      </c>
      <c r="I1311" s="14">
        <v>2890</v>
      </c>
      <c r="J1311" s="14">
        <v>0</v>
      </c>
      <c r="K1311" s="10">
        <f t="shared" si="20"/>
        <v>2890</v>
      </c>
    </row>
    <row r="1312" spans="1:11" x14ac:dyDescent="0.3">
      <c r="A1312" s="2">
        <f>IF(_xlfn.CONCAT(B1312:C1312)=_xlfn.CONCAT(B1311:C1311),MAX($A$2:A1311),MAX($A$2:A1311)+1)</f>
        <v>614</v>
      </c>
      <c r="B1312" s="3">
        <v>45232</v>
      </c>
      <c r="C1312" s="2" t="s">
        <v>327</v>
      </c>
      <c r="D1312" s="47" t="str">
        <f>_xlfn.XLOOKUP(C1312,Proveedores!A:A,Proveedores!B:B)</f>
        <v>LIQUIMAX</v>
      </c>
      <c r="E1312" s="2">
        <v>1011</v>
      </c>
      <c r="F1312" s="2" t="str">
        <f>_xlfn.XLOOKUP(E1312,Productos!A:A,Productos!B:B)</f>
        <v>ART. LIMPIEZA</v>
      </c>
      <c r="G1312" s="2" t="str">
        <f>_xlfn.XLOOKUP(F1312,Productos!B:B,Productos!C:C)</f>
        <v>UN</v>
      </c>
      <c r="H1312" s="12">
        <v>1</v>
      </c>
      <c r="I1312" s="10">
        <v>5110</v>
      </c>
      <c r="J1312" s="14">
        <v>0</v>
      </c>
      <c r="K1312" s="10">
        <f t="shared" si="20"/>
        <v>5110</v>
      </c>
    </row>
    <row r="1313" spans="1:11" x14ac:dyDescent="0.3">
      <c r="A1313" s="2">
        <f>IF(_xlfn.CONCAT(B1313:C1313)=_xlfn.CONCAT(B1312:C1312),MAX($A$2:A1312),MAX($A$2:A1312)+1)</f>
        <v>615</v>
      </c>
      <c r="B1313" s="3">
        <v>45260</v>
      </c>
      <c r="C1313" s="2" t="s">
        <v>327</v>
      </c>
      <c r="D1313" s="47" t="str">
        <f>_xlfn.XLOOKUP(C1313,Proveedores!A:A,Proveedores!B:B)</f>
        <v>LIQUIMAX</v>
      </c>
      <c r="E1313" s="2">
        <v>1011</v>
      </c>
      <c r="F1313" s="2" t="str">
        <f>_xlfn.XLOOKUP(E1313,Productos!A:A,Productos!B:B)</f>
        <v>ART. LIMPIEZA</v>
      </c>
      <c r="G1313" s="2" t="str">
        <f>_xlfn.XLOOKUP(F1313,Productos!B:B,Productos!C:C)</f>
        <v>UN</v>
      </c>
      <c r="H1313" s="12">
        <v>1</v>
      </c>
      <c r="I1313" s="10">
        <f>19160-1500</f>
        <v>17660</v>
      </c>
      <c r="J1313" s="14">
        <v>0</v>
      </c>
      <c r="K1313" s="10">
        <f t="shared" si="20"/>
        <v>17660</v>
      </c>
    </row>
    <row r="1314" spans="1:11" x14ac:dyDescent="0.3">
      <c r="A1314" s="2">
        <f>IF(_xlfn.CONCAT(B1314:C1314)=_xlfn.CONCAT(B1313:C1313),MAX($A$2:A1313),MAX($A$2:A1313)+1)</f>
        <v>615</v>
      </c>
      <c r="B1314" s="3">
        <v>45260</v>
      </c>
      <c r="C1314" s="2" t="s">
        <v>327</v>
      </c>
      <c r="D1314" s="47" t="str">
        <f>_xlfn.XLOOKUP(C1314,Proveedores!A:A,Proveedores!B:B)</f>
        <v>LIQUIMAX</v>
      </c>
      <c r="E1314" s="2">
        <v>1041</v>
      </c>
      <c r="F1314" s="2" t="str">
        <f>_xlfn.XLOOKUP(E1314,Productos!A:A,Productos!B:B)</f>
        <v>ACCESORIOS COCINA</v>
      </c>
      <c r="G1314" s="2" t="str">
        <f>_xlfn.XLOOKUP(F1314,Productos!B:B,Productos!C:C)</f>
        <v>UN</v>
      </c>
      <c r="H1314" s="12">
        <v>3</v>
      </c>
      <c r="I1314" s="14">
        <v>500</v>
      </c>
      <c r="J1314" s="14">
        <v>0</v>
      </c>
      <c r="K1314" s="10">
        <f t="shared" si="20"/>
        <v>1500</v>
      </c>
    </row>
    <row r="1315" spans="1:11" x14ac:dyDescent="0.3">
      <c r="A1315" s="2">
        <f>IF(_xlfn.CONCAT(B1315:C1315)=_xlfn.CONCAT(B1314:C1314),MAX($A$2:A1314),MAX($A$2:A1314)+1)</f>
        <v>616</v>
      </c>
      <c r="B1315" s="3">
        <v>45253</v>
      </c>
      <c r="C1315" s="2" t="s">
        <v>327</v>
      </c>
      <c r="D1315" s="47" t="str">
        <f>_xlfn.XLOOKUP(C1315,Proveedores!A:A,Proveedores!B:B)</f>
        <v>LIQUIMAX</v>
      </c>
      <c r="E1315" s="2">
        <v>1011</v>
      </c>
      <c r="F1315" s="2" t="str">
        <f>_xlfn.XLOOKUP(E1315,Productos!A:A,Productos!B:B)</f>
        <v>ART. LIMPIEZA</v>
      </c>
      <c r="G1315" s="2" t="str">
        <f>_xlfn.XLOOKUP(F1315,Productos!B:B,Productos!C:C)</f>
        <v>UN</v>
      </c>
      <c r="H1315" s="12">
        <v>1</v>
      </c>
      <c r="I1315" s="14">
        <v>11890</v>
      </c>
      <c r="J1315" s="14">
        <v>0</v>
      </c>
      <c r="K1315" s="10">
        <f t="shared" si="20"/>
        <v>11890</v>
      </c>
    </row>
    <row r="1316" spans="1:11" x14ac:dyDescent="0.3">
      <c r="A1316" s="2">
        <f>IF(_xlfn.CONCAT(B1316:C1316)=_xlfn.CONCAT(B1315:C1315),MAX($A$2:A1315),MAX($A$2:A1315)+1)</f>
        <v>617</v>
      </c>
      <c r="B1316" s="3">
        <v>45253</v>
      </c>
      <c r="C1316" s="2" t="s">
        <v>403</v>
      </c>
      <c r="D1316" s="47" t="str">
        <f>_xlfn.XLOOKUP(C1316,Proveedores!A:A,Proveedores!B:B)</f>
        <v>PREUNIC COQUIMBO</v>
      </c>
      <c r="E1316" s="2">
        <v>1011</v>
      </c>
      <c r="F1316" s="2" t="str">
        <f>_xlfn.XLOOKUP(E1316,Productos!A:A,Productos!B:B)</f>
        <v>ART. LIMPIEZA</v>
      </c>
      <c r="G1316" s="2" t="str">
        <f>_xlfn.XLOOKUP(F1316,Productos!B:B,Productos!C:C)</f>
        <v>UN</v>
      </c>
      <c r="H1316" s="12">
        <v>1</v>
      </c>
      <c r="I1316" s="14">
        <v>3499</v>
      </c>
      <c r="J1316" s="14">
        <v>1000</v>
      </c>
      <c r="K1316" s="10">
        <f t="shared" si="20"/>
        <v>2499</v>
      </c>
    </row>
    <row r="1317" spans="1:11" x14ac:dyDescent="0.3">
      <c r="A1317" s="2">
        <f>IF(_xlfn.CONCAT(B1317:C1317)=_xlfn.CONCAT(B1316:C1316),MAX($A$2:A1316),MAX($A$2:A1316)+1)</f>
        <v>618</v>
      </c>
      <c r="B1317" s="3">
        <v>45242</v>
      </c>
      <c r="C1317" s="2" t="s">
        <v>221</v>
      </c>
      <c r="D1317" s="47" t="str">
        <f>_xlfn.XLOOKUP(C1317,Proveedores!A:A,Proveedores!B:B)</f>
        <v>FAMA</v>
      </c>
      <c r="E1317" s="2">
        <v>1016</v>
      </c>
      <c r="F1317" s="2" t="str">
        <f>_xlfn.XLOOKUP(E1317,Productos!A:A,Productos!B:B)</f>
        <v>HELADO CASA</v>
      </c>
      <c r="G1317" s="2" t="str">
        <f>_xlfn.XLOOKUP(F1317,Productos!B:B,Productos!C:C)</f>
        <v>UN</v>
      </c>
      <c r="H1317" s="12">
        <v>2</v>
      </c>
      <c r="I1317" s="14">
        <v>650</v>
      </c>
      <c r="J1317" s="14">
        <v>0</v>
      </c>
      <c r="K1317" s="10">
        <f t="shared" si="20"/>
        <v>1300</v>
      </c>
    </row>
    <row r="1318" spans="1:11" x14ac:dyDescent="0.3">
      <c r="A1318" s="2">
        <f>IF(_xlfn.CONCAT(B1318:C1318)=_xlfn.CONCAT(B1317:C1317),MAX($A$2:A1317),MAX($A$2:A1317)+1)</f>
        <v>619</v>
      </c>
      <c r="B1318" s="3">
        <v>45243</v>
      </c>
      <c r="C1318" s="2" t="s">
        <v>221</v>
      </c>
      <c r="D1318" s="47" t="str">
        <f>_xlfn.XLOOKUP(C1318,Proveedores!A:A,Proveedores!B:B)</f>
        <v>FAMA</v>
      </c>
      <c r="E1318" s="2">
        <v>43</v>
      </c>
      <c r="F1318" s="2" t="str">
        <f>_xlfn.XLOOKUP(E1318,Productos!A:A,Productos!B:B)</f>
        <v>VINO BLANCO</v>
      </c>
      <c r="G1318" s="2" t="str">
        <f>_xlfn.XLOOKUP(F1318,Productos!B:B,Productos!C:C)</f>
        <v>UN</v>
      </c>
      <c r="H1318" s="12">
        <v>1</v>
      </c>
      <c r="I1318" s="14">
        <v>1550</v>
      </c>
      <c r="J1318" s="14">
        <v>0</v>
      </c>
      <c r="K1318" s="10">
        <f t="shared" si="20"/>
        <v>1550</v>
      </c>
    </row>
    <row r="1319" spans="1:11" x14ac:dyDescent="0.3">
      <c r="A1319" s="2">
        <f>IF(_xlfn.CONCAT(B1319:C1319)=_xlfn.CONCAT(B1318:C1318),MAX($A$2:A1318),MAX($A$2:A1318)+1)</f>
        <v>619</v>
      </c>
      <c r="B1319" s="3">
        <v>45243</v>
      </c>
      <c r="C1319" s="2" t="s">
        <v>221</v>
      </c>
      <c r="D1319" s="47" t="str">
        <f>_xlfn.XLOOKUP(C1319,Proveedores!A:A,Proveedores!B:B)</f>
        <v>FAMA</v>
      </c>
      <c r="E1319" s="2">
        <v>1008</v>
      </c>
      <c r="F1319" s="2" t="str">
        <f>_xlfn.XLOOKUP(E1319,Productos!A:A,Productos!B:B)</f>
        <v>PAN CASA</v>
      </c>
      <c r="G1319" s="2" t="str">
        <f>_xlfn.XLOOKUP(F1319,Productos!B:B,Productos!C:C)</f>
        <v>KG</v>
      </c>
      <c r="H1319" s="12">
        <v>0.221</v>
      </c>
      <c r="I1319" s="14">
        <v>2488.69</v>
      </c>
      <c r="J1319" s="14">
        <v>0</v>
      </c>
      <c r="K1319" s="10">
        <f t="shared" si="20"/>
        <v>550</v>
      </c>
    </row>
    <row r="1320" spans="1:11" x14ac:dyDescent="0.3">
      <c r="A1320" s="2">
        <f>IF(_xlfn.CONCAT(B1320:C1320)=_xlfn.CONCAT(B1319:C1319),MAX($A$2:A1319),MAX($A$2:A1319)+1)</f>
        <v>620</v>
      </c>
      <c r="B1320" s="3">
        <v>45238</v>
      </c>
      <c r="C1320" s="2" t="s">
        <v>221</v>
      </c>
      <c r="D1320" s="47" t="str">
        <f>_xlfn.XLOOKUP(C1320,Proveedores!A:A,Proveedores!B:B)</f>
        <v>FAMA</v>
      </c>
      <c r="E1320" s="2">
        <v>1016</v>
      </c>
      <c r="F1320" s="2" t="str">
        <f>_xlfn.XLOOKUP(E1320,Productos!A:A,Productos!B:B)</f>
        <v>HELADO CASA</v>
      </c>
      <c r="G1320" s="2" t="str">
        <f>_xlfn.XLOOKUP(F1320,Productos!B:B,Productos!C:C)</f>
        <v>UN</v>
      </c>
      <c r="H1320" s="12">
        <v>2</v>
      </c>
      <c r="I1320" s="14">
        <v>650</v>
      </c>
      <c r="J1320" s="14">
        <v>0</v>
      </c>
      <c r="K1320" s="10">
        <f t="shared" si="20"/>
        <v>1300</v>
      </c>
    </row>
    <row r="1321" spans="1:11" x14ac:dyDescent="0.3">
      <c r="A1321" s="2">
        <f>IF(_xlfn.CONCAT(B1321:C1321)=_xlfn.CONCAT(B1320:C1320),MAX($A$2:A1320),MAX($A$2:A1320)+1)</f>
        <v>621</v>
      </c>
      <c r="B1321" s="3">
        <v>45237</v>
      </c>
      <c r="C1321" s="2" t="s">
        <v>221</v>
      </c>
      <c r="D1321" s="47" t="str">
        <f>_xlfn.XLOOKUP(C1321,Proveedores!A:A,Proveedores!B:B)</f>
        <v>FAMA</v>
      </c>
      <c r="E1321" s="2">
        <v>55</v>
      </c>
      <c r="F1321" s="2" t="str">
        <f>_xlfn.XLOOKUP(E1321,Productos!A:A,Productos!B:B)</f>
        <v>CERVEZA</v>
      </c>
      <c r="G1321" s="2" t="str">
        <f>_xlfn.XLOOKUP(F1321,Productos!B:B,Productos!C:C)</f>
        <v>UN</v>
      </c>
      <c r="H1321" s="12">
        <v>2</v>
      </c>
      <c r="I1321" s="14">
        <v>1400</v>
      </c>
      <c r="J1321" s="14">
        <v>0</v>
      </c>
      <c r="K1321" s="10">
        <f t="shared" si="20"/>
        <v>2800</v>
      </c>
    </row>
    <row r="1322" spans="1:11" x14ac:dyDescent="0.3">
      <c r="A1322" s="2">
        <f>IF(_xlfn.CONCAT(B1322:C1322)=_xlfn.CONCAT(B1321:C1321),MAX($A$2:A1321),MAX($A$2:A1321)+1)</f>
        <v>621</v>
      </c>
      <c r="B1322" s="3">
        <v>45237</v>
      </c>
      <c r="C1322" s="2" t="s">
        <v>221</v>
      </c>
      <c r="D1322" s="47" t="str">
        <f>_xlfn.XLOOKUP(C1322,Proveedores!A:A,Proveedores!B:B)</f>
        <v>FAMA</v>
      </c>
      <c r="E1322" s="2">
        <v>55</v>
      </c>
      <c r="F1322" s="2" t="str">
        <f>_xlfn.XLOOKUP(E1322,Productos!A:A,Productos!B:B)</f>
        <v>CERVEZA</v>
      </c>
      <c r="G1322" s="2" t="str">
        <f>_xlfn.XLOOKUP(F1322,Productos!B:B,Productos!C:C)</f>
        <v>UN</v>
      </c>
      <c r="H1322" s="12">
        <v>1</v>
      </c>
      <c r="I1322" s="14">
        <v>1050</v>
      </c>
      <c r="J1322" s="14">
        <v>0</v>
      </c>
      <c r="K1322" s="10">
        <f t="shared" si="20"/>
        <v>1050</v>
      </c>
    </row>
    <row r="1323" spans="1:11" x14ac:dyDescent="0.3">
      <c r="A1323" s="2">
        <f>IF(_xlfn.CONCAT(B1323:C1323)=_xlfn.CONCAT(B1322:C1322),MAX($A$2:A1322),MAX($A$2:A1322)+1)</f>
        <v>622</v>
      </c>
      <c r="B1323" s="3">
        <v>45231</v>
      </c>
      <c r="C1323" s="2" t="s">
        <v>221</v>
      </c>
      <c r="D1323" s="47" t="str">
        <f>_xlfn.XLOOKUP(C1323,Proveedores!A:A,Proveedores!B:B)</f>
        <v>FAMA</v>
      </c>
      <c r="E1323" s="2">
        <v>1008</v>
      </c>
      <c r="F1323" s="2" t="str">
        <f>_xlfn.XLOOKUP(E1323,Productos!A:A,Productos!B:B)</f>
        <v>PAN CASA</v>
      </c>
      <c r="G1323" s="2" t="str">
        <f>_xlfn.XLOOKUP(F1323,Productos!B:B,Productos!C:C)</f>
        <v>KG</v>
      </c>
      <c r="H1323" s="12">
        <v>0.21299999999999999</v>
      </c>
      <c r="I1323" s="14">
        <v>2488.2600000000002</v>
      </c>
      <c r="J1323" s="14">
        <v>0</v>
      </c>
      <c r="K1323" s="10">
        <f t="shared" si="20"/>
        <v>530</v>
      </c>
    </row>
    <row r="1324" spans="1:11" x14ac:dyDescent="0.3">
      <c r="A1324" s="2">
        <f>IF(_xlfn.CONCAT(B1324:C1324)=_xlfn.CONCAT(B1323:C1323),MAX($A$2:A1323),MAX($A$2:A1323)+1)</f>
        <v>622</v>
      </c>
      <c r="B1324" s="3">
        <v>45231</v>
      </c>
      <c r="C1324" s="2" t="s">
        <v>221</v>
      </c>
      <c r="D1324" s="47" t="str">
        <f>_xlfn.XLOOKUP(C1324,Proveedores!A:A,Proveedores!B:B)</f>
        <v>FAMA</v>
      </c>
      <c r="E1324" s="2">
        <v>1008</v>
      </c>
      <c r="F1324" s="2" t="str">
        <f>_xlfn.XLOOKUP(E1324,Productos!A:A,Productos!B:B)</f>
        <v>PAN CASA</v>
      </c>
      <c r="G1324" s="2" t="str">
        <f>_xlfn.XLOOKUP(F1324,Productos!B:B,Productos!C:C)</f>
        <v>KG</v>
      </c>
      <c r="H1324" s="12">
        <v>0.67900000000000005</v>
      </c>
      <c r="I1324" s="14">
        <v>2490.4299999999998</v>
      </c>
      <c r="J1324" s="14">
        <v>0</v>
      </c>
      <c r="K1324" s="10">
        <f t="shared" si="20"/>
        <v>1691</v>
      </c>
    </row>
    <row r="1325" spans="1:11" x14ac:dyDescent="0.3">
      <c r="A1325" s="2">
        <f>IF(_xlfn.CONCAT(B1325:C1325)=_xlfn.CONCAT(B1324:C1324),MAX($A$2:A1324),MAX($A$2:A1324)+1)</f>
        <v>623</v>
      </c>
      <c r="B1325" s="3">
        <v>45237</v>
      </c>
      <c r="C1325" s="2" t="s">
        <v>221</v>
      </c>
      <c r="D1325" s="47" t="str">
        <f>_xlfn.XLOOKUP(C1325,Proveedores!A:A,Proveedores!B:B)</f>
        <v>FAMA</v>
      </c>
      <c r="E1325" s="2">
        <v>1016</v>
      </c>
      <c r="F1325" s="2" t="str">
        <f>_xlfn.XLOOKUP(E1325,Productos!A:A,Productos!B:B)</f>
        <v>HELADO CASA</v>
      </c>
      <c r="G1325" s="2" t="str">
        <f>_xlfn.XLOOKUP(F1325,Productos!B:B,Productos!C:C)</f>
        <v>UN</v>
      </c>
      <c r="H1325" s="12">
        <v>1</v>
      </c>
      <c r="I1325" s="14">
        <v>650</v>
      </c>
      <c r="J1325" s="14">
        <v>0</v>
      </c>
      <c r="K1325" s="10">
        <f t="shared" si="20"/>
        <v>650</v>
      </c>
    </row>
    <row r="1326" spans="1:11" x14ac:dyDescent="0.3">
      <c r="A1326" s="2">
        <f>IF(_xlfn.CONCAT(B1326:C1326)=_xlfn.CONCAT(B1325:C1325),MAX($A$2:A1325),MAX($A$2:A1325)+1)</f>
        <v>623</v>
      </c>
      <c r="B1326" s="3">
        <v>45237</v>
      </c>
      <c r="C1326" s="2" t="s">
        <v>221</v>
      </c>
      <c r="D1326" s="47" t="str">
        <f>_xlfn.XLOOKUP(C1326,Proveedores!A:A,Proveedores!B:B)</f>
        <v>FAMA</v>
      </c>
      <c r="E1326" s="2">
        <v>1016</v>
      </c>
      <c r="F1326" s="2" t="str">
        <f>_xlfn.XLOOKUP(E1326,Productos!A:A,Productos!B:B)</f>
        <v>HELADO CASA</v>
      </c>
      <c r="G1326" s="2" t="str">
        <f>_xlfn.XLOOKUP(F1326,Productos!B:B,Productos!C:C)</f>
        <v>UN</v>
      </c>
      <c r="H1326" s="12">
        <v>1</v>
      </c>
      <c r="I1326" s="14">
        <v>990</v>
      </c>
      <c r="J1326" s="14">
        <v>0</v>
      </c>
      <c r="K1326" s="10">
        <f t="shared" si="20"/>
        <v>990</v>
      </c>
    </row>
    <row r="1327" spans="1:11" x14ac:dyDescent="0.3">
      <c r="A1327" s="2">
        <f>IF(_xlfn.CONCAT(B1327:C1327)=_xlfn.CONCAT(B1326:C1326),MAX($A$2:A1326),MAX($A$2:A1326)+1)</f>
        <v>624</v>
      </c>
      <c r="B1327" s="3">
        <v>45234</v>
      </c>
      <c r="C1327" s="2" t="s">
        <v>221</v>
      </c>
      <c r="D1327" s="47" t="str">
        <f>_xlfn.XLOOKUP(C1327,Proveedores!A:A,Proveedores!B:B)</f>
        <v>FAMA</v>
      </c>
      <c r="E1327" s="2">
        <v>43</v>
      </c>
      <c r="F1327" s="2" t="str">
        <f>_xlfn.XLOOKUP(E1327,Productos!A:A,Productos!B:B)</f>
        <v>VINO BLANCO</v>
      </c>
      <c r="G1327" s="2" t="str">
        <f>_xlfn.XLOOKUP(F1327,Productos!B:B,Productos!C:C)</f>
        <v>UN</v>
      </c>
      <c r="H1327" s="12">
        <v>1</v>
      </c>
      <c r="I1327" s="14">
        <v>4450</v>
      </c>
      <c r="J1327" s="14">
        <v>0</v>
      </c>
      <c r="K1327" s="10">
        <f t="shared" si="20"/>
        <v>4450</v>
      </c>
    </row>
    <row r="1328" spans="1:11" x14ac:dyDescent="0.3">
      <c r="A1328" s="2">
        <f>IF(_xlfn.CONCAT(B1328:C1328)=_xlfn.CONCAT(B1327:C1327),MAX($A$2:A1327),MAX($A$2:A1327)+1)</f>
        <v>624</v>
      </c>
      <c r="B1328" s="3">
        <v>45234</v>
      </c>
      <c r="C1328" s="2" t="s">
        <v>221</v>
      </c>
      <c r="D1328" s="47" t="str">
        <f>_xlfn.XLOOKUP(C1328,Proveedores!A:A,Proveedores!B:B)</f>
        <v>FAMA</v>
      </c>
      <c r="E1328" s="2">
        <v>55</v>
      </c>
      <c r="F1328" s="2" t="str">
        <f>_xlfn.XLOOKUP(E1328,Productos!A:A,Productos!B:B)</f>
        <v>CERVEZA</v>
      </c>
      <c r="G1328" s="2" t="str">
        <f>_xlfn.XLOOKUP(F1328,Productos!B:B,Productos!C:C)</f>
        <v>UN</v>
      </c>
      <c r="H1328" s="12">
        <v>4</v>
      </c>
      <c r="I1328" s="14">
        <v>1000</v>
      </c>
      <c r="J1328" s="14">
        <v>0</v>
      </c>
      <c r="K1328" s="10">
        <f t="shared" si="20"/>
        <v>4000</v>
      </c>
    </row>
    <row r="1329" spans="1:11" x14ac:dyDescent="0.3">
      <c r="A1329" s="2">
        <f>IF(_xlfn.CONCAT(B1329:C1329)=_xlfn.CONCAT(B1328:C1328),MAX($A$2:A1328),MAX($A$2:A1328)+1)</f>
        <v>625</v>
      </c>
      <c r="B1329" s="3">
        <v>45232</v>
      </c>
      <c r="C1329" s="2" t="s">
        <v>221</v>
      </c>
      <c r="D1329" s="47" t="str">
        <f>_xlfn.XLOOKUP(C1329,Proveedores!A:A,Proveedores!B:B)</f>
        <v>FAMA</v>
      </c>
      <c r="E1329" s="2">
        <v>43</v>
      </c>
      <c r="F1329" s="2" t="str">
        <f>_xlfn.XLOOKUP(E1329,Productos!A:A,Productos!B:B)</f>
        <v>VINO BLANCO</v>
      </c>
      <c r="G1329" s="2" t="str">
        <f>_xlfn.XLOOKUP(F1329,Productos!B:B,Productos!C:C)</f>
        <v>UN</v>
      </c>
      <c r="H1329" s="12">
        <v>1</v>
      </c>
      <c r="I1329" s="14">
        <v>4450</v>
      </c>
      <c r="J1329" s="14">
        <v>0</v>
      </c>
      <c r="K1329" s="10">
        <f t="shared" si="20"/>
        <v>4450</v>
      </c>
    </row>
    <row r="1330" spans="1:11" x14ac:dyDescent="0.3">
      <c r="A1330" s="2">
        <f>IF(_xlfn.CONCAT(B1330:C1330)=_xlfn.CONCAT(B1329:C1329),MAX($A$2:A1329),MAX($A$2:A1329)+1)</f>
        <v>626</v>
      </c>
      <c r="B1330" s="3">
        <v>45241</v>
      </c>
      <c r="C1330" s="2" t="s">
        <v>221</v>
      </c>
      <c r="D1330" s="47" t="str">
        <f>_xlfn.XLOOKUP(C1330,Proveedores!A:A,Proveedores!B:B)</f>
        <v>FAMA</v>
      </c>
      <c r="E1330" s="2">
        <v>-1</v>
      </c>
      <c r="F1330" s="2" t="s">
        <v>737</v>
      </c>
      <c r="G1330" s="2" t="s">
        <v>127</v>
      </c>
      <c r="H1330" s="12">
        <v>2</v>
      </c>
      <c r="I1330" s="14">
        <v>2200</v>
      </c>
      <c r="J1330" s="14">
        <v>0</v>
      </c>
      <c r="K1330" s="10">
        <f t="shared" si="20"/>
        <v>4400</v>
      </c>
    </row>
    <row r="1331" spans="1:11" x14ac:dyDescent="0.3">
      <c r="A1331" s="2">
        <f>IF(_xlfn.CONCAT(B1331:C1331)=_xlfn.CONCAT(B1330:C1330),MAX($A$2:A1330),MAX($A$2:A1330)+1)</f>
        <v>627</v>
      </c>
      <c r="B1331" s="3">
        <v>45234</v>
      </c>
      <c r="C1331" s="2" t="s">
        <v>221</v>
      </c>
      <c r="D1331" s="47" t="str">
        <f>_xlfn.XLOOKUP(C1331,Proveedores!A:A,Proveedores!B:B)</f>
        <v>FAMA</v>
      </c>
      <c r="E1331" s="2">
        <v>1008</v>
      </c>
      <c r="F1331" s="2" t="str">
        <f>_xlfn.XLOOKUP(E1331,Productos!A:A,Productos!B:B)</f>
        <v>PAN CASA</v>
      </c>
      <c r="G1331" s="2" t="str">
        <f>_xlfn.XLOOKUP(F1331,Productos!B:B,Productos!C:C)</f>
        <v>KG</v>
      </c>
      <c r="H1331" s="12">
        <v>0.185</v>
      </c>
      <c r="I1331" s="14">
        <v>2491.89</v>
      </c>
      <c r="J1331" s="14">
        <v>0</v>
      </c>
      <c r="K1331" s="10">
        <f t="shared" si="20"/>
        <v>461</v>
      </c>
    </row>
    <row r="1332" spans="1:11" x14ac:dyDescent="0.3">
      <c r="A1332" s="2">
        <f>IF(_xlfn.CONCAT(B1332:C1332)=_xlfn.CONCAT(B1331:C1331),MAX($A$2:A1331),MAX($A$2:A1331)+1)</f>
        <v>628</v>
      </c>
      <c r="B1332" s="3">
        <v>45240</v>
      </c>
      <c r="C1332" s="2" t="s">
        <v>221</v>
      </c>
      <c r="D1332" s="47" t="str">
        <f>_xlfn.XLOOKUP(C1332,Proveedores!A:A,Proveedores!B:B)</f>
        <v>FAMA</v>
      </c>
      <c r="E1332" s="2">
        <v>55</v>
      </c>
      <c r="F1332" s="2" t="str">
        <f>_xlfn.XLOOKUP(E1332,Productos!A:A,Productos!B:B)</f>
        <v>CERVEZA</v>
      </c>
      <c r="G1332" s="2" t="str">
        <f>_xlfn.XLOOKUP(F1332,Productos!B:B,Productos!C:C)</f>
        <v>UN</v>
      </c>
      <c r="H1332" s="12">
        <v>2</v>
      </c>
      <c r="I1332" s="14">
        <v>1050</v>
      </c>
      <c r="J1332" s="14">
        <v>0</v>
      </c>
      <c r="K1332" s="10">
        <f t="shared" si="20"/>
        <v>2100</v>
      </c>
    </row>
    <row r="1333" spans="1:11" x14ac:dyDescent="0.3">
      <c r="A1333" s="2">
        <f>IF(_xlfn.CONCAT(B1333:C1333)=_xlfn.CONCAT(B1332:C1332),MAX($A$2:A1332),MAX($A$2:A1332)+1)</f>
        <v>628</v>
      </c>
      <c r="B1333" s="3">
        <v>45240</v>
      </c>
      <c r="C1333" s="2" t="s">
        <v>221</v>
      </c>
      <c r="D1333" s="47" t="str">
        <f>_xlfn.XLOOKUP(C1333,Proveedores!A:A,Proveedores!B:B)</f>
        <v>FAMA</v>
      </c>
      <c r="E1333" s="2">
        <v>55</v>
      </c>
      <c r="F1333" s="2" t="str">
        <f>_xlfn.XLOOKUP(E1333,Productos!A:A,Productos!B:B)</f>
        <v>CERVEZA</v>
      </c>
      <c r="G1333" s="2" t="str">
        <f>_xlfn.XLOOKUP(F1333,Productos!B:B,Productos!C:C)</f>
        <v>UN</v>
      </c>
      <c r="H1333" s="12">
        <v>1</v>
      </c>
      <c r="I1333" s="14">
        <v>1400</v>
      </c>
      <c r="J1333" s="14">
        <v>0</v>
      </c>
      <c r="K1333" s="10">
        <f t="shared" si="20"/>
        <v>1400</v>
      </c>
    </row>
    <row r="1334" spans="1:11" x14ac:dyDescent="0.3">
      <c r="A1334" s="2">
        <f>IF(_xlfn.CONCAT(B1334:C1334)=_xlfn.CONCAT(B1333:C1333),MAX($A$2:A1333),MAX($A$2:A1333)+1)</f>
        <v>629</v>
      </c>
      <c r="B1334" s="3">
        <v>45233</v>
      </c>
      <c r="C1334" s="2" t="s">
        <v>119</v>
      </c>
      <c r="D1334" s="47" t="str">
        <f>_xlfn.XLOOKUP(C1334,Proveedores!A:A,Proveedores!B:B)</f>
        <v>FABRICA DE BANDEJAS VANNI</v>
      </c>
      <c r="E1334" s="2">
        <v>7</v>
      </c>
      <c r="F1334" s="2" t="str">
        <f>_xlfn.XLOOKUP(E1334,Productos!A:A,Productos!B:B)</f>
        <v>ENVASE ALUMINIO C-18</v>
      </c>
      <c r="G1334" s="2" t="str">
        <f>_xlfn.XLOOKUP(F1334,Productos!B:B,Productos!C:C)</f>
        <v>UN</v>
      </c>
      <c r="H1334" s="12">
        <v>20</v>
      </c>
      <c r="I1334" s="14">
        <v>94.94</v>
      </c>
      <c r="J1334" s="14">
        <v>0</v>
      </c>
      <c r="K1334" s="10">
        <f t="shared" si="20"/>
        <v>1899</v>
      </c>
    </row>
    <row r="1335" spans="1:11" x14ac:dyDescent="0.3">
      <c r="A1335" s="2">
        <f>IF(_xlfn.CONCAT(B1335:C1335)=_xlfn.CONCAT(B1334:C1334),MAX($A$2:A1334),MAX($A$2:A1334)+1)</f>
        <v>630</v>
      </c>
      <c r="B1335" s="3">
        <v>45232</v>
      </c>
      <c r="C1335" s="2" t="s">
        <v>119</v>
      </c>
      <c r="D1335" s="47" t="str">
        <f>_xlfn.XLOOKUP(C1335,Proveedores!A:A,Proveedores!B:B)</f>
        <v>FABRICA DE BANDEJAS VANNI</v>
      </c>
      <c r="E1335" s="2">
        <v>73</v>
      </c>
      <c r="F1335" s="2" t="str">
        <f>_xlfn.XLOOKUP(E1335,Productos!A:A,Productos!B:B)</f>
        <v>ENVASES REDONDO CARTON (CONSOME 8OZ)</v>
      </c>
      <c r="G1335" s="2" t="str">
        <f>_xlfn.XLOOKUP(F1335,Productos!B:B,Productos!C:C)</f>
        <v>UN</v>
      </c>
      <c r="H1335" s="12">
        <v>50</v>
      </c>
      <c r="I1335" s="14">
        <v>58.19</v>
      </c>
      <c r="J1335" s="14">
        <v>0</v>
      </c>
      <c r="K1335" s="10">
        <f t="shared" si="20"/>
        <v>2910</v>
      </c>
    </row>
    <row r="1336" spans="1:11" x14ac:dyDescent="0.3">
      <c r="A1336" s="2">
        <f>IF(_xlfn.CONCAT(B1336:C1336)=_xlfn.CONCAT(B1335:C1335),MAX($A$2:A1335),MAX($A$2:A1335)+1)</f>
        <v>630</v>
      </c>
      <c r="B1336" s="3">
        <v>45232</v>
      </c>
      <c r="C1336" s="2" t="s">
        <v>119</v>
      </c>
      <c r="D1336" s="47" t="str">
        <f>_xlfn.XLOOKUP(C1336,Proveedores!A:A,Proveedores!B:B)</f>
        <v>FABRICA DE BANDEJAS VANNI</v>
      </c>
      <c r="E1336" s="2">
        <v>74</v>
      </c>
      <c r="F1336" s="2" t="str">
        <f>_xlfn.XLOOKUP(E1336,Productos!A:A,Productos!B:B)</f>
        <v>TAPA ENVASE REDONDO</v>
      </c>
      <c r="G1336" s="2" t="str">
        <f>_xlfn.XLOOKUP(F1336,Productos!B:B,Productos!C:C)</f>
        <v>UN</v>
      </c>
      <c r="H1336" s="12">
        <v>50</v>
      </c>
      <c r="I1336" s="14">
        <v>33.28</v>
      </c>
      <c r="J1336" s="14">
        <v>0</v>
      </c>
      <c r="K1336" s="10">
        <f t="shared" si="20"/>
        <v>1664</v>
      </c>
    </row>
    <row r="1337" spans="1:11" x14ac:dyDescent="0.3">
      <c r="A1337" s="2">
        <f>IF(_xlfn.CONCAT(B1337:C1337)=_xlfn.CONCAT(B1336:C1336),MAX($A$2:A1336),MAX($A$2:A1336)+1)</f>
        <v>631</v>
      </c>
      <c r="B1337" s="3">
        <v>45236</v>
      </c>
      <c r="C1337" s="2" t="s">
        <v>119</v>
      </c>
      <c r="D1337" s="47" t="str">
        <f>_xlfn.XLOOKUP(C1337,Proveedores!A:A,Proveedores!B:B)</f>
        <v>FABRICA DE BANDEJAS VANNI</v>
      </c>
      <c r="E1337" s="2">
        <v>3</v>
      </c>
      <c r="F1337" s="2" t="str">
        <f>_xlfn.XLOOKUP(E1337,Productos!A:A,Productos!B:B)</f>
        <v>MARMITA</v>
      </c>
      <c r="G1337" s="2" t="str">
        <f>_xlfn.XLOOKUP(F1337,Productos!B:B,Productos!C:C)</f>
        <v>UN</v>
      </c>
      <c r="H1337" s="12">
        <v>100</v>
      </c>
      <c r="I1337" s="14">
        <v>96.77</v>
      </c>
      <c r="J1337" s="14">
        <v>0</v>
      </c>
      <c r="K1337" s="10">
        <f t="shared" si="20"/>
        <v>9677</v>
      </c>
    </row>
    <row r="1338" spans="1:11" x14ac:dyDescent="0.3">
      <c r="A1338" s="2">
        <f>IF(_xlfn.CONCAT(B1338:C1338)=_xlfn.CONCAT(B1337:C1337),MAX($A$2:A1337),MAX($A$2:A1337)+1)</f>
        <v>632</v>
      </c>
      <c r="B1338" s="3">
        <v>45253</v>
      </c>
      <c r="C1338" s="2" t="s">
        <v>119</v>
      </c>
      <c r="D1338" s="47" t="str">
        <f>_xlfn.XLOOKUP(C1338,Proveedores!A:A,Proveedores!B:B)</f>
        <v>FABRICA DE BANDEJAS VANNI</v>
      </c>
      <c r="E1338" s="2">
        <v>68</v>
      </c>
      <c r="F1338" s="2" t="str">
        <f>_xlfn.XLOOKUP(E1338,Productos!A:A,Productos!B:B)</f>
        <v>BOLSA CAMISETA</v>
      </c>
      <c r="G1338" s="2" t="str">
        <f>_xlfn.XLOOKUP(F1338,Productos!B:B,Productos!C:C)</f>
        <v>UN</v>
      </c>
      <c r="H1338" s="12">
        <v>100</v>
      </c>
      <c r="I1338" s="14">
        <v>8.9600000000000009</v>
      </c>
      <c r="J1338" s="14">
        <v>0</v>
      </c>
      <c r="K1338" s="10">
        <f t="shared" si="20"/>
        <v>896</v>
      </c>
    </row>
    <row r="1339" spans="1:11" x14ac:dyDescent="0.3">
      <c r="A1339" s="2">
        <f>IF(_xlfn.CONCAT(B1339:C1339)=_xlfn.CONCAT(B1338:C1338),MAX($A$2:A1338),MAX($A$2:A1338)+1)</f>
        <v>632</v>
      </c>
      <c r="B1339" s="3">
        <v>45253</v>
      </c>
      <c r="C1339" s="2" t="s">
        <v>119</v>
      </c>
      <c r="D1339" s="47" t="str">
        <f>_xlfn.XLOOKUP(C1339,Proveedores!A:A,Proveedores!B:B)</f>
        <v>FABRICA DE BANDEJAS VANNI</v>
      </c>
      <c r="E1339" s="2">
        <v>68</v>
      </c>
      <c r="F1339" s="2" t="str">
        <f>_xlfn.XLOOKUP(E1339,Productos!A:A,Productos!B:B)</f>
        <v>BOLSA CAMISETA</v>
      </c>
      <c r="G1339" s="2" t="str">
        <f>_xlfn.XLOOKUP(F1339,Productos!B:B,Productos!C:C)</f>
        <v>UN</v>
      </c>
      <c r="H1339" s="12">
        <v>100</v>
      </c>
      <c r="I1339" s="14">
        <v>10.58</v>
      </c>
      <c r="J1339" s="14">
        <v>0</v>
      </c>
      <c r="K1339" s="10">
        <f t="shared" si="20"/>
        <v>1058</v>
      </c>
    </row>
    <row r="1340" spans="1:11" x14ac:dyDescent="0.3">
      <c r="A1340" s="2">
        <f>IF(_xlfn.CONCAT(B1340:C1340)=_xlfn.CONCAT(B1339:C1339),MAX($A$2:A1339),MAX($A$2:A1339)+1)</f>
        <v>633</v>
      </c>
      <c r="B1340" s="3">
        <v>45246</v>
      </c>
      <c r="C1340" s="2" t="s">
        <v>119</v>
      </c>
      <c r="D1340" s="47" t="str">
        <f>_xlfn.XLOOKUP(C1340,Proveedores!A:A,Proveedores!B:B)</f>
        <v>FABRICA DE BANDEJAS VANNI</v>
      </c>
      <c r="E1340" s="2">
        <v>3</v>
      </c>
      <c r="F1340" s="2" t="str">
        <f>_xlfn.XLOOKUP(E1340,Productos!A:A,Productos!B:B)</f>
        <v>MARMITA</v>
      </c>
      <c r="G1340" s="2" t="str">
        <f>_xlfn.XLOOKUP(F1340,Productos!B:B,Productos!C:C)</f>
        <v>UN</v>
      </c>
      <c r="H1340" s="12">
        <v>100</v>
      </c>
      <c r="I1340" s="14">
        <v>96.77</v>
      </c>
      <c r="J1340" s="14">
        <v>0</v>
      </c>
      <c r="K1340" s="10">
        <f t="shared" si="20"/>
        <v>9677</v>
      </c>
    </row>
    <row r="1341" spans="1:11" x14ac:dyDescent="0.3">
      <c r="A1341" s="2">
        <f>IF(_xlfn.CONCAT(B1341:C1341)=_xlfn.CONCAT(B1340:C1340),MAX($A$2:A1340),MAX($A$2:A1340)+1)</f>
        <v>633</v>
      </c>
      <c r="B1341" s="3">
        <v>45246</v>
      </c>
      <c r="C1341" s="2" t="s">
        <v>119</v>
      </c>
      <c r="D1341" s="47" t="str">
        <f>_xlfn.XLOOKUP(C1341,Proveedores!A:A,Proveedores!B:B)</f>
        <v>FABRICA DE BANDEJAS VANNI</v>
      </c>
      <c r="E1341" s="2">
        <v>73</v>
      </c>
      <c r="F1341" s="2" t="str">
        <f>_xlfn.XLOOKUP(E1341,Productos!A:A,Productos!B:B)</f>
        <v>ENVASES REDONDO CARTON (CONSOME 8OZ)</v>
      </c>
      <c r="G1341" s="2" t="str">
        <f>_xlfn.XLOOKUP(F1341,Productos!B:B,Productos!C:C)</f>
        <v>UN</v>
      </c>
      <c r="H1341" s="12">
        <v>50</v>
      </c>
      <c r="I1341" s="14">
        <v>58.19</v>
      </c>
      <c r="J1341" s="14">
        <v>0</v>
      </c>
      <c r="K1341" s="10">
        <f t="shared" si="20"/>
        <v>2910</v>
      </c>
    </row>
    <row r="1342" spans="1:11" x14ac:dyDescent="0.3">
      <c r="A1342" s="2">
        <f>IF(_xlfn.CONCAT(B1342:C1342)=_xlfn.CONCAT(B1341:C1341),MAX($A$2:A1341),MAX($A$2:A1341)+1)</f>
        <v>633</v>
      </c>
      <c r="B1342" s="3">
        <v>45246</v>
      </c>
      <c r="C1342" s="2" t="s">
        <v>119</v>
      </c>
      <c r="D1342" s="47" t="str">
        <f>_xlfn.XLOOKUP(C1342,Proveedores!A:A,Proveedores!B:B)</f>
        <v>FABRICA DE BANDEJAS VANNI</v>
      </c>
      <c r="E1342" s="2">
        <v>74</v>
      </c>
      <c r="F1342" s="2" t="str">
        <f>_xlfn.XLOOKUP(E1342,Productos!A:A,Productos!B:B)</f>
        <v>TAPA ENVASE REDONDO</v>
      </c>
      <c r="G1342" s="2" t="str">
        <f>_xlfn.XLOOKUP(F1342,Productos!B:B,Productos!C:C)</f>
        <v>UN</v>
      </c>
      <c r="H1342" s="12">
        <v>50</v>
      </c>
      <c r="I1342" s="14">
        <v>33.28</v>
      </c>
      <c r="J1342" s="14">
        <v>0</v>
      </c>
      <c r="K1342" s="10">
        <f t="shared" si="20"/>
        <v>1664</v>
      </c>
    </row>
    <row r="1343" spans="1:11" x14ac:dyDescent="0.3">
      <c r="A1343" s="2">
        <f>IF(_xlfn.CONCAT(B1343:C1343)=_xlfn.CONCAT(B1342:C1342),MAX($A$2:A1342),MAX($A$2:A1342)+1)</f>
        <v>634</v>
      </c>
      <c r="B1343" s="3">
        <v>45260</v>
      </c>
      <c r="C1343" s="2" t="s">
        <v>119</v>
      </c>
      <c r="D1343" s="47" t="str">
        <f>_xlfn.XLOOKUP(C1343,Proveedores!A:A,Proveedores!B:B)</f>
        <v>FABRICA DE BANDEJAS VANNI</v>
      </c>
      <c r="E1343" s="2">
        <v>74</v>
      </c>
      <c r="F1343" s="2" t="str">
        <f>_xlfn.XLOOKUP(E1343,Productos!A:A,Productos!B:B)</f>
        <v>TAPA ENVASE REDONDO</v>
      </c>
      <c r="G1343" s="2" t="str">
        <f>_xlfn.XLOOKUP(F1343,Productos!B:B,Productos!C:C)</f>
        <v>UN</v>
      </c>
      <c r="H1343" s="12">
        <v>50</v>
      </c>
      <c r="I1343" s="14">
        <v>33.28</v>
      </c>
      <c r="J1343" s="14">
        <v>0</v>
      </c>
      <c r="K1343" s="10">
        <f t="shared" si="20"/>
        <v>1664</v>
      </c>
    </row>
    <row r="1344" spans="1:11" x14ac:dyDescent="0.3">
      <c r="A1344" s="2">
        <f>IF(_xlfn.CONCAT(B1344:C1344)=_xlfn.CONCAT(B1343:C1343),MAX($A$2:A1343),MAX($A$2:A1343)+1)</f>
        <v>634</v>
      </c>
      <c r="B1344" s="3">
        <v>45260</v>
      </c>
      <c r="C1344" s="2" t="s">
        <v>119</v>
      </c>
      <c r="D1344" s="47" t="str">
        <f>_xlfn.XLOOKUP(C1344,Proveedores!A:A,Proveedores!B:B)</f>
        <v>FABRICA DE BANDEJAS VANNI</v>
      </c>
      <c r="E1344" s="2">
        <v>73</v>
      </c>
      <c r="F1344" s="2" t="str">
        <f>_xlfn.XLOOKUP(E1344,Productos!A:A,Productos!B:B)</f>
        <v>ENVASES REDONDO CARTON (CONSOME 8OZ)</v>
      </c>
      <c r="G1344" s="2" t="str">
        <f>_xlfn.XLOOKUP(F1344,Productos!B:B,Productos!C:C)</f>
        <v>UN</v>
      </c>
      <c r="H1344" s="12">
        <v>50</v>
      </c>
      <c r="I1344" s="14">
        <v>58.19</v>
      </c>
      <c r="J1344" s="14">
        <v>0</v>
      </c>
      <c r="K1344" s="10">
        <f t="shared" si="20"/>
        <v>2910</v>
      </c>
    </row>
    <row r="1345" spans="1:11" x14ac:dyDescent="0.3">
      <c r="A1345" s="2">
        <f>IF(_xlfn.CONCAT(B1345:C1345)=_xlfn.CONCAT(B1344:C1344),MAX($A$2:A1344),MAX($A$2:A1344)+1)</f>
        <v>634</v>
      </c>
      <c r="B1345" s="3">
        <v>45260</v>
      </c>
      <c r="C1345" s="2" t="s">
        <v>119</v>
      </c>
      <c r="D1345" s="47" t="str">
        <f>_xlfn.XLOOKUP(C1345,Proveedores!A:A,Proveedores!B:B)</f>
        <v>FABRICA DE BANDEJAS VANNI</v>
      </c>
      <c r="E1345" s="2">
        <v>84</v>
      </c>
      <c r="F1345" s="2" t="str">
        <f>_xlfn.XLOOKUP(E1345,Productos!A:A,Productos!B:B)</f>
        <v>ENVASE CT3</v>
      </c>
      <c r="G1345" s="2" t="str">
        <f>_xlfn.XLOOKUP(F1345,Productos!B:B,Productos!C:C)</f>
        <v>UN</v>
      </c>
      <c r="H1345" s="12">
        <v>50</v>
      </c>
      <c r="I1345" s="14">
        <v>105.71</v>
      </c>
      <c r="J1345" s="14">
        <v>0</v>
      </c>
      <c r="K1345" s="10">
        <f t="shared" si="20"/>
        <v>5286</v>
      </c>
    </row>
    <row r="1346" spans="1:11" x14ac:dyDescent="0.3">
      <c r="A1346" s="2">
        <f>IF(_xlfn.CONCAT(B1346:C1346)=_xlfn.CONCAT(B1345:C1345),MAX($A$2:A1345),MAX($A$2:A1345)+1)</f>
        <v>635</v>
      </c>
      <c r="B1346" s="3">
        <v>45266</v>
      </c>
      <c r="C1346" s="2" t="s">
        <v>615</v>
      </c>
      <c r="D1346" s="47" t="str">
        <f>_xlfn.XLOOKUP(C1346,Proveedores!A:A,Proveedores!B:B)</f>
        <v>EL RINCON DE EVITA</v>
      </c>
      <c r="E1346" s="2">
        <v>42</v>
      </c>
      <c r="F1346" s="2" t="str">
        <f>_xlfn.XLOOKUP(E1346,Productos!A:A,Productos!B:B)</f>
        <v>PECHUGA POLLO</v>
      </c>
      <c r="G1346" s="2" t="str">
        <f>_xlfn.XLOOKUP(F1346,Productos!B:B,Productos!C:C)</f>
        <v>KG</v>
      </c>
      <c r="H1346" s="12">
        <v>1.6955017301038062</v>
      </c>
      <c r="I1346" s="14">
        <v>2890</v>
      </c>
      <c r="J1346" s="14">
        <v>0</v>
      </c>
      <c r="K1346" s="10">
        <f t="shared" si="20"/>
        <v>4900</v>
      </c>
    </row>
    <row r="1347" spans="1:11" x14ac:dyDescent="0.3">
      <c r="A1347" s="2">
        <f>IF(_xlfn.CONCAT(B1347:C1347)=_xlfn.CONCAT(B1346:C1346),MAX($A$2:A1346),MAX($A$2:A1346)+1)</f>
        <v>636</v>
      </c>
      <c r="B1347" s="3">
        <v>45283</v>
      </c>
      <c r="C1347" s="2" t="s">
        <v>615</v>
      </c>
      <c r="D1347" s="47" t="str">
        <f>_xlfn.XLOOKUP(C1347,Proveedores!A:A,Proveedores!B:B)</f>
        <v>EL RINCON DE EVITA</v>
      </c>
      <c r="E1347" s="2">
        <v>27</v>
      </c>
      <c r="F1347" s="2" t="str">
        <f>_xlfn.XLOOKUP(E1347,Productos!A:A,Productos!B:B)</f>
        <v>TRUTRO DE POLLO</v>
      </c>
      <c r="G1347" s="2" t="str">
        <f>_xlfn.XLOOKUP(F1347,Productos!B:B,Productos!C:C)</f>
        <v>KG</v>
      </c>
      <c r="H1347" s="12">
        <v>1.9257641921397379</v>
      </c>
      <c r="I1347" s="14">
        <v>2290</v>
      </c>
      <c r="J1347" s="14">
        <v>0</v>
      </c>
      <c r="K1347" s="10">
        <f t="shared" ref="K1347:K1410" si="21">ROUND((H1347*I1347)-J1347, 0)</f>
        <v>4410</v>
      </c>
    </row>
    <row r="1348" spans="1:11" x14ac:dyDescent="0.3">
      <c r="A1348" s="2">
        <f>IF(_xlfn.CONCAT(B1348:C1348)=_xlfn.CONCAT(B1347:C1347),MAX($A$2:A1347),MAX($A$2:A1347)+1)</f>
        <v>636</v>
      </c>
      <c r="B1348" s="3">
        <v>45283</v>
      </c>
      <c r="C1348" s="2" t="s">
        <v>615</v>
      </c>
      <c r="D1348" s="47" t="str">
        <f>_xlfn.XLOOKUP(C1348,Proveedores!A:A,Proveedores!B:B)</f>
        <v>EL RINCON DE EVITA</v>
      </c>
      <c r="E1348" s="2">
        <v>133</v>
      </c>
      <c r="F1348" s="2" t="str">
        <f>_xlfn.XLOOKUP(E1348,Productos!A:A,Productos!B:B)</f>
        <v>COSTILLAR</v>
      </c>
      <c r="G1348" s="2" t="str">
        <f>_xlfn.XLOOKUP(F1348,Productos!B:B,Productos!C:C)</f>
        <v>KG</v>
      </c>
      <c r="H1348" s="12">
        <v>1.8347245409015025</v>
      </c>
      <c r="I1348" s="14">
        <v>5990</v>
      </c>
      <c r="J1348" s="14">
        <v>0</v>
      </c>
      <c r="K1348" s="10">
        <f t="shared" si="21"/>
        <v>10990</v>
      </c>
    </row>
    <row r="1349" spans="1:11" x14ac:dyDescent="0.3">
      <c r="A1349" s="2">
        <f>IF(_xlfn.CONCAT(B1349:C1349)=_xlfn.CONCAT(B1348:C1348),MAX($A$2:A1348),MAX($A$2:A1348)+1)</f>
        <v>637</v>
      </c>
      <c r="B1349" s="3">
        <v>45269</v>
      </c>
      <c r="C1349" s="2" t="s">
        <v>615</v>
      </c>
      <c r="D1349" s="47" t="str">
        <f>_xlfn.XLOOKUP(C1349,Proveedores!A:A,Proveedores!B:B)</f>
        <v>EL RINCON DE EVITA</v>
      </c>
      <c r="E1349" s="2">
        <v>133</v>
      </c>
      <c r="F1349" s="2" t="str">
        <f>_xlfn.XLOOKUP(E1349,Productos!A:A,Productos!B:B)</f>
        <v>COSTILLAR</v>
      </c>
      <c r="G1349" s="2" t="str">
        <f>_xlfn.XLOOKUP(F1349,Productos!B:B,Productos!C:C)</f>
        <v>KG</v>
      </c>
      <c r="H1349" s="12">
        <v>2</v>
      </c>
      <c r="I1349" s="14">
        <v>5990</v>
      </c>
      <c r="J1349" s="14">
        <v>0</v>
      </c>
      <c r="K1349" s="10">
        <f t="shared" si="21"/>
        <v>11980</v>
      </c>
    </row>
    <row r="1350" spans="1:11" x14ac:dyDescent="0.3">
      <c r="A1350" s="2">
        <f>IF(_xlfn.CONCAT(B1350:C1350)=_xlfn.CONCAT(B1349:C1349),MAX($A$2:A1349),MAX($A$2:A1349)+1)</f>
        <v>637</v>
      </c>
      <c r="B1350" s="3">
        <v>45269</v>
      </c>
      <c r="C1350" s="2" t="s">
        <v>615</v>
      </c>
      <c r="D1350" s="47" t="str">
        <f>_xlfn.XLOOKUP(C1350,Proveedores!A:A,Proveedores!B:B)</f>
        <v>EL RINCON DE EVITA</v>
      </c>
      <c r="E1350" s="2">
        <v>42</v>
      </c>
      <c r="F1350" s="2" t="str">
        <f>_xlfn.XLOOKUP(E1350,Productos!A:A,Productos!B:B)</f>
        <v>PECHUGA POLLO</v>
      </c>
      <c r="G1350" s="2" t="str">
        <f>_xlfn.XLOOKUP(F1350,Productos!B:B,Productos!C:C)</f>
        <v>KG</v>
      </c>
      <c r="H1350" s="12">
        <v>2.4982698961937717</v>
      </c>
      <c r="I1350" s="14">
        <v>2890</v>
      </c>
      <c r="J1350" s="14">
        <v>0</v>
      </c>
      <c r="K1350" s="10">
        <f t="shared" si="21"/>
        <v>7220</v>
      </c>
    </row>
    <row r="1351" spans="1:11" x14ac:dyDescent="0.3">
      <c r="A1351" s="2">
        <f>IF(_xlfn.CONCAT(B1351:C1351)=_xlfn.CONCAT(B1350:C1350),MAX($A$2:A1350),MAX($A$2:A1350)+1)</f>
        <v>638</v>
      </c>
      <c r="B1351" s="3">
        <v>45276</v>
      </c>
      <c r="C1351" s="2" t="s">
        <v>615</v>
      </c>
      <c r="D1351" s="47" t="str">
        <f>_xlfn.XLOOKUP(C1351,Proveedores!A:A,Proveedores!B:B)</f>
        <v>EL RINCON DE EVITA</v>
      </c>
      <c r="E1351" s="2">
        <v>27</v>
      </c>
      <c r="F1351" s="2" t="str">
        <f>_xlfn.XLOOKUP(E1351,Productos!A:A,Productos!B:B)</f>
        <v>TRUTRO DE POLLO</v>
      </c>
      <c r="G1351" s="2" t="str">
        <f>_xlfn.XLOOKUP(F1351,Productos!B:B,Productos!C:C)</f>
        <v>KG</v>
      </c>
      <c r="H1351" s="12">
        <v>3.0917030567685591</v>
      </c>
      <c r="I1351" s="14">
        <v>2290</v>
      </c>
      <c r="J1351" s="14">
        <v>0</v>
      </c>
      <c r="K1351" s="10">
        <f t="shared" si="21"/>
        <v>7080</v>
      </c>
    </row>
    <row r="1352" spans="1:11" x14ac:dyDescent="0.3">
      <c r="A1352" s="2">
        <f>IF(_xlfn.CONCAT(B1352:C1352)=_xlfn.CONCAT(B1351:C1351),MAX($A$2:A1351),MAX($A$2:A1351)+1)</f>
        <v>638</v>
      </c>
      <c r="B1352" s="3">
        <v>45276</v>
      </c>
      <c r="C1352" s="2" t="s">
        <v>615</v>
      </c>
      <c r="D1352" s="47" t="str">
        <f>_xlfn.XLOOKUP(C1352,Proveedores!A:A,Proveedores!B:B)</f>
        <v>EL RINCON DE EVITA</v>
      </c>
      <c r="E1352" s="2">
        <v>42</v>
      </c>
      <c r="F1352" s="2" t="str">
        <f>_xlfn.XLOOKUP(E1352,Productos!A:A,Productos!B:B)</f>
        <v>PECHUGA POLLO</v>
      </c>
      <c r="G1352" s="2" t="str">
        <f>_xlfn.XLOOKUP(F1352,Productos!B:B,Productos!C:C)</f>
        <v>KG</v>
      </c>
      <c r="H1352" s="12">
        <v>1.8408304498269896</v>
      </c>
      <c r="I1352" s="14">
        <v>2890</v>
      </c>
      <c r="J1352" s="14">
        <v>0</v>
      </c>
      <c r="K1352" s="10">
        <f t="shared" si="21"/>
        <v>5320</v>
      </c>
    </row>
    <row r="1353" spans="1:11" x14ac:dyDescent="0.3">
      <c r="A1353" s="2">
        <f>IF(_xlfn.CONCAT(B1353:C1353)=_xlfn.CONCAT(B1352:C1352),MAX($A$2:A1352),MAX($A$2:A1352)+1)</f>
        <v>638</v>
      </c>
      <c r="B1353" s="3">
        <v>45276</v>
      </c>
      <c r="C1353" s="2" t="s">
        <v>615</v>
      </c>
      <c r="D1353" s="47" t="str">
        <f>_xlfn.XLOOKUP(C1353,Proveedores!A:A,Proveedores!B:B)</f>
        <v>EL RINCON DE EVITA</v>
      </c>
      <c r="E1353" s="2">
        <v>146</v>
      </c>
      <c r="F1353" s="2" t="str">
        <f>_xlfn.XLOOKUP(E1353,Productos!A:A,Productos!B:B)</f>
        <v>CAMARONES</v>
      </c>
      <c r="G1353" s="2" t="str">
        <f>_xlfn.XLOOKUP(F1353,Productos!B:B,Productos!C:C)</f>
        <v>KG</v>
      </c>
      <c r="H1353" s="12">
        <v>1</v>
      </c>
      <c r="I1353" s="14">
        <v>8990</v>
      </c>
      <c r="J1353" s="14">
        <v>0</v>
      </c>
      <c r="K1353" s="10">
        <f t="shared" si="21"/>
        <v>8990</v>
      </c>
    </row>
    <row r="1354" spans="1:11" x14ac:dyDescent="0.3">
      <c r="A1354" s="2">
        <f>IF(_xlfn.CONCAT(B1354:C1354)=_xlfn.CONCAT(B1353:C1353),MAX($A$2:A1353),MAX($A$2:A1353)+1)</f>
        <v>638</v>
      </c>
      <c r="B1354" s="3">
        <v>45276</v>
      </c>
      <c r="C1354" s="2" t="s">
        <v>615</v>
      </c>
      <c r="D1354" s="47" t="str">
        <f>_xlfn.XLOOKUP(C1354,Proveedores!A:A,Proveedores!B:B)</f>
        <v>EL RINCON DE EVITA</v>
      </c>
      <c r="E1354" s="2">
        <v>42</v>
      </c>
      <c r="F1354" s="2" t="str">
        <f>_xlfn.XLOOKUP(E1354,Productos!A:A,Productos!B:B)</f>
        <v>PECHUGA POLLO</v>
      </c>
      <c r="G1354" s="2" t="str">
        <f>_xlfn.XLOOKUP(F1354,Productos!B:B,Productos!C:C)</f>
        <v>KG</v>
      </c>
      <c r="H1354" s="12">
        <v>2.6643598615916955</v>
      </c>
      <c r="I1354" s="14">
        <v>2890</v>
      </c>
      <c r="J1354" s="14">
        <v>0</v>
      </c>
      <c r="K1354" s="10">
        <f t="shared" si="21"/>
        <v>7700</v>
      </c>
    </row>
    <row r="1355" spans="1:11" x14ac:dyDescent="0.3">
      <c r="A1355" s="2">
        <f>IF(_xlfn.CONCAT(B1355:C1355)=_xlfn.CONCAT(B1354:C1354),MAX($A$2:A1354),MAX($A$2:A1354)+1)</f>
        <v>638</v>
      </c>
      <c r="B1355" s="3">
        <v>45276</v>
      </c>
      <c r="C1355" s="2" t="s">
        <v>615</v>
      </c>
      <c r="D1355" s="47" t="str">
        <f>_xlfn.XLOOKUP(C1355,Proveedores!A:A,Proveedores!B:B)</f>
        <v>EL RINCON DE EVITA</v>
      </c>
      <c r="E1355" s="2">
        <v>27</v>
      </c>
      <c r="F1355" s="2" t="str">
        <f>_xlfn.XLOOKUP(E1355,Productos!A:A,Productos!B:B)</f>
        <v>TRUTRO DE POLLO</v>
      </c>
      <c r="G1355" s="2" t="str">
        <f>_xlfn.XLOOKUP(F1355,Productos!B:B,Productos!C:C)</f>
        <v>KG</v>
      </c>
      <c r="H1355" s="12">
        <v>1.0480349344978166</v>
      </c>
      <c r="I1355" s="14">
        <v>2290</v>
      </c>
      <c r="J1355" s="14">
        <v>0</v>
      </c>
      <c r="K1355" s="10">
        <f t="shared" si="21"/>
        <v>2400</v>
      </c>
    </row>
    <row r="1356" spans="1:11" x14ac:dyDescent="0.3">
      <c r="A1356" s="2">
        <f>IF(_xlfn.CONCAT(B1356:C1356)=_xlfn.CONCAT(B1355:C1355),MAX($A$2:A1355),MAX($A$2:A1355)+1)</f>
        <v>639</v>
      </c>
      <c r="B1356" s="3">
        <v>45269</v>
      </c>
      <c r="C1356" s="2" t="s">
        <v>615</v>
      </c>
      <c r="D1356" s="47" t="str">
        <f>_xlfn.XLOOKUP(C1356,Proveedores!A:A,Proveedores!B:B)</f>
        <v>EL RINCON DE EVITA</v>
      </c>
      <c r="E1356" s="2">
        <v>27</v>
      </c>
      <c r="F1356" s="2" t="str">
        <f>_xlfn.XLOOKUP(E1356,Productos!A:A,Productos!B:B)</f>
        <v>TRUTRO DE POLLO</v>
      </c>
      <c r="G1356" s="2" t="str">
        <f>_xlfn.XLOOKUP(F1356,Productos!B:B,Productos!C:C)</f>
        <v>KG</v>
      </c>
      <c r="H1356" s="12">
        <v>2.0547945205479454</v>
      </c>
      <c r="I1356" s="14">
        <v>2190</v>
      </c>
      <c r="J1356" s="14">
        <v>0</v>
      </c>
      <c r="K1356" s="10">
        <f t="shared" si="21"/>
        <v>4500</v>
      </c>
    </row>
    <row r="1357" spans="1:11" x14ac:dyDescent="0.3">
      <c r="A1357" s="2">
        <f>IF(_xlfn.CONCAT(B1357:C1357)=_xlfn.CONCAT(B1356:C1356),MAX($A$2:A1356),MAX($A$2:A1356)+1)</f>
        <v>639</v>
      </c>
      <c r="B1357" s="3">
        <v>45269</v>
      </c>
      <c r="C1357" s="2" t="s">
        <v>615</v>
      </c>
      <c r="D1357" s="47" t="str">
        <f>_xlfn.XLOOKUP(C1357,Proveedores!A:A,Proveedores!B:B)</f>
        <v>EL RINCON DE EVITA</v>
      </c>
      <c r="E1357" s="2">
        <v>42</v>
      </c>
      <c r="F1357" s="2" t="str">
        <f>_xlfn.XLOOKUP(E1357,Productos!A:A,Productos!B:B)</f>
        <v>PECHUGA POLLO</v>
      </c>
      <c r="G1357" s="2" t="str">
        <f>_xlfn.XLOOKUP(F1357,Productos!B:B,Productos!C:C)</f>
        <v>KG</v>
      </c>
      <c r="H1357" s="12">
        <v>2.422145328719723</v>
      </c>
      <c r="I1357" s="14">
        <v>2890</v>
      </c>
      <c r="J1357" s="14">
        <v>0</v>
      </c>
      <c r="K1357" s="10">
        <f t="shared" si="21"/>
        <v>7000</v>
      </c>
    </row>
    <row r="1358" spans="1:11" x14ac:dyDescent="0.3">
      <c r="A1358" s="2">
        <f>IF(_xlfn.CONCAT(B1358:C1358)=_xlfn.CONCAT(B1357:C1357),MAX($A$2:A1357),MAX($A$2:A1357)+1)</f>
        <v>640</v>
      </c>
      <c r="B1358" s="3">
        <v>45265</v>
      </c>
      <c r="C1358" s="2" t="s">
        <v>615</v>
      </c>
      <c r="D1358" s="47" t="str">
        <f>_xlfn.XLOOKUP(C1358,Proveedores!A:A,Proveedores!B:B)</f>
        <v>EL RINCON DE EVITA</v>
      </c>
      <c r="E1358" s="2">
        <v>42</v>
      </c>
      <c r="F1358" s="2" t="str">
        <f>_xlfn.XLOOKUP(E1358,Productos!A:A,Productos!B:B)</f>
        <v>PECHUGA POLLO</v>
      </c>
      <c r="G1358" s="2" t="str">
        <f>_xlfn.XLOOKUP(F1358,Productos!B:B,Productos!C:C)</f>
        <v>KG</v>
      </c>
      <c r="H1358" s="12">
        <v>2.2483221476510069</v>
      </c>
      <c r="I1358" s="14">
        <v>2980</v>
      </c>
      <c r="J1358" s="14">
        <v>0</v>
      </c>
      <c r="K1358" s="10">
        <f t="shared" si="21"/>
        <v>6700</v>
      </c>
    </row>
    <row r="1359" spans="1:11" x14ac:dyDescent="0.3">
      <c r="A1359" s="2">
        <f>IF(_xlfn.CONCAT(B1359:C1359)=_xlfn.CONCAT(B1358:C1358),MAX($A$2:A1358),MAX($A$2:A1358)+1)</f>
        <v>641</v>
      </c>
      <c r="B1359" s="3">
        <v>45279</v>
      </c>
      <c r="C1359" s="2" t="s">
        <v>615</v>
      </c>
      <c r="D1359" s="47" t="str">
        <f>_xlfn.XLOOKUP(C1359,Proveedores!A:A,Proveedores!B:B)</f>
        <v>EL RINCON DE EVITA</v>
      </c>
      <c r="E1359" s="2">
        <v>27</v>
      </c>
      <c r="F1359" s="2" t="str">
        <f>_xlfn.XLOOKUP(E1359,Productos!A:A,Productos!B:B)</f>
        <v>TRUTRO DE POLLO</v>
      </c>
      <c r="G1359" s="2" t="str">
        <f>_xlfn.XLOOKUP(F1359,Productos!B:B,Productos!C:C)</f>
        <v>KG</v>
      </c>
      <c r="H1359" s="12">
        <v>2.9288702928870292</v>
      </c>
      <c r="I1359" s="14">
        <v>2390</v>
      </c>
      <c r="J1359" s="14">
        <v>0</v>
      </c>
      <c r="K1359" s="10">
        <f t="shared" si="21"/>
        <v>7000</v>
      </c>
    </row>
    <row r="1360" spans="1:11" x14ac:dyDescent="0.3">
      <c r="A1360" s="2">
        <f>IF(_xlfn.CONCAT(B1360:C1360)=_xlfn.CONCAT(B1359:C1359),MAX($A$2:A1359),MAX($A$2:A1359)+1)</f>
        <v>641</v>
      </c>
      <c r="B1360" s="3">
        <v>45279</v>
      </c>
      <c r="C1360" s="2" t="s">
        <v>615</v>
      </c>
      <c r="D1360" s="47" t="str">
        <f>_xlfn.XLOOKUP(C1360,Proveedores!A:A,Proveedores!B:B)</f>
        <v>EL RINCON DE EVITA</v>
      </c>
      <c r="E1360" s="2">
        <v>42</v>
      </c>
      <c r="F1360" s="2" t="str">
        <f>_xlfn.XLOOKUP(E1360,Productos!A:A,Productos!B:B)</f>
        <v>PECHUGA POLLO</v>
      </c>
      <c r="G1360" s="2" t="str">
        <f>_xlfn.XLOOKUP(F1360,Productos!B:B,Productos!C:C)</f>
        <v>KG</v>
      </c>
      <c r="H1360" s="12">
        <f>2.12765957446809</f>
        <v>2.12765957446809</v>
      </c>
      <c r="I1360" s="14">
        <v>3290</v>
      </c>
      <c r="J1360" s="14">
        <v>0</v>
      </c>
      <c r="K1360" s="10">
        <f t="shared" si="21"/>
        <v>7000</v>
      </c>
    </row>
    <row r="1361" spans="1:11" x14ac:dyDescent="0.3">
      <c r="A1361" s="2">
        <f>IF(_xlfn.CONCAT(B1361:C1361)=_xlfn.CONCAT(B1360:C1360),MAX($A$2:A1360),MAX($A$2:A1360)+1)</f>
        <v>642</v>
      </c>
      <c r="B1361" s="3">
        <v>45289</v>
      </c>
      <c r="C1361" s="2" t="s">
        <v>615</v>
      </c>
      <c r="D1361" s="47" t="str">
        <f>_xlfn.XLOOKUP(C1361,Proveedores!A:A,Proveedores!B:B)</f>
        <v>EL RINCON DE EVITA</v>
      </c>
      <c r="E1361" s="2">
        <v>42</v>
      </c>
      <c r="F1361" s="2" t="str">
        <f>_xlfn.XLOOKUP(E1361,Productos!A:A,Productos!B:B)</f>
        <v>PECHUGA POLLO</v>
      </c>
      <c r="G1361" s="2" t="str">
        <f>_xlfn.XLOOKUP(F1361,Productos!B:B,Productos!C:C)</f>
        <v>KG</v>
      </c>
      <c r="H1361" s="12">
        <v>3.6211699164345403</v>
      </c>
      <c r="I1361" s="14">
        <v>3590</v>
      </c>
      <c r="J1361" s="14">
        <v>0</v>
      </c>
      <c r="K1361" s="10">
        <f t="shared" si="21"/>
        <v>13000</v>
      </c>
    </row>
    <row r="1362" spans="1:11" x14ac:dyDescent="0.3">
      <c r="A1362" s="2">
        <f>IF(_xlfn.CONCAT(B1362:C1362)=_xlfn.CONCAT(B1361:C1361),MAX($A$2:A1361),MAX($A$2:A1361)+1)</f>
        <v>643</v>
      </c>
      <c r="B1362" s="3">
        <v>45290</v>
      </c>
      <c r="C1362" s="2" t="s">
        <v>615</v>
      </c>
      <c r="D1362" s="47" t="str">
        <f>_xlfn.XLOOKUP(C1362,Proveedores!A:A,Proveedores!B:B)</f>
        <v>EL RINCON DE EVITA</v>
      </c>
      <c r="E1362" s="2">
        <v>16</v>
      </c>
      <c r="F1362" s="2" t="str">
        <f>_xlfn.XLOOKUP(E1362,Productos!A:A,Productos!B:B)</f>
        <v>HARINA</v>
      </c>
      <c r="G1362" s="2" t="str">
        <f>_xlfn.XLOOKUP(F1362,Productos!B:B,Productos!C:C)</f>
        <v>KG</v>
      </c>
      <c r="H1362" s="12">
        <v>2</v>
      </c>
      <c r="I1362" s="14">
        <v>2000</v>
      </c>
      <c r="J1362" s="14">
        <v>0</v>
      </c>
      <c r="K1362" s="10">
        <f t="shared" si="21"/>
        <v>4000</v>
      </c>
    </row>
    <row r="1363" spans="1:11" x14ac:dyDescent="0.3">
      <c r="A1363" s="2">
        <f>IF(_xlfn.CONCAT(B1363:C1363)=_xlfn.CONCAT(B1362:C1362),MAX($A$2:A1362),MAX($A$2:A1362)+1)</f>
        <v>643</v>
      </c>
      <c r="B1363" s="3">
        <v>45290</v>
      </c>
      <c r="C1363" s="2" t="s">
        <v>615</v>
      </c>
      <c r="D1363" s="47" t="str">
        <f>_xlfn.XLOOKUP(C1363,Proveedores!A:A,Proveedores!B:B)</f>
        <v>EL RINCON DE EVITA</v>
      </c>
      <c r="E1363" s="2">
        <v>42</v>
      </c>
      <c r="F1363" s="2" t="str">
        <f>_xlfn.XLOOKUP(E1363,Productos!A:A,Productos!B:B)</f>
        <v>PECHUGA POLLO</v>
      </c>
      <c r="G1363" s="2" t="str">
        <f>_xlfn.XLOOKUP(F1363,Productos!B:B,Productos!C:C)</f>
        <v>KG</v>
      </c>
      <c r="H1363" s="12">
        <v>2.785515320334262</v>
      </c>
      <c r="I1363" s="14">
        <v>3590</v>
      </c>
      <c r="J1363" s="14">
        <v>0</v>
      </c>
      <c r="K1363" s="10">
        <f t="shared" si="21"/>
        <v>10000</v>
      </c>
    </row>
    <row r="1364" spans="1:11" x14ac:dyDescent="0.3">
      <c r="A1364" s="2">
        <f>IF(_xlfn.CONCAT(B1364:C1364)=_xlfn.CONCAT(B1363:C1363),MAX($A$2:A1363),MAX($A$2:A1363)+1)</f>
        <v>644</v>
      </c>
      <c r="B1364" s="3">
        <v>45291</v>
      </c>
      <c r="C1364" s="2" t="s">
        <v>615</v>
      </c>
      <c r="D1364" s="47" t="str">
        <f>_xlfn.XLOOKUP(C1364,Proveedores!A:A,Proveedores!B:B)</f>
        <v>EL RINCON DE EVITA</v>
      </c>
      <c r="E1364" s="2">
        <v>42</v>
      </c>
      <c r="F1364" s="2" t="str">
        <f>_xlfn.XLOOKUP(E1364,Productos!A:A,Productos!B:B)</f>
        <v>PECHUGA POLLO</v>
      </c>
      <c r="G1364" s="2" t="str">
        <f>_xlfn.XLOOKUP(F1364,Productos!B:B,Productos!C:C)</f>
        <v>KG</v>
      </c>
      <c r="H1364" s="12">
        <v>3.5933147632311977</v>
      </c>
      <c r="I1364" s="14">
        <v>3590</v>
      </c>
      <c r="J1364" s="14">
        <v>0</v>
      </c>
      <c r="K1364" s="10">
        <f t="shared" si="21"/>
        <v>12900</v>
      </c>
    </row>
    <row r="1365" spans="1:11" x14ac:dyDescent="0.3">
      <c r="A1365" s="2">
        <f>IF(_xlfn.CONCAT(B1365:C1365)=_xlfn.CONCAT(B1364:C1364),MAX($A$2:A1364),MAX($A$2:A1364)+1)</f>
        <v>645</v>
      </c>
      <c r="B1365" s="3">
        <v>45262</v>
      </c>
      <c r="C1365" s="2" t="s">
        <v>615</v>
      </c>
      <c r="D1365" s="47" t="str">
        <f>_xlfn.XLOOKUP(C1365,Proveedores!A:A,Proveedores!B:B)</f>
        <v>EL RINCON DE EVITA</v>
      </c>
      <c r="E1365" s="2">
        <v>42</v>
      </c>
      <c r="F1365" s="2" t="str">
        <f>_xlfn.XLOOKUP(E1365,Productos!A:A,Productos!B:B)</f>
        <v>PECHUGA POLLO</v>
      </c>
      <c r="G1365" s="2" t="str">
        <f>_xlfn.XLOOKUP(F1365,Productos!B:B,Productos!C:C)</f>
        <v>KG</v>
      </c>
      <c r="H1365" s="12">
        <v>2.5134228187919465</v>
      </c>
      <c r="I1365" s="14">
        <v>2980</v>
      </c>
      <c r="J1365" s="14">
        <v>0</v>
      </c>
      <c r="K1365" s="10">
        <f t="shared" si="21"/>
        <v>7490</v>
      </c>
    </row>
    <row r="1366" spans="1:11" x14ac:dyDescent="0.3">
      <c r="A1366" s="2">
        <f>IF(_xlfn.CONCAT(B1366:C1366)=_xlfn.CONCAT(B1365:C1365),MAX($A$2:A1365),MAX($A$2:A1365)+1)</f>
        <v>646</v>
      </c>
      <c r="B1366" s="3">
        <v>45281</v>
      </c>
      <c r="C1366" s="2" t="s">
        <v>615</v>
      </c>
      <c r="D1366" s="47" t="str">
        <f>_xlfn.XLOOKUP(C1366,Proveedores!A:A,Proveedores!B:B)</f>
        <v>EL RINCON DE EVITA</v>
      </c>
      <c r="E1366" s="2">
        <v>27</v>
      </c>
      <c r="F1366" s="2" t="str">
        <f>_xlfn.XLOOKUP(E1366,Productos!A:A,Productos!B:B)</f>
        <v>TRUTRO DE POLLO</v>
      </c>
      <c r="G1366" s="2" t="str">
        <f>_xlfn.XLOOKUP(F1366,Productos!B:B,Productos!C:C)</f>
        <v>KG</v>
      </c>
      <c r="H1366" s="12">
        <v>2.0920502092050208</v>
      </c>
      <c r="I1366" s="14">
        <v>2390</v>
      </c>
      <c r="J1366" s="14">
        <v>0</v>
      </c>
      <c r="K1366" s="10">
        <f t="shared" si="21"/>
        <v>5000</v>
      </c>
    </row>
    <row r="1367" spans="1:11" x14ac:dyDescent="0.3">
      <c r="A1367" s="2">
        <f>IF(_xlfn.CONCAT(B1367:C1367)=_xlfn.CONCAT(B1366:C1366),MAX($A$2:A1366),MAX($A$2:A1366)+1)</f>
        <v>647</v>
      </c>
      <c r="B1367" s="3">
        <v>45282</v>
      </c>
      <c r="C1367" s="2" t="s">
        <v>615</v>
      </c>
      <c r="D1367" s="47" t="str">
        <f>_xlfn.XLOOKUP(C1367,Proveedores!A:A,Proveedores!B:B)</f>
        <v>EL RINCON DE EVITA</v>
      </c>
      <c r="E1367" s="2">
        <v>133</v>
      </c>
      <c r="F1367" s="2" t="str">
        <f>_xlfn.XLOOKUP(E1367,Productos!A:A,Productos!B:B)</f>
        <v>COSTILLAR</v>
      </c>
      <c r="G1367" s="2" t="str">
        <f>_xlfn.XLOOKUP(F1367,Productos!B:B,Productos!C:C)</f>
        <v>KG</v>
      </c>
      <c r="H1367" s="12">
        <v>2.003338898163606</v>
      </c>
      <c r="I1367" s="14">
        <v>5990</v>
      </c>
      <c r="J1367" s="14">
        <v>0</v>
      </c>
      <c r="K1367" s="10">
        <f t="shared" si="21"/>
        <v>12000</v>
      </c>
    </row>
    <row r="1368" spans="1:11" x14ac:dyDescent="0.3">
      <c r="A1368" s="2">
        <f>IF(_xlfn.CONCAT(B1368:C1368)=_xlfn.CONCAT(B1367:C1367),MAX($A$2:A1367),MAX($A$2:A1367)+1)</f>
        <v>648</v>
      </c>
      <c r="B1368" s="3">
        <v>45285</v>
      </c>
      <c r="C1368" s="2" t="s">
        <v>458</v>
      </c>
      <c r="D1368" s="47" t="str">
        <f>_xlfn.XLOOKUP(C1368,Proveedores!A:A,Proveedores!B:B)</f>
        <v>CARNICERIA LONQUIMAY</v>
      </c>
      <c r="E1368" s="2">
        <v>70</v>
      </c>
      <c r="F1368" s="2" t="str">
        <f>_xlfn.XLOOKUP(E1368,Productos!A:A,Productos!B:B)</f>
        <v>CARNE VACUNO</v>
      </c>
      <c r="G1368" s="2" t="str">
        <f>_xlfn.XLOOKUP(F1368,Productos!B:B,Productos!C:C)</f>
        <v>KG</v>
      </c>
      <c r="H1368" s="12">
        <v>1.9142857142857144</v>
      </c>
      <c r="I1368" s="14">
        <v>9800</v>
      </c>
      <c r="J1368" s="14">
        <v>0</v>
      </c>
      <c r="K1368" s="10">
        <f t="shared" si="21"/>
        <v>18760</v>
      </c>
    </row>
    <row r="1369" spans="1:11" x14ac:dyDescent="0.3">
      <c r="A1369" s="2">
        <f>IF(_xlfn.CONCAT(B1369:C1369)=_xlfn.CONCAT(B1368:C1368),MAX($A$2:A1368),MAX($A$2:A1368)+1)</f>
        <v>649</v>
      </c>
      <c r="B1369" s="3">
        <v>45276</v>
      </c>
      <c r="C1369" s="2" t="s">
        <v>458</v>
      </c>
      <c r="D1369" s="47" t="str">
        <f>_xlfn.XLOOKUP(C1369,Proveedores!A:A,Proveedores!B:B)</f>
        <v>CARNICERIA LONQUIMAY</v>
      </c>
      <c r="E1369" s="2">
        <v>12</v>
      </c>
      <c r="F1369" s="2" t="str">
        <f>_xlfn.XLOOKUP(E1369,Productos!A:A,Productos!B:B)</f>
        <v>CARNE MOLIDA</v>
      </c>
      <c r="G1369" s="2" t="str">
        <f>_xlfn.XLOOKUP(F1369,Productos!B:B,Productos!C:C)</f>
        <v>KG</v>
      </c>
      <c r="H1369" s="12">
        <v>2</v>
      </c>
      <c r="I1369" s="14">
        <v>8000</v>
      </c>
      <c r="J1369" s="14">
        <v>0</v>
      </c>
      <c r="K1369" s="10">
        <f t="shared" si="21"/>
        <v>16000</v>
      </c>
    </row>
    <row r="1370" spans="1:11" x14ac:dyDescent="0.3">
      <c r="A1370" s="2">
        <f>IF(_xlfn.CONCAT(B1370:C1370)=_xlfn.CONCAT(B1369:C1369),MAX($A$2:A1369),MAX($A$2:A1369)+1)</f>
        <v>649</v>
      </c>
      <c r="B1370" s="3">
        <v>45276</v>
      </c>
      <c r="C1370" s="2" t="s">
        <v>458</v>
      </c>
      <c r="D1370" s="47" t="str">
        <f>_xlfn.XLOOKUP(C1370,Proveedores!A:A,Proveedores!B:B)</f>
        <v>CARNICERIA LONQUIMAY</v>
      </c>
      <c r="E1370" s="2">
        <v>70</v>
      </c>
      <c r="F1370" s="2" t="str">
        <f>_xlfn.XLOOKUP(E1370,Productos!A:A,Productos!B:B)</f>
        <v>CARNE VACUNO</v>
      </c>
      <c r="G1370" s="2" t="str">
        <f>_xlfn.XLOOKUP(F1370,Productos!B:B,Productos!C:C)</f>
        <v>KG</v>
      </c>
      <c r="H1370" s="12">
        <v>9.8428571428571434</v>
      </c>
      <c r="I1370" s="14">
        <v>2100</v>
      </c>
      <c r="J1370" s="14">
        <v>0</v>
      </c>
      <c r="K1370" s="10">
        <f t="shared" si="21"/>
        <v>20670</v>
      </c>
    </row>
    <row r="1371" spans="1:11" x14ac:dyDescent="0.3">
      <c r="A1371" s="2">
        <f>IF(_xlfn.CONCAT(B1371:C1371)=_xlfn.CONCAT(B1370:C1370),MAX($A$2:A1370),MAX($A$2:A1370)+1)</f>
        <v>650</v>
      </c>
      <c r="B1371" s="3">
        <v>45262</v>
      </c>
      <c r="C1371" s="2" t="s">
        <v>458</v>
      </c>
      <c r="D1371" s="47" t="str">
        <f>_xlfn.XLOOKUP(C1371,Proveedores!A:A,Proveedores!B:B)</f>
        <v>CARNICERIA LONQUIMAY</v>
      </c>
      <c r="E1371" s="2">
        <v>12</v>
      </c>
      <c r="F1371" s="2" t="str">
        <f>_xlfn.XLOOKUP(E1371,Productos!A:A,Productos!B:B)</f>
        <v>CARNE MOLIDA</v>
      </c>
      <c r="G1371" s="2" t="str">
        <f>_xlfn.XLOOKUP(F1371,Productos!B:B,Productos!C:C)</f>
        <v>KG</v>
      </c>
      <c r="H1371" s="12">
        <v>2.0575000000000001</v>
      </c>
      <c r="I1371" s="14">
        <v>8000</v>
      </c>
      <c r="J1371" s="14">
        <v>0</v>
      </c>
      <c r="K1371" s="10">
        <f t="shared" si="21"/>
        <v>16460</v>
      </c>
    </row>
    <row r="1372" spans="1:11" x14ac:dyDescent="0.3">
      <c r="A1372" s="2">
        <f>IF(_xlfn.CONCAT(B1372:C1372)=_xlfn.CONCAT(B1371:C1371),MAX($A$2:A1371),MAX($A$2:A1371)+1)</f>
        <v>651</v>
      </c>
      <c r="B1372" s="3">
        <v>45267</v>
      </c>
      <c r="C1372" s="2" t="s">
        <v>458</v>
      </c>
      <c r="D1372" s="47" t="str">
        <f>_xlfn.XLOOKUP(C1372,Proveedores!A:A,Proveedores!B:B)</f>
        <v>CARNICERIA LONQUIMAY</v>
      </c>
      <c r="E1372" s="2">
        <v>70</v>
      </c>
      <c r="F1372" s="2" t="str">
        <f>_xlfn.XLOOKUP(E1372,Productos!A:A,Productos!B:B)</f>
        <v>CARNE VACUNO</v>
      </c>
      <c r="G1372" s="2" t="str">
        <f>_xlfn.XLOOKUP(F1372,Productos!B:B,Productos!C:C)</f>
        <v>KG</v>
      </c>
      <c r="H1372" s="12">
        <v>1.74</v>
      </c>
      <c r="I1372" s="14">
        <v>8800</v>
      </c>
      <c r="J1372" s="14">
        <v>0</v>
      </c>
      <c r="K1372" s="10">
        <f t="shared" si="21"/>
        <v>15312</v>
      </c>
    </row>
    <row r="1373" spans="1:11" x14ac:dyDescent="0.3">
      <c r="A1373" s="2">
        <f>IF(_xlfn.CONCAT(B1373:C1373)=_xlfn.CONCAT(B1372:C1372),MAX($A$2:A1372),MAX($A$2:A1372)+1)</f>
        <v>651</v>
      </c>
      <c r="B1373" s="3">
        <v>45267</v>
      </c>
      <c r="C1373" s="2" t="s">
        <v>458</v>
      </c>
      <c r="D1373" s="47" t="str">
        <f>_xlfn.XLOOKUP(C1373,Proveedores!A:A,Proveedores!B:B)</f>
        <v>CARNICERIA LONQUIMAY</v>
      </c>
      <c r="E1373" s="2">
        <v>12</v>
      </c>
      <c r="F1373" s="2" t="str">
        <f>_xlfn.XLOOKUP(E1373,Productos!A:A,Productos!B:B)</f>
        <v>CARNE MOLIDA</v>
      </c>
      <c r="G1373" s="2" t="str">
        <f>_xlfn.XLOOKUP(F1373,Productos!B:B,Productos!C:C)</f>
        <v>KG</v>
      </c>
      <c r="H1373" s="12">
        <v>1.0509999999999999</v>
      </c>
      <c r="I1373" s="14">
        <v>8000</v>
      </c>
      <c r="J1373" s="14">
        <v>0</v>
      </c>
      <c r="K1373" s="10">
        <f t="shared" si="21"/>
        <v>8408</v>
      </c>
    </row>
    <row r="1374" spans="1:11" x14ac:dyDescent="0.3">
      <c r="A1374" s="2">
        <f>IF(_xlfn.CONCAT(B1374:C1374)=_xlfn.CONCAT(B1373:C1373),MAX($A$2:A1373),MAX($A$2:A1373)+1)</f>
        <v>652</v>
      </c>
      <c r="B1374" s="3">
        <v>45290</v>
      </c>
      <c r="C1374" s="2" t="s">
        <v>458</v>
      </c>
      <c r="D1374" s="47" t="str">
        <f>_xlfn.XLOOKUP(C1374,Proveedores!A:A,Proveedores!B:B)</f>
        <v>CARNICERIA LONQUIMAY</v>
      </c>
      <c r="E1374" s="2">
        <v>12</v>
      </c>
      <c r="F1374" s="2" t="str">
        <f>_xlfn.XLOOKUP(E1374,Productos!A:A,Productos!B:B)</f>
        <v>CARNE MOLIDA</v>
      </c>
      <c r="G1374" s="2" t="str">
        <f>_xlfn.XLOOKUP(F1374,Productos!B:B,Productos!C:C)</f>
        <v>KG</v>
      </c>
      <c r="H1374" s="12">
        <v>2</v>
      </c>
      <c r="I1374" s="14">
        <v>8000</v>
      </c>
      <c r="J1374" s="14">
        <v>0</v>
      </c>
      <c r="K1374" s="10">
        <f t="shared" si="21"/>
        <v>16000</v>
      </c>
    </row>
    <row r="1375" spans="1:11" x14ac:dyDescent="0.3">
      <c r="A1375" s="2">
        <f>IF(_xlfn.CONCAT(B1375:C1375)=_xlfn.CONCAT(B1374:C1374),MAX($A$2:A1374),MAX($A$2:A1374)+1)</f>
        <v>653</v>
      </c>
      <c r="B1375" s="3">
        <v>45291</v>
      </c>
      <c r="C1375" s="2" t="s">
        <v>458</v>
      </c>
      <c r="D1375" s="47" t="str">
        <f>_xlfn.XLOOKUP(C1375,Proveedores!A:A,Proveedores!B:B)</f>
        <v>CARNICERIA LONQUIMAY</v>
      </c>
      <c r="E1375" s="2">
        <v>70</v>
      </c>
      <c r="F1375" s="2" t="str">
        <f>_xlfn.XLOOKUP(E1375,Productos!A:A,Productos!B:B)</f>
        <v>CARNE VACUNO</v>
      </c>
      <c r="G1375" s="2" t="str">
        <f>_xlfn.XLOOKUP(F1375,Productos!B:B,Productos!C:C)</f>
        <v>KG</v>
      </c>
      <c r="H1375" s="12">
        <v>1.0918367346938775</v>
      </c>
      <c r="I1375" s="14">
        <v>9800</v>
      </c>
      <c r="J1375" s="14">
        <v>0</v>
      </c>
      <c r="K1375" s="10">
        <f t="shared" si="21"/>
        <v>10700</v>
      </c>
    </row>
    <row r="1376" spans="1:11" x14ac:dyDescent="0.3">
      <c r="A1376" s="2">
        <f>IF(_xlfn.CONCAT(B1376:C1376)=_xlfn.CONCAT(B1375:C1375),MAX($A$2:A1375),MAX($A$2:A1375)+1)</f>
        <v>654</v>
      </c>
      <c r="B1376" s="3">
        <v>45280</v>
      </c>
      <c r="C1376" s="2" t="s">
        <v>786</v>
      </c>
      <c r="D1376" s="47" t="str">
        <f>_xlfn.XLOOKUP(C1376,Proveedores!A:A,Proveedores!B:B)</f>
        <v>CARNES 2 DE JULIO</v>
      </c>
      <c r="E1376" s="2">
        <v>59</v>
      </c>
      <c r="F1376" s="2" t="str">
        <f>_xlfn.XLOOKUP(E1376,Productos!A:A,Productos!B:B)</f>
        <v>GUATA CALLO</v>
      </c>
      <c r="G1376" s="2" t="str">
        <f>_xlfn.XLOOKUP(F1376,Productos!B:B,Productos!C:C)</f>
        <v>KG</v>
      </c>
      <c r="H1376" s="12">
        <v>2.65</v>
      </c>
      <c r="I1376" s="14">
        <v>4000</v>
      </c>
      <c r="J1376" s="14">
        <v>0</v>
      </c>
      <c r="K1376" s="10">
        <f t="shared" si="21"/>
        <v>10600</v>
      </c>
    </row>
    <row r="1377" spans="1:11" x14ac:dyDescent="0.3">
      <c r="A1377" s="2">
        <f>IF(_xlfn.CONCAT(B1377:C1377)=_xlfn.CONCAT(B1376:C1376),MAX($A$2:A1376),MAX($A$2:A1376)+1)</f>
        <v>655</v>
      </c>
      <c r="B1377" s="3">
        <v>45286</v>
      </c>
      <c r="C1377" s="2" t="s">
        <v>786</v>
      </c>
      <c r="D1377" s="47" t="str">
        <f>_xlfn.XLOOKUP(C1377,Proveedores!A:A,Proveedores!B:B)</f>
        <v>CARNES 2 DE JULIO</v>
      </c>
      <c r="E1377" s="2">
        <v>27</v>
      </c>
      <c r="F1377" s="2" t="str">
        <f>_xlfn.XLOOKUP(E1377,Productos!A:A,Productos!B:B)</f>
        <v>TRUTRO DE POLLO</v>
      </c>
      <c r="G1377" s="2" t="str">
        <f>_xlfn.XLOOKUP(F1377,Productos!B:B,Productos!C:C)</f>
        <v>KG</v>
      </c>
      <c r="H1377" s="12">
        <v>1.5</v>
      </c>
      <c r="I1377" s="14">
        <v>2200</v>
      </c>
      <c r="J1377" s="14">
        <v>0</v>
      </c>
      <c r="K1377" s="10">
        <f t="shared" si="21"/>
        <v>3300</v>
      </c>
    </row>
    <row r="1378" spans="1:11" x14ac:dyDescent="0.3">
      <c r="A1378" s="2">
        <f>IF(_xlfn.CONCAT(B1378:C1378)=_xlfn.CONCAT(B1377:C1377),MAX($A$2:A1377),MAX($A$2:A1377)+1)</f>
        <v>655</v>
      </c>
      <c r="B1378" s="3">
        <v>45286</v>
      </c>
      <c r="C1378" s="2" t="s">
        <v>786</v>
      </c>
      <c r="D1378" s="47" t="str">
        <f>_xlfn.XLOOKUP(C1378,Proveedores!A:A,Proveedores!B:B)</f>
        <v>CARNES 2 DE JULIO</v>
      </c>
      <c r="E1378" s="2">
        <v>-1</v>
      </c>
      <c r="F1378" s="2" t="str">
        <f>_xlfn.XLOOKUP(E1378,Productos!A:A,Productos!B:B)</f>
        <v>OTROS</v>
      </c>
      <c r="G1378" s="2" t="str">
        <f>_xlfn.XLOOKUP(F1378,Productos!B:B,Productos!C:C)</f>
        <v>UN</v>
      </c>
      <c r="H1378" s="12">
        <v>1</v>
      </c>
      <c r="I1378" s="14">
        <v>10000</v>
      </c>
      <c r="J1378" s="14">
        <v>0</v>
      </c>
      <c r="K1378" s="10">
        <f t="shared" si="21"/>
        <v>10000</v>
      </c>
    </row>
    <row r="1379" spans="1:11" x14ac:dyDescent="0.3">
      <c r="A1379" s="2">
        <f>IF(_xlfn.CONCAT(B1379:C1379)=_xlfn.CONCAT(B1378:C1378),MAX($A$2:A1378),MAX($A$2:A1378)+1)</f>
        <v>656</v>
      </c>
      <c r="B1379" s="3">
        <v>45275</v>
      </c>
      <c r="C1379" s="2" t="s">
        <v>699</v>
      </c>
      <c r="D1379" s="47" t="str">
        <f>_xlfn.XLOOKUP(C1379,Proveedores!A:A,Proveedores!B:B)</f>
        <v>CARNICERIA MARI JO</v>
      </c>
      <c r="E1379" s="2">
        <v>70</v>
      </c>
      <c r="F1379" s="2" t="str">
        <f>_xlfn.XLOOKUP(E1379,Productos!A:A,Productos!B:B)</f>
        <v>CARNE VACUNO</v>
      </c>
      <c r="G1379" s="2" t="str">
        <f>_xlfn.XLOOKUP(F1379,Productos!B:B,Productos!C:C)</f>
        <v>KG</v>
      </c>
      <c r="H1379" s="12">
        <v>0.9017857142857143</v>
      </c>
      <c r="I1379" s="14">
        <v>14000</v>
      </c>
      <c r="J1379" s="14">
        <v>0</v>
      </c>
      <c r="K1379" s="10">
        <f t="shared" si="21"/>
        <v>12625</v>
      </c>
    </row>
    <row r="1380" spans="1:11" x14ac:dyDescent="0.3">
      <c r="A1380" s="2">
        <f>IF(_xlfn.CONCAT(B1380:C1380)=_xlfn.CONCAT(B1379:C1379),MAX($A$2:A1379),MAX($A$2:A1379)+1)</f>
        <v>657</v>
      </c>
      <c r="B1380" s="3">
        <v>45273</v>
      </c>
      <c r="C1380" s="2" t="s">
        <v>789</v>
      </c>
      <c r="D1380" s="47" t="str">
        <f>_xlfn.XLOOKUP(C1380,Proveedores!A:A,Proveedores!B:B)</f>
        <v>SCG NOVARO</v>
      </c>
      <c r="E1380" s="2">
        <v>1042</v>
      </c>
      <c r="F1380" s="2" t="str">
        <f>_xlfn.XLOOKUP(E1380,Productos!A:A,Productos!B:B)</f>
        <v>PREPIZZAS</v>
      </c>
      <c r="G1380" s="2" t="str">
        <f>_xlfn.XLOOKUP(F1380,Productos!B:B,Productos!C:C)</f>
        <v>UN</v>
      </c>
      <c r="H1380" s="12">
        <v>1</v>
      </c>
      <c r="I1380" s="14">
        <v>5000</v>
      </c>
      <c r="J1380" s="14">
        <v>0</v>
      </c>
      <c r="K1380" s="10">
        <f t="shared" si="21"/>
        <v>5000</v>
      </c>
    </row>
    <row r="1381" spans="1:11" x14ac:dyDescent="0.3">
      <c r="A1381" s="2">
        <f>IF(_xlfn.CONCAT(B1381:C1381)=_xlfn.CONCAT(B1380:C1380),MAX($A$2:A1380),MAX($A$2:A1380)+1)</f>
        <v>658</v>
      </c>
      <c r="B1381" s="3">
        <v>45289</v>
      </c>
      <c r="C1381" s="2" t="s">
        <v>224</v>
      </c>
      <c r="D1381" s="47" t="str">
        <f>_xlfn.XLOOKUP(C1381,Proveedores!A:A,Proveedores!B:B)</f>
        <v>ANGELICA FLORES</v>
      </c>
      <c r="E1381" s="2">
        <v>56</v>
      </c>
      <c r="F1381" s="2" t="str">
        <f>_xlfn.XLOOKUP(E1381,Productos!A:A,Productos!B:B)</f>
        <v>VERDURAS</v>
      </c>
      <c r="G1381" s="2" t="str">
        <f>_xlfn.XLOOKUP(F1381,Productos!B:B,Productos!C:C)</f>
        <v>UN</v>
      </c>
      <c r="H1381" s="12">
        <v>1</v>
      </c>
      <c r="I1381" s="14">
        <v>4000</v>
      </c>
      <c r="J1381" s="14">
        <v>0</v>
      </c>
      <c r="K1381" s="10">
        <f t="shared" si="21"/>
        <v>4000</v>
      </c>
    </row>
    <row r="1382" spans="1:11" x14ac:dyDescent="0.3">
      <c r="A1382" s="2">
        <f>IF(_xlfn.CONCAT(B1382:C1382)=_xlfn.CONCAT(B1381:C1381),MAX($A$2:A1381),MAX($A$2:A1381)+1)</f>
        <v>659</v>
      </c>
      <c r="B1382" s="3">
        <v>45288</v>
      </c>
      <c r="C1382" s="2" t="s">
        <v>728</v>
      </c>
      <c r="D1382" s="47" t="str">
        <f>_xlfn.XLOOKUP(C1382,Proveedores!A:A,Proveedores!B:B)</f>
        <v>NANCY ROJAS</v>
      </c>
      <c r="E1382" s="2">
        <v>-1</v>
      </c>
      <c r="F1382" s="2" t="str">
        <f>_xlfn.XLOOKUP(E1382,Productos!A:A,Productos!B:B)</f>
        <v>OTROS</v>
      </c>
      <c r="G1382" s="2" t="str">
        <f>_xlfn.XLOOKUP(F1382,Productos!B:B,Productos!C:C)</f>
        <v>UN</v>
      </c>
      <c r="H1382" s="12">
        <v>1</v>
      </c>
      <c r="I1382" s="14">
        <v>2000</v>
      </c>
      <c r="J1382" s="14">
        <v>0</v>
      </c>
      <c r="K1382" s="10">
        <f t="shared" si="21"/>
        <v>2000</v>
      </c>
    </row>
    <row r="1383" spans="1:11" x14ac:dyDescent="0.3">
      <c r="A1383" s="2">
        <f>IF(_xlfn.CONCAT(B1383:C1383)=_xlfn.CONCAT(B1382:C1382),MAX($A$2:A1382),MAX($A$2:A1382)+1)</f>
        <v>660</v>
      </c>
      <c r="B1383" s="3">
        <v>45291</v>
      </c>
      <c r="C1383" s="2" t="s">
        <v>294</v>
      </c>
      <c r="D1383" s="47" t="str">
        <f>_xlfn.XLOOKUP(C1383,Proveedores!A:A,Proveedores!B:B)</f>
        <v>LA QUILLOTANA</v>
      </c>
      <c r="E1383" s="2">
        <v>56</v>
      </c>
      <c r="F1383" s="2" t="str">
        <f>_xlfn.XLOOKUP(E1383,Productos!A:A,Productos!B:B)</f>
        <v>VERDURAS</v>
      </c>
      <c r="G1383" s="2" t="str">
        <f>_xlfn.XLOOKUP(F1383,Productos!B:B,Productos!C:C)</f>
        <v>UN</v>
      </c>
      <c r="H1383" s="12">
        <v>1</v>
      </c>
      <c r="I1383" s="14">
        <v>3560</v>
      </c>
      <c r="J1383" s="14">
        <v>0</v>
      </c>
      <c r="K1383" s="10">
        <f t="shared" si="21"/>
        <v>3560</v>
      </c>
    </row>
    <row r="1384" spans="1:11" x14ac:dyDescent="0.3">
      <c r="A1384" s="2">
        <f>IF(_xlfn.CONCAT(B1384:C1384)=_xlfn.CONCAT(B1383:C1383),MAX($A$2:A1383),MAX($A$2:A1383)+1)</f>
        <v>661</v>
      </c>
      <c r="B1384" s="3">
        <v>45283</v>
      </c>
      <c r="C1384" s="2" t="s">
        <v>294</v>
      </c>
      <c r="D1384" s="47" t="str">
        <f>_xlfn.XLOOKUP(C1384,Proveedores!A:A,Proveedores!B:B)</f>
        <v>LA QUILLOTANA</v>
      </c>
      <c r="E1384" s="2">
        <v>56</v>
      </c>
      <c r="F1384" s="2" t="str">
        <f>_xlfn.XLOOKUP(E1384,Productos!A:A,Productos!B:B)</f>
        <v>VERDURAS</v>
      </c>
      <c r="G1384" s="2" t="str">
        <f>_xlfn.XLOOKUP(F1384,Productos!B:B,Productos!C:C)</f>
        <v>UN</v>
      </c>
      <c r="H1384" s="12">
        <v>1</v>
      </c>
      <c r="I1384" s="14">
        <v>5120</v>
      </c>
      <c r="J1384" s="14">
        <v>0</v>
      </c>
      <c r="K1384" s="10">
        <f t="shared" si="21"/>
        <v>5120</v>
      </c>
    </row>
    <row r="1385" spans="1:11" x14ac:dyDescent="0.3">
      <c r="A1385" s="2">
        <f>IF(_xlfn.CONCAT(B1385:C1385)=_xlfn.CONCAT(B1384:C1384),MAX($A$2:A1384),MAX($A$2:A1384)+1)</f>
        <v>662</v>
      </c>
      <c r="B1385" s="3">
        <v>45284</v>
      </c>
      <c r="C1385" s="2" t="s">
        <v>294</v>
      </c>
      <c r="D1385" s="47" t="str">
        <f>_xlfn.XLOOKUP(C1385,Proveedores!A:A,Proveedores!B:B)</f>
        <v>LA QUILLOTANA</v>
      </c>
      <c r="E1385" s="2">
        <v>56</v>
      </c>
      <c r="F1385" s="2" t="str">
        <f>_xlfn.XLOOKUP(E1385,Productos!A:A,Productos!B:B)</f>
        <v>VERDURAS</v>
      </c>
      <c r="G1385" s="2" t="str">
        <f>_xlfn.XLOOKUP(F1385,Productos!B:B,Productos!C:C)</f>
        <v>UN</v>
      </c>
      <c r="H1385" s="12">
        <v>1</v>
      </c>
      <c r="I1385" s="14">
        <v>4780</v>
      </c>
      <c r="J1385" s="14">
        <v>0</v>
      </c>
      <c r="K1385" s="10">
        <f t="shared" si="21"/>
        <v>4780</v>
      </c>
    </row>
    <row r="1386" spans="1:11" x14ac:dyDescent="0.3">
      <c r="A1386" s="2">
        <f>IF(_xlfn.CONCAT(B1386:C1386)=_xlfn.CONCAT(B1385:C1385),MAX($A$2:A1385),MAX($A$2:A1385)+1)</f>
        <v>663</v>
      </c>
      <c r="B1386" s="3">
        <v>45283</v>
      </c>
      <c r="C1386" s="2" t="s">
        <v>309</v>
      </c>
      <c r="D1386" s="47" t="str">
        <f>_xlfn.XLOOKUP(C1386,Proveedores!A:A,Proveedores!B:B)</f>
        <v>MINIMARKET 465</v>
      </c>
      <c r="E1386" s="2">
        <v>1016</v>
      </c>
      <c r="F1386" s="2" t="str">
        <f>_xlfn.XLOOKUP(E1386,Productos!A:A,Productos!B:B)</f>
        <v>HELADO CASA</v>
      </c>
      <c r="G1386" s="2" t="str">
        <f>_xlfn.XLOOKUP(F1386,Productos!B:B,Productos!C:C)</f>
        <v>UN</v>
      </c>
      <c r="H1386" s="12">
        <v>1</v>
      </c>
      <c r="I1386" s="14">
        <v>1480</v>
      </c>
      <c r="J1386" s="14">
        <v>0</v>
      </c>
      <c r="K1386" s="10">
        <f t="shared" si="21"/>
        <v>1480</v>
      </c>
    </row>
    <row r="1387" spans="1:11" x14ac:dyDescent="0.3">
      <c r="A1387" s="2">
        <f>IF(_xlfn.CONCAT(B1387:C1387)=_xlfn.CONCAT(B1386:C1386),MAX($A$2:A1386),MAX($A$2:A1386)+1)</f>
        <v>664</v>
      </c>
      <c r="B1387" s="3">
        <v>45262</v>
      </c>
      <c r="C1387" s="2" t="s">
        <v>309</v>
      </c>
      <c r="D1387" s="47" t="str">
        <f>_xlfn.XLOOKUP(C1387,Proveedores!A:A,Proveedores!B:B)</f>
        <v>MINIMARKET 465</v>
      </c>
      <c r="E1387" s="2">
        <v>1008</v>
      </c>
      <c r="F1387" s="2" t="str">
        <f>_xlfn.XLOOKUP(E1387,Productos!A:A,Productos!B:B)</f>
        <v>PAN CASA</v>
      </c>
      <c r="G1387" s="2" t="str">
        <f>_xlfn.XLOOKUP(F1387,Productos!B:B,Productos!C:C)</f>
        <v>KG</v>
      </c>
      <c r="H1387" s="12">
        <v>0.71485943775100402</v>
      </c>
      <c r="I1387" s="14">
        <v>2490</v>
      </c>
      <c r="J1387" s="14">
        <v>0</v>
      </c>
      <c r="K1387" s="10">
        <f t="shared" si="21"/>
        <v>1780</v>
      </c>
    </row>
    <row r="1388" spans="1:11" x14ac:dyDescent="0.3">
      <c r="A1388" s="2">
        <f>IF(_xlfn.CONCAT(B1388:C1388)=_xlfn.CONCAT(B1387:C1387),MAX($A$2:A1387),MAX($A$2:A1387)+1)</f>
        <v>665</v>
      </c>
      <c r="B1388" s="3">
        <v>45270</v>
      </c>
      <c r="C1388" s="2" t="s">
        <v>309</v>
      </c>
      <c r="D1388" s="47" t="str">
        <f>_xlfn.XLOOKUP(C1388,Proveedores!A:A,Proveedores!B:B)</f>
        <v>MINIMARKET 465</v>
      </c>
      <c r="E1388" s="2">
        <v>1008</v>
      </c>
      <c r="F1388" s="2" t="str">
        <f>_xlfn.XLOOKUP(E1388,Productos!A:A,Productos!B:B)</f>
        <v>PAN CASA</v>
      </c>
      <c r="G1388" s="2" t="str">
        <f>_xlfn.XLOOKUP(F1388,Productos!B:B,Productos!C:C)</f>
        <v>KG</v>
      </c>
      <c r="H1388" s="12">
        <v>0.8875502008032129</v>
      </c>
      <c r="I1388" s="14">
        <v>2490</v>
      </c>
      <c r="J1388" s="14">
        <v>0</v>
      </c>
      <c r="K1388" s="10">
        <f t="shared" si="21"/>
        <v>2210</v>
      </c>
    </row>
    <row r="1389" spans="1:11" x14ac:dyDescent="0.3">
      <c r="A1389" s="2">
        <f>IF(_xlfn.CONCAT(B1389:C1389)=_xlfn.CONCAT(B1388:C1388),MAX($A$2:A1388),MAX($A$2:A1388)+1)</f>
        <v>666</v>
      </c>
      <c r="B1389" s="3">
        <v>45264</v>
      </c>
      <c r="C1389" s="2" t="s">
        <v>309</v>
      </c>
      <c r="D1389" s="47" t="str">
        <f>_xlfn.XLOOKUP(C1389,Proveedores!A:A,Proveedores!B:B)</f>
        <v>MINIMARKET 465</v>
      </c>
      <c r="E1389" s="2">
        <v>1008</v>
      </c>
      <c r="F1389" s="2" t="str">
        <f>_xlfn.XLOOKUP(E1389,Productos!A:A,Productos!B:B)</f>
        <v>PAN CASA</v>
      </c>
      <c r="G1389" s="2" t="str">
        <f>_xlfn.XLOOKUP(F1389,Productos!B:B,Productos!C:C)</f>
        <v>KG</v>
      </c>
      <c r="H1389" s="12">
        <v>0.76706827309236947</v>
      </c>
      <c r="I1389" s="14">
        <v>2490</v>
      </c>
      <c r="J1389" s="14">
        <v>0</v>
      </c>
      <c r="K1389" s="10">
        <f t="shared" si="21"/>
        <v>1910</v>
      </c>
    </row>
    <row r="1390" spans="1:11" x14ac:dyDescent="0.3">
      <c r="A1390" s="2">
        <f>IF(_xlfn.CONCAT(B1390:C1390)=_xlfn.CONCAT(B1389:C1389),MAX($A$2:A1389),MAX($A$2:A1389)+1)</f>
        <v>667</v>
      </c>
      <c r="B1390" s="3">
        <v>45278</v>
      </c>
      <c r="C1390" s="2" t="s">
        <v>309</v>
      </c>
      <c r="D1390" s="47" t="str">
        <f>_xlfn.XLOOKUP(C1390,Proveedores!A:A,Proveedores!B:B)</f>
        <v>MINIMARKET 465</v>
      </c>
      <c r="E1390" s="2">
        <v>1008</v>
      </c>
      <c r="F1390" s="2" t="str">
        <f>_xlfn.XLOOKUP(E1390,Productos!A:A,Productos!B:B)</f>
        <v>PAN CASA</v>
      </c>
      <c r="G1390" s="2" t="str">
        <f>_xlfn.XLOOKUP(F1390,Productos!B:B,Productos!C:C)</f>
        <v>KG</v>
      </c>
      <c r="H1390" s="12">
        <v>0.77108433734939763</v>
      </c>
      <c r="I1390" s="14">
        <v>2490</v>
      </c>
      <c r="J1390" s="14">
        <v>0</v>
      </c>
      <c r="K1390" s="10">
        <f t="shared" si="21"/>
        <v>1920</v>
      </c>
    </row>
    <row r="1391" spans="1:11" x14ac:dyDescent="0.3">
      <c r="A1391" s="2">
        <f>IF(_xlfn.CONCAT(B1391:C1391)=_xlfn.CONCAT(B1390:C1390),MAX($A$2:A1390),MAX($A$2:A1390)+1)</f>
        <v>668</v>
      </c>
      <c r="B1391" s="3">
        <v>45272</v>
      </c>
      <c r="C1391" s="2" t="s">
        <v>309</v>
      </c>
      <c r="D1391" s="47" t="str">
        <f>_xlfn.XLOOKUP(C1391,Proveedores!A:A,Proveedores!B:B)</f>
        <v>MINIMARKET 465</v>
      </c>
      <c r="E1391" s="2">
        <v>1016</v>
      </c>
      <c r="F1391" s="2" t="str">
        <f>_xlfn.XLOOKUP(E1391,Productos!A:A,Productos!B:B)</f>
        <v>HELADO CASA</v>
      </c>
      <c r="G1391" s="2" t="str">
        <f>_xlfn.XLOOKUP(F1391,Productos!B:B,Productos!C:C)</f>
        <v>UN</v>
      </c>
      <c r="H1391" s="12">
        <v>2</v>
      </c>
      <c r="I1391" s="14">
        <v>800</v>
      </c>
      <c r="J1391" s="14">
        <v>0</v>
      </c>
      <c r="K1391" s="10">
        <f t="shared" si="21"/>
        <v>1600</v>
      </c>
    </row>
    <row r="1392" spans="1:11" x14ac:dyDescent="0.3">
      <c r="A1392" s="2">
        <f>IF(_xlfn.CONCAT(B1392:C1392)=_xlfn.CONCAT(B1391:C1391),MAX($A$2:A1391),MAX($A$2:A1391)+1)</f>
        <v>669</v>
      </c>
      <c r="B1392" s="3">
        <v>45272</v>
      </c>
      <c r="C1392" s="2" t="s">
        <v>615</v>
      </c>
      <c r="D1392" s="47" t="str">
        <f>_xlfn.XLOOKUP(C1392,Proveedores!A:A,Proveedores!B:B)</f>
        <v>EL RINCON DE EVITA</v>
      </c>
      <c r="E1392" s="2">
        <v>133</v>
      </c>
      <c r="F1392" s="2" t="str">
        <f>_xlfn.XLOOKUP(E1392,Productos!A:A,Productos!B:B)</f>
        <v>COSTILLAR</v>
      </c>
      <c r="G1392" s="2" t="str">
        <f>_xlfn.XLOOKUP(F1392,Productos!B:B,Productos!C:C)</f>
        <v>KG</v>
      </c>
      <c r="H1392" s="12">
        <v>2.036727879799666</v>
      </c>
      <c r="I1392" s="14">
        <v>5990</v>
      </c>
      <c r="J1392" s="14">
        <v>0</v>
      </c>
      <c r="K1392" s="10">
        <f t="shared" si="21"/>
        <v>12200</v>
      </c>
    </row>
    <row r="1393" spans="1:11" x14ac:dyDescent="0.3">
      <c r="A1393" s="2">
        <f>IF(_xlfn.CONCAT(B1393:C1393)=_xlfn.CONCAT(B1392:C1392),MAX($A$2:A1392),MAX($A$2:A1392)+1)</f>
        <v>670</v>
      </c>
      <c r="B1393" s="3">
        <v>45286</v>
      </c>
      <c r="C1393" s="2" t="s">
        <v>786</v>
      </c>
      <c r="D1393" s="47" t="str">
        <f>_xlfn.XLOOKUP(C1393,Proveedores!A:A,Proveedores!B:B)</f>
        <v>CARNES 2 DE JULIO</v>
      </c>
      <c r="E1393" s="2">
        <v>27</v>
      </c>
      <c r="F1393" s="2" t="str">
        <f>_xlfn.XLOOKUP(E1393,Productos!A:A,Productos!B:B)</f>
        <v>TRUTRO DE POLLO</v>
      </c>
      <c r="G1393" s="2" t="str">
        <f>_xlfn.XLOOKUP(F1393,Productos!B:B,Productos!C:C)</f>
        <v>KG</v>
      </c>
      <c r="H1393" s="12">
        <v>2.0502092050209204</v>
      </c>
      <c r="I1393" s="14">
        <v>2390</v>
      </c>
      <c r="J1393" s="14">
        <v>0</v>
      </c>
      <c r="K1393" s="10">
        <f t="shared" si="21"/>
        <v>4900</v>
      </c>
    </row>
    <row r="1394" spans="1:11" x14ac:dyDescent="0.3">
      <c r="A1394" s="2">
        <f>IF(_xlfn.CONCAT(B1394:C1394)=_xlfn.CONCAT(B1393:C1393),MAX($A$2:A1393),MAX($A$2:A1393)+1)</f>
        <v>671</v>
      </c>
      <c r="B1394" s="3">
        <v>45284</v>
      </c>
      <c r="C1394" s="2" t="s">
        <v>458</v>
      </c>
      <c r="D1394" s="47" t="str">
        <f>_xlfn.XLOOKUP(C1394,Proveedores!A:A,Proveedores!B:B)</f>
        <v>CARNICERIA LONQUIMAY</v>
      </c>
      <c r="E1394" s="2">
        <v>70</v>
      </c>
      <c r="F1394" s="2" t="str">
        <f>_xlfn.XLOOKUP(E1394,Productos!A:A,Productos!B:B)</f>
        <v>CARNE VACUNO</v>
      </c>
      <c r="G1394" s="2" t="str">
        <f>_xlfn.XLOOKUP(F1394,Productos!B:B,Productos!C:C)</f>
        <v>KG</v>
      </c>
      <c r="H1394" s="12">
        <v>2</v>
      </c>
      <c r="I1394" s="14">
        <v>9500</v>
      </c>
      <c r="J1394" s="14">
        <v>0</v>
      </c>
      <c r="K1394" s="10">
        <f t="shared" si="21"/>
        <v>19000</v>
      </c>
    </row>
    <row r="1395" spans="1:11" x14ac:dyDescent="0.3">
      <c r="A1395" s="2">
        <f>IF(_xlfn.CONCAT(B1395:C1395)=_xlfn.CONCAT(B1394:C1394),MAX($A$2:A1394),MAX($A$2:A1394)+1)</f>
        <v>671</v>
      </c>
      <c r="B1395" s="3">
        <v>45284</v>
      </c>
      <c r="C1395" s="2" t="s">
        <v>458</v>
      </c>
      <c r="D1395" s="47" t="str">
        <f>_xlfn.XLOOKUP(C1395,Proveedores!A:A,Proveedores!B:B)</f>
        <v>CARNICERIA LONQUIMAY</v>
      </c>
      <c r="E1395" s="2">
        <v>12</v>
      </c>
      <c r="F1395" s="2" t="str">
        <f>_xlfn.XLOOKUP(E1395,Productos!A:A,Productos!B:B)</f>
        <v>CARNE MOLIDA</v>
      </c>
      <c r="G1395" s="2" t="str">
        <f>_xlfn.XLOOKUP(F1395,Productos!B:B,Productos!C:C)</f>
        <v>KG</v>
      </c>
      <c r="H1395" s="12">
        <f>+(28540-19000)/8000</f>
        <v>1.1924999999999999</v>
      </c>
      <c r="I1395" s="14">
        <v>8000</v>
      </c>
      <c r="J1395" s="14">
        <v>0</v>
      </c>
      <c r="K1395" s="10">
        <f t="shared" si="21"/>
        <v>9540</v>
      </c>
    </row>
    <row r="1396" spans="1:11" x14ac:dyDescent="0.3">
      <c r="A1396" s="2">
        <f>IF(_xlfn.CONCAT(B1396:C1396)=_xlfn.CONCAT(B1395:C1395),MAX($A$2:A1395),MAX($A$2:A1395)+1)</f>
        <v>672</v>
      </c>
      <c r="B1396" s="3">
        <v>45288</v>
      </c>
      <c r="C1396" s="2" t="s">
        <v>359</v>
      </c>
      <c r="D1396" s="47" t="str">
        <f>_xlfn.XLOOKUP(C1396,Proveedores!A:A,Proveedores!B:B)</f>
        <v>MATÍAS SILVA</v>
      </c>
      <c r="E1396" s="2">
        <v>1000</v>
      </c>
      <c r="F1396" s="2" t="str">
        <f>_xlfn.XLOOKUP(E1396,Productos!A:A,Productos!B:B)</f>
        <v>ARRIENDO</v>
      </c>
      <c r="G1396" s="2" t="str">
        <f>_xlfn.XLOOKUP(F1396,Productos!B:B,Productos!C:C)</f>
        <v>UN</v>
      </c>
      <c r="H1396" s="12">
        <v>1</v>
      </c>
      <c r="I1396" s="14">
        <v>580000</v>
      </c>
      <c r="J1396" s="14">
        <v>560100</v>
      </c>
      <c r="K1396" s="10">
        <f t="shared" si="21"/>
        <v>19900</v>
      </c>
    </row>
    <row r="1397" spans="1:11" x14ac:dyDescent="0.3">
      <c r="A1397" s="2">
        <f>IF(_xlfn.CONCAT(B1397:C1397)=_xlfn.CONCAT(B1396:C1396),MAX($A$2:A1396),MAX($A$2:A1396)+1)</f>
        <v>673</v>
      </c>
      <c r="B1397" s="3">
        <v>45289</v>
      </c>
      <c r="C1397" s="2" t="s">
        <v>378</v>
      </c>
      <c r="D1397" s="47" t="str">
        <f>_xlfn.XLOOKUP(C1397,Proveedores!A:A,Proveedores!B:B)</f>
        <v>DANIEL GONZALEZ</v>
      </c>
      <c r="E1397" s="2">
        <v>56</v>
      </c>
      <c r="F1397" s="2" t="str">
        <f>_xlfn.XLOOKUP(E1397,Productos!A:A,Productos!B:B)</f>
        <v>VERDURAS</v>
      </c>
      <c r="G1397" s="2" t="str">
        <f>_xlfn.XLOOKUP(F1397,Productos!B:B,Productos!C:C)</f>
        <v>UN</v>
      </c>
      <c r="H1397" s="12">
        <v>1</v>
      </c>
      <c r="I1397" s="14">
        <v>12130</v>
      </c>
      <c r="J1397" s="14">
        <v>0</v>
      </c>
      <c r="K1397" s="10">
        <f t="shared" si="21"/>
        <v>12130</v>
      </c>
    </row>
    <row r="1398" spans="1:11" x14ac:dyDescent="0.3">
      <c r="A1398" s="2">
        <f>IF(_xlfn.CONCAT(B1398:C1398)=_xlfn.CONCAT(B1397:C1397),MAX($A$2:A1397),MAX($A$2:A1397)+1)</f>
        <v>674</v>
      </c>
      <c r="B1398" s="3">
        <v>45264</v>
      </c>
      <c r="C1398" s="2" t="s">
        <v>323</v>
      </c>
      <c r="D1398" s="47" t="str">
        <f>_xlfn.XLOOKUP(C1398,Proveedores!A:A,Proveedores!B:B)</f>
        <v>AGUAS GONZALO</v>
      </c>
      <c r="E1398" s="2">
        <v>-1</v>
      </c>
      <c r="F1398" s="2" t="str">
        <f>_xlfn.XLOOKUP(E1398,Productos!A:A,Productos!B:B)</f>
        <v>OTROS</v>
      </c>
      <c r="G1398" s="2" t="str">
        <f>_xlfn.XLOOKUP(F1398,Productos!B:B,Productos!C:C)</f>
        <v>UN</v>
      </c>
      <c r="H1398" s="12">
        <v>1</v>
      </c>
      <c r="I1398" s="14">
        <v>8000</v>
      </c>
      <c r="J1398" s="14">
        <v>0</v>
      </c>
      <c r="K1398" s="10">
        <f t="shared" si="21"/>
        <v>8000</v>
      </c>
    </row>
    <row r="1399" spans="1:11" x14ac:dyDescent="0.3">
      <c r="A1399" s="2">
        <f>IF(_xlfn.CONCAT(B1399:C1399)=_xlfn.CONCAT(B1398:C1398),MAX($A$2:A1398),MAX($A$2:A1398)+1)</f>
        <v>675</v>
      </c>
      <c r="B1399" s="3">
        <v>45272</v>
      </c>
      <c r="C1399" s="2" t="s">
        <v>323</v>
      </c>
      <c r="D1399" s="47" t="str">
        <f>_xlfn.XLOOKUP(C1399,Proveedores!A:A,Proveedores!B:B)</f>
        <v>AGUAS GONZALO</v>
      </c>
      <c r="E1399" s="2">
        <v>1012</v>
      </c>
      <c r="F1399" s="2" t="str">
        <f>_xlfn.XLOOKUP(E1399,Productos!A:A,Productos!B:B)</f>
        <v>AGUA BIDON</v>
      </c>
      <c r="G1399" s="2" t="str">
        <f>_xlfn.XLOOKUP(F1399,Productos!B:B,Productos!C:C)</f>
        <v>UN</v>
      </c>
      <c r="H1399" s="12">
        <v>2</v>
      </c>
      <c r="I1399" s="14">
        <v>2000</v>
      </c>
      <c r="J1399" s="14">
        <v>0</v>
      </c>
      <c r="K1399" s="10">
        <f t="shared" si="21"/>
        <v>4000</v>
      </c>
    </row>
    <row r="1400" spans="1:11" x14ac:dyDescent="0.3">
      <c r="A1400" s="2">
        <f>IF(_xlfn.CONCAT(B1400:C1400)=_xlfn.CONCAT(B1399:C1399),MAX($A$2:A1399),MAX($A$2:A1399)+1)</f>
        <v>676</v>
      </c>
      <c r="B1400" s="3">
        <v>45279</v>
      </c>
      <c r="C1400" s="2" t="s">
        <v>323</v>
      </c>
      <c r="D1400" s="47" t="str">
        <f>_xlfn.XLOOKUP(C1400,Proveedores!A:A,Proveedores!B:B)</f>
        <v>AGUAS GONZALO</v>
      </c>
      <c r="E1400" s="2">
        <v>1012</v>
      </c>
      <c r="F1400" s="2" t="str">
        <f>_xlfn.XLOOKUP(E1400,Productos!A:A,Productos!B:B)</f>
        <v>AGUA BIDON</v>
      </c>
      <c r="G1400" s="2" t="str">
        <f>_xlfn.XLOOKUP(F1400,Productos!B:B,Productos!C:C)</f>
        <v>UN</v>
      </c>
      <c r="H1400" s="12">
        <v>2</v>
      </c>
      <c r="I1400" s="14">
        <v>2000</v>
      </c>
      <c r="J1400" s="14">
        <v>0</v>
      </c>
      <c r="K1400" s="10">
        <f t="shared" si="21"/>
        <v>4000</v>
      </c>
    </row>
    <row r="1401" spans="1:11" x14ac:dyDescent="0.3">
      <c r="A1401" s="2">
        <f>IF(_xlfn.CONCAT(B1401:C1401)=_xlfn.CONCAT(B1400:C1400),MAX($A$2:A1400),MAX($A$2:A1400)+1)</f>
        <v>677</v>
      </c>
      <c r="B1401" s="3">
        <v>45289</v>
      </c>
      <c r="C1401" s="2" t="s">
        <v>323</v>
      </c>
      <c r="D1401" s="47" t="str">
        <f>_xlfn.XLOOKUP(C1401,Proveedores!A:A,Proveedores!B:B)</f>
        <v>AGUAS GONZALO</v>
      </c>
      <c r="E1401" s="2">
        <v>1012</v>
      </c>
      <c r="F1401" s="2" t="str">
        <f>_xlfn.XLOOKUP(E1401,Productos!A:A,Productos!B:B)</f>
        <v>AGUA BIDON</v>
      </c>
      <c r="G1401" s="2" t="str">
        <f>_xlfn.XLOOKUP(F1401,Productos!B:B,Productos!C:C)</f>
        <v>UN</v>
      </c>
      <c r="H1401" s="12">
        <v>1</v>
      </c>
      <c r="I1401" s="14">
        <v>2000</v>
      </c>
      <c r="J1401" s="14">
        <v>0</v>
      </c>
      <c r="K1401" s="10">
        <f t="shared" si="21"/>
        <v>2000</v>
      </c>
    </row>
    <row r="1402" spans="1:11" x14ac:dyDescent="0.3">
      <c r="A1402" s="2">
        <f>IF(_xlfn.CONCAT(B1402:C1402)=_xlfn.CONCAT(B1401:C1401),MAX($A$2:A1401),MAX($A$2:A1401)+1)</f>
        <v>678</v>
      </c>
      <c r="B1402" s="3">
        <v>45287</v>
      </c>
      <c r="C1402" s="2" t="s">
        <v>116</v>
      </c>
      <c r="D1402" s="47" t="str">
        <f>_xlfn.XLOOKUP(C1402,Proveedores!A:A,Proveedores!B:B)</f>
        <v>EMPRESA COMERCIAL LA VEGA</v>
      </c>
      <c r="E1402" s="2">
        <v>56</v>
      </c>
      <c r="F1402" s="2" t="str">
        <f>_xlfn.XLOOKUP(E1402,Productos!A:A,Productos!B:B)</f>
        <v>VERDURAS</v>
      </c>
      <c r="G1402" s="2" t="str">
        <f>_xlfn.XLOOKUP(F1402,Productos!B:B,Productos!C:C)</f>
        <v>UN</v>
      </c>
      <c r="H1402" s="12">
        <v>1</v>
      </c>
      <c r="I1402" s="14">
        <v>8400</v>
      </c>
      <c r="J1402" s="14">
        <v>0</v>
      </c>
      <c r="K1402" s="10">
        <f t="shared" si="21"/>
        <v>8400</v>
      </c>
    </row>
    <row r="1403" spans="1:11" x14ac:dyDescent="0.3">
      <c r="A1403" s="2">
        <f>IF(_xlfn.CONCAT(B1403:C1403)=_xlfn.CONCAT(B1402:C1402),MAX($A$2:A1402),MAX($A$2:A1402)+1)</f>
        <v>679</v>
      </c>
      <c r="B1403" s="3">
        <v>45289</v>
      </c>
      <c r="C1403" s="2" t="s">
        <v>116</v>
      </c>
      <c r="D1403" s="47" t="str">
        <f>_xlfn.XLOOKUP(C1403,Proveedores!A:A,Proveedores!B:B)</f>
        <v>EMPRESA COMERCIAL LA VEGA</v>
      </c>
      <c r="E1403" s="2">
        <v>56</v>
      </c>
      <c r="F1403" s="2" t="str">
        <f>_xlfn.XLOOKUP(E1403,Productos!A:A,Productos!B:B)</f>
        <v>VERDURAS</v>
      </c>
      <c r="G1403" s="2" t="str">
        <f>_xlfn.XLOOKUP(F1403,Productos!B:B,Productos!C:C)</f>
        <v>UN</v>
      </c>
      <c r="H1403" s="12">
        <v>1</v>
      </c>
      <c r="I1403" s="14">
        <v>2500</v>
      </c>
      <c r="J1403" s="14">
        <v>0</v>
      </c>
      <c r="K1403" s="10">
        <f t="shared" si="21"/>
        <v>2500</v>
      </c>
    </row>
    <row r="1404" spans="1:11" x14ac:dyDescent="0.3">
      <c r="A1404" s="2">
        <f>IF(_xlfn.CONCAT(B1404:C1404)=_xlfn.CONCAT(B1403:C1403),MAX($A$2:A1403),MAX($A$2:A1403)+1)</f>
        <v>680</v>
      </c>
      <c r="B1404" s="3">
        <v>45286</v>
      </c>
      <c r="C1404" s="2" t="s">
        <v>116</v>
      </c>
      <c r="D1404" s="47" t="str">
        <f>_xlfn.XLOOKUP(C1404,Proveedores!A:A,Proveedores!B:B)</f>
        <v>EMPRESA COMERCIAL LA VEGA</v>
      </c>
      <c r="E1404" s="2">
        <v>56</v>
      </c>
      <c r="F1404" s="2" t="str">
        <f>_xlfn.XLOOKUP(E1404,Productos!A:A,Productos!B:B)</f>
        <v>VERDURAS</v>
      </c>
      <c r="G1404" s="2" t="str">
        <f>_xlfn.XLOOKUP(F1404,Productos!B:B,Productos!C:C)</f>
        <v>UN</v>
      </c>
      <c r="H1404" s="12">
        <v>1</v>
      </c>
      <c r="I1404" s="14">
        <v>6880</v>
      </c>
      <c r="J1404" s="14">
        <v>0</v>
      </c>
      <c r="K1404" s="10">
        <f t="shared" si="21"/>
        <v>6880</v>
      </c>
    </row>
    <row r="1405" spans="1:11" x14ac:dyDescent="0.3">
      <c r="A1405" s="2">
        <f>IF(_xlfn.CONCAT(B1405:C1405)=_xlfn.CONCAT(B1404:C1404),MAX($A$2:A1404),MAX($A$2:A1404)+1)</f>
        <v>681</v>
      </c>
      <c r="B1405" s="3">
        <v>45283</v>
      </c>
      <c r="C1405" s="2" t="s">
        <v>116</v>
      </c>
      <c r="D1405" s="47" t="str">
        <f>_xlfn.XLOOKUP(C1405,Proveedores!A:A,Proveedores!B:B)</f>
        <v>EMPRESA COMERCIAL LA VEGA</v>
      </c>
      <c r="E1405" s="2">
        <v>56</v>
      </c>
      <c r="F1405" s="2" t="str">
        <f>_xlfn.XLOOKUP(E1405,Productos!A:A,Productos!B:B)</f>
        <v>VERDURAS</v>
      </c>
      <c r="G1405" s="2" t="str">
        <f>_xlfn.XLOOKUP(F1405,Productos!B:B,Productos!C:C)</f>
        <v>UN</v>
      </c>
      <c r="H1405" s="12">
        <v>1</v>
      </c>
      <c r="I1405" s="14">
        <v>1200</v>
      </c>
      <c r="J1405" s="14">
        <v>0</v>
      </c>
      <c r="K1405" s="10">
        <f t="shared" si="21"/>
        <v>1200</v>
      </c>
    </row>
    <row r="1406" spans="1:11" x14ac:dyDescent="0.3">
      <c r="A1406" s="2">
        <f>IF(_xlfn.CONCAT(B1406:C1406)=_xlfn.CONCAT(B1405:C1405),MAX($A$2:A1405),MAX($A$2:A1405)+1)</f>
        <v>682</v>
      </c>
      <c r="B1406" s="3">
        <v>45284</v>
      </c>
      <c r="C1406" s="2" t="s">
        <v>116</v>
      </c>
      <c r="D1406" s="47" t="str">
        <f>_xlfn.XLOOKUP(C1406,Proveedores!A:A,Proveedores!B:B)</f>
        <v>EMPRESA COMERCIAL LA VEGA</v>
      </c>
      <c r="E1406" s="2">
        <v>56</v>
      </c>
      <c r="F1406" s="2" t="str">
        <f>_xlfn.XLOOKUP(E1406,Productos!A:A,Productos!B:B)</f>
        <v>VERDURAS</v>
      </c>
      <c r="G1406" s="2" t="str">
        <f>_xlfn.XLOOKUP(F1406,Productos!B:B,Productos!C:C)</f>
        <v>UN</v>
      </c>
      <c r="H1406" s="12">
        <v>1</v>
      </c>
      <c r="I1406" s="14">
        <v>2600</v>
      </c>
      <c r="J1406" s="14">
        <v>0</v>
      </c>
      <c r="K1406" s="10">
        <f t="shared" si="21"/>
        <v>2600</v>
      </c>
    </row>
    <row r="1407" spans="1:11" x14ac:dyDescent="0.3">
      <c r="A1407" s="2">
        <f>IF(_xlfn.CONCAT(B1407:C1407)=_xlfn.CONCAT(B1406:C1406),MAX($A$2:A1406),MAX($A$2:A1406)+1)</f>
        <v>683</v>
      </c>
      <c r="B1407" s="3">
        <v>45272</v>
      </c>
      <c r="C1407" s="2" t="s">
        <v>116</v>
      </c>
      <c r="D1407" s="47" t="str">
        <f>_xlfn.XLOOKUP(C1407,Proveedores!A:A,Proveedores!B:B)</f>
        <v>EMPRESA COMERCIAL LA VEGA</v>
      </c>
      <c r="E1407" s="2">
        <v>56</v>
      </c>
      <c r="F1407" s="2" t="str">
        <f>_xlfn.XLOOKUP(E1407,Productos!A:A,Productos!B:B)</f>
        <v>VERDURAS</v>
      </c>
      <c r="G1407" s="2" t="str">
        <f>_xlfn.XLOOKUP(F1407,Productos!B:B,Productos!C:C)</f>
        <v>UN</v>
      </c>
      <c r="H1407" s="12">
        <v>1</v>
      </c>
      <c r="I1407" s="14">
        <v>1900</v>
      </c>
      <c r="J1407" s="14">
        <v>0</v>
      </c>
      <c r="K1407" s="10">
        <f t="shared" si="21"/>
        <v>1900</v>
      </c>
    </row>
    <row r="1408" spans="1:11" x14ac:dyDescent="0.3">
      <c r="A1408" s="2">
        <f>IF(_xlfn.CONCAT(B1408:C1408)=_xlfn.CONCAT(B1407:C1407),MAX($A$2:A1407),MAX($A$2:A1407)+1)</f>
        <v>683</v>
      </c>
      <c r="B1408" s="3">
        <v>45272</v>
      </c>
      <c r="C1408" s="2" t="s">
        <v>116</v>
      </c>
      <c r="D1408" s="47" t="str">
        <f>_xlfn.XLOOKUP(C1408,Proveedores!A:A,Proveedores!B:B)</f>
        <v>EMPRESA COMERCIAL LA VEGA</v>
      </c>
      <c r="E1408" s="2">
        <v>56</v>
      </c>
      <c r="F1408" s="2" t="str">
        <f>_xlfn.XLOOKUP(E1408,Productos!A:A,Productos!B:B)</f>
        <v>VERDURAS</v>
      </c>
      <c r="G1408" s="2" t="str">
        <f>_xlfn.XLOOKUP(F1408,Productos!B:B,Productos!C:C)</f>
        <v>UN</v>
      </c>
      <c r="H1408" s="12">
        <v>1</v>
      </c>
      <c r="I1408" s="14">
        <v>1300</v>
      </c>
      <c r="J1408" s="14">
        <v>0</v>
      </c>
      <c r="K1408" s="10">
        <f t="shared" si="21"/>
        <v>1300</v>
      </c>
    </row>
    <row r="1409" spans="1:11" x14ac:dyDescent="0.3">
      <c r="A1409" s="2">
        <f>IF(_xlfn.CONCAT(B1409:C1409)=_xlfn.CONCAT(B1408:C1408),MAX($A$2:A1408),MAX($A$2:A1408)+1)</f>
        <v>684</v>
      </c>
      <c r="B1409" s="3">
        <v>45276</v>
      </c>
      <c r="C1409" s="2" t="s">
        <v>116</v>
      </c>
      <c r="D1409" s="47" t="str">
        <f>_xlfn.XLOOKUP(C1409,Proveedores!A:A,Proveedores!B:B)</f>
        <v>EMPRESA COMERCIAL LA VEGA</v>
      </c>
      <c r="E1409" s="2">
        <v>56</v>
      </c>
      <c r="F1409" s="2" t="str">
        <f>_xlfn.XLOOKUP(E1409,Productos!A:A,Productos!B:B)</f>
        <v>VERDURAS</v>
      </c>
      <c r="G1409" s="2" t="str">
        <f>_xlfn.XLOOKUP(F1409,Productos!B:B,Productos!C:C)</f>
        <v>UN</v>
      </c>
      <c r="H1409" s="12">
        <v>1</v>
      </c>
      <c r="I1409" s="14">
        <v>1600</v>
      </c>
      <c r="J1409" s="14">
        <v>0</v>
      </c>
      <c r="K1409" s="10">
        <f t="shared" si="21"/>
        <v>1600</v>
      </c>
    </row>
    <row r="1410" spans="1:11" x14ac:dyDescent="0.3">
      <c r="A1410" s="2">
        <f>IF(_xlfn.CONCAT(B1410:C1410)=_xlfn.CONCAT(B1409:C1409),MAX($A$2:A1409),MAX($A$2:A1409)+1)</f>
        <v>685</v>
      </c>
      <c r="B1410" s="3">
        <v>45272</v>
      </c>
      <c r="C1410" s="2" t="s">
        <v>116</v>
      </c>
      <c r="D1410" s="47" t="str">
        <f>_xlfn.XLOOKUP(C1410,Proveedores!A:A,Proveedores!B:B)</f>
        <v>EMPRESA COMERCIAL LA VEGA</v>
      </c>
      <c r="E1410" s="2">
        <v>56</v>
      </c>
      <c r="F1410" s="2" t="str">
        <f>_xlfn.XLOOKUP(E1410,Productos!A:A,Productos!B:B)</f>
        <v>VERDURAS</v>
      </c>
      <c r="G1410" s="2" t="str">
        <f>_xlfn.XLOOKUP(F1410,Productos!B:B,Productos!C:C)</f>
        <v>UN</v>
      </c>
      <c r="H1410" s="12">
        <v>1</v>
      </c>
      <c r="I1410" s="14">
        <v>6700</v>
      </c>
      <c r="J1410" s="14">
        <v>0</v>
      </c>
      <c r="K1410" s="10">
        <f t="shared" si="21"/>
        <v>6700</v>
      </c>
    </row>
    <row r="1411" spans="1:11" x14ac:dyDescent="0.3">
      <c r="A1411" s="2">
        <f>IF(_xlfn.CONCAT(B1411:C1411)=_xlfn.CONCAT(B1410:C1410),MAX($A$2:A1410),MAX($A$2:A1410)+1)</f>
        <v>686</v>
      </c>
      <c r="B1411" s="3">
        <v>45261</v>
      </c>
      <c r="C1411" s="2" t="s">
        <v>116</v>
      </c>
      <c r="D1411" s="47" t="str">
        <f>_xlfn.XLOOKUP(C1411,Proveedores!A:A,Proveedores!B:B)</f>
        <v>EMPRESA COMERCIAL LA VEGA</v>
      </c>
      <c r="E1411" s="2">
        <v>56</v>
      </c>
      <c r="F1411" s="2" t="str">
        <f>_xlfn.XLOOKUP(E1411,Productos!A:A,Productos!B:B)</f>
        <v>VERDURAS</v>
      </c>
      <c r="G1411" s="2" t="str">
        <f>_xlfn.XLOOKUP(F1411,Productos!B:B,Productos!C:C)</f>
        <v>UN</v>
      </c>
      <c r="H1411" s="12">
        <v>1</v>
      </c>
      <c r="I1411" s="14">
        <v>1440</v>
      </c>
      <c r="J1411" s="14">
        <v>0</v>
      </c>
      <c r="K1411" s="10">
        <f t="shared" ref="K1411:K1474" si="22">ROUND((H1411*I1411)-J1411, 0)</f>
        <v>1440</v>
      </c>
    </row>
    <row r="1412" spans="1:11" x14ac:dyDescent="0.3">
      <c r="A1412" s="2">
        <f>IF(_xlfn.CONCAT(B1412:C1412)=_xlfn.CONCAT(B1411:C1411),MAX($A$2:A1411),MAX($A$2:A1411)+1)</f>
        <v>687</v>
      </c>
      <c r="B1412" s="3">
        <v>45270</v>
      </c>
      <c r="C1412" s="2" t="s">
        <v>116</v>
      </c>
      <c r="D1412" s="47" t="str">
        <f>_xlfn.XLOOKUP(C1412,Proveedores!A:A,Proveedores!B:B)</f>
        <v>EMPRESA COMERCIAL LA VEGA</v>
      </c>
      <c r="E1412" s="2">
        <v>56</v>
      </c>
      <c r="F1412" s="2" t="str">
        <f>_xlfn.XLOOKUP(E1412,Productos!A:A,Productos!B:B)</f>
        <v>VERDURAS</v>
      </c>
      <c r="G1412" s="2" t="str">
        <f>_xlfn.XLOOKUP(F1412,Productos!B:B,Productos!C:C)</f>
        <v>UN</v>
      </c>
      <c r="H1412" s="12">
        <v>1</v>
      </c>
      <c r="I1412" s="14">
        <v>8000</v>
      </c>
      <c r="J1412" s="14">
        <v>0</v>
      </c>
      <c r="K1412" s="10">
        <f t="shared" si="22"/>
        <v>8000</v>
      </c>
    </row>
    <row r="1413" spans="1:11" x14ac:dyDescent="0.3">
      <c r="A1413" s="2">
        <f>IF(_xlfn.CONCAT(B1413:C1413)=_xlfn.CONCAT(B1412:C1412),MAX($A$2:A1412),MAX($A$2:A1412)+1)</f>
        <v>688</v>
      </c>
      <c r="B1413" s="3">
        <v>45262</v>
      </c>
      <c r="C1413" s="2" t="s">
        <v>116</v>
      </c>
      <c r="D1413" s="47" t="str">
        <f>_xlfn.XLOOKUP(C1413,Proveedores!A:A,Proveedores!B:B)</f>
        <v>EMPRESA COMERCIAL LA VEGA</v>
      </c>
      <c r="E1413" s="2">
        <v>56</v>
      </c>
      <c r="F1413" s="2" t="str">
        <f>_xlfn.XLOOKUP(E1413,Productos!A:A,Productos!B:B)</f>
        <v>VERDURAS</v>
      </c>
      <c r="G1413" s="2" t="str">
        <f>_xlfn.XLOOKUP(F1413,Productos!B:B,Productos!C:C)</f>
        <v>UN</v>
      </c>
      <c r="H1413" s="12">
        <v>1</v>
      </c>
      <c r="I1413" s="14">
        <v>2800</v>
      </c>
      <c r="J1413" s="14">
        <v>0</v>
      </c>
      <c r="K1413" s="10">
        <f t="shared" si="22"/>
        <v>2800</v>
      </c>
    </row>
    <row r="1414" spans="1:11" x14ac:dyDescent="0.3">
      <c r="A1414" s="2">
        <f>IF(_xlfn.CONCAT(B1414:C1414)=_xlfn.CONCAT(B1413:C1413),MAX($A$2:A1413),MAX($A$2:A1413)+1)</f>
        <v>689</v>
      </c>
      <c r="B1414" s="3">
        <v>45268</v>
      </c>
      <c r="C1414" s="2" t="s">
        <v>116</v>
      </c>
      <c r="D1414" s="47" t="str">
        <f>_xlfn.XLOOKUP(C1414,Proveedores!A:A,Proveedores!B:B)</f>
        <v>EMPRESA COMERCIAL LA VEGA</v>
      </c>
      <c r="E1414" s="2">
        <v>56</v>
      </c>
      <c r="F1414" s="2" t="str">
        <f>_xlfn.XLOOKUP(E1414,Productos!A:A,Productos!B:B)</f>
        <v>VERDURAS</v>
      </c>
      <c r="G1414" s="2" t="str">
        <f>_xlfn.XLOOKUP(F1414,Productos!B:B,Productos!C:C)</f>
        <v>UN</v>
      </c>
      <c r="H1414" s="12">
        <v>1</v>
      </c>
      <c r="I1414" s="14">
        <v>3000</v>
      </c>
      <c r="J1414" s="14">
        <v>0</v>
      </c>
      <c r="K1414" s="10">
        <f t="shared" si="22"/>
        <v>3000</v>
      </c>
    </row>
    <row r="1415" spans="1:11" x14ac:dyDescent="0.3">
      <c r="A1415" s="2">
        <f>IF(_xlfn.CONCAT(B1415:C1415)=_xlfn.CONCAT(B1414:C1414),MAX($A$2:A1414),MAX($A$2:A1414)+1)</f>
        <v>690</v>
      </c>
      <c r="B1415" s="3">
        <v>45264</v>
      </c>
      <c r="C1415" s="2" t="s">
        <v>116</v>
      </c>
      <c r="D1415" s="47" t="str">
        <f>_xlfn.XLOOKUP(C1415,Proveedores!A:A,Proveedores!B:B)</f>
        <v>EMPRESA COMERCIAL LA VEGA</v>
      </c>
      <c r="E1415" s="2">
        <v>56</v>
      </c>
      <c r="F1415" s="2" t="str">
        <f>_xlfn.XLOOKUP(E1415,Productos!A:A,Productos!B:B)</f>
        <v>VERDURAS</v>
      </c>
      <c r="G1415" s="2" t="str">
        <f>_xlfn.XLOOKUP(F1415,Productos!B:B,Productos!C:C)</f>
        <v>UN</v>
      </c>
      <c r="H1415" s="12">
        <v>1</v>
      </c>
      <c r="I1415" s="14">
        <v>1900</v>
      </c>
      <c r="J1415" s="14">
        <v>0</v>
      </c>
      <c r="K1415" s="10">
        <f t="shared" si="22"/>
        <v>1900</v>
      </c>
    </row>
    <row r="1416" spans="1:11" x14ac:dyDescent="0.3">
      <c r="A1416" s="2">
        <f>IF(_xlfn.CONCAT(B1416:C1416)=_xlfn.CONCAT(B1415:C1415),MAX($A$2:A1415),MAX($A$2:A1415)+1)</f>
        <v>691</v>
      </c>
      <c r="B1416" s="3">
        <v>45281</v>
      </c>
      <c r="C1416" s="2" t="s">
        <v>116</v>
      </c>
      <c r="D1416" s="47" t="str">
        <f>_xlfn.XLOOKUP(C1416,Proveedores!A:A,Proveedores!B:B)</f>
        <v>EMPRESA COMERCIAL LA VEGA</v>
      </c>
      <c r="E1416" s="2">
        <v>56</v>
      </c>
      <c r="F1416" s="2" t="str">
        <f>_xlfn.XLOOKUP(E1416,Productos!A:A,Productos!B:B)</f>
        <v>VERDURAS</v>
      </c>
      <c r="G1416" s="2" t="str">
        <f>_xlfn.XLOOKUP(F1416,Productos!B:B,Productos!C:C)</f>
        <v>UN</v>
      </c>
      <c r="H1416" s="12">
        <v>1</v>
      </c>
      <c r="I1416" s="14">
        <v>3300</v>
      </c>
      <c r="J1416" s="14">
        <v>0</v>
      </c>
      <c r="K1416" s="10">
        <f t="shared" si="22"/>
        <v>3300</v>
      </c>
    </row>
    <row r="1417" spans="1:11" x14ac:dyDescent="0.3">
      <c r="A1417" s="2">
        <f>IF(_xlfn.CONCAT(B1417:C1417)=_xlfn.CONCAT(B1416:C1416),MAX($A$2:A1416),MAX($A$2:A1416)+1)</f>
        <v>692</v>
      </c>
      <c r="B1417" s="3">
        <v>45291</v>
      </c>
      <c r="C1417" s="2" t="s">
        <v>116</v>
      </c>
      <c r="D1417" s="47" t="str">
        <f>_xlfn.XLOOKUP(C1417,Proveedores!A:A,Proveedores!B:B)</f>
        <v>EMPRESA COMERCIAL LA VEGA</v>
      </c>
      <c r="E1417" s="2">
        <v>56</v>
      </c>
      <c r="F1417" s="2" t="str">
        <f>_xlfn.XLOOKUP(E1417,Productos!A:A,Productos!B:B)</f>
        <v>VERDURAS</v>
      </c>
      <c r="G1417" s="2" t="str">
        <f>_xlfn.XLOOKUP(F1417,Productos!B:B,Productos!C:C)</f>
        <v>UN</v>
      </c>
      <c r="H1417" s="12">
        <v>1</v>
      </c>
      <c r="I1417" s="14">
        <v>1800</v>
      </c>
      <c r="J1417" s="14">
        <v>0</v>
      </c>
      <c r="K1417" s="10">
        <f t="shared" si="22"/>
        <v>1800</v>
      </c>
    </row>
    <row r="1418" spans="1:11" x14ac:dyDescent="0.3">
      <c r="A1418" s="2">
        <f>IF(_xlfn.CONCAT(B1418:C1418)=_xlfn.CONCAT(B1417:C1417),MAX($A$2:A1417),MAX($A$2:A1417)+1)</f>
        <v>693</v>
      </c>
      <c r="B1418" s="3">
        <v>45288</v>
      </c>
      <c r="C1418" s="2" t="s">
        <v>116</v>
      </c>
      <c r="D1418" s="47" t="str">
        <f>_xlfn.XLOOKUP(C1418,Proveedores!A:A,Proveedores!B:B)</f>
        <v>EMPRESA COMERCIAL LA VEGA</v>
      </c>
      <c r="E1418" s="2">
        <v>56</v>
      </c>
      <c r="F1418" s="2" t="str">
        <f>_xlfn.XLOOKUP(E1418,Productos!A:A,Productos!B:B)</f>
        <v>VERDURAS</v>
      </c>
      <c r="G1418" s="2" t="str">
        <f>_xlfn.XLOOKUP(F1418,Productos!B:B,Productos!C:C)</f>
        <v>UN</v>
      </c>
      <c r="H1418" s="12">
        <v>1</v>
      </c>
      <c r="I1418" s="14">
        <v>6900</v>
      </c>
      <c r="J1418" s="14">
        <v>0</v>
      </c>
      <c r="K1418" s="10">
        <f t="shared" si="22"/>
        <v>6900</v>
      </c>
    </row>
    <row r="1419" spans="1:11" x14ac:dyDescent="0.3">
      <c r="A1419" s="2">
        <f>IF(_xlfn.CONCAT(B1419:C1419)=_xlfn.CONCAT(B1418:C1418),MAX($A$2:A1418),MAX($A$2:A1418)+1)</f>
        <v>694</v>
      </c>
      <c r="B1419" s="3">
        <v>45262</v>
      </c>
      <c r="C1419" s="2" t="s">
        <v>279</v>
      </c>
      <c r="D1419" s="47" t="str">
        <f>_xlfn.XLOOKUP(C1419,Proveedores!A:A,Proveedores!B:B)</f>
        <v>GALPON</v>
      </c>
      <c r="E1419" s="2">
        <v>1014</v>
      </c>
      <c r="F1419" s="2" t="str">
        <f>_xlfn.XLOOKUP(E1419,Productos!A:A,Productos!B:B)</f>
        <v>BEBIDA</v>
      </c>
      <c r="G1419" s="2" t="str">
        <f>_xlfn.XLOOKUP(F1419,Productos!B:B,Productos!C:C)</f>
        <v>UN</v>
      </c>
      <c r="H1419" s="12">
        <v>1</v>
      </c>
      <c r="I1419" s="14">
        <v>1600</v>
      </c>
      <c r="J1419" s="14">
        <v>0</v>
      </c>
      <c r="K1419" s="10">
        <f t="shared" si="22"/>
        <v>1600</v>
      </c>
    </row>
    <row r="1420" spans="1:11" x14ac:dyDescent="0.3">
      <c r="A1420" s="2">
        <f>IF(_xlfn.CONCAT(B1420:C1420)=_xlfn.CONCAT(B1419:C1419),MAX($A$2:A1419),MAX($A$2:A1419)+1)</f>
        <v>695</v>
      </c>
      <c r="B1420" s="3">
        <v>45287</v>
      </c>
      <c r="C1420" s="2" t="s">
        <v>279</v>
      </c>
      <c r="D1420" s="47" t="str">
        <f>_xlfn.XLOOKUP(C1420,Proveedores!A:A,Proveedores!B:B)</f>
        <v>GALPON</v>
      </c>
      <c r="E1420" s="2">
        <v>1014</v>
      </c>
      <c r="F1420" s="2" t="str">
        <f>_xlfn.XLOOKUP(E1420,Productos!A:A,Productos!B:B)</f>
        <v>BEBIDA</v>
      </c>
      <c r="G1420" s="2" t="str">
        <f>_xlfn.XLOOKUP(F1420,Productos!B:B,Productos!C:C)</f>
        <v>UN</v>
      </c>
      <c r="H1420" s="12">
        <v>1</v>
      </c>
      <c r="I1420" s="14">
        <v>1600</v>
      </c>
      <c r="J1420" s="14">
        <v>0</v>
      </c>
      <c r="K1420" s="10">
        <f t="shared" si="22"/>
        <v>1600</v>
      </c>
    </row>
    <row r="1421" spans="1:11" x14ac:dyDescent="0.3">
      <c r="A1421" s="2">
        <f>IF(_xlfn.CONCAT(B1421:C1421)=_xlfn.CONCAT(B1420:C1420),MAX($A$2:A1420),MAX($A$2:A1420)+1)</f>
        <v>696</v>
      </c>
      <c r="B1421" s="3">
        <v>45273</v>
      </c>
      <c r="C1421" s="2" t="s">
        <v>279</v>
      </c>
      <c r="D1421" s="47" t="str">
        <f>_xlfn.XLOOKUP(C1421,Proveedores!A:A,Proveedores!B:B)</f>
        <v>GALPON</v>
      </c>
      <c r="E1421" s="2">
        <v>1014</v>
      </c>
      <c r="F1421" s="2" t="str">
        <f>_xlfn.XLOOKUP(E1421,Productos!A:A,Productos!B:B)</f>
        <v>BEBIDA</v>
      </c>
      <c r="G1421" s="2" t="str">
        <f>_xlfn.XLOOKUP(F1421,Productos!B:B,Productos!C:C)</f>
        <v>UN</v>
      </c>
      <c r="H1421" s="12">
        <v>2</v>
      </c>
      <c r="I1421" s="14">
        <v>1600</v>
      </c>
      <c r="J1421" s="14">
        <v>0</v>
      </c>
      <c r="K1421" s="10">
        <f t="shared" si="22"/>
        <v>3200</v>
      </c>
    </row>
    <row r="1422" spans="1:11" x14ac:dyDescent="0.3">
      <c r="A1422" s="2">
        <f>IF(_xlfn.CONCAT(B1422:C1422)=_xlfn.CONCAT(B1421:C1421),MAX($A$2:A1421),MAX($A$2:A1421)+1)</f>
        <v>697</v>
      </c>
      <c r="B1422" s="3">
        <v>45265</v>
      </c>
      <c r="C1422" s="2" t="s">
        <v>279</v>
      </c>
      <c r="D1422" s="47" t="str">
        <f>_xlfn.XLOOKUP(C1422,Proveedores!A:A,Proveedores!B:B)</f>
        <v>GALPON</v>
      </c>
      <c r="E1422" s="2">
        <v>1014</v>
      </c>
      <c r="F1422" s="2" t="str">
        <f>_xlfn.XLOOKUP(E1422,Productos!A:A,Productos!B:B)</f>
        <v>BEBIDA</v>
      </c>
      <c r="G1422" s="2" t="str">
        <f>_xlfn.XLOOKUP(F1422,Productos!B:B,Productos!C:C)</f>
        <v>UN</v>
      </c>
      <c r="H1422" s="12">
        <v>1</v>
      </c>
      <c r="I1422" s="14">
        <v>1500</v>
      </c>
      <c r="J1422" s="14">
        <v>0</v>
      </c>
      <c r="K1422" s="10">
        <f t="shared" si="22"/>
        <v>1500</v>
      </c>
    </row>
    <row r="1423" spans="1:11" x14ac:dyDescent="0.3">
      <c r="A1423" s="2">
        <f>IF(_xlfn.CONCAT(B1423:C1423)=_xlfn.CONCAT(B1422:C1422),MAX($A$2:A1422),MAX($A$2:A1422)+1)</f>
        <v>698</v>
      </c>
      <c r="B1423" s="3">
        <v>45282</v>
      </c>
      <c r="C1423" s="2" t="s">
        <v>279</v>
      </c>
      <c r="D1423" s="47" t="str">
        <f>_xlfn.XLOOKUP(C1423,Proveedores!A:A,Proveedores!B:B)</f>
        <v>GALPON</v>
      </c>
      <c r="E1423" s="2">
        <v>1014</v>
      </c>
      <c r="F1423" s="2" t="str">
        <f>_xlfn.XLOOKUP(E1423,Productos!A:A,Productos!B:B)</f>
        <v>BEBIDA</v>
      </c>
      <c r="G1423" s="2" t="str">
        <f>_xlfn.XLOOKUP(F1423,Productos!B:B,Productos!C:C)</f>
        <v>UN</v>
      </c>
      <c r="H1423" s="12">
        <v>2</v>
      </c>
      <c r="I1423" s="14">
        <v>1550</v>
      </c>
      <c r="J1423" s="14">
        <v>0</v>
      </c>
      <c r="K1423" s="10">
        <f t="shared" si="22"/>
        <v>3100</v>
      </c>
    </row>
    <row r="1424" spans="1:11" x14ac:dyDescent="0.3">
      <c r="A1424" s="2">
        <f>IF(_xlfn.CONCAT(B1424:C1424)=_xlfn.CONCAT(B1423:C1423),MAX($A$2:A1423),MAX($A$2:A1423)+1)</f>
        <v>699</v>
      </c>
      <c r="B1424" s="3">
        <v>45264</v>
      </c>
      <c r="C1424" s="2" t="s">
        <v>279</v>
      </c>
      <c r="D1424" s="47" t="str">
        <f>_xlfn.XLOOKUP(C1424,Proveedores!A:A,Proveedores!B:B)</f>
        <v>GALPON</v>
      </c>
      <c r="E1424" s="2">
        <v>1016</v>
      </c>
      <c r="F1424" s="2" t="str">
        <f>_xlfn.XLOOKUP(E1424,Productos!A:A,Productos!B:B)</f>
        <v>HELADO CASA</v>
      </c>
      <c r="G1424" s="2" t="str">
        <f>_xlfn.XLOOKUP(F1424,Productos!B:B,Productos!C:C)</f>
        <v>UN</v>
      </c>
      <c r="H1424" s="12">
        <v>3</v>
      </c>
      <c r="I1424" s="14">
        <v>550</v>
      </c>
      <c r="J1424" s="14">
        <v>0</v>
      </c>
      <c r="K1424" s="10">
        <f t="shared" si="22"/>
        <v>1650</v>
      </c>
    </row>
    <row r="1425" spans="1:11" x14ac:dyDescent="0.3">
      <c r="A1425" s="2">
        <f>IF(_xlfn.CONCAT(B1425:C1425)=_xlfn.CONCAT(B1424:C1424),MAX($A$2:A1424),MAX($A$2:A1424)+1)</f>
        <v>700</v>
      </c>
      <c r="B1425" s="3">
        <v>45269</v>
      </c>
      <c r="C1425" s="2" t="s">
        <v>279</v>
      </c>
      <c r="D1425" s="47" t="str">
        <f>_xlfn.XLOOKUP(C1425,Proveedores!A:A,Proveedores!B:B)</f>
        <v>GALPON</v>
      </c>
      <c r="E1425" s="2">
        <v>1014</v>
      </c>
      <c r="F1425" s="2" t="str">
        <f>_xlfn.XLOOKUP(E1425,Productos!A:A,Productos!B:B)</f>
        <v>BEBIDA</v>
      </c>
      <c r="G1425" s="2" t="str">
        <f>_xlfn.XLOOKUP(F1425,Productos!B:B,Productos!C:C)</f>
        <v>UN</v>
      </c>
      <c r="H1425" s="12">
        <v>1</v>
      </c>
      <c r="I1425" s="14">
        <v>1600</v>
      </c>
      <c r="J1425" s="14">
        <v>0</v>
      </c>
      <c r="K1425" s="10">
        <f t="shared" si="22"/>
        <v>1600</v>
      </c>
    </row>
    <row r="1426" spans="1:11" x14ac:dyDescent="0.3">
      <c r="A1426" s="2">
        <f>IF(_xlfn.CONCAT(B1426:C1426)=_xlfn.CONCAT(B1425:C1425),MAX($A$2:A1425),MAX($A$2:A1425)+1)</f>
        <v>700</v>
      </c>
      <c r="B1426" s="3">
        <v>45269</v>
      </c>
      <c r="C1426" s="2" t="s">
        <v>279</v>
      </c>
      <c r="D1426" s="47" t="str">
        <f>_xlfn.XLOOKUP(C1426,Proveedores!A:A,Proveedores!B:B)</f>
        <v>GALPON</v>
      </c>
      <c r="E1426" s="2">
        <v>1016</v>
      </c>
      <c r="F1426" s="2" t="str">
        <f>_xlfn.XLOOKUP(E1426,Productos!A:A,Productos!B:B)</f>
        <v>HELADO CASA</v>
      </c>
      <c r="G1426" s="2" t="str">
        <f>_xlfn.XLOOKUP(F1426,Productos!B:B,Productos!C:C)</f>
        <v>UN</v>
      </c>
      <c r="H1426" s="12">
        <v>2</v>
      </c>
      <c r="I1426" s="14">
        <v>550</v>
      </c>
      <c r="J1426" s="14">
        <v>0</v>
      </c>
      <c r="K1426" s="10">
        <f t="shared" si="22"/>
        <v>1100</v>
      </c>
    </row>
    <row r="1427" spans="1:11" x14ac:dyDescent="0.3">
      <c r="A1427" s="2">
        <f>IF(_xlfn.CONCAT(B1427:C1427)=_xlfn.CONCAT(B1426:C1426),MAX($A$2:A1426),MAX($A$2:A1426)+1)</f>
        <v>701</v>
      </c>
      <c r="B1427" s="3">
        <v>45279</v>
      </c>
      <c r="C1427" s="2" t="s">
        <v>279</v>
      </c>
      <c r="D1427" s="47" t="str">
        <f>_xlfn.XLOOKUP(C1427,Proveedores!A:A,Proveedores!B:B)</f>
        <v>GALPON</v>
      </c>
      <c r="E1427" s="2">
        <v>1016</v>
      </c>
      <c r="F1427" s="2" t="str">
        <f>_xlfn.XLOOKUP(E1427,Productos!A:A,Productos!B:B)</f>
        <v>HELADO CASA</v>
      </c>
      <c r="G1427" s="2" t="str">
        <f>_xlfn.XLOOKUP(F1427,Productos!B:B,Productos!C:C)</f>
        <v>UN</v>
      </c>
      <c r="H1427" s="12">
        <v>2</v>
      </c>
      <c r="I1427" s="14">
        <v>1600</v>
      </c>
      <c r="J1427" s="14">
        <v>0</v>
      </c>
      <c r="K1427" s="10">
        <f t="shared" si="22"/>
        <v>3200</v>
      </c>
    </row>
    <row r="1428" spans="1:11" x14ac:dyDescent="0.3">
      <c r="A1428" s="2">
        <f>IF(_xlfn.CONCAT(B1428:C1428)=_xlfn.CONCAT(B1427:C1427),MAX($A$2:A1427),MAX($A$2:A1427)+1)</f>
        <v>701</v>
      </c>
      <c r="B1428" s="3">
        <v>45279</v>
      </c>
      <c r="C1428" s="2" t="s">
        <v>279</v>
      </c>
      <c r="D1428" s="47" t="str">
        <f>_xlfn.XLOOKUP(C1428,Proveedores!A:A,Proveedores!B:B)</f>
        <v>GALPON</v>
      </c>
      <c r="E1428" s="2">
        <v>1008</v>
      </c>
      <c r="F1428" s="2" t="str">
        <f>_xlfn.XLOOKUP(E1428,Productos!A:A,Productos!B:B)</f>
        <v>PAN CASA</v>
      </c>
      <c r="G1428" s="2" t="str">
        <f>_xlfn.XLOOKUP(F1428,Productos!B:B,Productos!C:C)</f>
        <v>KG</v>
      </c>
      <c r="H1428" s="12">
        <v>0.57999999999999996</v>
      </c>
      <c r="I1428" s="14">
        <v>2200</v>
      </c>
      <c r="J1428" s="14">
        <v>0</v>
      </c>
      <c r="K1428" s="10">
        <f t="shared" si="22"/>
        <v>1276</v>
      </c>
    </row>
    <row r="1429" spans="1:11" x14ac:dyDescent="0.3">
      <c r="A1429" s="2">
        <f>IF(_xlfn.CONCAT(B1429:C1429)=_xlfn.CONCAT(B1428:C1428),MAX($A$2:A1428),MAX($A$2:A1428)+1)</f>
        <v>701</v>
      </c>
      <c r="B1429" s="3">
        <v>45279</v>
      </c>
      <c r="C1429" s="2" t="s">
        <v>279</v>
      </c>
      <c r="D1429" s="47" t="str">
        <f>_xlfn.XLOOKUP(C1429,Proveedores!A:A,Proveedores!B:B)</f>
        <v>GALPON</v>
      </c>
      <c r="E1429" s="2">
        <v>-1</v>
      </c>
      <c r="F1429" s="2" t="str">
        <f>_xlfn.XLOOKUP(E1429,Productos!A:A,Productos!B:B)</f>
        <v>OTROS</v>
      </c>
      <c r="G1429" s="2" t="str">
        <f>_xlfn.XLOOKUP(F1429,Productos!B:B,Productos!C:C)</f>
        <v>UN</v>
      </c>
      <c r="H1429" s="12">
        <v>1</v>
      </c>
      <c r="I1429" s="14">
        <v>1100</v>
      </c>
      <c r="J1429" s="14">
        <v>0</v>
      </c>
      <c r="K1429" s="10">
        <f t="shared" si="22"/>
        <v>1100</v>
      </c>
    </row>
    <row r="1430" spans="1:11" x14ac:dyDescent="0.3">
      <c r="A1430" s="2">
        <f>IF(_xlfn.CONCAT(B1430:C1430)=_xlfn.CONCAT(B1429:C1429),MAX($A$2:A1429),MAX($A$2:A1429)+1)</f>
        <v>702</v>
      </c>
      <c r="B1430" s="3">
        <v>45263</v>
      </c>
      <c r="C1430" s="2" t="s">
        <v>279</v>
      </c>
      <c r="D1430" s="47" t="str">
        <f>_xlfn.XLOOKUP(C1430,Proveedores!A:A,Proveedores!B:B)</f>
        <v>GALPON</v>
      </c>
      <c r="E1430" s="2">
        <v>1008</v>
      </c>
      <c r="F1430" s="2" t="str">
        <f>_xlfn.XLOOKUP(E1430,Productos!A:A,Productos!B:B)</f>
        <v>PAN CASA</v>
      </c>
      <c r="G1430" s="2" t="str">
        <f>_xlfn.XLOOKUP(F1430,Productos!B:B,Productos!C:C)</f>
        <v>KG</v>
      </c>
      <c r="H1430" s="12">
        <v>0.16500000000000001</v>
      </c>
      <c r="I1430" s="14">
        <v>2200</v>
      </c>
      <c r="J1430" s="14">
        <v>0</v>
      </c>
      <c r="K1430" s="10">
        <f t="shared" si="22"/>
        <v>363</v>
      </c>
    </row>
    <row r="1431" spans="1:11" x14ac:dyDescent="0.3">
      <c r="A1431" s="2">
        <f>IF(_xlfn.CONCAT(B1431:C1431)=_xlfn.CONCAT(B1430:C1430),MAX($A$2:A1430),MAX($A$2:A1430)+1)</f>
        <v>702</v>
      </c>
      <c r="B1431" s="3">
        <v>45263</v>
      </c>
      <c r="C1431" s="2" t="s">
        <v>279</v>
      </c>
      <c r="D1431" s="47" t="str">
        <f>_xlfn.XLOOKUP(C1431,Proveedores!A:A,Proveedores!B:B)</f>
        <v>GALPON</v>
      </c>
      <c r="E1431" s="2">
        <v>1014</v>
      </c>
      <c r="F1431" s="2" t="str">
        <f>_xlfn.XLOOKUP(E1431,Productos!A:A,Productos!B:B)</f>
        <v>BEBIDA</v>
      </c>
      <c r="G1431" s="2" t="str">
        <f>_xlfn.XLOOKUP(F1431,Productos!B:B,Productos!C:C)</f>
        <v>UN</v>
      </c>
      <c r="H1431" s="12">
        <v>1</v>
      </c>
      <c r="I1431" s="14">
        <v>1600</v>
      </c>
      <c r="J1431" s="14">
        <v>0</v>
      </c>
      <c r="K1431" s="10">
        <f t="shared" si="22"/>
        <v>1600</v>
      </c>
    </row>
    <row r="1432" spans="1:11" x14ac:dyDescent="0.3">
      <c r="A1432" s="2">
        <f>IF(_xlfn.CONCAT(B1432:C1432)=_xlfn.CONCAT(B1431:C1431),MAX($A$2:A1431),MAX($A$2:A1431)+1)</f>
        <v>703</v>
      </c>
      <c r="B1432" s="3">
        <v>45291</v>
      </c>
      <c r="C1432" s="2" t="s">
        <v>279</v>
      </c>
      <c r="D1432" s="47" t="str">
        <f>_xlfn.XLOOKUP(C1432,Proveedores!A:A,Proveedores!B:B)</f>
        <v>GALPON</v>
      </c>
      <c r="E1432" s="2">
        <v>1008</v>
      </c>
      <c r="F1432" s="2" t="str">
        <f>_xlfn.XLOOKUP(E1432,Productos!A:A,Productos!B:B)</f>
        <v>PAN CASA</v>
      </c>
      <c r="G1432" s="2" t="str">
        <f>_xlfn.XLOOKUP(F1432,Productos!B:B,Productos!C:C)</f>
        <v>KG</v>
      </c>
      <c r="H1432" s="12">
        <v>0.21</v>
      </c>
      <c r="I1432" s="14">
        <v>2200</v>
      </c>
      <c r="J1432" s="14">
        <v>0</v>
      </c>
      <c r="K1432" s="10">
        <f t="shared" si="22"/>
        <v>462</v>
      </c>
    </row>
    <row r="1433" spans="1:11" x14ac:dyDescent="0.3">
      <c r="A1433" s="2">
        <f>IF(_xlfn.CONCAT(B1433:C1433)=_xlfn.CONCAT(B1432:C1432),MAX($A$2:A1432),MAX($A$2:A1432)+1)</f>
        <v>703</v>
      </c>
      <c r="B1433" s="3">
        <v>45291</v>
      </c>
      <c r="C1433" s="2" t="s">
        <v>279</v>
      </c>
      <c r="D1433" s="47" t="str">
        <f>_xlfn.XLOOKUP(C1433,Proveedores!A:A,Proveedores!B:B)</f>
        <v>GALPON</v>
      </c>
      <c r="E1433" s="2">
        <v>1014</v>
      </c>
      <c r="F1433" s="2" t="str">
        <f>_xlfn.XLOOKUP(E1433,Productos!A:A,Productos!B:B)</f>
        <v>BEBIDA</v>
      </c>
      <c r="G1433" s="2" t="str">
        <f>_xlfn.XLOOKUP(F1433,Productos!B:B,Productos!C:C)</f>
        <v>UN</v>
      </c>
      <c r="H1433" s="12">
        <v>2</v>
      </c>
      <c r="I1433" s="14">
        <v>1600</v>
      </c>
      <c r="J1433" s="14">
        <v>0</v>
      </c>
      <c r="K1433" s="10">
        <f t="shared" si="22"/>
        <v>3200</v>
      </c>
    </row>
    <row r="1434" spans="1:11" x14ac:dyDescent="0.3">
      <c r="A1434" s="2">
        <f>IF(_xlfn.CONCAT(B1434:C1434)=_xlfn.CONCAT(B1433:C1433),MAX($A$2:A1433),MAX($A$2:A1433)+1)</f>
        <v>704</v>
      </c>
      <c r="B1434" s="3">
        <v>45266</v>
      </c>
      <c r="C1434" s="2" t="s">
        <v>279</v>
      </c>
      <c r="D1434" s="47" t="str">
        <f>_xlfn.XLOOKUP(C1434,Proveedores!A:A,Proveedores!B:B)</f>
        <v>GALPON</v>
      </c>
      <c r="E1434" s="2">
        <v>1014</v>
      </c>
      <c r="F1434" s="2" t="str">
        <f>_xlfn.XLOOKUP(E1434,Productos!A:A,Productos!B:B)</f>
        <v>BEBIDA</v>
      </c>
      <c r="G1434" s="2" t="str">
        <f>_xlfn.XLOOKUP(F1434,Productos!B:B,Productos!C:C)</f>
        <v>UN</v>
      </c>
      <c r="H1434" s="12">
        <v>2</v>
      </c>
      <c r="I1434" s="14">
        <v>1600</v>
      </c>
      <c r="J1434" s="14">
        <v>0</v>
      </c>
      <c r="K1434" s="10">
        <f t="shared" si="22"/>
        <v>3200</v>
      </c>
    </row>
    <row r="1435" spans="1:11" x14ac:dyDescent="0.3">
      <c r="A1435" s="2">
        <f>IF(_xlfn.CONCAT(B1435:C1435)=_xlfn.CONCAT(B1434:C1434),MAX($A$2:A1434),MAX($A$2:A1434)+1)</f>
        <v>705</v>
      </c>
      <c r="B1435" s="3">
        <v>45276</v>
      </c>
      <c r="C1435" s="2" t="s">
        <v>279</v>
      </c>
      <c r="D1435" s="47" t="str">
        <f>_xlfn.XLOOKUP(C1435,Proveedores!A:A,Proveedores!B:B)</f>
        <v>GALPON</v>
      </c>
      <c r="E1435" s="2">
        <v>1014</v>
      </c>
      <c r="F1435" s="2" t="str">
        <f>_xlfn.XLOOKUP(E1435,Productos!A:A,Productos!B:B)</f>
        <v>BEBIDA</v>
      </c>
      <c r="G1435" s="2" t="str">
        <f>_xlfn.XLOOKUP(F1435,Productos!B:B,Productos!C:C)</f>
        <v>UN</v>
      </c>
      <c r="H1435" s="12">
        <v>2</v>
      </c>
      <c r="I1435" s="14">
        <v>1600</v>
      </c>
      <c r="J1435" s="14">
        <v>0</v>
      </c>
      <c r="K1435" s="10">
        <f t="shared" si="22"/>
        <v>3200</v>
      </c>
    </row>
    <row r="1436" spans="1:11" x14ac:dyDescent="0.3">
      <c r="A1436" s="2">
        <f>IF(_xlfn.CONCAT(B1436:C1436)=_xlfn.CONCAT(B1435:C1435),MAX($A$2:A1435),MAX($A$2:A1435)+1)</f>
        <v>706</v>
      </c>
      <c r="B1436" s="3">
        <v>45272</v>
      </c>
      <c r="C1436" s="2" t="s">
        <v>279</v>
      </c>
      <c r="D1436" s="47" t="str">
        <f>_xlfn.XLOOKUP(C1436,Proveedores!A:A,Proveedores!B:B)</f>
        <v>GALPON</v>
      </c>
      <c r="E1436" s="2">
        <v>1008</v>
      </c>
      <c r="F1436" s="2" t="str">
        <f>_xlfn.XLOOKUP(E1436,Productos!A:A,Productos!B:B)</f>
        <v>PAN CASA</v>
      </c>
      <c r="G1436" s="2" t="str">
        <f>_xlfn.XLOOKUP(F1436,Productos!B:B,Productos!C:C)</f>
        <v>KG</v>
      </c>
      <c r="H1436" s="12">
        <v>0.20499999999999999</v>
      </c>
      <c r="I1436" s="14">
        <v>2200</v>
      </c>
      <c r="J1436" s="14">
        <v>0</v>
      </c>
      <c r="K1436" s="10">
        <f t="shared" si="22"/>
        <v>451</v>
      </c>
    </row>
    <row r="1437" spans="1:11" x14ac:dyDescent="0.3">
      <c r="A1437" s="2">
        <f>IF(_xlfn.CONCAT(B1437:C1437)=_xlfn.CONCAT(B1436:C1436),MAX($A$2:A1436),MAX($A$2:A1436)+1)</f>
        <v>706</v>
      </c>
      <c r="B1437" s="3">
        <v>45272</v>
      </c>
      <c r="C1437" s="2" t="s">
        <v>279</v>
      </c>
      <c r="D1437" s="47" t="str">
        <f>_xlfn.XLOOKUP(C1437,Proveedores!A:A,Proveedores!B:B)</f>
        <v>GALPON</v>
      </c>
      <c r="E1437" s="2">
        <v>1014</v>
      </c>
      <c r="F1437" s="2" t="str">
        <f>_xlfn.XLOOKUP(E1437,Productos!A:A,Productos!B:B)</f>
        <v>BEBIDA</v>
      </c>
      <c r="G1437" s="2" t="str">
        <f>_xlfn.XLOOKUP(F1437,Productos!B:B,Productos!C:C)</f>
        <v>UN</v>
      </c>
      <c r="H1437" s="12">
        <v>1</v>
      </c>
      <c r="I1437" s="14">
        <v>1600</v>
      </c>
      <c r="J1437" s="14">
        <v>0</v>
      </c>
      <c r="K1437" s="10">
        <f t="shared" si="22"/>
        <v>1600</v>
      </c>
    </row>
    <row r="1438" spans="1:11" x14ac:dyDescent="0.3">
      <c r="A1438" s="2">
        <f>IF(_xlfn.CONCAT(B1438:C1438)=_xlfn.CONCAT(B1437:C1437),MAX($A$2:A1437),MAX($A$2:A1437)+1)</f>
        <v>707</v>
      </c>
      <c r="B1438" s="3">
        <v>45283</v>
      </c>
      <c r="C1438" s="2" t="s">
        <v>279</v>
      </c>
      <c r="D1438" s="47" t="str">
        <f>_xlfn.XLOOKUP(C1438,Proveedores!A:A,Proveedores!B:B)</f>
        <v>GALPON</v>
      </c>
      <c r="E1438" s="2">
        <v>1014</v>
      </c>
      <c r="F1438" s="2" t="str">
        <f>_xlfn.XLOOKUP(E1438,Productos!A:A,Productos!B:B)</f>
        <v>BEBIDA</v>
      </c>
      <c r="G1438" s="2" t="str">
        <f>_xlfn.XLOOKUP(F1438,Productos!B:B,Productos!C:C)</f>
        <v>UN</v>
      </c>
      <c r="H1438" s="12">
        <v>2</v>
      </c>
      <c r="I1438" s="14">
        <v>1600</v>
      </c>
      <c r="J1438" s="14">
        <v>0</v>
      </c>
      <c r="K1438" s="10">
        <f t="shared" si="22"/>
        <v>3200</v>
      </c>
    </row>
    <row r="1439" spans="1:11" x14ac:dyDescent="0.3">
      <c r="A1439" s="2">
        <f>IF(_xlfn.CONCAT(B1439:C1439)=_xlfn.CONCAT(B1438:C1438),MAX($A$2:A1438),MAX($A$2:A1438)+1)</f>
        <v>708</v>
      </c>
      <c r="B1439" s="3">
        <v>45286</v>
      </c>
      <c r="C1439" s="2" t="s">
        <v>279</v>
      </c>
      <c r="D1439" s="47" t="str">
        <f>_xlfn.XLOOKUP(C1439,Proveedores!A:A,Proveedores!B:B)</f>
        <v>GALPON</v>
      </c>
      <c r="E1439" s="2">
        <v>1014</v>
      </c>
      <c r="F1439" s="2" t="str">
        <f>_xlfn.XLOOKUP(E1439,Productos!A:A,Productos!B:B)</f>
        <v>BEBIDA</v>
      </c>
      <c r="G1439" s="2" t="str">
        <f>_xlfn.XLOOKUP(F1439,Productos!B:B,Productos!C:C)</f>
        <v>UN</v>
      </c>
      <c r="H1439" s="12">
        <v>2</v>
      </c>
      <c r="I1439" s="14">
        <v>1600</v>
      </c>
      <c r="J1439" s="14">
        <v>0</v>
      </c>
      <c r="K1439" s="10">
        <f t="shared" si="22"/>
        <v>3200</v>
      </c>
    </row>
    <row r="1440" spans="1:11" x14ac:dyDescent="0.3">
      <c r="A1440" s="2">
        <f>IF(_xlfn.CONCAT(B1440:C1440)=_xlfn.CONCAT(B1439:C1439),MAX($A$2:A1439),MAX($A$2:A1439)+1)</f>
        <v>709</v>
      </c>
      <c r="B1440" s="3">
        <v>45267</v>
      </c>
      <c r="C1440" s="2" t="s">
        <v>808</v>
      </c>
      <c r="D1440" s="47" t="str">
        <f>_xlfn.XLOOKUP(C1440,Proveedores!A:A,Proveedores!B:B)</f>
        <v>IMP Y COMERCIALIZADORA LINA LTDA</v>
      </c>
      <c r="E1440" s="2">
        <v>-1</v>
      </c>
      <c r="F1440" s="2" t="str">
        <f>_xlfn.XLOOKUP(E1440,Productos!A:A,Productos!B:B)</f>
        <v>OTROS</v>
      </c>
      <c r="G1440" s="2" t="str">
        <f>_xlfn.XLOOKUP(F1440,Productos!B:B,Productos!C:C)</f>
        <v>UN</v>
      </c>
      <c r="H1440" s="12">
        <v>2</v>
      </c>
      <c r="I1440" s="14">
        <v>900</v>
      </c>
      <c r="J1440" s="14">
        <v>0</v>
      </c>
      <c r="K1440" s="10">
        <f t="shared" si="22"/>
        <v>1800</v>
      </c>
    </row>
    <row r="1441" spans="1:11" x14ac:dyDescent="0.3">
      <c r="A1441" s="2">
        <f>IF(_xlfn.CONCAT(B1441:C1441)=_xlfn.CONCAT(B1440:C1440),MAX($A$2:A1440),MAX($A$2:A1440)+1)</f>
        <v>710</v>
      </c>
      <c r="B1441" s="3">
        <v>45267</v>
      </c>
      <c r="C1441" s="2" t="s">
        <v>108</v>
      </c>
      <c r="D1441" s="47" t="str">
        <f>_xlfn.XLOOKUP(C1441,Proveedores!A:A,Proveedores!B:B)</f>
        <v>COMERCIAL DE GALLARDO LTDA</v>
      </c>
      <c r="E1441" s="2">
        <v>139</v>
      </c>
      <c r="F1441" s="2" t="str">
        <f>_xlfn.XLOOKUP(E1441,Productos!A:A,Productos!B:B)</f>
        <v>PAPAS PREFRITAS</v>
      </c>
      <c r="G1441" s="2" t="str">
        <f>_xlfn.XLOOKUP(F1441,Productos!B:B,Productos!C:C)</f>
        <v>UN</v>
      </c>
      <c r="H1441" s="12">
        <v>1</v>
      </c>
      <c r="I1441" s="14">
        <v>5990</v>
      </c>
      <c r="J1441" s="14">
        <v>0</v>
      </c>
      <c r="K1441" s="10">
        <f t="shared" si="22"/>
        <v>5990</v>
      </c>
    </row>
    <row r="1442" spans="1:11" x14ac:dyDescent="0.3">
      <c r="A1442" s="2">
        <f>IF(_xlfn.CONCAT(B1442:C1442)=_xlfn.CONCAT(B1441:C1441),MAX($A$2:A1441),MAX($A$2:A1441)+1)</f>
        <v>711</v>
      </c>
      <c r="B1442" s="3">
        <v>45283</v>
      </c>
      <c r="C1442" s="2" t="s">
        <v>108</v>
      </c>
      <c r="D1442" s="47" t="str">
        <f>_xlfn.XLOOKUP(C1442,Proveedores!A:A,Proveedores!B:B)</f>
        <v>COMERCIAL DE GALLARDO LTDA</v>
      </c>
      <c r="E1442" s="2">
        <v>8</v>
      </c>
      <c r="F1442" s="2" t="str">
        <f>_xlfn.XLOOKUP(E1442,Productos!A:A,Productos!B:B)</f>
        <v>JAMON</v>
      </c>
      <c r="G1442" s="2" t="str">
        <f>_xlfn.XLOOKUP(F1442,Productos!B:B,Productos!C:C)</f>
        <v>KG</v>
      </c>
      <c r="H1442" s="12">
        <v>0.245</v>
      </c>
      <c r="I1442" s="14">
        <v>7160</v>
      </c>
      <c r="J1442" s="14">
        <v>0</v>
      </c>
      <c r="K1442" s="10">
        <f t="shared" si="22"/>
        <v>1754</v>
      </c>
    </row>
    <row r="1443" spans="1:11" x14ac:dyDescent="0.3">
      <c r="A1443" s="2">
        <f>IF(_xlfn.CONCAT(B1443:C1443)=_xlfn.CONCAT(B1442:C1442),MAX($A$2:A1442),MAX($A$2:A1442)+1)</f>
        <v>711</v>
      </c>
      <c r="B1443" s="3">
        <v>45283</v>
      </c>
      <c r="C1443" s="2" t="s">
        <v>108</v>
      </c>
      <c r="D1443" s="47" t="str">
        <f>_xlfn.XLOOKUP(C1443,Proveedores!A:A,Proveedores!B:B)</f>
        <v>COMERCIAL DE GALLARDO LTDA</v>
      </c>
      <c r="E1443" s="2">
        <v>1022</v>
      </c>
      <c r="F1443" s="2" t="str">
        <f>_xlfn.XLOOKUP(E1443,Productos!A:A,Productos!B:B)</f>
        <v>JAMONADA</v>
      </c>
      <c r="G1443" s="2" t="str">
        <f>_xlfn.XLOOKUP(F1443,Productos!B:B,Productos!C:C)</f>
        <v>KG</v>
      </c>
      <c r="H1443" s="12">
        <v>0.26</v>
      </c>
      <c r="I1443" s="14">
        <v>5160</v>
      </c>
      <c r="J1443" s="14">
        <v>0</v>
      </c>
      <c r="K1443" s="10">
        <f t="shared" si="22"/>
        <v>1342</v>
      </c>
    </row>
    <row r="1444" spans="1:11" x14ac:dyDescent="0.3">
      <c r="A1444" s="2">
        <f>IF(_xlfn.CONCAT(B1444:C1444)=_xlfn.CONCAT(B1443:C1443),MAX($A$2:A1443),MAX($A$2:A1443)+1)</f>
        <v>711</v>
      </c>
      <c r="B1444" s="3">
        <v>45283</v>
      </c>
      <c r="C1444" s="2" t="s">
        <v>108</v>
      </c>
      <c r="D1444" s="47" t="str">
        <f>_xlfn.XLOOKUP(C1444,Proveedores!A:A,Proveedores!B:B)</f>
        <v>COMERCIAL DE GALLARDO LTDA</v>
      </c>
      <c r="E1444" s="2">
        <v>124</v>
      </c>
      <c r="F1444" s="2" t="str">
        <f>_xlfn.XLOOKUP(E1444,Productos!A:A,Productos!B:B)</f>
        <v>PASTELERA (PASTA CHOCLO)</v>
      </c>
      <c r="G1444" s="2" t="str">
        <f>_xlfn.XLOOKUP(F1444,Productos!B:B,Productos!C:C)</f>
        <v>UN</v>
      </c>
      <c r="H1444" s="12">
        <v>1</v>
      </c>
      <c r="I1444" s="14">
        <v>3390</v>
      </c>
      <c r="J1444" s="14">
        <v>0</v>
      </c>
      <c r="K1444" s="10">
        <f t="shared" si="22"/>
        <v>3390</v>
      </c>
    </row>
    <row r="1445" spans="1:11" x14ac:dyDescent="0.3">
      <c r="A1445" s="2">
        <f>IF(_xlfn.CONCAT(B1445:C1445)=_xlfn.CONCAT(B1444:C1444),MAX($A$2:A1444),MAX($A$2:A1444)+1)</f>
        <v>711</v>
      </c>
      <c r="B1445" s="3">
        <v>45283</v>
      </c>
      <c r="C1445" s="2" t="s">
        <v>108</v>
      </c>
      <c r="D1445" s="47" t="str">
        <f>_xlfn.XLOOKUP(C1445,Proveedores!A:A,Proveedores!B:B)</f>
        <v>COMERCIAL DE GALLARDO LTDA</v>
      </c>
      <c r="E1445" s="2">
        <v>42</v>
      </c>
      <c r="F1445" s="2" t="str">
        <f>_xlfn.XLOOKUP(E1445,Productos!A:A,Productos!B:B)</f>
        <v>PECHUGA POLLO</v>
      </c>
      <c r="G1445" s="2" t="str">
        <f>_xlfn.XLOOKUP(F1445,Productos!B:B,Productos!C:C)</f>
        <v>KG</v>
      </c>
      <c r="H1445" s="12">
        <v>0.245</v>
      </c>
      <c r="I1445" s="14">
        <v>7560</v>
      </c>
      <c r="J1445" s="14">
        <v>0</v>
      </c>
      <c r="K1445" s="10">
        <f t="shared" si="22"/>
        <v>1852</v>
      </c>
    </row>
    <row r="1446" spans="1:11" x14ac:dyDescent="0.3">
      <c r="A1446" s="2">
        <f>IF(_xlfn.CONCAT(B1446:C1446)=_xlfn.CONCAT(B1445:C1445),MAX($A$2:A1445),MAX($A$2:A1445)+1)</f>
        <v>712</v>
      </c>
      <c r="B1446" s="3">
        <v>45281</v>
      </c>
      <c r="C1446" s="2" t="s">
        <v>108</v>
      </c>
      <c r="D1446" s="47" t="str">
        <f>_xlfn.XLOOKUP(C1446,Proveedores!A:A,Proveedores!B:B)</f>
        <v>COMERCIAL DE GALLARDO LTDA</v>
      </c>
      <c r="E1446" s="2">
        <v>1022</v>
      </c>
      <c r="F1446" s="2" t="str">
        <f>_xlfn.XLOOKUP(E1446,Productos!A:A,Productos!B:B)</f>
        <v>JAMONADA</v>
      </c>
      <c r="G1446" s="2" t="str">
        <f>_xlfn.XLOOKUP(F1446,Productos!B:B,Productos!C:C)</f>
        <v>KG</v>
      </c>
      <c r="H1446" s="12">
        <v>0.27</v>
      </c>
      <c r="I1446" s="14">
        <v>5560</v>
      </c>
      <c r="J1446" s="14">
        <v>0</v>
      </c>
      <c r="K1446" s="10">
        <f t="shared" si="22"/>
        <v>1501</v>
      </c>
    </row>
    <row r="1447" spans="1:11" x14ac:dyDescent="0.3">
      <c r="A1447" s="2">
        <f>IF(_xlfn.CONCAT(B1447:C1447)=_xlfn.CONCAT(B1446:C1446),MAX($A$2:A1446),MAX($A$2:A1446)+1)</f>
        <v>712</v>
      </c>
      <c r="B1447" s="3">
        <v>45281</v>
      </c>
      <c r="C1447" s="2" t="s">
        <v>108</v>
      </c>
      <c r="D1447" s="47" t="str">
        <f>_xlfn.XLOOKUP(C1447,Proveedores!A:A,Proveedores!B:B)</f>
        <v>COMERCIAL DE GALLARDO LTDA</v>
      </c>
      <c r="E1447" s="2">
        <v>8</v>
      </c>
      <c r="F1447" s="2" t="str">
        <f>_xlfn.XLOOKUP(E1447,Productos!A:A,Productos!B:B)</f>
        <v>JAMON</v>
      </c>
      <c r="G1447" s="2" t="str">
        <f>_xlfn.XLOOKUP(F1447,Productos!B:B,Productos!C:C)</f>
        <v>KG</v>
      </c>
      <c r="H1447" s="12">
        <v>0.37</v>
      </c>
      <c r="I1447" s="14">
        <v>8200</v>
      </c>
      <c r="J1447" s="14">
        <v>0</v>
      </c>
      <c r="K1447" s="10">
        <f t="shared" si="22"/>
        <v>3034</v>
      </c>
    </row>
    <row r="1448" spans="1:11" x14ac:dyDescent="0.3">
      <c r="A1448" s="2">
        <f>IF(_xlfn.CONCAT(B1448:C1448)=_xlfn.CONCAT(B1447:C1447),MAX($A$2:A1447),MAX($A$2:A1447)+1)</f>
        <v>712</v>
      </c>
      <c r="B1448" s="3">
        <v>45281</v>
      </c>
      <c r="C1448" s="2" t="s">
        <v>108</v>
      </c>
      <c r="D1448" s="47" t="str">
        <f>_xlfn.XLOOKUP(C1448,Proveedores!A:A,Proveedores!B:B)</f>
        <v>COMERCIAL DE GALLARDO LTDA</v>
      </c>
      <c r="E1448" s="2">
        <v>23</v>
      </c>
      <c r="F1448" s="2" t="str">
        <f>_xlfn.XLOOKUP(E1448,Productos!A:A,Productos!B:B)</f>
        <v>MARGARINA</v>
      </c>
      <c r="G1448" s="2" t="str">
        <f>_xlfn.XLOOKUP(F1448,Productos!B:B,Productos!C:C)</f>
        <v>UN</v>
      </c>
      <c r="H1448" s="12">
        <v>1</v>
      </c>
      <c r="I1448" s="14">
        <v>2100</v>
      </c>
      <c r="J1448" s="14">
        <v>0</v>
      </c>
      <c r="K1448" s="10">
        <f t="shared" si="22"/>
        <v>2100</v>
      </c>
    </row>
    <row r="1449" spans="1:11" x14ac:dyDescent="0.3">
      <c r="A1449" s="2">
        <f>IF(_xlfn.CONCAT(B1449:C1449)=_xlfn.CONCAT(B1448:C1448),MAX($A$2:A1448),MAX($A$2:A1448)+1)</f>
        <v>713</v>
      </c>
      <c r="B1449" s="3">
        <v>45281</v>
      </c>
      <c r="C1449" s="2" t="s">
        <v>808</v>
      </c>
      <c r="D1449" s="47" t="str">
        <f>_xlfn.XLOOKUP(C1449,Proveedores!A:A,Proveedores!B:B)</f>
        <v>IMP Y COMERCIALIZADORA LINA LTDA</v>
      </c>
      <c r="E1449" s="2">
        <v>1052</v>
      </c>
      <c r="F1449" s="2" t="str">
        <f>_xlfn.XLOOKUP(E1449,Productos!A:A,Productos!B:B)</f>
        <v>PAPAS DUQUESAS</v>
      </c>
      <c r="G1449" s="2" t="str">
        <f>_xlfn.XLOOKUP(F1449,Productos!B:B,Productos!C:C)</f>
        <v>KG</v>
      </c>
      <c r="H1449" s="12">
        <v>2</v>
      </c>
      <c r="I1449" s="14">
        <v>3100</v>
      </c>
      <c r="J1449" s="14">
        <v>0</v>
      </c>
      <c r="K1449" s="10">
        <f t="shared" si="22"/>
        <v>6200</v>
      </c>
    </row>
    <row r="1450" spans="1:11" x14ac:dyDescent="0.3">
      <c r="A1450" s="2">
        <f>IF(_xlfn.CONCAT(B1450:C1450)=_xlfn.CONCAT(B1449:C1449),MAX($A$2:A1449),MAX($A$2:A1449)+1)</f>
        <v>714</v>
      </c>
      <c r="B1450" s="3">
        <v>45288</v>
      </c>
      <c r="C1450" s="2" t="s">
        <v>108</v>
      </c>
      <c r="D1450" s="47" t="str">
        <f>_xlfn.XLOOKUP(C1450,Proveedores!A:A,Proveedores!B:B)</f>
        <v>COMERCIAL DE GALLARDO LTDA</v>
      </c>
      <c r="E1450" s="2">
        <v>8</v>
      </c>
      <c r="F1450" s="2" t="str">
        <f>_xlfn.XLOOKUP(E1450,Productos!A:A,Productos!B:B)</f>
        <v>JAMON</v>
      </c>
      <c r="G1450" s="2" t="str">
        <f>_xlfn.XLOOKUP(F1450,Productos!B:B,Productos!C:C)</f>
        <v>KG</v>
      </c>
      <c r="H1450" s="12">
        <v>0.24</v>
      </c>
      <c r="I1450" s="14">
        <v>7160</v>
      </c>
      <c r="J1450" s="14">
        <v>0</v>
      </c>
      <c r="K1450" s="10">
        <f t="shared" si="22"/>
        <v>1718</v>
      </c>
    </row>
    <row r="1451" spans="1:11" x14ac:dyDescent="0.3">
      <c r="A1451" s="2">
        <f>IF(_xlfn.CONCAT(B1451:C1451)=_xlfn.CONCAT(B1450:C1450),MAX($A$2:A1450),MAX($A$2:A1450)+1)</f>
        <v>714</v>
      </c>
      <c r="B1451" s="3">
        <v>45288</v>
      </c>
      <c r="C1451" s="2" t="s">
        <v>108</v>
      </c>
      <c r="D1451" s="47" t="str">
        <f>_xlfn.XLOOKUP(C1451,Proveedores!A:A,Proveedores!B:B)</f>
        <v>COMERCIAL DE GALLARDO LTDA</v>
      </c>
      <c r="E1451" s="2">
        <v>1022</v>
      </c>
      <c r="F1451" s="2" t="str">
        <f>_xlfn.XLOOKUP(E1451,Productos!A:A,Productos!B:B)</f>
        <v>JAMONADA</v>
      </c>
      <c r="G1451" s="2" t="str">
        <f>_xlfn.XLOOKUP(F1451,Productos!B:B,Productos!C:C)</f>
        <v>KG</v>
      </c>
      <c r="H1451" s="12">
        <v>0.315</v>
      </c>
      <c r="I1451" s="14">
        <v>5160</v>
      </c>
      <c r="J1451" s="14">
        <v>0</v>
      </c>
      <c r="K1451" s="10">
        <f t="shared" si="22"/>
        <v>1625</v>
      </c>
    </row>
    <row r="1452" spans="1:11" x14ac:dyDescent="0.3">
      <c r="A1452" s="2">
        <f>IF(_xlfn.CONCAT(B1452:C1452)=_xlfn.CONCAT(B1451:C1451),MAX($A$2:A1451),MAX($A$2:A1451)+1)</f>
        <v>714</v>
      </c>
      <c r="B1452" s="3">
        <v>45288</v>
      </c>
      <c r="C1452" s="2" t="s">
        <v>108</v>
      </c>
      <c r="D1452" s="47" t="str">
        <f>_xlfn.XLOOKUP(C1452,Proveedores!A:A,Proveedores!B:B)</f>
        <v>COMERCIAL DE GALLARDO LTDA</v>
      </c>
      <c r="E1452" s="2">
        <v>8</v>
      </c>
      <c r="F1452" s="2" t="str">
        <f>_xlfn.XLOOKUP(E1452,Productos!A:A,Productos!B:B)</f>
        <v>JAMON</v>
      </c>
      <c r="G1452" s="2" t="str">
        <f>_xlfn.XLOOKUP(F1452,Productos!B:B,Productos!C:C)</f>
        <v>KG</v>
      </c>
      <c r="H1452" s="12">
        <v>0.47499999999999998</v>
      </c>
      <c r="I1452" s="14">
        <v>8200</v>
      </c>
      <c r="J1452" s="14">
        <v>0</v>
      </c>
      <c r="K1452" s="10">
        <f t="shared" si="22"/>
        <v>3895</v>
      </c>
    </row>
    <row r="1453" spans="1:11" x14ac:dyDescent="0.3">
      <c r="A1453" s="2">
        <f>IF(_xlfn.CONCAT(B1453:C1453)=_xlfn.CONCAT(B1452:C1452),MAX($A$2:A1452),MAX($A$2:A1452)+1)</f>
        <v>714</v>
      </c>
      <c r="B1453" s="3">
        <v>45288</v>
      </c>
      <c r="C1453" s="2" t="s">
        <v>108</v>
      </c>
      <c r="D1453" s="47" t="str">
        <f>_xlfn.XLOOKUP(C1453,Proveedores!A:A,Proveedores!B:B)</f>
        <v>COMERCIAL DE GALLARDO LTDA</v>
      </c>
      <c r="E1453" s="2">
        <v>19</v>
      </c>
      <c r="F1453" s="2" t="str">
        <f>_xlfn.XLOOKUP(E1453,Productos!A:A,Productos!B:B)</f>
        <v>PALMITOS</v>
      </c>
      <c r="G1453" s="2" t="str">
        <f>_xlfn.XLOOKUP(F1453,Productos!B:B,Productos!C:C)</f>
        <v>UN</v>
      </c>
      <c r="H1453" s="12">
        <v>1</v>
      </c>
      <c r="I1453" s="14">
        <v>1590</v>
      </c>
      <c r="J1453" s="14">
        <v>0</v>
      </c>
      <c r="K1453" s="10">
        <f t="shared" si="22"/>
        <v>1590</v>
      </c>
    </row>
    <row r="1454" spans="1:11" x14ac:dyDescent="0.3">
      <c r="A1454" s="2">
        <f>IF(_xlfn.CONCAT(B1454:C1454)=_xlfn.CONCAT(B1453:C1453),MAX($A$2:A1453),MAX($A$2:A1453)+1)</f>
        <v>714</v>
      </c>
      <c r="B1454" s="3">
        <v>45288</v>
      </c>
      <c r="C1454" s="2" t="s">
        <v>108</v>
      </c>
      <c r="D1454" s="47" t="str">
        <f>_xlfn.XLOOKUP(C1454,Proveedores!A:A,Proveedores!B:B)</f>
        <v>COMERCIAL DE GALLARDO LTDA</v>
      </c>
      <c r="E1454" s="2">
        <v>124</v>
      </c>
      <c r="F1454" s="2" t="str">
        <f>_xlfn.XLOOKUP(E1454,Productos!A:A,Productos!B:B)</f>
        <v>PASTELERA (PASTA CHOCLO)</v>
      </c>
      <c r="G1454" s="2" t="str">
        <f>_xlfn.XLOOKUP(F1454,Productos!B:B,Productos!C:C)</f>
        <v>UN</v>
      </c>
      <c r="H1454" s="12">
        <v>1</v>
      </c>
      <c r="I1454" s="14">
        <v>3390</v>
      </c>
      <c r="J1454" s="14">
        <v>0</v>
      </c>
      <c r="K1454" s="10">
        <f t="shared" si="22"/>
        <v>3390</v>
      </c>
    </row>
    <row r="1455" spans="1:11" x14ac:dyDescent="0.3">
      <c r="A1455" s="2">
        <f>IF(_xlfn.CONCAT(B1455:C1455)=_xlfn.CONCAT(B1454:C1454),MAX($A$2:A1454),MAX($A$2:A1454)+1)</f>
        <v>714</v>
      </c>
      <c r="B1455" s="3">
        <v>45288</v>
      </c>
      <c r="C1455" s="2" t="s">
        <v>108</v>
      </c>
      <c r="D1455" s="47" t="str">
        <f>_xlfn.XLOOKUP(C1455,Proveedores!A:A,Proveedores!B:B)</f>
        <v>COMERCIAL DE GALLARDO LTDA</v>
      </c>
      <c r="E1455" s="2">
        <v>76</v>
      </c>
      <c r="F1455" s="2" t="str">
        <f>_xlfn.XLOOKUP(E1455,Productos!A:A,Productos!B:B)</f>
        <v>SALAME</v>
      </c>
      <c r="G1455" s="2" t="str">
        <f>_xlfn.XLOOKUP(F1455,Productos!B:B,Productos!C:C)</f>
        <v>KG</v>
      </c>
      <c r="H1455" s="12">
        <v>0.185</v>
      </c>
      <c r="I1455" s="14">
        <v>10900</v>
      </c>
      <c r="J1455" s="14">
        <v>0</v>
      </c>
      <c r="K1455" s="10">
        <f t="shared" si="22"/>
        <v>2017</v>
      </c>
    </row>
    <row r="1456" spans="1:11" x14ac:dyDescent="0.3">
      <c r="A1456" s="2">
        <f>IF(_xlfn.CONCAT(B1456:C1456)=_xlfn.CONCAT(B1455:C1455),MAX($A$2:A1455),MAX($A$2:A1455)+1)</f>
        <v>715</v>
      </c>
      <c r="B1456" s="3">
        <v>45265</v>
      </c>
      <c r="C1456" s="2" t="s">
        <v>108</v>
      </c>
      <c r="D1456" s="47" t="str">
        <f>_xlfn.XLOOKUP(C1456,Proveedores!A:A,Proveedores!B:B)</f>
        <v>COMERCIAL DE GALLARDO LTDA</v>
      </c>
      <c r="E1456" s="2">
        <v>8</v>
      </c>
      <c r="F1456" s="2" t="str">
        <f>_xlfn.XLOOKUP(E1456,Productos!A:A,Productos!B:B)</f>
        <v>JAMON</v>
      </c>
      <c r="G1456" s="2" t="str">
        <f>_xlfn.XLOOKUP(F1456,Productos!B:B,Productos!C:C)</f>
        <v>KG</v>
      </c>
      <c r="H1456" s="12">
        <v>0.23499999999999999</v>
      </c>
      <c r="I1456" s="14">
        <v>7160</v>
      </c>
      <c r="J1456" s="14">
        <v>0</v>
      </c>
      <c r="K1456" s="10">
        <f t="shared" si="22"/>
        <v>1683</v>
      </c>
    </row>
    <row r="1457" spans="1:11" x14ac:dyDescent="0.3">
      <c r="A1457" s="2">
        <f>IF(_xlfn.CONCAT(B1457:C1457)=_xlfn.CONCAT(B1456:C1456),MAX($A$2:A1456),MAX($A$2:A1456)+1)</f>
        <v>715</v>
      </c>
      <c r="B1457" s="3">
        <v>45265</v>
      </c>
      <c r="C1457" s="2" t="s">
        <v>108</v>
      </c>
      <c r="D1457" s="47" t="str">
        <f>_xlfn.XLOOKUP(C1457,Proveedores!A:A,Proveedores!B:B)</f>
        <v>COMERCIAL DE GALLARDO LTDA</v>
      </c>
      <c r="E1457" s="2">
        <v>1022</v>
      </c>
      <c r="F1457" s="2" t="str">
        <f>_xlfn.XLOOKUP(E1457,Productos!A:A,Productos!B:B)</f>
        <v>JAMONADA</v>
      </c>
      <c r="G1457" s="2" t="str">
        <f>_xlfn.XLOOKUP(F1457,Productos!B:B,Productos!C:C)</f>
        <v>KG</v>
      </c>
      <c r="H1457" s="12">
        <v>0.29499999999999998</v>
      </c>
      <c r="I1457" s="14">
        <v>6360</v>
      </c>
      <c r="J1457" s="14">
        <v>0</v>
      </c>
      <c r="K1457" s="10">
        <f t="shared" si="22"/>
        <v>1876</v>
      </c>
    </row>
    <row r="1458" spans="1:11" x14ac:dyDescent="0.3">
      <c r="A1458" s="2">
        <f>IF(_xlfn.CONCAT(B1458:C1458)=_xlfn.CONCAT(B1457:C1457),MAX($A$2:A1457),MAX($A$2:A1457)+1)</f>
        <v>715</v>
      </c>
      <c r="B1458" s="3">
        <v>45265</v>
      </c>
      <c r="C1458" s="2" t="s">
        <v>108</v>
      </c>
      <c r="D1458" s="47" t="str">
        <f>_xlfn.XLOOKUP(C1458,Proveedores!A:A,Proveedores!B:B)</f>
        <v>COMERCIAL DE GALLARDO LTDA</v>
      </c>
      <c r="E1458" s="2">
        <v>8</v>
      </c>
      <c r="F1458" s="2" t="str">
        <f>_xlfn.XLOOKUP(E1458,Productos!A:A,Productos!B:B)</f>
        <v>JAMON</v>
      </c>
      <c r="G1458" s="2" t="str">
        <f>_xlfn.XLOOKUP(F1458,Productos!B:B,Productos!C:C)</f>
        <v>KG</v>
      </c>
      <c r="H1458" s="12">
        <v>0.4</v>
      </c>
      <c r="I1458" s="14">
        <v>8200</v>
      </c>
      <c r="J1458" s="14">
        <v>0</v>
      </c>
      <c r="K1458" s="10">
        <f t="shared" si="22"/>
        <v>3280</v>
      </c>
    </row>
    <row r="1459" spans="1:11" x14ac:dyDescent="0.3">
      <c r="A1459" s="2">
        <f>IF(_xlfn.CONCAT(B1459:C1459)=_xlfn.CONCAT(B1458:C1458),MAX($A$2:A1458),MAX($A$2:A1458)+1)</f>
        <v>715</v>
      </c>
      <c r="B1459" s="3">
        <v>45265</v>
      </c>
      <c r="C1459" s="2" t="s">
        <v>108</v>
      </c>
      <c r="D1459" s="47" t="str">
        <f>_xlfn.XLOOKUP(C1459,Proveedores!A:A,Proveedores!B:B)</f>
        <v>COMERCIAL DE GALLARDO LTDA</v>
      </c>
      <c r="E1459" s="2">
        <v>118</v>
      </c>
      <c r="F1459" s="2" t="str">
        <f>_xlfn.XLOOKUP(E1459,Productos!A:A,Productos!B:B)</f>
        <v>LONGANIZAS</v>
      </c>
      <c r="G1459" s="2" t="str">
        <f>_xlfn.XLOOKUP(F1459,Productos!B:B,Productos!C:C)</f>
        <v>UN</v>
      </c>
      <c r="H1459" s="12">
        <v>0.185</v>
      </c>
      <c r="I1459" s="14">
        <v>4990</v>
      </c>
      <c r="J1459" s="14">
        <v>0</v>
      </c>
      <c r="K1459" s="10">
        <f t="shared" si="22"/>
        <v>923</v>
      </c>
    </row>
    <row r="1460" spans="1:11" x14ac:dyDescent="0.3">
      <c r="A1460" s="2">
        <f>IF(_xlfn.CONCAT(B1460:C1460)=_xlfn.CONCAT(B1459:C1459),MAX($A$2:A1459),MAX($A$2:A1459)+1)</f>
        <v>715</v>
      </c>
      <c r="B1460" s="3">
        <v>45265</v>
      </c>
      <c r="C1460" s="2" t="s">
        <v>108</v>
      </c>
      <c r="D1460" s="47" t="str">
        <f>_xlfn.XLOOKUP(C1460,Proveedores!A:A,Proveedores!B:B)</f>
        <v>COMERCIAL DE GALLARDO LTDA</v>
      </c>
      <c r="E1460" s="2">
        <v>61</v>
      </c>
      <c r="F1460" s="2" t="str">
        <f>_xlfn.XLOOKUP(E1460,Productos!A:A,Productos!B:B)</f>
        <v>PATE</v>
      </c>
      <c r="G1460" s="2" t="str">
        <f>_xlfn.XLOOKUP(F1460,Productos!B:B,Productos!C:C)</f>
        <v>UN</v>
      </c>
      <c r="H1460" s="12">
        <v>1</v>
      </c>
      <c r="I1460" s="14">
        <v>750</v>
      </c>
      <c r="J1460" s="14">
        <v>0</v>
      </c>
      <c r="K1460" s="10">
        <f t="shared" si="22"/>
        <v>750</v>
      </c>
    </row>
    <row r="1461" spans="1:11" x14ac:dyDescent="0.3">
      <c r="A1461" s="2">
        <f>IF(_xlfn.CONCAT(B1461:C1461)=_xlfn.CONCAT(B1460:C1460),MAX($A$2:A1460),MAX($A$2:A1460)+1)</f>
        <v>715</v>
      </c>
      <c r="B1461" s="3">
        <v>45265</v>
      </c>
      <c r="C1461" s="2" t="s">
        <v>108</v>
      </c>
      <c r="D1461" s="47" t="str">
        <f>_xlfn.XLOOKUP(C1461,Proveedores!A:A,Proveedores!B:B)</f>
        <v>COMERCIAL DE GALLARDO LTDA</v>
      </c>
      <c r="E1461" s="2">
        <v>61</v>
      </c>
      <c r="F1461" s="2" t="str">
        <f>_xlfn.XLOOKUP(E1461,Productos!A:A,Productos!B:B)</f>
        <v>PATE</v>
      </c>
      <c r="G1461" s="2" t="str">
        <f>_xlfn.XLOOKUP(F1461,Productos!B:B,Productos!C:C)</f>
        <v>UN</v>
      </c>
      <c r="H1461" s="12">
        <v>1</v>
      </c>
      <c r="I1461" s="14">
        <v>690</v>
      </c>
      <c r="J1461" s="14">
        <v>0</v>
      </c>
      <c r="K1461" s="10">
        <f t="shared" si="22"/>
        <v>690</v>
      </c>
    </row>
    <row r="1462" spans="1:11" x14ac:dyDescent="0.3">
      <c r="A1462" s="2">
        <f>IF(_xlfn.CONCAT(B1462:C1462)=_xlfn.CONCAT(B1461:C1461),MAX($A$2:A1461),MAX($A$2:A1461)+1)</f>
        <v>716</v>
      </c>
      <c r="B1462" s="3">
        <v>45282</v>
      </c>
      <c r="C1462" s="2" t="s">
        <v>407</v>
      </c>
      <c r="D1462" s="47" t="str">
        <f>_xlfn.XLOOKUP(C1462,Proveedores!A:A,Proveedores!B:B)</f>
        <v>COMERCIAL MAICAO</v>
      </c>
      <c r="E1462" s="2">
        <v>1038</v>
      </c>
      <c r="F1462" s="2" t="str">
        <f>_xlfn.XLOOKUP(E1462,Productos!A:A,Productos!B:B)</f>
        <v>ART. PERSONAL</v>
      </c>
      <c r="G1462" s="2" t="str">
        <f>_xlfn.XLOOKUP(F1462,Productos!B:B,Productos!C:C)</f>
        <v>UN</v>
      </c>
      <c r="H1462" s="12">
        <v>1</v>
      </c>
      <c r="I1462" s="14">
        <v>3899</v>
      </c>
      <c r="J1462" s="14">
        <v>1599</v>
      </c>
      <c r="K1462" s="10">
        <f t="shared" si="22"/>
        <v>2300</v>
      </c>
    </row>
    <row r="1463" spans="1:11" x14ac:dyDescent="0.3">
      <c r="A1463" s="2">
        <f>IF(_xlfn.CONCAT(B1463:C1463)=_xlfn.CONCAT(B1462:C1462),MAX($A$2:A1462),MAX($A$2:A1462)+1)</f>
        <v>716</v>
      </c>
      <c r="B1463" s="3">
        <v>45282</v>
      </c>
      <c r="C1463" s="2" t="s">
        <v>407</v>
      </c>
      <c r="D1463" s="47" t="str">
        <f>_xlfn.XLOOKUP(C1463,Proveedores!A:A,Proveedores!B:B)</f>
        <v>COMERCIAL MAICAO</v>
      </c>
      <c r="E1463" s="2">
        <v>1038</v>
      </c>
      <c r="F1463" s="2" t="str">
        <f>_xlfn.XLOOKUP(E1463,Productos!A:A,Productos!B:B)</f>
        <v>ART. PERSONAL</v>
      </c>
      <c r="G1463" s="2" t="str">
        <f>_xlfn.XLOOKUP(F1463,Productos!B:B,Productos!C:C)</f>
        <v>UN</v>
      </c>
      <c r="H1463" s="12">
        <v>1</v>
      </c>
      <c r="I1463" s="14">
        <v>1599</v>
      </c>
      <c r="J1463" s="14">
        <v>399</v>
      </c>
      <c r="K1463" s="10">
        <f t="shared" si="22"/>
        <v>1200</v>
      </c>
    </row>
    <row r="1464" spans="1:11" x14ac:dyDescent="0.3">
      <c r="A1464" s="2">
        <f>IF(_xlfn.CONCAT(B1464:C1464)=_xlfn.CONCAT(B1463:C1463),MAX($A$2:A1463),MAX($A$2:A1463)+1)</f>
        <v>717</v>
      </c>
      <c r="B1464" s="3">
        <v>45265</v>
      </c>
      <c r="C1464" s="2" t="s">
        <v>407</v>
      </c>
      <c r="D1464" s="47" t="str">
        <f>_xlfn.XLOOKUP(C1464,Proveedores!A:A,Proveedores!B:B)</f>
        <v>COMERCIAL MAICAO</v>
      </c>
      <c r="E1464" s="2">
        <v>1038</v>
      </c>
      <c r="F1464" s="2" t="str">
        <f>_xlfn.XLOOKUP(E1464,Productos!A:A,Productos!B:B)</f>
        <v>ART. PERSONAL</v>
      </c>
      <c r="G1464" s="2" t="str">
        <f>_xlfn.XLOOKUP(F1464,Productos!B:B,Productos!C:C)</f>
        <v>UN</v>
      </c>
      <c r="H1464" s="12">
        <v>2</v>
      </c>
      <c r="I1464" s="14">
        <v>2499</v>
      </c>
      <c r="J1464" s="14">
        <f>2*1199</f>
        <v>2398</v>
      </c>
      <c r="K1464" s="10">
        <f t="shared" si="22"/>
        <v>2600</v>
      </c>
    </row>
    <row r="1465" spans="1:11" x14ac:dyDescent="0.3">
      <c r="A1465" s="2">
        <f>IF(_xlfn.CONCAT(B1465:C1465)=_xlfn.CONCAT(B1464:C1464),MAX($A$2:A1464),MAX($A$2:A1464)+1)</f>
        <v>718</v>
      </c>
      <c r="B1465" s="3">
        <v>45288</v>
      </c>
      <c r="C1465" s="2" t="s">
        <v>110</v>
      </c>
      <c r="D1465" s="47" t="str">
        <f>_xlfn.XLOOKUP(C1465,Proveedores!A:A,Proveedores!B:B)</f>
        <v>DISTRIBUIDORA DELICIA SPA</v>
      </c>
      <c r="E1465" s="2">
        <v>68</v>
      </c>
      <c r="F1465" s="2" t="str">
        <f>_xlfn.XLOOKUP(E1465,Productos!A:A,Productos!B:B)</f>
        <v>BOLSA CAMISETA</v>
      </c>
      <c r="G1465" s="2" t="str">
        <f>_xlfn.XLOOKUP(F1465,Productos!B:B,Productos!C:C)</f>
        <v>UN</v>
      </c>
      <c r="H1465" s="12">
        <v>100</v>
      </c>
      <c r="I1465" s="14">
        <v>6.7</v>
      </c>
      <c r="J1465" s="14">
        <v>0</v>
      </c>
      <c r="K1465" s="10">
        <f t="shared" si="22"/>
        <v>670</v>
      </c>
    </row>
    <row r="1466" spans="1:11" x14ac:dyDescent="0.3">
      <c r="A1466" s="2">
        <f>IF(_xlfn.CONCAT(B1466:C1466)=_xlfn.CONCAT(B1465:C1465),MAX($A$2:A1465),MAX($A$2:A1465)+1)</f>
        <v>718</v>
      </c>
      <c r="B1466" s="3">
        <v>45288</v>
      </c>
      <c r="C1466" s="2" t="s">
        <v>110</v>
      </c>
      <c r="D1466" s="47" t="str">
        <f>_xlfn.XLOOKUP(C1466,Proveedores!A:A,Proveedores!B:B)</f>
        <v>DISTRIBUIDORA DELICIA SPA</v>
      </c>
      <c r="E1466" s="2">
        <v>68</v>
      </c>
      <c r="F1466" s="2" t="str">
        <f>_xlfn.XLOOKUP(E1466,Productos!A:A,Productos!B:B)</f>
        <v>BOLSA CAMISETA</v>
      </c>
      <c r="G1466" s="2" t="str">
        <f>_xlfn.XLOOKUP(F1466,Productos!B:B,Productos!C:C)</f>
        <v>UN</v>
      </c>
      <c r="H1466" s="12">
        <v>100</v>
      </c>
      <c r="I1466" s="14">
        <v>12.9</v>
      </c>
      <c r="J1466" s="14">
        <v>0</v>
      </c>
      <c r="K1466" s="10">
        <f t="shared" si="22"/>
        <v>1290</v>
      </c>
    </row>
    <row r="1467" spans="1:11" x14ac:dyDescent="0.3">
      <c r="A1467" s="2">
        <f>IF(_xlfn.CONCAT(B1467:C1467)=_xlfn.CONCAT(B1466:C1466),MAX($A$2:A1466),MAX($A$2:A1466)+1)</f>
        <v>718</v>
      </c>
      <c r="B1467" s="3">
        <v>45288</v>
      </c>
      <c r="C1467" s="2" t="s">
        <v>110</v>
      </c>
      <c r="D1467" s="47" t="str">
        <f>_xlfn.XLOOKUP(C1467,Proveedores!A:A,Proveedores!B:B)</f>
        <v>DISTRIBUIDORA DELICIA SPA</v>
      </c>
      <c r="E1467" s="2">
        <v>38</v>
      </c>
      <c r="F1467" s="2" t="str">
        <f>_xlfn.XLOOKUP(E1467,Productos!A:A,Productos!B:B)</f>
        <v>ENVASE ENSALADA GA-08</v>
      </c>
      <c r="G1467" s="2" t="str">
        <f>_xlfn.XLOOKUP(F1467,Productos!B:B,Productos!C:C)</f>
        <v>UN</v>
      </c>
      <c r="H1467" s="12">
        <v>100</v>
      </c>
      <c r="I1467" s="14">
        <v>77</v>
      </c>
      <c r="J1467" s="14">
        <v>0</v>
      </c>
      <c r="K1467" s="10">
        <f t="shared" si="22"/>
        <v>7700</v>
      </c>
    </row>
    <row r="1468" spans="1:11" x14ac:dyDescent="0.3">
      <c r="A1468" s="2">
        <f>IF(_xlfn.CONCAT(B1468:C1468)=_xlfn.CONCAT(B1467:C1467),MAX($A$2:A1467),MAX($A$2:A1467)+1)</f>
        <v>718</v>
      </c>
      <c r="B1468" s="3">
        <v>45288</v>
      </c>
      <c r="C1468" s="2" t="s">
        <v>110</v>
      </c>
      <c r="D1468" s="47" t="str">
        <f>_xlfn.XLOOKUP(C1468,Proveedores!A:A,Proveedores!B:B)</f>
        <v>DISTRIBUIDORA DELICIA SPA</v>
      </c>
      <c r="E1468" s="2">
        <v>125</v>
      </c>
      <c r="F1468" s="2" t="str">
        <f>_xlfn.XLOOKUP(E1468,Productos!A:A,Productos!B:B)</f>
        <v>ENVASE 244 MIX ENSALADA</v>
      </c>
      <c r="G1468" s="2" t="str">
        <f>_xlfn.XLOOKUP(F1468,Productos!B:B,Productos!C:C)</f>
        <v>UN</v>
      </c>
      <c r="H1468" s="12">
        <v>10</v>
      </c>
      <c r="I1468" s="14">
        <v>130</v>
      </c>
      <c r="J1468" s="14">
        <v>0</v>
      </c>
      <c r="K1468" s="10">
        <f t="shared" si="22"/>
        <v>1300</v>
      </c>
    </row>
    <row r="1469" spans="1:11" x14ac:dyDescent="0.3">
      <c r="A1469" s="2">
        <f>IF(_xlfn.CONCAT(B1469:C1469)=_xlfn.CONCAT(B1468:C1468),MAX($A$2:A1468),MAX($A$2:A1468)+1)</f>
        <v>719</v>
      </c>
      <c r="B1469" s="3">
        <v>45267</v>
      </c>
      <c r="C1469" s="2" t="s">
        <v>110</v>
      </c>
      <c r="D1469" s="47" t="str">
        <f>_xlfn.XLOOKUP(C1469,Proveedores!A:A,Proveedores!B:B)</f>
        <v>DISTRIBUIDORA DELICIA SPA</v>
      </c>
      <c r="E1469" s="2">
        <v>38</v>
      </c>
      <c r="F1469" s="2" t="str">
        <f>_xlfn.XLOOKUP(E1469,Productos!A:A,Productos!B:B)</f>
        <v>ENVASE ENSALADA GA-08</v>
      </c>
      <c r="G1469" s="2" t="str">
        <f>_xlfn.XLOOKUP(F1469,Productos!B:B,Productos!C:C)</f>
        <v>UN</v>
      </c>
      <c r="H1469" s="12">
        <v>100</v>
      </c>
      <c r="I1469" s="14">
        <v>77</v>
      </c>
      <c r="J1469" s="14">
        <v>0</v>
      </c>
      <c r="K1469" s="10">
        <f t="shared" si="22"/>
        <v>7700</v>
      </c>
    </row>
    <row r="1470" spans="1:11" x14ac:dyDescent="0.3">
      <c r="A1470" s="2">
        <f>IF(_xlfn.CONCAT(B1470:C1470)=_xlfn.CONCAT(B1469:C1469),MAX($A$2:A1469),MAX($A$2:A1469)+1)</f>
        <v>720</v>
      </c>
      <c r="B1470" s="3">
        <v>45267</v>
      </c>
      <c r="C1470" s="2" t="s">
        <v>642</v>
      </c>
      <c r="D1470" s="47" t="str">
        <f>_xlfn.XLOOKUP(C1470,Proveedores!A:A,Proveedores!B:B)</f>
        <v>DISTRIBUIDORA ALMACEN Y TRANSPORTE</v>
      </c>
      <c r="E1470" s="2">
        <v>124</v>
      </c>
      <c r="F1470" s="2" t="str">
        <f>_xlfn.XLOOKUP(E1470,Productos!A:A,Productos!B:B)</f>
        <v>PASTELERA (PASTA CHOCLO)</v>
      </c>
      <c r="G1470" s="2" t="str">
        <f>_xlfn.XLOOKUP(F1470,Productos!B:B,Productos!C:C)</f>
        <v>UN</v>
      </c>
      <c r="H1470" s="12">
        <v>1</v>
      </c>
      <c r="I1470" s="14">
        <v>3500</v>
      </c>
      <c r="J1470" s="14">
        <v>0</v>
      </c>
      <c r="K1470" s="10">
        <f t="shared" si="22"/>
        <v>3500</v>
      </c>
    </row>
    <row r="1471" spans="1:11" x14ac:dyDescent="0.3">
      <c r="A1471" s="2">
        <f>IF(_xlfn.CONCAT(B1471:C1471)=_xlfn.CONCAT(B1470:C1470),MAX($A$2:A1470),MAX($A$2:A1470)+1)</f>
        <v>721</v>
      </c>
      <c r="B1471" s="3">
        <v>45265</v>
      </c>
      <c r="C1471" s="2" t="s">
        <v>263</v>
      </c>
      <c r="D1471" s="47" t="str">
        <f>_xlfn.XLOOKUP(C1471,Proveedores!A:A,Proveedores!B:B)</f>
        <v>FARMACIAS FENIX</v>
      </c>
      <c r="E1471" s="2">
        <v>1005</v>
      </c>
      <c r="F1471" s="2" t="str">
        <f>_xlfn.XLOOKUP(E1471,Productos!A:A,Productos!B:B)</f>
        <v>MEDICAMENTOS CASA</v>
      </c>
      <c r="G1471" s="2" t="str">
        <f>_xlfn.XLOOKUP(F1471,Productos!B:B,Productos!C:C)</f>
        <v>UN</v>
      </c>
      <c r="H1471" s="12">
        <v>1</v>
      </c>
      <c r="I1471" s="14">
        <v>3800</v>
      </c>
      <c r="J1471" s="14">
        <v>0</v>
      </c>
      <c r="K1471" s="10">
        <f t="shared" si="22"/>
        <v>3800</v>
      </c>
    </row>
    <row r="1472" spans="1:11" x14ac:dyDescent="0.3">
      <c r="A1472" s="2">
        <f>IF(_xlfn.CONCAT(B1472:C1472)=_xlfn.CONCAT(B1471:C1471),MAX($A$2:A1471),MAX($A$2:A1471)+1)</f>
        <v>722</v>
      </c>
      <c r="B1472" s="3">
        <v>45281</v>
      </c>
      <c r="C1472" s="2" t="s">
        <v>263</v>
      </c>
      <c r="D1472" s="47" t="str">
        <f>_xlfn.XLOOKUP(C1472,Proveedores!A:A,Proveedores!B:B)</f>
        <v>FARMACIAS FENIX</v>
      </c>
      <c r="E1472" s="2">
        <v>1005</v>
      </c>
      <c r="F1472" s="2" t="str">
        <f>_xlfn.XLOOKUP(E1472,Productos!A:A,Productos!B:B)</f>
        <v>MEDICAMENTOS CASA</v>
      </c>
      <c r="G1472" s="2" t="str">
        <f>_xlfn.XLOOKUP(F1472,Productos!B:B,Productos!C:C)</f>
        <v>UN</v>
      </c>
      <c r="H1472" s="12">
        <v>1</v>
      </c>
      <c r="I1472" s="14">
        <v>18950</v>
      </c>
      <c r="J1472" s="14">
        <v>0</v>
      </c>
      <c r="K1472" s="10">
        <f t="shared" si="22"/>
        <v>18950</v>
      </c>
    </row>
    <row r="1473" spans="1:11" x14ac:dyDescent="0.3">
      <c r="A1473" s="2">
        <f>IF(_xlfn.CONCAT(B1473:C1473)=_xlfn.CONCAT(B1472:C1472),MAX($A$2:A1472),MAX($A$2:A1472)+1)</f>
        <v>723</v>
      </c>
      <c r="B1473" s="3">
        <v>45267</v>
      </c>
      <c r="C1473" s="2" t="s">
        <v>160</v>
      </c>
      <c r="D1473" s="47" t="str">
        <f>_xlfn.XLOOKUP(C1473,Proveedores!A:A,Proveedores!B:B)</f>
        <v>CARNES KAR</v>
      </c>
      <c r="E1473" s="2">
        <v>70</v>
      </c>
      <c r="F1473" s="2" t="str">
        <f>_xlfn.XLOOKUP(E1473,Productos!A:A,Productos!B:B)</f>
        <v>CARNE VACUNO</v>
      </c>
      <c r="G1473" s="2" t="str">
        <f>_xlfn.XLOOKUP(F1473,Productos!B:B,Productos!C:C)</f>
        <v>KG</v>
      </c>
      <c r="H1473" s="12">
        <v>0.56000000000000005</v>
      </c>
      <c r="I1473" s="14">
        <v>6998</v>
      </c>
      <c r="J1473" s="14">
        <v>0</v>
      </c>
      <c r="K1473" s="10">
        <f t="shared" si="22"/>
        <v>3919</v>
      </c>
    </row>
    <row r="1474" spans="1:11" x14ac:dyDescent="0.3">
      <c r="A1474" s="2">
        <f>IF(_xlfn.CONCAT(B1474:C1474)=_xlfn.CONCAT(B1473:C1473),MAX($A$2:A1473),MAX($A$2:A1473)+1)</f>
        <v>723</v>
      </c>
      <c r="B1474" s="3">
        <v>45267</v>
      </c>
      <c r="C1474" s="2" t="s">
        <v>160</v>
      </c>
      <c r="D1474" s="47" t="str">
        <f>_xlfn.XLOOKUP(C1474,Proveedores!A:A,Proveedores!B:B)</f>
        <v>CARNES KAR</v>
      </c>
      <c r="E1474" s="2">
        <v>70</v>
      </c>
      <c r="F1474" s="2" t="str">
        <f>_xlfn.XLOOKUP(E1474,Productos!A:A,Productos!B:B)</f>
        <v>CARNE VACUNO</v>
      </c>
      <c r="G1474" s="2" t="str">
        <f>_xlfn.XLOOKUP(F1474,Productos!B:B,Productos!C:C)</f>
        <v>KG</v>
      </c>
      <c r="H1474" s="12">
        <v>1.1659999999999999</v>
      </c>
      <c r="I1474" s="14">
        <v>7498</v>
      </c>
      <c r="J1474" s="14">
        <v>0</v>
      </c>
      <c r="K1474" s="10">
        <f t="shared" si="22"/>
        <v>8743</v>
      </c>
    </row>
    <row r="1475" spans="1:11" x14ac:dyDescent="0.3">
      <c r="A1475" s="2">
        <f>IF(_xlfn.CONCAT(B1475:C1475)=_xlfn.CONCAT(B1474:C1474),MAX($A$2:A1474),MAX($A$2:A1474)+1)</f>
        <v>724</v>
      </c>
      <c r="B1475" s="3">
        <v>45282</v>
      </c>
      <c r="C1475" s="2" t="s">
        <v>403</v>
      </c>
      <c r="D1475" s="47" t="str">
        <f>_xlfn.XLOOKUP(C1475,Proveedores!A:A,Proveedores!B:B)</f>
        <v>PREUNIC COQUIMBO</v>
      </c>
      <c r="E1475" s="2">
        <v>1038</v>
      </c>
      <c r="F1475" s="2" t="str">
        <f>_xlfn.XLOOKUP(E1475,Productos!A:A,Productos!B:B)</f>
        <v>ART. PERSONAL</v>
      </c>
      <c r="G1475" s="2" t="str">
        <f>_xlfn.XLOOKUP(F1475,Productos!B:B,Productos!C:C)</f>
        <v>UN</v>
      </c>
      <c r="H1475" s="12">
        <v>1</v>
      </c>
      <c r="I1475" s="14">
        <v>10000</v>
      </c>
      <c r="J1475" s="14">
        <v>0</v>
      </c>
      <c r="K1475" s="10">
        <f t="shared" ref="K1475:K1538" si="23">ROUND((H1475*I1475)-J1475, 0)</f>
        <v>10000</v>
      </c>
    </row>
    <row r="1476" spans="1:11" x14ac:dyDescent="0.3">
      <c r="A1476" s="2">
        <f>IF(_xlfn.CONCAT(B1476:C1476)=_xlfn.CONCAT(B1475:C1475),MAX($A$2:A1475),MAX($A$2:A1475)+1)</f>
        <v>725</v>
      </c>
      <c r="B1476" s="3">
        <v>45281</v>
      </c>
      <c r="C1476" s="2" t="s">
        <v>327</v>
      </c>
      <c r="D1476" s="47" t="str">
        <f>_xlfn.XLOOKUP(C1476,Proveedores!A:A,Proveedores!B:B)</f>
        <v>LIQUIMAX</v>
      </c>
      <c r="E1476" s="2">
        <v>1038</v>
      </c>
      <c r="F1476" s="2" t="str">
        <f>_xlfn.XLOOKUP(E1476,Productos!A:A,Productos!B:B)</f>
        <v>ART. PERSONAL</v>
      </c>
      <c r="G1476" s="2" t="str">
        <f>_xlfn.XLOOKUP(F1476,Productos!B:B,Productos!C:C)</f>
        <v>UN</v>
      </c>
      <c r="H1476" s="12">
        <v>1</v>
      </c>
      <c r="I1476" s="14">
        <v>14730</v>
      </c>
      <c r="J1476" s="14">
        <v>0</v>
      </c>
      <c r="K1476" s="10">
        <f t="shared" si="23"/>
        <v>14730</v>
      </c>
    </row>
    <row r="1477" spans="1:11" x14ac:dyDescent="0.3">
      <c r="A1477" s="2">
        <f>IF(_xlfn.CONCAT(B1477:C1477)=_xlfn.CONCAT(B1476:C1476),MAX($A$2:A1476),MAX($A$2:A1476)+1)</f>
        <v>726</v>
      </c>
      <c r="B1477" s="3">
        <v>45265</v>
      </c>
      <c r="C1477" s="2" t="s">
        <v>194</v>
      </c>
      <c r="D1477" s="47" t="str">
        <f>_xlfn.XLOOKUP(C1477,Proveedores!A:A,Proveedores!B:B)</f>
        <v>FRUNA</v>
      </c>
      <c r="E1477" s="2">
        <v>54</v>
      </c>
      <c r="F1477" s="2" t="str">
        <f>_xlfn.XLOOKUP(E1477,Productos!A:A,Productos!B:B)</f>
        <v>GALLETAS</v>
      </c>
      <c r="G1477" s="2" t="str">
        <f>_xlfn.XLOOKUP(F1477,Productos!B:B,Productos!C:C)</f>
        <v>UN</v>
      </c>
      <c r="H1477" s="12">
        <v>4</v>
      </c>
      <c r="I1477" s="14">
        <v>443</v>
      </c>
      <c r="J1477" s="14">
        <v>0</v>
      </c>
      <c r="K1477" s="10">
        <f t="shared" si="23"/>
        <v>1772</v>
      </c>
    </row>
    <row r="1478" spans="1:11" x14ac:dyDescent="0.3">
      <c r="A1478" s="2">
        <f>IF(_xlfn.CONCAT(B1478:C1478)=_xlfn.CONCAT(B1477:C1477),MAX($A$2:A1477),MAX($A$2:A1477)+1)</f>
        <v>726</v>
      </c>
      <c r="B1478" s="3">
        <v>45265</v>
      </c>
      <c r="C1478" s="2" t="s">
        <v>194</v>
      </c>
      <c r="D1478" s="47" t="str">
        <f>_xlfn.XLOOKUP(C1478,Proveedores!A:A,Proveedores!B:B)</f>
        <v>FRUNA</v>
      </c>
      <c r="E1478" s="2">
        <v>1010</v>
      </c>
      <c r="F1478" s="2" t="str">
        <f>_xlfn.XLOOKUP(E1478,Productos!A:A,Productos!B:B)</f>
        <v>GALLETAS SODA</v>
      </c>
      <c r="G1478" s="2" t="str">
        <f>_xlfn.XLOOKUP(F1478,Productos!B:B,Productos!C:C)</f>
        <v>UN</v>
      </c>
      <c r="H1478" s="12">
        <v>2</v>
      </c>
      <c r="I1478" s="14">
        <v>454</v>
      </c>
      <c r="J1478" s="14">
        <v>0</v>
      </c>
      <c r="K1478" s="10">
        <f t="shared" si="23"/>
        <v>908</v>
      </c>
    </row>
    <row r="1479" spans="1:11" x14ac:dyDescent="0.3">
      <c r="A1479" s="2">
        <f>IF(_xlfn.CONCAT(B1479:C1479)=_xlfn.CONCAT(B1478:C1478),MAX($A$2:A1478),MAX($A$2:A1478)+1)</f>
        <v>726</v>
      </c>
      <c r="B1479" s="3">
        <v>45265</v>
      </c>
      <c r="C1479" s="2" t="s">
        <v>194</v>
      </c>
      <c r="D1479" s="47" t="str">
        <f>_xlfn.XLOOKUP(C1479,Proveedores!A:A,Proveedores!B:B)</f>
        <v>FRUNA</v>
      </c>
      <c r="E1479" s="2">
        <v>-1</v>
      </c>
      <c r="F1479" s="2" t="str">
        <f>_xlfn.XLOOKUP(E1479,Productos!A:A,Productos!B:B)</f>
        <v>OTROS</v>
      </c>
      <c r="G1479" s="2" t="str">
        <f>_xlfn.XLOOKUP(F1479,Productos!B:B,Productos!C:C)</f>
        <v>UN</v>
      </c>
      <c r="H1479" s="12">
        <v>1</v>
      </c>
      <c r="I1479" s="14">
        <v>1945</v>
      </c>
      <c r="J1479" s="14">
        <v>0</v>
      </c>
      <c r="K1479" s="10">
        <f t="shared" si="23"/>
        <v>1945</v>
      </c>
    </row>
    <row r="1480" spans="1:11" x14ac:dyDescent="0.3">
      <c r="A1480" s="2">
        <f>IF(_xlfn.CONCAT(B1480:C1480)=_xlfn.CONCAT(B1479:C1479),MAX($A$2:A1479),MAX($A$2:A1479)+1)</f>
        <v>726</v>
      </c>
      <c r="B1480" s="3">
        <v>45265</v>
      </c>
      <c r="C1480" s="2" t="s">
        <v>194</v>
      </c>
      <c r="D1480" s="47" t="str">
        <f>_xlfn.XLOOKUP(C1480,Proveedores!A:A,Proveedores!B:B)</f>
        <v>FRUNA</v>
      </c>
      <c r="E1480" s="2">
        <v>21</v>
      </c>
      <c r="F1480" s="2" t="str">
        <f>_xlfn.XLOOKUP(E1480,Productos!A:A,Productos!B:B)</f>
        <v>SALSA DE TOMATE</v>
      </c>
      <c r="G1480" s="2" t="str">
        <f>_xlfn.XLOOKUP(F1480,Productos!B:B,Productos!C:C)</f>
        <v>UN</v>
      </c>
      <c r="H1480" s="12">
        <v>10</v>
      </c>
      <c r="I1480" s="14">
        <v>299</v>
      </c>
      <c r="J1480" s="14">
        <v>0</v>
      </c>
      <c r="K1480" s="10">
        <f t="shared" si="23"/>
        <v>2990</v>
      </c>
    </row>
    <row r="1481" spans="1:11" x14ac:dyDescent="0.3">
      <c r="A1481" s="2">
        <f>IF(_xlfn.CONCAT(B1481:C1481)=_xlfn.CONCAT(B1480:C1480),MAX($A$2:A1480),MAX($A$2:A1480)+1)</f>
        <v>727</v>
      </c>
      <c r="B1481" s="3">
        <v>45288</v>
      </c>
      <c r="C1481" s="2" t="s">
        <v>194</v>
      </c>
      <c r="D1481" s="47" t="str">
        <f>_xlfn.XLOOKUP(C1481,Proveedores!A:A,Proveedores!B:B)</f>
        <v>FRUNA</v>
      </c>
      <c r="E1481" s="2">
        <v>20</v>
      </c>
      <c r="F1481" s="2" t="str">
        <f>_xlfn.XLOOKUP(E1481,Productos!A:A,Productos!B:B)</f>
        <v>ACEITE 900ML</v>
      </c>
      <c r="G1481" s="2" t="str">
        <f>_xlfn.XLOOKUP(F1481,Productos!B:B,Productos!C:C)</f>
        <v>UN</v>
      </c>
      <c r="H1481" s="12">
        <v>5</v>
      </c>
      <c r="I1481" s="14">
        <v>1499</v>
      </c>
      <c r="J1481" s="14">
        <v>0</v>
      </c>
      <c r="K1481" s="10">
        <f t="shared" si="23"/>
        <v>7495</v>
      </c>
    </row>
    <row r="1482" spans="1:11" x14ac:dyDescent="0.3">
      <c r="A1482" s="2">
        <f>IF(_xlfn.CONCAT(B1482:C1482)=_xlfn.CONCAT(B1481:C1481),MAX($A$2:A1481),MAX($A$2:A1481)+1)</f>
        <v>727</v>
      </c>
      <c r="B1482" s="3">
        <v>45288</v>
      </c>
      <c r="C1482" s="2" t="s">
        <v>194</v>
      </c>
      <c r="D1482" s="47" t="str">
        <f>_xlfn.XLOOKUP(C1482,Proveedores!A:A,Proveedores!B:B)</f>
        <v>FRUNA</v>
      </c>
      <c r="E1482" s="2">
        <v>21</v>
      </c>
      <c r="F1482" s="2" t="str">
        <f>_xlfn.XLOOKUP(E1482,Productos!A:A,Productos!B:B)</f>
        <v>SALSA DE TOMATE</v>
      </c>
      <c r="G1482" s="2" t="str">
        <f>_xlfn.XLOOKUP(F1482,Productos!B:B,Productos!C:C)</f>
        <v>UN</v>
      </c>
      <c r="H1482" s="12">
        <v>10</v>
      </c>
      <c r="I1482" s="14">
        <v>299</v>
      </c>
      <c r="J1482" s="14">
        <v>0</v>
      </c>
      <c r="K1482" s="10">
        <f t="shared" si="23"/>
        <v>2990</v>
      </c>
    </row>
    <row r="1483" spans="1:11" x14ac:dyDescent="0.3">
      <c r="A1483" s="2">
        <f>IF(_xlfn.CONCAT(B1483:C1483)=_xlfn.CONCAT(B1482:C1482),MAX($A$2:A1482),MAX($A$2:A1482)+1)</f>
        <v>727</v>
      </c>
      <c r="B1483" s="3">
        <v>45288</v>
      </c>
      <c r="C1483" s="2" t="s">
        <v>194</v>
      </c>
      <c r="D1483" s="47" t="str">
        <f>_xlfn.XLOOKUP(C1483,Proveedores!A:A,Proveedores!B:B)</f>
        <v>FRUNA</v>
      </c>
      <c r="E1483" s="2">
        <v>54</v>
      </c>
      <c r="F1483" s="2" t="str">
        <f>_xlfn.XLOOKUP(E1483,Productos!A:A,Productos!B:B)</f>
        <v>GALLETAS</v>
      </c>
      <c r="G1483" s="2" t="str">
        <f>_xlfn.XLOOKUP(F1483,Productos!B:B,Productos!C:C)</f>
        <v>UN</v>
      </c>
      <c r="H1483" s="12">
        <v>3</v>
      </c>
      <c r="I1483" s="14">
        <v>443</v>
      </c>
      <c r="J1483" s="14">
        <v>0</v>
      </c>
      <c r="K1483" s="10">
        <f t="shared" si="23"/>
        <v>1329</v>
      </c>
    </row>
    <row r="1484" spans="1:11" x14ac:dyDescent="0.3">
      <c r="A1484" s="2">
        <f>IF(_xlfn.CONCAT(B1484:C1484)=_xlfn.CONCAT(B1483:C1483),MAX($A$2:A1483),MAX($A$2:A1483)+1)</f>
        <v>727</v>
      </c>
      <c r="B1484" s="3">
        <v>45288</v>
      </c>
      <c r="C1484" s="2" t="s">
        <v>194</v>
      </c>
      <c r="D1484" s="47" t="str">
        <f>_xlfn.XLOOKUP(C1484,Proveedores!A:A,Proveedores!B:B)</f>
        <v>FRUNA</v>
      </c>
      <c r="E1484" s="2">
        <v>139</v>
      </c>
      <c r="F1484" s="2" t="str">
        <f>_xlfn.XLOOKUP(E1484,Productos!A:A,Productos!B:B)</f>
        <v>PAPAS PREFRITAS</v>
      </c>
      <c r="G1484" s="2" t="str">
        <f>_xlfn.XLOOKUP(F1484,Productos!B:B,Productos!C:C)</f>
        <v>UN</v>
      </c>
      <c r="H1484" s="12">
        <v>1</v>
      </c>
      <c r="I1484" s="14">
        <v>5430</v>
      </c>
      <c r="J1484" s="14">
        <v>0</v>
      </c>
      <c r="K1484" s="10">
        <f t="shared" si="23"/>
        <v>5430</v>
      </c>
    </row>
    <row r="1485" spans="1:11" x14ac:dyDescent="0.3">
      <c r="A1485" s="2">
        <f>IF(_xlfn.CONCAT(B1485:C1485)=_xlfn.CONCAT(B1484:C1484),MAX($A$2:A1484),MAX($A$2:A1484)+1)</f>
        <v>728</v>
      </c>
      <c r="B1485" s="3">
        <v>45285</v>
      </c>
      <c r="C1485" s="2" t="s">
        <v>221</v>
      </c>
      <c r="D1485" s="47" t="str">
        <f>_xlfn.XLOOKUP(C1485,Proveedores!A:A,Proveedores!B:B)</f>
        <v>FAMA</v>
      </c>
      <c r="E1485" s="2">
        <v>55</v>
      </c>
      <c r="F1485" s="2" t="str">
        <f>_xlfn.XLOOKUP(E1485,Productos!A:A,Productos!B:B)</f>
        <v>CERVEZA</v>
      </c>
      <c r="G1485" s="2" t="str">
        <f>_xlfn.XLOOKUP(F1485,Productos!B:B,Productos!C:C)</f>
        <v>UN</v>
      </c>
      <c r="H1485" s="12">
        <v>4</v>
      </c>
      <c r="I1485" s="14">
        <v>1000</v>
      </c>
      <c r="J1485" s="14">
        <v>0</v>
      </c>
      <c r="K1485" s="10">
        <f t="shared" si="23"/>
        <v>4000</v>
      </c>
    </row>
    <row r="1486" spans="1:11" x14ac:dyDescent="0.3">
      <c r="A1486" s="2">
        <f>IF(_xlfn.CONCAT(B1486:C1486)=_xlfn.CONCAT(B1485:C1485),MAX($A$2:A1485),MAX($A$2:A1485)+1)</f>
        <v>728</v>
      </c>
      <c r="B1486" s="3">
        <v>45285</v>
      </c>
      <c r="C1486" s="2" t="s">
        <v>221</v>
      </c>
      <c r="D1486" s="47" t="str">
        <f>_xlfn.XLOOKUP(C1486,Proveedores!A:A,Proveedores!B:B)</f>
        <v>FAMA</v>
      </c>
      <c r="E1486" s="2">
        <v>1017</v>
      </c>
      <c r="F1486" s="2" t="str">
        <f>_xlfn.XLOOKUP(E1486,Productos!A:A,Productos!B:B)</f>
        <v>VINO CASA</v>
      </c>
      <c r="G1486" s="2" t="str">
        <f>_xlfn.XLOOKUP(F1486,Productos!B:B,Productos!C:C)</f>
        <v>UN</v>
      </c>
      <c r="H1486" s="12">
        <v>1</v>
      </c>
      <c r="I1486" s="14">
        <v>3700</v>
      </c>
      <c r="J1486" s="14">
        <v>0</v>
      </c>
      <c r="K1486" s="10">
        <f t="shared" si="23"/>
        <v>3700</v>
      </c>
    </row>
    <row r="1487" spans="1:11" x14ac:dyDescent="0.3">
      <c r="A1487" s="2">
        <f>IF(_xlfn.CONCAT(B1487:C1487)=_xlfn.CONCAT(B1486:C1486),MAX($A$2:A1486),MAX($A$2:A1486)+1)</f>
        <v>729</v>
      </c>
      <c r="B1487" s="3">
        <v>45271</v>
      </c>
      <c r="C1487" s="2" t="s">
        <v>221</v>
      </c>
      <c r="D1487" s="47" t="str">
        <f>_xlfn.XLOOKUP(C1487,Proveedores!A:A,Proveedores!B:B)</f>
        <v>FAMA</v>
      </c>
      <c r="E1487" s="2">
        <v>1008</v>
      </c>
      <c r="F1487" s="2" t="str">
        <f>_xlfn.XLOOKUP(E1487,Productos!A:A,Productos!B:B)</f>
        <v>PAN CASA</v>
      </c>
      <c r="G1487" s="2" t="str">
        <f>_xlfn.XLOOKUP(F1487,Productos!B:B,Productos!C:C)</f>
        <v>KG</v>
      </c>
      <c r="H1487" s="12">
        <v>0.42199999999999999</v>
      </c>
      <c r="I1487" s="14">
        <v>2490.52</v>
      </c>
      <c r="J1487" s="14">
        <v>0</v>
      </c>
      <c r="K1487" s="10">
        <f t="shared" si="23"/>
        <v>1051</v>
      </c>
    </row>
    <row r="1488" spans="1:11" x14ac:dyDescent="0.3">
      <c r="A1488" s="2">
        <f>IF(_xlfn.CONCAT(B1488:C1488)=_xlfn.CONCAT(B1487:C1487),MAX($A$2:A1487),MAX($A$2:A1487)+1)</f>
        <v>730</v>
      </c>
      <c r="B1488" s="3">
        <v>45290</v>
      </c>
      <c r="C1488" s="2" t="s">
        <v>221</v>
      </c>
      <c r="D1488" s="47" t="str">
        <f>_xlfn.XLOOKUP(C1488,Proveedores!A:A,Proveedores!B:B)</f>
        <v>FAMA</v>
      </c>
      <c r="E1488" s="2">
        <v>124</v>
      </c>
      <c r="F1488" s="2" t="str">
        <f>_xlfn.XLOOKUP(E1488,Productos!A:A,Productos!B:B)</f>
        <v>PASTELERA (PASTA CHOCLO)</v>
      </c>
      <c r="G1488" s="2" t="str">
        <f>_xlfn.XLOOKUP(F1488,Productos!B:B,Productos!C:C)</f>
        <v>UN</v>
      </c>
      <c r="H1488" s="12">
        <v>1</v>
      </c>
      <c r="I1488" s="14">
        <v>3990</v>
      </c>
      <c r="J1488" s="14">
        <v>0</v>
      </c>
      <c r="K1488" s="10">
        <f t="shared" si="23"/>
        <v>3990</v>
      </c>
    </row>
    <row r="1489" spans="1:11" x14ac:dyDescent="0.3">
      <c r="A1489" s="2">
        <f>IF(_xlfn.CONCAT(B1489:C1489)=_xlfn.CONCAT(B1488:C1488),MAX($A$2:A1488),MAX($A$2:A1488)+1)</f>
        <v>731</v>
      </c>
      <c r="B1489" s="3">
        <v>45278</v>
      </c>
      <c r="C1489" s="2" t="s">
        <v>221</v>
      </c>
      <c r="D1489" s="47" t="str">
        <f>_xlfn.XLOOKUP(C1489,Proveedores!A:A,Proveedores!B:B)</f>
        <v>FAMA</v>
      </c>
      <c r="E1489" s="2">
        <v>43</v>
      </c>
      <c r="F1489" s="2" t="str">
        <f>_xlfn.XLOOKUP(E1489,Productos!A:A,Productos!B:B)</f>
        <v>VINO BLANCO</v>
      </c>
      <c r="G1489" s="2" t="str">
        <f>_xlfn.XLOOKUP(F1489,Productos!B:B,Productos!C:C)</f>
        <v>UN</v>
      </c>
      <c r="H1489" s="12">
        <v>1</v>
      </c>
      <c r="I1489" s="14">
        <v>4450</v>
      </c>
      <c r="J1489" s="14">
        <v>0</v>
      </c>
      <c r="K1489" s="10">
        <f t="shared" si="23"/>
        <v>4450</v>
      </c>
    </row>
    <row r="1490" spans="1:11" x14ac:dyDescent="0.3">
      <c r="A1490" s="2">
        <f>IF(_xlfn.CONCAT(B1490:C1490)=_xlfn.CONCAT(B1489:C1489),MAX($A$2:A1489),MAX($A$2:A1489)+1)</f>
        <v>732</v>
      </c>
      <c r="B1490" s="3">
        <v>45263</v>
      </c>
      <c r="C1490" s="2" t="s">
        <v>221</v>
      </c>
      <c r="D1490" s="47" t="str">
        <f>_xlfn.XLOOKUP(C1490,Proveedores!A:A,Proveedores!B:B)</f>
        <v>FAMA</v>
      </c>
      <c r="E1490" s="2">
        <v>43</v>
      </c>
      <c r="F1490" s="2" t="str">
        <f>_xlfn.XLOOKUP(E1490,Productos!A:A,Productos!B:B)</f>
        <v>VINO BLANCO</v>
      </c>
      <c r="G1490" s="2" t="str">
        <f>_xlfn.XLOOKUP(F1490,Productos!B:B,Productos!C:C)</f>
        <v>UN</v>
      </c>
      <c r="H1490" s="12">
        <v>1</v>
      </c>
      <c r="I1490" s="14">
        <v>4450</v>
      </c>
      <c r="J1490" s="14">
        <v>0</v>
      </c>
      <c r="K1490" s="10">
        <f t="shared" si="23"/>
        <v>4450</v>
      </c>
    </row>
    <row r="1491" spans="1:11" x14ac:dyDescent="0.3">
      <c r="A1491" s="2">
        <f>IF(_xlfn.CONCAT(B1491:C1491)=_xlfn.CONCAT(B1490:C1490),MAX($A$2:A1490),MAX($A$2:A1490)+1)</f>
        <v>732</v>
      </c>
      <c r="B1491" s="3">
        <v>45263</v>
      </c>
      <c r="C1491" s="2" t="s">
        <v>221</v>
      </c>
      <c r="D1491" s="47" t="str">
        <f>_xlfn.XLOOKUP(C1491,Proveedores!A:A,Proveedores!B:B)</f>
        <v>FAMA</v>
      </c>
      <c r="E1491" s="2">
        <v>55</v>
      </c>
      <c r="F1491" s="2" t="str">
        <f>_xlfn.XLOOKUP(E1491,Productos!A:A,Productos!B:B)</f>
        <v>CERVEZA</v>
      </c>
      <c r="G1491" s="2" t="str">
        <f>_xlfn.XLOOKUP(F1491,Productos!B:B,Productos!C:C)</f>
        <v>UN</v>
      </c>
      <c r="H1491" s="12">
        <v>3</v>
      </c>
      <c r="I1491" s="14">
        <v>1050</v>
      </c>
      <c r="J1491" s="14">
        <v>0</v>
      </c>
      <c r="K1491" s="10">
        <f t="shared" si="23"/>
        <v>3150</v>
      </c>
    </row>
    <row r="1492" spans="1:11" x14ac:dyDescent="0.3">
      <c r="A1492" s="2">
        <f>IF(_xlfn.CONCAT(B1492:C1492)=_xlfn.CONCAT(B1491:C1491),MAX($A$2:A1491),MAX($A$2:A1491)+1)</f>
        <v>733</v>
      </c>
      <c r="B1492" s="3">
        <v>45274</v>
      </c>
      <c r="C1492" s="2" t="s">
        <v>221</v>
      </c>
      <c r="D1492" s="47" t="str">
        <f>_xlfn.XLOOKUP(C1492,Proveedores!A:A,Proveedores!B:B)</f>
        <v>FAMA</v>
      </c>
      <c r="E1492" s="2">
        <v>55</v>
      </c>
      <c r="F1492" s="2" t="str">
        <f>_xlfn.XLOOKUP(E1492,Productos!A:A,Productos!B:B)</f>
        <v>CERVEZA</v>
      </c>
      <c r="G1492" s="2" t="str">
        <f>_xlfn.XLOOKUP(F1492,Productos!B:B,Productos!C:C)</f>
        <v>UN</v>
      </c>
      <c r="H1492" s="12">
        <v>6</v>
      </c>
      <c r="I1492" s="14">
        <v>1000</v>
      </c>
      <c r="J1492" s="14">
        <v>0</v>
      </c>
      <c r="K1492" s="10">
        <f t="shared" si="23"/>
        <v>6000</v>
      </c>
    </row>
    <row r="1493" spans="1:11" x14ac:dyDescent="0.3">
      <c r="A1493" s="2">
        <f>IF(_xlfn.CONCAT(B1493:C1493)=_xlfn.CONCAT(B1492:C1492),MAX($A$2:A1492),MAX($A$2:A1492)+1)</f>
        <v>734</v>
      </c>
      <c r="B1493" s="3">
        <v>45276</v>
      </c>
      <c r="C1493" s="2" t="s">
        <v>221</v>
      </c>
      <c r="D1493" s="47" t="str">
        <f>_xlfn.XLOOKUP(C1493,Proveedores!A:A,Proveedores!B:B)</f>
        <v>FAMA</v>
      </c>
      <c r="E1493" s="2">
        <v>124</v>
      </c>
      <c r="F1493" s="2" t="str">
        <f>_xlfn.XLOOKUP(E1493,Productos!A:A,Productos!B:B)</f>
        <v>PASTELERA (PASTA CHOCLO)</v>
      </c>
      <c r="G1493" s="2" t="str">
        <f>_xlfn.XLOOKUP(F1493,Productos!B:B,Productos!C:C)</f>
        <v>UN</v>
      </c>
      <c r="H1493" s="12">
        <v>1</v>
      </c>
      <c r="I1493" s="14">
        <v>3990</v>
      </c>
      <c r="J1493" s="14">
        <v>0</v>
      </c>
      <c r="K1493" s="10">
        <f t="shared" si="23"/>
        <v>3990</v>
      </c>
    </row>
    <row r="1494" spans="1:11" x14ac:dyDescent="0.3">
      <c r="A1494" s="2">
        <f>IF(_xlfn.CONCAT(B1494:C1494)=_xlfn.CONCAT(B1493:C1493),MAX($A$2:A1493),MAX($A$2:A1493)+1)</f>
        <v>735</v>
      </c>
      <c r="B1494" s="3">
        <v>45277</v>
      </c>
      <c r="C1494" s="2" t="s">
        <v>221</v>
      </c>
      <c r="D1494" s="47" t="str">
        <f>_xlfn.XLOOKUP(C1494,Proveedores!A:A,Proveedores!B:B)</f>
        <v>FAMA</v>
      </c>
      <c r="E1494" s="2">
        <v>55</v>
      </c>
      <c r="F1494" s="2" t="str">
        <f>_xlfn.XLOOKUP(E1494,Productos!A:A,Productos!B:B)</f>
        <v>CERVEZA</v>
      </c>
      <c r="G1494" s="2" t="str">
        <f>_xlfn.XLOOKUP(F1494,Productos!B:B,Productos!C:C)</f>
        <v>UN</v>
      </c>
      <c r="H1494" s="12">
        <v>12</v>
      </c>
      <c r="I1494" s="14">
        <v>1000</v>
      </c>
      <c r="J1494" s="14">
        <v>0</v>
      </c>
      <c r="K1494" s="10">
        <f t="shared" si="23"/>
        <v>12000</v>
      </c>
    </row>
    <row r="1495" spans="1:11" x14ac:dyDescent="0.3">
      <c r="A1495" s="2">
        <f>IF(_xlfn.CONCAT(B1495:C1495)=_xlfn.CONCAT(B1494:C1494),MAX($A$2:A1494),MAX($A$2:A1494)+1)</f>
        <v>736</v>
      </c>
      <c r="B1495" s="3">
        <v>45276</v>
      </c>
      <c r="C1495" s="2" t="s">
        <v>221</v>
      </c>
      <c r="D1495" s="47" t="str">
        <f>_xlfn.XLOOKUP(C1495,Proveedores!A:A,Proveedores!B:B)</f>
        <v>FAMA</v>
      </c>
      <c r="E1495" s="2">
        <v>55</v>
      </c>
      <c r="F1495" s="2" t="str">
        <f>_xlfn.XLOOKUP(E1495,Productos!A:A,Productos!B:B)</f>
        <v>CERVEZA</v>
      </c>
      <c r="G1495" s="2" t="str">
        <f>_xlfn.XLOOKUP(F1495,Productos!B:B,Productos!C:C)</f>
        <v>UN</v>
      </c>
      <c r="H1495" s="12">
        <v>2</v>
      </c>
      <c r="I1495" s="14">
        <v>1000</v>
      </c>
      <c r="J1495" s="14">
        <v>0</v>
      </c>
      <c r="K1495" s="10">
        <f t="shared" si="23"/>
        <v>2000</v>
      </c>
    </row>
    <row r="1496" spans="1:11" x14ac:dyDescent="0.3">
      <c r="A1496" s="2">
        <f>IF(_xlfn.CONCAT(B1496:C1496)=_xlfn.CONCAT(B1495:C1495),MAX($A$2:A1495),MAX($A$2:A1495)+1)</f>
        <v>736</v>
      </c>
      <c r="B1496" s="3">
        <v>45276</v>
      </c>
      <c r="C1496" s="2" t="s">
        <v>221</v>
      </c>
      <c r="D1496" s="47" t="str">
        <f>_xlfn.XLOOKUP(C1496,Proveedores!A:A,Proveedores!B:B)</f>
        <v>FAMA</v>
      </c>
      <c r="E1496" s="2">
        <v>55</v>
      </c>
      <c r="F1496" s="2" t="str">
        <f>_xlfn.XLOOKUP(E1496,Productos!A:A,Productos!B:B)</f>
        <v>CERVEZA</v>
      </c>
      <c r="G1496" s="2" t="str">
        <f>_xlfn.XLOOKUP(F1496,Productos!B:B,Productos!C:C)</f>
        <v>UN</v>
      </c>
      <c r="H1496" s="12">
        <v>3</v>
      </c>
      <c r="I1496" s="14">
        <v>1050</v>
      </c>
      <c r="J1496" s="14">
        <v>0</v>
      </c>
      <c r="K1496" s="10">
        <f t="shared" si="23"/>
        <v>3150</v>
      </c>
    </row>
    <row r="1497" spans="1:11" x14ac:dyDescent="0.3">
      <c r="A1497" s="2">
        <f>IF(_xlfn.CONCAT(B1497:C1497)=_xlfn.CONCAT(B1496:C1496),MAX($A$2:A1496),MAX($A$2:A1496)+1)</f>
        <v>737</v>
      </c>
      <c r="B1497" s="3">
        <v>45284</v>
      </c>
      <c r="C1497" s="2" t="s">
        <v>812</v>
      </c>
      <c r="D1497" s="47" t="str">
        <f>_xlfn.XLOOKUP(C1497,Proveedores!A:A,Proveedores!B:B)</f>
        <v>COMERCIAL PARMA TONG TONG</v>
      </c>
      <c r="E1497" s="2">
        <v>1041</v>
      </c>
      <c r="F1497" s="2" t="str">
        <f>_xlfn.XLOOKUP(E1497,Productos!A:A,Productos!B:B)</f>
        <v>ACCESORIOS COCINA</v>
      </c>
      <c r="G1497" s="2" t="str">
        <f>_xlfn.XLOOKUP(F1497,Productos!B:B,Productos!C:C)</f>
        <v>UN</v>
      </c>
      <c r="H1497" s="12">
        <v>1</v>
      </c>
      <c r="I1497" s="14">
        <v>2490</v>
      </c>
      <c r="J1497" s="14">
        <v>0</v>
      </c>
      <c r="K1497" s="10">
        <f t="shared" si="23"/>
        <v>2490</v>
      </c>
    </row>
    <row r="1498" spans="1:11" x14ac:dyDescent="0.3">
      <c r="A1498" s="2">
        <f>IF(_xlfn.CONCAT(B1498:C1498)=_xlfn.CONCAT(B1497:C1497),MAX($A$2:A1497),MAX($A$2:A1497)+1)</f>
        <v>737</v>
      </c>
      <c r="B1498" s="3">
        <v>45284</v>
      </c>
      <c r="C1498" s="2" t="s">
        <v>812</v>
      </c>
      <c r="D1498" s="47" t="str">
        <f>_xlfn.XLOOKUP(C1498,Proveedores!A:A,Proveedores!B:B)</f>
        <v>COMERCIAL PARMA TONG TONG</v>
      </c>
      <c r="E1498" s="2">
        <v>1041</v>
      </c>
      <c r="F1498" s="2" t="str">
        <f>_xlfn.XLOOKUP(E1498,Productos!A:A,Productos!B:B)</f>
        <v>ACCESORIOS COCINA</v>
      </c>
      <c r="G1498" s="2" t="str">
        <f>_xlfn.XLOOKUP(F1498,Productos!B:B,Productos!C:C)</f>
        <v>UN</v>
      </c>
      <c r="H1498" s="12">
        <v>1</v>
      </c>
      <c r="I1498" s="14">
        <v>2990</v>
      </c>
      <c r="J1498" s="14">
        <v>0</v>
      </c>
      <c r="K1498" s="10">
        <f t="shared" si="23"/>
        <v>2990</v>
      </c>
    </row>
    <row r="1499" spans="1:11" x14ac:dyDescent="0.3">
      <c r="A1499" s="2">
        <f>IF(_xlfn.CONCAT(B1499:C1499)=_xlfn.CONCAT(B1498:C1498),MAX($A$2:A1498),MAX($A$2:A1498)+1)</f>
        <v>738</v>
      </c>
      <c r="B1499" s="3">
        <v>45281</v>
      </c>
      <c r="C1499" s="2" t="s">
        <v>263</v>
      </c>
      <c r="D1499" s="47" t="str">
        <f>_xlfn.XLOOKUP(C1499,Proveedores!A:A,Proveedores!B:B)</f>
        <v>FARMACIAS FENIX</v>
      </c>
      <c r="E1499" s="2">
        <v>1005</v>
      </c>
      <c r="F1499" s="2" t="str">
        <f>_xlfn.XLOOKUP(E1499,Productos!A:A,Productos!B:B)</f>
        <v>MEDICAMENTOS CASA</v>
      </c>
      <c r="G1499" s="2" t="str">
        <f>_xlfn.XLOOKUP(F1499,Productos!B:B,Productos!C:C)</f>
        <v>UN</v>
      </c>
      <c r="H1499" s="12">
        <v>1</v>
      </c>
      <c r="I1499" s="14">
        <v>1000</v>
      </c>
      <c r="J1499" s="14">
        <v>0</v>
      </c>
      <c r="K1499" s="10">
        <f t="shared" si="23"/>
        <v>1000</v>
      </c>
    </row>
    <row r="1500" spans="1:11" x14ac:dyDescent="0.3">
      <c r="A1500" s="2">
        <f>IF(_xlfn.CONCAT(B1500:C1500)=_xlfn.CONCAT(B1499:C1499),MAX($A$2:A1499),MAX($A$2:A1499)+1)</f>
        <v>739</v>
      </c>
      <c r="B1500" s="3">
        <v>45261</v>
      </c>
      <c r="C1500" s="2" t="s">
        <v>816</v>
      </c>
      <c r="D1500" s="47" t="str">
        <f>_xlfn.XLOOKUP(C1500,Proveedores!A:A,Proveedores!B:B)</f>
        <v>LOS ALMENDROS LTDA</v>
      </c>
      <c r="E1500" s="2">
        <v>1016</v>
      </c>
      <c r="F1500" s="2" t="str">
        <f>_xlfn.XLOOKUP(E1500,Productos!A:A,Productos!B:B)</f>
        <v>HELADO CASA</v>
      </c>
      <c r="G1500" s="2" t="str">
        <f>_xlfn.XLOOKUP(F1500,Productos!B:B,Productos!C:C)</f>
        <v>UN</v>
      </c>
      <c r="H1500" s="12">
        <v>4</v>
      </c>
      <c r="I1500" s="14">
        <v>550</v>
      </c>
      <c r="J1500" s="14">
        <v>0</v>
      </c>
      <c r="K1500" s="10">
        <f t="shared" si="23"/>
        <v>2200</v>
      </c>
    </row>
    <row r="1501" spans="1:11" x14ac:dyDescent="0.3">
      <c r="A1501" s="2">
        <f>IF(_xlfn.CONCAT(B1501:C1501)=_xlfn.CONCAT(B1500:C1500),MAX($A$2:A1500),MAX($A$2:A1500)+1)</f>
        <v>740</v>
      </c>
      <c r="B1501" s="3">
        <v>45281</v>
      </c>
      <c r="C1501" s="2" t="s">
        <v>194</v>
      </c>
      <c r="D1501" s="47" t="str">
        <f>_xlfn.XLOOKUP(C1501,Proveedores!A:A,Proveedores!B:B)</f>
        <v>FRUNA</v>
      </c>
      <c r="E1501" s="2">
        <v>20</v>
      </c>
      <c r="F1501" s="2" t="str">
        <f>_xlfn.XLOOKUP(E1501,Productos!A:A,Productos!B:B)</f>
        <v>ACEITE 900ML</v>
      </c>
      <c r="G1501" s="2" t="str">
        <f>_xlfn.XLOOKUP(F1501,Productos!B:B,Productos!C:C)</f>
        <v>UN</v>
      </c>
      <c r="H1501" s="12">
        <v>3</v>
      </c>
      <c r="I1501" s="14">
        <v>1499</v>
      </c>
      <c r="J1501" s="14">
        <v>0</v>
      </c>
      <c r="K1501" s="10">
        <f t="shared" si="23"/>
        <v>4497</v>
      </c>
    </row>
    <row r="1502" spans="1:11" x14ac:dyDescent="0.3">
      <c r="A1502" s="2">
        <f>IF(_xlfn.CONCAT(B1502:C1502)=_xlfn.CONCAT(B1501:C1501),MAX($A$2:A1501),MAX($A$2:A1501)+1)</f>
        <v>740</v>
      </c>
      <c r="B1502" s="3">
        <v>45281</v>
      </c>
      <c r="C1502" s="2" t="s">
        <v>194</v>
      </c>
      <c r="D1502" s="47" t="str">
        <f>_xlfn.XLOOKUP(C1502,Proveedores!A:A,Proveedores!B:B)</f>
        <v>FRUNA</v>
      </c>
      <c r="E1502" s="2">
        <v>21</v>
      </c>
      <c r="F1502" s="2" t="str">
        <f>_xlfn.XLOOKUP(E1502,Productos!A:A,Productos!B:B)</f>
        <v>SALSA DE TOMATE</v>
      </c>
      <c r="G1502" s="2" t="str">
        <f>_xlfn.XLOOKUP(F1502,Productos!B:B,Productos!C:C)</f>
        <v>UN</v>
      </c>
      <c r="H1502" s="12">
        <v>8</v>
      </c>
      <c r="I1502" s="14">
        <v>299</v>
      </c>
      <c r="J1502" s="14">
        <v>0</v>
      </c>
      <c r="K1502" s="10">
        <f t="shared" si="23"/>
        <v>2392</v>
      </c>
    </row>
    <row r="1503" spans="1:11" x14ac:dyDescent="0.3">
      <c r="A1503" s="2">
        <f>IF(_xlfn.CONCAT(B1503:C1503)=_xlfn.CONCAT(B1502:C1502),MAX($A$2:A1502),MAX($A$2:A1502)+1)</f>
        <v>740</v>
      </c>
      <c r="B1503" s="3">
        <v>45281</v>
      </c>
      <c r="C1503" s="2" t="s">
        <v>194</v>
      </c>
      <c r="D1503" s="47" t="str">
        <f>_xlfn.XLOOKUP(C1503,Proveedores!A:A,Proveedores!B:B)</f>
        <v>FRUNA</v>
      </c>
      <c r="E1503" s="2">
        <v>54</v>
      </c>
      <c r="F1503" s="2" t="str">
        <f>_xlfn.XLOOKUP(E1503,Productos!A:A,Productos!B:B)</f>
        <v>GALLETAS</v>
      </c>
      <c r="G1503" s="2" t="str">
        <f>_xlfn.XLOOKUP(F1503,Productos!B:B,Productos!C:C)</f>
        <v>UN</v>
      </c>
      <c r="H1503" s="12">
        <v>2</v>
      </c>
      <c r="I1503" s="14">
        <v>443</v>
      </c>
      <c r="J1503" s="14">
        <v>0</v>
      </c>
      <c r="K1503" s="10">
        <f t="shared" si="23"/>
        <v>886</v>
      </c>
    </row>
    <row r="1504" spans="1:11" x14ac:dyDescent="0.3">
      <c r="A1504" s="2">
        <f>IF(_xlfn.CONCAT(B1504:C1504)=_xlfn.CONCAT(B1503:C1503),MAX($A$2:A1503),MAX($A$2:A1503)+1)</f>
        <v>741</v>
      </c>
      <c r="B1504" s="3">
        <v>45283</v>
      </c>
      <c r="C1504" s="2" t="s">
        <v>109</v>
      </c>
      <c r="D1504" s="47" t="str">
        <f>_xlfn.XLOOKUP(C1504,Proveedores!A:A,Proveedores!B:B)</f>
        <v>SANTA ISABEL</v>
      </c>
      <c r="E1504" s="2">
        <v>1008</v>
      </c>
      <c r="F1504" s="2" t="str">
        <f>_xlfn.XLOOKUP(E1504,Productos!A:A,Productos!B:B)</f>
        <v>PAN CASA</v>
      </c>
      <c r="G1504" s="2" t="str">
        <f>_xlfn.XLOOKUP(F1504,Productos!B:B,Productos!C:C)</f>
        <v>KG</v>
      </c>
      <c r="H1504" s="12">
        <v>0.79</v>
      </c>
      <c r="I1504" s="14">
        <v>2089</v>
      </c>
      <c r="J1504" s="14">
        <v>83</v>
      </c>
      <c r="K1504" s="10">
        <f t="shared" si="23"/>
        <v>1567</v>
      </c>
    </row>
    <row r="1505" spans="1:11" x14ac:dyDescent="0.3">
      <c r="A1505" s="2">
        <f>IF(_xlfn.CONCAT(B1505:C1505)=_xlfn.CONCAT(B1504:C1504),MAX($A$2:A1504),MAX($A$2:A1504)+1)</f>
        <v>741</v>
      </c>
      <c r="B1505" s="3">
        <v>45283</v>
      </c>
      <c r="C1505" s="2" t="s">
        <v>109</v>
      </c>
      <c r="D1505" s="47" t="str">
        <f>_xlfn.XLOOKUP(C1505,Proveedores!A:A,Proveedores!B:B)</f>
        <v>SANTA ISABEL</v>
      </c>
      <c r="E1505" s="2">
        <v>29</v>
      </c>
      <c r="F1505" s="2" t="str">
        <f>_xlfn.XLOOKUP(E1505,Productos!A:A,Productos!B:B)</f>
        <v>CHAMPIÑONES BANDEJA</v>
      </c>
      <c r="G1505" s="2" t="str">
        <f>_xlfn.XLOOKUP(F1505,Productos!B:B,Productos!C:C)</f>
        <v>UN</v>
      </c>
      <c r="H1505" s="12">
        <v>1</v>
      </c>
      <c r="I1505" s="14">
        <v>1590</v>
      </c>
      <c r="J1505" s="14">
        <v>79</v>
      </c>
      <c r="K1505" s="10">
        <f t="shared" si="23"/>
        <v>1511</v>
      </c>
    </row>
    <row r="1506" spans="1:11" x14ac:dyDescent="0.3">
      <c r="A1506" s="2">
        <f>IF(_xlfn.CONCAT(B1506:C1506)=_xlfn.CONCAT(B1505:C1505),MAX($A$2:A1505),MAX($A$2:A1505)+1)</f>
        <v>742</v>
      </c>
      <c r="B1506" s="3">
        <v>45265</v>
      </c>
      <c r="C1506" s="2" t="s">
        <v>109</v>
      </c>
      <c r="D1506" s="47" t="str">
        <f>_xlfn.XLOOKUP(C1506,Proveedores!A:A,Proveedores!B:B)</f>
        <v>SANTA ISABEL</v>
      </c>
      <c r="E1506" s="2">
        <v>29</v>
      </c>
      <c r="F1506" s="2" t="str">
        <f>_xlfn.XLOOKUP(E1506,Productos!A:A,Productos!B:B)</f>
        <v>CHAMPIÑONES BANDEJA</v>
      </c>
      <c r="G1506" s="2" t="str">
        <f>_xlfn.XLOOKUP(F1506,Productos!B:B,Productos!C:C)</f>
        <v>UN</v>
      </c>
      <c r="H1506" s="12">
        <v>2</v>
      </c>
      <c r="I1506" s="14">
        <v>1290</v>
      </c>
      <c r="J1506" s="14">
        <v>129</v>
      </c>
      <c r="K1506" s="10">
        <f t="shared" si="23"/>
        <v>2451</v>
      </c>
    </row>
    <row r="1507" spans="1:11" x14ac:dyDescent="0.3">
      <c r="A1507" s="2">
        <f>IF(_xlfn.CONCAT(B1507:C1507)=_xlfn.CONCAT(B1506:C1506),MAX($A$2:A1506),MAX($A$2:A1506)+1)</f>
        <v>742</v>
      </c>
      <c r="B1507" s="3">
        <v>45265</v>
      </c>
      <c r="C1507" s="2" t="s">
        <v>109</v>
      </c>
      <c r="D1507" s="47" t="str">
        <f>_xlfn.XLOOKUP(C1507,Proveedores!A:A,Proveedores!B:B)</f>
        <v>SANTA ISABEL</v>
      </c>
      <c r="E1507" s="2">
        <v>1008</v>
      </c>
      <c r="F1507" s="2" t="str">
        <f>_xlfn.XLOOKUP(E1507,Productos!A:A,Productos!B:B)</f>
        <v>PAN CASA</v>
      </c>
      <c r="G1507" s="2" t="str">
        <f>_xlfn.XLOOKUP(F1507,Productos!B:B,Productos!C:C)</f>
        <v>KG</v>
      </c>
      <c r="H1507" s="12">
        <v>0.78200000000000003</v>
      </c>
      <c r="I1507" s="14">
        <v>2089</v>
      </c>
      <c r="J1507" s="14">
        <v>0</v>
      </c>
      <c r="K1507" s="10">
        <f t="shared" si="23"/>
        <v>1634</v>
      </c>
    </row>
    <row r="1508" spans="1:11" x14ac:dyDescent="0.3">
      <c r="A1508" s="2">
        <f>IF(_xlfn.CONCAT(B1508:C1508)=_xlfn.CONCAT(B1507:C1507),MAX($A$2:A1507),MAX($A$2:A1507)+1)</f>
        <v>743</v>
      </c>
      <c r="B1508" s="3">
        <v>45273</v>
      </c>
      <c r="C1508" s="2" t="s">
        <v>419</v>
      </c>
      <c r="D1508" s="47" t="str">
        <f>_xlfn.XLOOKUP(C1508,Proveedores!A:A,Proveedores!B:B)</f>
        <v>SANTA ISABEL LA SERENA</v>
      </c>
      <c r="E1508" s="2">
        <v>1011</v>
      </c>
      <c r="F1508" s="2" t="str">
        <f>_xlfn.XLOOKUP(E1508,Productos!A:A,Productos!B:B)</f>
        <v>ART. LIMPIEZA</v>
      </c>
      <c r="G1508" s="2" t="str">
        <f>_xlfn.XLOOKUP(F1508,Productos!B:B,Productos!C:C)</f>
        <v>UN</v>
      </c>
      <c r="H1508" s="12">
        <v>1</v>
      </c>
      <c r="I1508" s="14">
        <v>898</v>
      </c>
      <c r="J1508" s="14">
        <v>49</v>
      </c>
      <c r="K1508" s="10">
        <f t="shared" si="23"/>
        <v>849</v>
      </c>
    </row>
    <row r="1509" spans="1:11" x14ac:dyDescent="0.3">
      <c r="A1509" s="2">
        <f>IF(_xlfn.CONCAT(B1509:C1509)=_xlfn.CONCAT(B1508:C1508),MAX($A$2:A1508),MAX($A$2:A1508)+1)</f>
        <v>743</v>
      </c>
      <c r="B1509" s="3">
        <v>45273</v>
      </c>
      <c r="C1509" s="2" t="s">
        <v>419</v>
      </c>
      <c r="D1509" s="47" t="str">
        <f>_xlfn.XLOOKUP(C1509,Proveedores!A:A,Proveedores!B:B)</f>
        <v>SANTA ISABEL LA SERENA</v>
      </c>
      <c r="E1509" s="2">
        <v>19</v>
      </c>
      <c r="F1509" s="2" t="str">
        <f>_xlfn.XLOOKUP(E1509,Productos!A:A,Productos!B:B)</f>
        <v>PALMITOS</v>
      </c>
      <c r="G1509" s="2" t="str">
        <f>_xlfn.XLOOKUP(F1509,Productos!B:B,Productos!C:C)</f>
        <v>UN</v>
      </c>
      <c r="H1509" s="12">
        <v>1</v>
      </c>
      <c r="I1509" s="14">
        <v>2399</v>
      </c>
      <c r="J1509" s="14">
        <v>480</v>
      </c>
      <c r="K1509" s="10">
        <f t="shared" si="23"/>
        <v>1919</v>
      </c>
    </row>
    <row r="1510" spans="1:11" x14ac:dyDescent="0.3">
      <c r="A1510" s="2">
        <f>IF(_xlfn.CONCAT(B1510:C1510)=_xlfn.CONCAT(B1509:C1509),MAX($A$2:A1509),MAX($A$2:A1509)+1)</f>
        <v>743</v>
      </c>
      <c r="B1510" s="3">
        <v>45273</v>
      </c>
      <c r="C1510" s="2" t="s">
        <v>419</v>
      </c>
      <c r="D1510" s="47" t="str">
        <f>_xlfn.XLOOKUP(C1510,Proveedores!A:A,Proveedores!B:B)</f>
        <v>SANTA ISABEL LA SERENA</v>
      </c>
      <c r="E1510" s="2">
        <v>111</v>
      </c>
      <c r="F1510" s="2" t="str">
        <f>_xlfn.XLOOKUP(E1510,Productos!A:A,Productos!B:B)</f>
        <v>BOLSAS</v>
      </c>
      <c r="G1510" s="2" t="str">
        <f>_xlfn.XLOOKUP(F1510,Productos!B:B,Productos!C:C)</f>
        <v>UN</v>
      </c>
      <c r="H1510" s="12">
        <v>1</v>
      </c>
      <c r="I1510" s="14">
        <v>1449</v>
      </c>
      <c r="J1510" s="14">
        <v>72</v>
      </c>
      <c r="K1510" s="10">
        <f t="shared" si="23"/>
        <v>1377</v>
      </c>
    </row>
    <row r="1511" spans="1:11" x14ac:dyDescent="0.3">
      <c r="A1511" s="2">
        <f>IF(_xlfn.CONCAT(B1511:C1511)=_xlfn.CONCAT(B1510:C1510),MAX($A$2:A1510),MAX($A$2:A1510)+1)</f>
        <v>743</v>
      </c>
      <c r="B1511" s="3">
        <v>45273</v>
      </c>
      <c r="C1511" s="2" t="s">
        <v>419</v>
      </c>
      <c r="D1511" s="47" t="str">
        <f>_xlfn.XLOOKUP(C1511,Proveedores!A:A,Proveedores!B:B)</f>
        <v>SANTA ISABEL LA SERENA</v>
      </c>
      <c r="E1511" s="2">
        <v>1011</v>
      </c>
      <c r="F1511" s="2" t="str">
        <f>_xlfn.XLOOKUP(E1511,Productos!A:A,Productos!B:B)</f>
        <v>ART. LIMPIEZA</v>
      </c>
      <c r="G1511" s="2" t="str">
        <f>_xlfn.XLOOKUP(F1511,Productos!B:B,Productos!C:C)</f>
        <v>UN</v>
      </c>
      <c r="H1511" s="12">
        <v>1</v>
      </c>
      <c r="I1511" s="14">
        <v>4399</v>
      </c>
      <c r="J1511" s="14">
        <v>960</v>
      </c>
      <c r="K1511" s="10">
        <f t="shared" si="23"/>
        <v>3439</v>
      </c>
    </row>
    <row r="1512" spans="1:11" x14ac:dyDescent="0.3">
      <c r="A1512" s="2">
        <f>IF(_xlfn.CONCAT(B1512:C1512)=_xlfn.CONCAT(B1511:C1511),MAX($A$2:A1511),MAX($A$2:A1511)+1)</f>
        <v>743</v>
      </c>
      <c r="B1512" s="3">
        <v>45273</v>
      </c>
      <c r="C1512" s="2" t="s">
        <v>419</v>
      </c>
      <c r="D1512" s="47" t="str">
        <f>_xlfn.XLOOKUP(C1512,Proveedores!A:A,Proveedores!B:B)</f>
        <v>SANTA ISABEL LA SERENA</v>
      </c>
      <c r="E1512" s="2">
        <v>1008</v>
      </c>
      <c r="F1512" s="2" t="str">
        <f>_xlfn.XLOOKUP(E1512,Productos!A:A,Productos!B:B)</f>
        <v>PAN CASA</v>
      </c>
      <c r="G1512" s="2" t="str">
        <f>_xlfn.XLOOKUP(F1512,Productos!B:B,Productos!C:C)</f>
        <v>KG</v>
      </c>
      <c r="H1512" s="12">
        <v>0.59</v>
      </c>
      <c r="I1512" s="14">
        <v>1690</v>
      </c>
      <c r="J1512" s="14">
        <v>50</v>
      </c>
      <c r="K1512" s="10">
        <f t="shared" si="23"/>
        <v>947</v>
      </c>
    </row>
    <row r="1513" spans="1:11" x14ac:dyDescent="0.3">
      <c r="A1513" s="2">
        <f>IF(_xlfn.CONCAT(B1513:C1513)=_xlfn.CONCAT(B1512:C1512),MAX($A$2:A1512),MAX($A$2:A1512)+1)</f>
        <v>743</v>
      </c>
      <c r="B1513" s="3">
        <v>45273</v>
      </c>
      <c r="C1513" s="2" t="s">
        <v>419</v>
      </c>
      <c r="D1513" s="47" t="str">
        <f>_xlfn.XLOOKUP(C1513,Proveedores!A:A,Proveedores!B:B)</f>
        <v>SANTA ISABEL LA SERENA</v>
      </c>
      <c r="E1513" s="2">
        <v>1036</v>
      </c>
      <c r="F1513" s="2" t="str">
        <f>_xlfn.XLOOKUP(E1513,Productos!A:A,Productos!B:B)</f>
        <v>SERVILLETAS</v>
      </c>
      <c r="G1513" s="2" t="str">
        <f>_xlfn.XLOOKUP(F1513,Productos!B:B,Productos!C:C)</f>
        <v>UN</v>
      </c>
      <c r="H1513" s="12">
        <v>1</v>
      </c>
      <c r="I1513" s="14">
        <v>1689</v>
      </c>
      <c r="J1513" s="14">
        <v>880</v>
      </c>
      <c r="K1513" s="10">
        <f t="shared" si="23"/>
        <v>809</v>
      </c>
    </row>
    <row r="1514" spans="1:11" x14ac:dyDescent="0.3">
      <c r="A1514" s="2">
        <f>IF(_xlfn.CONCAT(B1514:C1514)=_xlfn.CONCAT(B1513:C1513),MAX($A$2:A1513),MAX($A$2:A1513)+1)</f>
        <v>744</v>
      </c>
      <c r="B1514" s="3">
        <v>45288</v>
      </c>
      <c r="C1514" s="2" t="s">
        <v>109</v>
      </c>
      <c r="D1514" s="47" t="str">
        <f>_xlfn.XLOOKUP(C1514,Proveedores!A:A,Proveedores!B:B)</f>
        <v>SANTA ISABEL</v>
      </c>
      <c r="E1514" s="2">
        <v>-1</v>
      </c>
      <c r="F1514" s="2" t="str">
        <f>_xlfn.XLOOKUP(E1514,Productos!A:A,Productos!B:B)</f>
        <v>OTROS</v>
      </c>
      <c r="G1514" s="2" t="str">
        <f>_xlfn.XLOOKUP(F1514,Productos!B:B,Productos!C:C)</f>
        <v>UN</v>
      </c>
      <c r="H1514" s="12">
        <v>1</v>
      </c>
      <c r="I1514" s="14">
        <v>3390</v>
      </c>
      <c r="J1514" s="14">
        <v>1017</v>
      </c>
      <c r="K1514" s="10">
        <f t="shared" si="23"/>
        <v>2373</v>
      </c>
    </row>
    <row r="1515" spans="1:11" x14ac:dyDescent="0.3">
      <c r="A1515" s="2">
        <f>IF(_xlfn.CONCAT(B1515:C1515)=_xlfn.CONCAT(B1514:C1514),MAX($A$2:A1514),MAX($A$2:A1514)+1)</f>
        <v>744</v>
      </c>
      <c r="B1515" s="3">
        <v>45288</v>
      </c>
      <c r="C1515" s="2" t="s">
        <v>109</v>
      </c>
      <c r="D1515" s="47" t="str">
        <f>_xlfn.XLOOKUP(C1515,Proveedores!A:A,Proveedores!B:B)</f>
        <v>SANTA ISABEL</v>
      </c>
      <c r="E1515" s="2">
        <v>1019</v>
      </c>
      <c r="F1515" s="2" t="str">
        <f>_xlfn.XLOOKUP(E1515,Productos!A:A,Productos!B:B)</f>
        <v>TORTILLAS</v>
      </c>
      <c r="G1515" s="2" t="str">
        <f>_xlfn.XLOOKUP(F1515,Productos!B:B,Productos!C:C)</f>
        <v>UN</v>
      </c>
      <c r="H1515" s="12">
        <v>3</v>
      </c>
      <c r="I1515" s="14">
        <v>2599</v>
      </c>
      <c r="J1515" s="14">
        <v>4227</v>
      </c>
      <c r="K1515" s="10">
        <f t="shared" si="23"/>
        <v>3570</v>
      </c>
    </row>
    <row r="1516" spans="1:11" x14ac:dyDescent="0.3">
      <c r="A1516" s="2">
        <f>IF(_xlfn.CONCAT(B1516:C1516)=_xlfn.CONCAT(B1515:C1515),MAX($A$2:A1515),MAX($A$2:A1515)+1)</f>
        <v>744</v>
      </c>
      <c r="B1516" s="3">
        <v>45288</v>
      </c>
      <c r="C1516" s="2" t="s">
        <v>109</v>
      </c>
      <c r="D1516" s="47" t="str">
        <f>_xlfn.XLOOKUP(C1516,Proveedores!A:A,Proveedores!B:B)</f>
        <v>SANTA ISABEL</v>
      </c>
      <c r="E1516" s="2">
        <v>29</v>
      </c>
      <c r="F1516" s="2" t="str">
        <f>_xlfn.XLOOKUP(E1516,Productos!A:A,Productos!B:B)</f>
        <v>CHAMPIÑONES BANDEJA</v>
      </c>
      <c r="G1516" s="2" t="str">
        <f>_xlfn.XLOOKUP(F1516,Productos!B:B,Productos!C:C)</f>
        <v>UN</v>
      </c>
      <c r="H1516" s="12">
        <v>1</v>
      </c>
      <c r="I1516" s="14">
        <v>1590</v>
      </c>
      <c r="J1516" s="14">
        <v>80</v>
      </c>
      <c r="K1516" s="10">
        <f t="shared" si="23"/>
        <v>1510</v>
      </c>
    </row>
    <row r="1517" spans="1:11" x14ac:dyDescent="0.3">
      <c r="A1517" s="2">
        <f>IF(_xlfn.CONCAT(B1517:C1517)=_xlfn.CONCAT(B1516:C1516),MAX($A$2:A1516),MAX($A$2:A1516)+1)</f>
        <v>744</v>
      </c>
      <c r="B1517" s="3">
        <v>45288</v>
      </c>
      <c r="C1517" s="2" t="s">
        <v>109</v>
      </c>
      <c r="D1517" s="47" t="str">
        <f>_xlfn.XLOOKUP(C1517,Proveedores!A:A,Proveedores!B:B)</f>
        <v>SANTA ISABEL</v>
      </c>
      <c r="E1517" s="2">
        <v>1036</v>
      </c>
      <c r="F1517" s="2" t="str">
        <f>_xlfn.XLOOKUP(E1517,Productos!A:A,Productos!B:B)</f>
        <v>SERVILLETAS</v>
      </c>
      <c r="G1517" s="2" t="str">
        <f>_xlfn.XLOOKUP(F1517,Productos!B:B,Productos!C:C)</f>
        <v>UN</v>
      </c>
      <c r="H1517" s="12">
        <v>1</v>
      </c>
      <c r="I1517" s="14">
        <v>1999</v>
      </c>
      <c r="J1517" s="14">
        <v>100</v>
      </c>
      <c r="K1517" s="10">
        <f t="shared" si="23"/>
        <v>1899</v>
      </c>
    </row>
    <row r="1518" spans="1:11" x14ac:dyDescent="0.3">
      <c r="A1518" s="2">
        <f>IF(_xlfn.CONCAT(B1518:C1518)=_xlfn.CONCAT(B1517:C1517),MAX($A$2:A1517),MAX($A$2:A1517)+1)</f>
        <v>744</v>
      </c>
      <c r="B1518" s="3">
        <v>45288</v>
      </c>
      <c r="C1518" s="2" t="s">
        <v>109</v>
      </c>
      <c r="D1518" s="47" t="str">
        <f>_xlfn.XLOOKUP(C1518,Proveedores!A:A,Proveedores!B:B)</f>
        <v>SANTA ISABEL</v>
      </c>
      <c r="E1518" s="2">
        <v>1008</v>
      </c>
      <c r="F1518" s="2" t="str">
        <f>_xlfn.XLOOKUP(E1518,Productos!A:A,Productos!B:B)</f>
        <v>PAN CASA</v>
      </c>
      <c r="G1518" s="2" t="str">
        <f>_xlfn.XLOOKUP(F1518,Productos!B:B,Productos!C:C)</f>
        <v>KG</v>
      </c>
      <c r="H1518" s="12">
        <v>0.77800000000000002</v>
      </c>
      <c r="I1518" s="14">
        <v>2089</v>
      </c>
      <c r="J1518" s="14">
        <v>81</v>
      </c>
      <c r="K1518" s="10">
        <f t="shared" si="23"/>
        <v>1544</v>
      </c>
    </row>
    <row r="1519" spans="1:11" x14ac:dyDescent="0.3">
      <c r="A1519" s="2">
        <f>IF(_xlfn.CONCAT(B1519:C1519)=_xlfn.CONCAT(B1518:C1518),MAX($A$2:A1518),MAX($A$2:A1518)+1)</f>
        <v>744</v>
      </c>
      <c r="B1519" s="3">
        <v>45288</v>
      </c>
      <c r="C1519" s="2" t="s">
        <v>109</v>
      </c>
      <c r="D1519" s="47" t="str">
        <f>_xlfn.XLOOKUP(C1519,Proveedores!A:A,Proveedores!B:B)</f>
        <v>SANTA ISABEL</v>
      </c>
      <c r="E1519" s="2">
        <v>23</v>
      </c>
      <c r="F1519" s="2" t="str">
        <f>_xlfn.XLOOKUP(E1519,Productos!A:A,Productos!B:B)</f>
        <v>MARGARINA</v>
      </c>
      <c r="G1519" s="2" t="str">
        <f>_xlfn.XLOOKUP(F1519,Productos!B:B,Productos!C:C)</f>
        <v>UN</v>
      </c>
      <c r="H1519" s="12">
        <v>1</v>
      </c>
      <c r="I1519" s="14">
        <v>2579</v>
      </c>
      <c r="J1519" s="14">
        <v>387</v>
      </c>
      <c r="K1519" s="10">
        <f t="shared" si="23"/>
        <v>2192</v>
      </c>
    </row>
    <row r="1520" spans="1:11" x14ac:dyDescent="0.3">
      <c r="A1520" s="2">
        <f>IF(_xlfn.CONCAT(B1520:C1520)=_xlfn.CONCAT(B1519:C1519),MAX($A$2:A1519),MAX($A$2:A1519)+1)</f>
        <v>744</v>
      </c>
      <c r="B1520" s="3">
        <v>45288</v>
      </c>
      <c r="C1520" s="2" t="s">
        <v>109</v>
      </c>
      <c r="D1520" s="47" t="str">
        <f>_xlfn.XLOOKUP(C1520,Proveedores!A:A,Proveedores!B:B)</f>
        <v>SANTA ISABEL</v>
      </c>
      <c r="E1520" s="2">
        <v>1036</v>
      </c>
      <c r="F1520" s="2" t="str">
        <f>_xlfn.XLOOKUP(E1520,Productos!A:A,Productos!B:B)</f>
        <v>SERVILLETAS</v>
      </c>
      <c r="G1520" s="2" t="str">
        <f>_xlfn.XLOOKUP(F1520,Productos!B:B,Productos!C:C)</f>
        <v>UN</v>
      </c>
      <c r="H1520" s="12">
        <v>1</v>
      </c>
      <c r="I1520" s="14">
        <v>1919</v>
      </c>
      <c r="J1520" s="14">
        <v>960</v>
      </c>
      <c r="K1520" s="10">
        <f t="shared" si="23"/>
        <v>959</v>
      </c>
    </row>
    <row r="1521" spans="1:11" x14ac:dyDescent="0.3">
      <c r="A1521" s="2">
        <f>IF(_xlfn.CONCAT(B1521:C1521)=_xlfn.CONCAT(B1520:C1520),MAX($A$2:A1520),MAX($A$2:A1520)+1)</f>
        <v>745</v>
      </c>
      <c r="B1521" s="3">
        <v>45291</v>
      </c>
      <c r="C1521" s="2" t="s">
        <v>819</v>
      </c>
      <c r="D1521" s="47" t="str">
        <f>_xlfn.XLOOKUP(C1521,Proveedores!A:A,Proveedores!B:B)</f>
        <v>SANTA ISABEL LA CANTERA</v>
      </c>
      <c r="E1521" s="2">
        <v>1008</v>
      </c>
      <c r="F1521" s="2" t="str">
        <f>_xlfn.XLOOKUP(E1521,Productos!A:A,Productos!B:B)</f>
        <v>PAN CASA</v>
      </c>
      <c r="G1521" s="2" t="str">
        <f>_xlfn.XLOOKUP(F1521,Productos!B:B,Productos!C:C)</f>
        <v>KG</v>
      </c>
      <c r="H1521" s="12">
        <v>0.84599999999999997</v>
      </c>
      <c r="I1521" s="14">
        <v>1690</v>
      </c>
      <c r="J1521" s="14">
        <v>72</v>
      </c>
      <c r="K1521" s="10">
        <f t="shared" si="23"/>
        <v>1358</v>
      </c>
    </row>
    <row r="1522" spans="1:11" x14ac:dyDescent="0.3">
      <c r="A1522" s="2">
        <f>IF(_xlfn.CONCAT(B1522:C1522)=_xlfn.CONCAT(B1521:C1521),MAX($A$2:A1521),MAX($A$2:A1521)+1)</f>
        <v>745</v>
      </c>
      <c r="B1522" s="3">
        <v>45291</v>
      </c>
      <c r="C1522" s="2" t="s">
        <v>819</v>
      </c>
      <c r="D1522" s="47" t="str">
        <f>_xlfn.XLOOKUP(C1522,Proveedores!A:A,Proveedores!B:B)</f>
        <v>SANTA ISABEL LA CANTERA</v>
      </c>
      <c r="E1522" s="2">
        <v>1014</v>
      </c>
      <c r="F1522" s="2" t="str">
        <f>_xlfn.XLOOKUP(E1522,Productos!A:A,Productos!B:B)</f>
        <v>BEBIDA</v>
      </c>
      <c r="G1522" s="2" t="str">
        <f>_xlfn.XLOOKUP(F1522,Productos!B:B,Productos!C:C)</f>
        <v>UN</v>
      </c>
      <c r="H1522" s="12">
        <v>1</v>
      </c>
      <c r="I1522" s="14">
        <v>2190</v>
      </c>
      <c r="J1522" s="14">
        <v>610</v>
      </c>
      <c r="K1522" s="10">
        <f t="shared" si="23"/>
        <v>1580</v>
      </c>
    </row>
    <row r="1523" spans="1:11" x14ac:dyDescent="0.3">
      <c r="A1523" s="2">
        <f>IF(_xlfn.CONCAT(B1523:C1523)=_xlfn.CONCAT(B1522:C1522),MAX($A$2:A1522),MAX($A$2:A1522)+1)</f>
        <v>745</v>
      </c>
      <c r="B1523" s="3">
        <v>45291</v>
      </c>
      <c r="C1523" s="2" t="s">
        <v>819</v>
      </c>
      <c r="D1523" s="47" t="str">
        <f>_xlfn.XLOOKUP(C1523,Proveedores!A:A,Proveedores!B:B)</f>
        <v>SANTA ISABEL LA CANTERA</v>
      </c>
      <c r="E1523" s="2">
        <v>56</v>
      </c>
      <c r="F1523" s="2" t="str">
        <f>_xlfn.XLOOKUP(E1523,Productos!A:A,Productos!B:B)</f>
        <v>VERDURAS</v>
      </c>
      <c r="G1523" s="2" t="str">
        <f>_xlfn.XLOOKUP(F1523,Productos!B:B,Productos!C:C)</f>
        <v>UN</v>
      </c>
      <c r="H1523" s="12">
        <v>1</v>
      </c>
      <c r="I1523" s="14">
        <v>5550</v>
      </c>
      <c r="J1523" s="14">
        <v>1560</v>
      </c>
      <c r="K1523" s="10">
        <f t="shared" si="23"/>
        <v>3990</v>
      </c>
    </row>
    <row r="1524" spans="1:11" x14ac:dyDescent="0.3">
      <c r="A1524" s="2">
        <f>IF(_xlfn.CONCAT(B1524:C1524)=_xlfn.CONCAT(B1523:C1523),MAX($A$2:A1523),MAX($A$2:A1523)+1)</f>
        <v>745</v>
      </c>
      <c r="B1524" s="3">
        <v>45291</v>
      </c>
      <c r="C1524" s="2" t="s">
        <v>819</v>
      </c>
      <c r="D1524" s="47" t="str">
        <f>_xlfn.XLOOKUP(C1524,Proveedores!A:A,Proveedores!B:B)</f>
        <v>SANTA ISABEL LA CANTERA</v>
      </c>
      <c r="E1524" s="2">
        <v>27</v>
      </c>
      <c r="F1524" s="2" t="str">
        <f>_xlfn.XLOOKUP(E1524,Productos!A:A,Productos!B:B)</f>
        <v>TRUTRO DE POLLO</v>
      </c>
      <c r="G1524" s="2" t="str">
        <f>_xlfn.XLOOKUP(F1524,Productos!B:B,Productos!C:C)</f>
        <v>KG</v>
      </c>
      <c r="H1524" s="12">
        <v>1.256</v>
      </c>
      <c r="I1524" s="14">
        <v>3290</v>
      </c>
      <c r="J1524" s="14">
        <v>207</v>
      </c>
      <c r="K1524" s="10">
        <f t="shared" si="23"/>
        <v>3925</v>
      </c>
    </row>
    <row r="1525" spans="1:11" x14ac:dyDescent="0.3">
      <c r="A1525" s="2">
        <f>IF(_xlfn.CONCAT(B1525:C1525)=_xlfn.CONCAT(B1524:C1524),MAX($A$2:A1524),MAX($A$2:A1524)+1)</f>
        <v>745</v>
      </c>
      <c r="B1525" s="3">
        <v>45291</v>
      </c>
      <c r="C1525" s="2" t="s">
        <v>819</v>
      </c>
      <c r="D1525" s="47" t="str">
        <f>_xlfn.XLOOKUP(C1525,Proveedores!A:A,Proveedores!B:B)</f>
        <v>SANTA ISABEL LA CANTERA</v>
      </c>
      <c r="E1525" s="2">
        <v>11</v>
      </c>
      <c r="F1525" s="2" t="str">
        <f>_xlfn.XLOOKUP(E1525,Productos!A:A,Productos!B:B)</f>
        <v>PAN MOLDE</v>
      </c>
      <c r="G1525" s="2" t="str">
        <f>_xlfn.XLOOKUP(F1525,Productos!B:B,Productos!C:C)</f>
        <v>UN</v>
      </c>
      <c r="H1525" s="12">
        <v>1</v>
      </c>
      <c r="I1525" s="14">
        <v>2889</v>
      </c>
      <c r="J1525" s="14">
        <v>420</v>
      </c>
      <c r="K1525" s="10">
        <f t="shared" si="23"/>
        <v>2469</v>
      </c>
    </row>
    <row r="1526" spans="1:11" x14ac:dyDescent="0.3">
      <c r="A1526" s="2">
        <f>IF(_xlfn.CONCAT(B1526:C1526)=_xlfn.CONCAT(B1525:C1525),MAX($A$2:A1525),MAX($A$2:A1525)+1)</f>
        <v>745</v>
      </c>
      <c r="B1526" s="3">
        <v>45291</v>
      </c>
      <c r="C1526" s="2" t="s">
        <v>819</v>
      </c>
      <c r="D1526" s="47" t="str">
        <f>_xlfn.XLOOKUP(C1526,Proveedores!A:A,Proveedores!B:B)</f>
        <v>SANTA ISABEL LA CANTERA</v>
      </c>
      <c r="E1526" s="2">
        <v>55</v>
      </c>
      <c r="F1526" s="2" t="str">
        <f>_xlfn.XLOOKUP(E1526,Productos!A:A,Productos!B:B)</f>
        <v>CERVEZA</v>
      </c>
      <c r="G1526" s="2" t="str">
        <f>_xlfn.XLOOKUP(F1526,Productos!B:B,Productos!C:C)</f>
        <v>UN</v>
      </c>
      <c r="H1526" s="12">
        <v>2</v>
      </c>
      <c r="I1526" s="14">
        <v>2990</v>
      </c>
      <c r="J1526" s="14">
        <v>299</v>
      </c>
      <c r="K1526" s="10">
        <f t="shared" si="23"/>
        <v>5681</v>
      </c>
    </row>
    <row r="1527" spans="1:11" x14ac:dyDescent="0.3">
      <c r="A1527" s="2">
        <f>IF(_xlfn.CONCAT(B1527:C1527)=_xlfn.CONCAT(B1526:C1526),MAX($A$2:A1526),MAX($A$2:A1526)+1)</f>
        <v>745</v>
      </c>
      <c r="B1527" s="3">
        <v>45291</v>
      </c>
      <c r="C1527" s="2" t="s">
        <v>819</v>
      </c>
      <c r="D1527" s="47" t="str">
        <f>_xlfn.XLOOKUP(C1527,Proveedores!A:A,Proveedores!B:B)</f>
        <v>SANTA ISABEL LA CANTERA</v>
      </c>
      <c r="E1527" s="2">
        <v>1016</v>
      </c>
      <c r="F1527" s="2" t="str">
        <f>_xlfn.XLOOKUP(E1527,Productos!A:A,Productos!B:B)</f>
        <v>HELADO CASA</v>
      </c>
      <c r="G1527" s="2" t="str">
        <f>_xlfn.XLOOKUP(F1527,Productos!B:B,Productos!C:C)</f>
        <v>UN</v>
      </c>
      <c r="H1527" s="12">
        <v>1</v>
      </c>
      <c r="I1527" s="14">
        <v>5989</v>
      </c>
      <c r="J1527" s="14">
        <v>999</v>
      </c>
      <c r="K1527" s="10">
        <f t="shared" si="23"/>
        <v>4990</v>
      </c>
    </row>
    <row r="1528" spans="1:11" x14ac:dyDescent="0.3">
      <c r="A1528" s="2">
        <f>IF(_xlfn.CONCAT(B1528:C1528)=_xlfn.CONCAT(B1527:C1527),MAX($A$2:A1527),MAX($A$2:A1527)+1)</f>
        <v>746</v>
      </c>
      <c r="B1528" s="3">
        <v>45284</v>
      </c>
      <c r="C1528" s="2" t="s">
        <v>819</v>
      </c>
      <c r="D1528" s="47" t="str">
        <f>_xlfn.XLOOKUP(C1528,Proveedores!A:A,Proveedores!B:B)</f>
        <v>SANTA ISABEL LA CANTERA</v>
      </c>
      <c r="E1528" s="2">
        <v>55</v>
      </c>
      <c r="F1528" s="2" t="str">
        <f>_xlfn.XLOOKUP(E1528,Productos!A:A,Productos!B:B)</f>
        <v>CERVEZA</v>
      </c>
      <c r="G1528" s="2" t="str">
        <f>_xlfn.XLOOKUP(F1528,Productos!B:B,Productos!C:C)</f>
        <v>UN</v>
      </c>
      <c r="H1528" s="12">
        <v>1</v>
      </c>
      <c r="I1528" s="14">
        <v>6440</v>
      </c>
      <c r="J1528" s="14">
        <v>1850</v>
      </c>
      <c r="K1528" s="10">
        <f t="shared" si="23"/>
        <v>4590</v>
      </c>
    </row>
    <row r="1529" spans="1:11" x14ac:dyDescent="0.3">
      <c r="A1529" s="2">
        <f>IF(_xlfn.CONCAT(B1529:C1529)=_xlfn.CONCAT(B1528:C1528),MAX($A$2:A1528),MAX($A$2:A1528)+1)</f>
        <v>746</v>
      </c>
      <c r="B1529" s="3">
        <v>45284</v>
      </c>
      <c r="C1529" s="2" t="s">
        <v>819</v>
      </c>
      <c r="D1529" s="47" t="str">
        <f>_xlfn.XLOOKUP(C1529,Proveedores!A:A,Proveedores!B:B)</f>
        <v>SANTA ISABEL LA CANTERA</v>
      </c>
      <c r="E1529" s="2">
        <v>-1</v>
      </c>
      <c r="F1529" s="2" t="str">
        <f>_xlfn.XLOOKUP(E1529,Productos!A:A,Productos!B:B)</f>
        <v>OTROS</v>
      </c>
      <c r="G1529" s="2" t="str">
        <f>_xlfn.XLOOKUP(F1529,Productos!B:B,Productos!C:C)</f>
        <v>UN</v>
      </c>
      <c r="H1529" s="12">
        <v>1</v>
      </c>
      <c r="I1529" s="14">
        <v>739</v>
      </c>
      <c r="J1529" s="14">
        <v>37</v>
      </c>
      <c r="K1529" s="10">
        <f t="shared" si="23"/>
        <v>702</v>
      </c>
    </row>
    <row r="1530" spans="1:11" x14ac:dyDescent="0.3">
      <c r="A1530" s="2">
        <f>IF(_xlfn.CONCAT(B1530:C1530)=_xlfn.CONCAT(B1529:C1529),MAX($A$2:A1529),MAX($A$2:A1529)+1)</f>
        <v>746</v>
      </c>
      <c r="B1530" s="3">
        <v>45284</v>
      </c>
      <c r="C1530" s="2" t="s">
        <v>819</v>
      </c>
      <c r="D1530" s="47" t="str">
        <f>_xlfn.XLOOKUP(C1530,Proveedores!A:A,Proveedores!B:B)</f>
        <v>SANTA ISABEL LA CANTERA</v>
      </c>
      <c r="E1530" s="2">
        <v>1015</v>
      </c>
      <c r="F1530" s="2" t="str">
        <f>_xlfn.XLOOKUP(E1530,Productos!A:A,Productos!B:B)</f>
        <v>ISOTONICA</v>
      </c>
      <c r="G1530" s="2" t="str">
        <f>_xlfn.XLOOKUP(F1530,Productos!B:B,Productos!C:C)</f>
        <v>UN</v>
      </c>
      <c r="H1530" s="12">
        <v>2</v>
      </c>
      <c r="I1530" s="14">
        <v>1490</v>
      </c>
      <c r="J1530" s="14">
        <v>800</v>
      </c>
      <c r="K1530" s="10">
        <f t="shared" si="23"/>
        <v>2180</v>
      </c>
    </row>
    <row r="1531" spans="1:11" x14ac:dyDescent="0.3">
      <c r="A1531" s="2">
        <f>IF(_xlfn.CONCAT(B1531:C1531)=_xlfn.CONCAT(B1530:C1530),MAX($A$2:A1530),MAX($A$2:A1530)+1)</f>
        <v>746</v>
      </c>
      <c r="B1531" s="3">
        <v>45284</v>
      </c>
      <c r="C1531" s="2" t="s">
        <v>819</v>
      </c>
      <c r="D1531" s="47" t="str">
        <f>_xlfn.XLOOKUP(C1531,Proveedores!A:A,Proveedores!B:B)</f>
        <v>SANTA ISABEL LA CANTERA</v>
      </c>
      <c r="E1531" s="2">
        <v>-1</v>
      </c>
      <c r="F1531" s="2" t="str">
        <f>_xlfn.XLOOKUP(E1531,Productos!A:A,Productos!B:B)</f>
        <v>OTROS</v>
      </c>
      <c r="G1531" s="2" t="str">
        <f>_xlfn.XLOOKUP(F1531,Productos!B:B,Productos!C:C)</f>
        <v>UN</v>
      </c>
      <c r="H1531" s="12">
        <v>1</v>
      </c>
      <c r="I1531" s="14">
        <v>1790</v>
      </c>
      <c r="J1531" s="14">
        <v>89</v>
      </c>
      <c r="K1531" s="10">
        <f t="shared" si="23"/>
        <v>1701</v>
      </c>
    </row>
    <row r="1532" spans="1:11" x14ac:dyDescent="0.3">
      <c r="A1532" s="2">
        <f>IF(_xlfn.CONCAT(B1532:C1532)=_xlfn.CONCAT(B1531:C1531),MAX($A$2:A1531),MAX($A$2:A1531)+1)</f>
        <v>746</v>
      </c>
      <c r="B1532" s="3">
        <v>45284</v>
      </c>
      <c r="C1532" s="2" t="s">
        <v>819</v>
      </c>
      <c r="D1532" s="47" t="str">
        <f>_xlfn.XLOOKUP(C1532,Proveedores!A:A,Proveedores!B:B)</f>
        <v>SANTA ISABEL LA CANTERA</v>
      </c>
      <c r="E1532" s="2">
        <v>1016</v>
      </c>
      <c r="F1532" s="2" t="str">
        <f>_xlfn.XLOOKUP(E1532,Productos!A:A,Productos!B:B)</f>
        <v>HELADO CASA</v>
      </c>
      <c r="G1532" s="2" t="str">
        <f>_xlfn.XLOOKUP(F1532,Productos!B:B,Productos!C:C)</f>
        <v>UN</v>
      </c>
      <c r="H1532" s="12">
        <v>1</v>
      </c>
      <c r="I1532" s="14">
        <v>4969</v>
      </c>
      <c r="J1532" s="14">
        <v>248</v>
      </c>
      <c r="K1532" s="10">
        <f t="shared" si="23"/>
        <v>4721</v>
      </c>
    </row>
    <row r="1533" spans="1:11" x14ac:dyDescent="0.3">
      <c r="A1533" s="2">
        <f>IF(_xlfn.CONCAT(B1533:C1533)=_xlfn.CONCAT(B1532:C1532),MAX($A$2:A1532),MAX($A$2:A1532)+1)</f>
        <v>746</v>
      </c>
      <c r="B1533" s="3">
        <v>45284</v>
      </c>
      <c r="C1533" s="2" t="s">
        <v>819</v>
      </c>
      <c r="D1533" s="47" t="str">
        <f>_xlfn.XLOOKUP(C1533,Proveedores!A:A,Proveedores!B:B)</f>
        <v>SANTA ISABEL LA CANTERA</v>
      </c>
      <c r="E1533" s="2">
        <v>-1</v>
      </c>
      <c r="F1533" s="2" t="str">
        <f>_xlfn.XLOOKUP(E1533,Productos!A:A,Productos!B:B)</f>
        <v>OTROS</v>
      </c>
      <c r="G1533" s="2" t="str">
        <f>_xlfn.XLOOKUP(F1533,Productos!B:B,Productos!C:C)</f>
        <v>UN</v>
      </c>
      <c r="H1533" s="12">
        <v>2</v>
      </c>
      <c r="I1533" s="14">
        <v>675</v>
      </c>
      <c r="J1533" s="14">
        <v>67</v>
      </c>
      <c r="K1533" s="10">
        <f t="shared" si="23"/>
        <v>1283</v>
      </c>
    </row>
    <row r="1534" spans="1:11" x14ac:dyDescent="0.3">
      <c r="A1534" s="2">
        <f>IF(_xlfn.CONCAT(B1534:C1534)=_xlfn.CONCAT(B1533:C1533),MAX($A$2:A1533),MAX($A$2:A1533)+1)</f>
        <v>746</v>
      </c>
      <c r="B1534" s="3">
        <v>45284</v>
      </c>
      <c r="C1534" s="2" t="s">
        <v>819</v>
      </c>
      <c r="D1534" s="47" t="str">
        <f>_xlfn.XLOOKUP(C1534,Proveedores!A:A,Proveedores!B:B)</f>
        <v>SANTA ISABEL LA CANTERA</v>
      </c>
      <c r="E1534" s="2">
        <v>-1</v>
      </c>
      <c r="F1534" s="2" t="str">
        <f>_xlfn.XLOOKUP(E1534,Productos!A:A,Productos!B:B)</f>
        <v>OTROS</v>
      </c>
      <c r="G1534" s="2" t="str">
        <f>_xlfn.XLOOKUP(F1534,Productos!B:B,Productos!C:C)</f>
        <v>UN</v>
      </c>
      <c r="H1534" s="12">
        <v>2</v>
      </c>
      <c r="I1534" s="14">
        <v>675</v>
      </c>
      <c r="J1534" s="14">
        <v>68</v>
      </c>
      <c r="K1534" s="10">
        <f t="shared" si="23"/>
        <v>1282</v>
      </c>
    </row>
    <row r="1535" spans="1:11" x14ac:dyDescent="0.3">
      <c r="A1535" s="2">
        <f>IF(_xlfn.CONCAT(B1535:C1535)=_xlfn.CONCAT(B1534:C1534),MAX($A$2:A1534),MAX($A$2:A1534)+1)</f>
        <v>746</v>
      </c>
      <c r="B1535" s="3">
        <v>45284</v>
      </c>
      <c r="C1535" s="2" t="s">
        <v>819</v>
      </c>
      <c r="D1535" s="47" t="str">
        <f>_xlfn.XLOOKUP(C1535,Proveedores!A:A,Proveedores!B:B)</f>
        <v>SANTA ISABEL LA CANTERA</v>
      </c>
      <c r="E1535" s="2">
        <v>64</v>
      </c>
      <c r="F1535" s="2" t="str">
        <f>_xlfn.XLOOKUP(E1535,Productos!A:A,Productos!B:B)</f>
        <v>MANTEQUILLA</v>
      </c>
      <c r="G1535" s="2" t="str">
        <f>_xlfn.XLOOKUP(F1535,Productos!B:B,Productos!C:C)</f>
        <v>UN</v>
      </c>
      <c r="H1535" s="12">
        <v>1</v>
      </c>
      <c r="I1535" s="14">
        <v>1489</v>
      </c>
      <c r="J1535" s="14">
        <v>75</v>
      </c>
      <c r="K1535" s="10">
        <f t="shared" si="23"/>
        <v>1414</v>
      </c>
    </row>
    <row r="1536" spans="1:11" x14ac:dyDescent="0.3">
      <c r="A1536" s="2">
        <f>IF(_xlfn.CONCAT(B1536:C1536)=_xlfn.CONCAT(B1535:C1535),MAX($A$2:A1535),MAX($A$2:A1535)+1)</f>
        <v>746</v>
      </c>
      <c r="B1536" s="3">
        <v>45284</v>
      </c>
      <c r="C1536" s="2" t="s">
        <v>819</v>
      </c>
      <c r="D1536" s="47" t="str">
        <f>_xlfn.XLOOKUP(C1536,Proveedores!A:A,Proveedores!B:B)</f>
        <v>SANTA ISABEL LA CANTERA</v>
      </c>
      <c r="E1536" s="2">
        <v>55</v>
      </c>
      <c r="F1536" s="2" t="str">
        <f>_xlfn.XLOOKUP(E1536,Productos!A:A,Productos!B:B)</f>
        <v>CERVEZA</v>
      </c>
      <c r="G1536" s="2" t="str">
        <f>_xlfn.XLOOKUP(F1536,Productos!B:B,Productos!C:C)</f>
        <v>UN</v>
      </c>
      <c r="H1536" s="12">
        <v>1</v>
      </c>
      <c r="I1536" s="14">
        <v>3590</v>
      </c>
      <c r="J1536" s="14">
        <v>180</v>
      </c>
      <c r="K1536" s="10">
        <f t="shared" si="23"/>
        <v>3410</v>
      </c>
    </row>
    <row r="1537" spans="1:11" x14ac:dyDescent="0.3">
      <c r="A1537" s="2">
        <f>IF(_xlfn.CONCAT(B1537:C1537)=_xlfn.CONCAT(B1536:C1536),MAX($A$2:A1536),MAX($A$2:A1536)+1)</f>
        <v>746</v>
      </c>
      <c r="B1537" s="3">
        <v>45284</v>
      </c>
      <c r="C1537" s="2" t="s">
        <v>819</v>
      </c>
      <c r="D1537" s="47" t="str">
        <f>_xlfn.XLOOKUP(C1537,Proveedores!A:A,Proveedores!B:B)</f>
        <v>SANTA ISABEL LA CANTERA</v>
      </c>
      <c r="E1537" s="2">
        <v>-1</v>
      </c>
      <c r="F1537" s="2" t="str">
        <f>_xlfn.XLOOKUP(E1537,Productos!A:A,Productos!B:B)</f>
        <v>OTROS</v>
      </c>
      <c r="G1537" s="2" t="str">
        <f>_xlfn.XLOOKUP(F1537,Productos!B:B,Productos!C:C)</f>
        <v>UN</v>
      </c>
      <c r="H1537" s="12">
        <v>1</v>
      </c>
      <c r="I1537" s="14">
        <v>4890</v>
      </c>
      <c r="J1537" s="14">
        <v>940</v>
      </c>
      <c r="K1537" s="10">
        <f t="shared" si="23"/>
        <v>3950</v>
      </c>
    </row>
    <row r="1538" spans="1:11" x14ac:dyDescent="0.3">
      <c r="A1538" s="2">
        <f>IF(_xlfn.CONCAT(B1538:C1538)=_xlfn.CONCAT(B1537:C1537),MAX($A$2:A1537),MAX($A$2:A1537)+1)</f>
        <v>746</v>
      </c>
      <c r="B1538" s="3">
        <v>45284</v>
      </c>
      <c r="C1538" s="2" t="s">
        <v>819</v>
      </c>
      <c r="D1538" s="47" t="str">
        <f>_xlfn.XLOOKUP(C1538,Proveedores!A:A,Proveedores!B:B)</f>
        <v>SANTA ISABEL LA CANTERA</v>
      </c>
      <c r="E1538" s="2">
        <v>-1</v>
      </c>
      <c r="F1538" s="2" t="str">
        <f>_xlfn.XLOOKUP(E1538,Productos!A:A,Productos!B:B)</f>
        <v>OTROS</v>
      </c>
      <c r="G1538" s="2" t="str">
        <f>_xlfn.XLOOKUP(F1538,Productos!B:B,Productos!C:C)</f>
        <v>UN</v>
      </c>
      <c r="H1538" s="12">
        <v>1</v>
      </c>
      <c r="I1538" s="14">
        <v>249</v>
      </c>
      <c r="J1538" s="14">
        <v>12</v>
      </c>
      <c r="K1538" s="10">
        <f t="shared" si="23"/>
        <v>237</v>
      </c>
    </row>
    <row r="1539" spans="1:11" x14ac:dyDescent="0.3">
      <c r="A1539" s="2">
        <f>IF(_xlfn.CONCAT(B1539:C1539)=_xlfn.CONCAT(B1538:C1538),MAX($A$2:A1538),MAX($A$2:A1538)+1)</f>
        <v>746</v>
      </c>
      <c r="B1539" s="3">
        <v>45284</v>
      </c>
      <c r="C1539" s="2" t="s">
        <v>819</v>
      </c>
      <c r="D1539" s="47" t="str">
        <f>_xlfn.XLOOKUP(C1539,Proveedores!A:A,Proveedores!B:B)</f>
        <v>SANTA ISABEL LA CANTERA</v>
      </c>
      <c r="E1539" s="2">
        <v>-1</v>
      </c>
      <c r="F1539" s="2" t="str">
        <f>_xlfn.XLOOKUP(E1539,Productos!A:A,Productos!B:B)</f>
        <v>OTROS</v>
      </c>
      <c r="G1539" s="2" t="str">
        <f>_xlfn.XLOOKUP(F1539,Productos!B:B,Productos!C:C)</f>
        <v>UN</v>
      </c>
      <c r="H1539" s="12">
        <v>2</v>
      </c>
      <c r="I1539" s="14">
        <v>1299</v>
      </c>
      <c r="J1539" s="14">
        <v>130</v>
      </c>
      <c r="K1539" s="10">
        <f t="shared" ref="K1539:K1602" si="24">ROUND((H1539*I1539)-J1539, 0)</f>
        <v>2468</v>
      </c>
    </row>
    <row r="1540" spans="1:11" x14ac:dyDescent="0.3">
      <c r="A1540" s="2">
        <f>IF(_xlfn.CONCAT(B1540:C1540)=_xlfn.CONCAT(B1539:C1539),MAX($A$2:A1539),MAX($A$2:A1539)+1)</f>
        <v>747</v>
      </c>
      <c r="B1540" s="3">
        <v>45282</v>
      </c>
      <c r="C1540" s="2" t="s">
        <v>651</v>
      </c>
      <c r="D1540" s="47" t="str">
        <f>_xlfn.XLOOKUP(C1540,Proveedores!A:A,Proveedores!B:B)</f>
        <v>LA POLAR</v>
      </c>
      <c r="E1540" s="2">
        <v>1040</v>
      </c>
      <c r="F1540" s="2" t="str">
        <f>_xlfn.XLOOKUP(E1540,Productos!A:A,Productos!B:B)</f>
        <v>ACCESORIOS CASA</v>
      </c>
      <c r="G1540" s="2" t="str">
        <f>_xlfn.XLOOKUP(F1540,Productos!B:B,Productos!C:C)</f>
        <v>UN</v>
      </c>
      <c r="H1540" s="12">
        <v>1</v>
      </c>
      <c r="I1540" s="10">
        <f>2961+24683+25191</f>
        <v>52835</v>
      </c>
      <c r="J1540" s="14">
        <v>0</v>
      </c>
      <c r="K1540" s="10">
        <f t="shared" si="24"/>
        <v>52835</v>
      </c>
    </row>
    <row r="1541" spans="1:11" x14ac:dyDescent="0.3">
      <c r="A1541" s="2">
        <f>IF(_xlfn.CONCAT(B1541:C1541)=_xlfn.CONCAT(B1540:C1540),MAX($A$2:A1540),MAX($A$2:A1540)+1)</f>
        <v>748</v>
      </c>
      <c r="B1541" s="3">
        <v>45283</v>
      </c>
      <c r="C1541" s="2" t="s">
        <v>113</v>
      </c>
      <c r="D1541" s="47" t="str">
        <f>_xlfn.XLOOKUP(C1541,Proveedores!A:A,Proveedores!B:B)</f>
        <v>UNIMARC</v>
      </c>
      <c r="E1541" s="2">
        <v>46</v>
      </c>
      <c r="F1541" s="2" t="str">
        <f>_xlfn.XLOOKUP(E1541,Productos!A:A,Productos!B:B)</f>
        <v>PAN MARRAQUETA</v>
      </c>
      <c r="G1541" s="2" t="str">
        <f>_xlfn.XLOOKUP(F1541,Productos!B:B,Productos!C:C)</f>
        <v>KG</v>
      </c>
      <c r="H1541" s="12">
        <v>0.81200000000000006</v>
      </c>
      <c r="I1541" s="10">
        <v>2190</v>
      </c>
      <c r="J1541" s="14">
        <v>0</v>
      </c>
      <c r="K1541" s="10">
        <f t="shared" si="24"/>
        <v>1778</v>
      </c>
    </row>
    <row r="1542" spans="1:11" x14ac:dyDescent="0.3">
      <c r="A1542" s="2">
        <f>IF(_xlfn.CONCAT(B1542:C1542)=_xlfn.CONCAT(B1541:C1541),MAX($A$2:A1541),MAX($A$2:A1541)+1)</f>
        <v>748</v>
      </c>
      <c r="B1542" s="3">
        <v>45283</v>
      </c>
      <c r="C1542" s="2" t="s">
        <v>113</v>
      </c>
      <c r="D1542" s="47" t="str">
        <f>_xlfn.XLOOKUP(C1542,Proveedores!A:A,Proveedores!B:B)</f>
        <v>UNIMARC</v>
      </c>
      <c r="E1542" s="2">
        <v>29</v>
      </c>
      <c r="F1542" s="2" t="str">
        <f>_xlfn.XLOOKUP(E1542,Productos!A:A,Productos!B:B)</f>
        <v>CHAMPIÑONES BANDEJA</v>
      </c>
      <c r="G1542" s="2" t="str">
        <f>_xlfn.XLOOKUP(F1542,Productos!B:B,Productos!C:C)</f>
        <v>UN</v>
      </c>
      <c r="H1542" s="12">
        <v>1</v>
      </c>
      <c r="I1542" s="10">
        <v>1690</v>
      </c>
      <c r="J1542" s="14">
        <v>0</v>
      </c>
      <c r="K1542" s="10">
        <f t="shared" si="24"/>
        <v>1690</v>
      </c>
    </row>
    <row r="1543" spans="1:11" x14ac:dyDescent="0.3">
      <c r="A1543" s="2">
        <f>IF(_xlfn.CONCAT(B1543:C1543)=_xlfn.CONCAT(B1542:C1542),MAX($A$2:A1542),MAX($A$2:A1542)+1)</f>
        <v>748</v>
      </c>
      <c r="B1543" s="3">
        <v>45283</v>
      </c>
      <c r="C1543" s="2" t="s">
        <v>113</v>
      </c>
      <c r="D1543" s="47" t="str">
        <f>_xlfn.XLOOKUP(C1543,Proveedores!A:A,Proveedores!B:B)</f>
        <v>UNIMARC</v>
      </c>
      <c r="E1543" s="2">
        <v>142</v>
      </c>
      <c r="F1543" s="2" t="str">
        <f>_xlfn.XLOOKUP(E1543,Productos!A:A,Productos!B:B)</f>
        <v xml:space="preserve">AGUARDIENTE </v>
      </c>
      <c r="G1543" s="2" t="str">
        <f>_xlfn.XLOOKUP(F1543,Productos!B:B,Productos!C:C)</f>
        <v>UN</v>
      </c>
      <c r="H1543" s="12">
        <v>1</v>
      </c>
      <c r="I1543" s="10">
        <v>5890</v>
      </c>
      <c r="J1543" s="14">
        <v>900</v>
      </c>
      <c r="K1543" s="10">
        <f t="shared" si="24"/>
        <v>4990</v>
      </c>
    </row>
    <row r="1544" spans="1:11" x14ac:dyDescent="0.3">
      <c r="A1544" s="2">
        <f>IF(_xlfn.CONCAT(B1544:C1544)=_xlfn.CONCAT(B1543:C1543),MAX($A$2:A1543),MAX($A$2:A1543)+1)</f>
        <v>748</v>
      </c>
      <c r="B1544" s="3">
        <v>45283</v>
      </c>
      <c r="C1544" s="2" t="s">
        <v>113</v>
      </c>
      <c r="D1544" s="47" t="str">
        <f>_xlfn.XLOOKUP(C1544,Proveedores!A:A,Proveedores!B:B)</f>
        <v>UNIMARC</v>
      </c>
      <c r="E1544" s="2">
        <v>55</v>
      </c>
      <c r="F1544" s="2" t="str">
        <f>_xlfn.XLOOKUP(E1544,Productos!A:A,Productos!B:B)</f>
        <v>CERVEZA</v>
      </c>
      <c r="G1544" s="2" t="str">
        <f>_xlfn.XLOOKUP(F1544,Productos!B:B,Productos!C:C)</f>
        <v>UN</v>
      </c>
      <c r="H1544" s="12">
        <v>2</v>
      </c>
      <c r="I1544" s="10">
        <v>1330</v>
      </c>
      <c r="J1544" s="14">
        <f>2*335</f>
        <v>670</v>
      </c>
      <c r="K1544" s="10">
        <f t="shared" si="24"/>
        <v>1990</v>
      </c>
    </row>
    <row r="1545" spans="1:11" x14ac:dyDescent="0.3">
      <c r="A1545" s="2">
        <f>IF(_xlfn.CONCAT(B1545:C1545)=_xlfn.CONCAT(B1544:C1544),MAX($A$2:A1544),MAX($A$2:A1544)+1)</f>
        <v>749</v>
      </c>
      <c r="B1545" s="3">
        <v>45273</v>
      </c>
      <c r="C1545" s="2" t="s">
        <v>113</v>
      </c>
      <c r="D1545" s="47" t="str">
        <f>_xlfn.XLOOKUP(C1545,Proveedores!A:A,Proveedores!B:B)</f>
        <v>UNIMARC</v>
      </c>
      <c r="E1545" s="2">
        <v>5</v>
      </c>
      <c r="F1545" s="2" t="str">
        <f>_xlfn.XLOOKUP(E1545,Productos!A:A,Productos!B:B)</f>
        <v>FIDEOS - TALLARINES</v>
      </c>
      <c r="G1545" s="2" t="str">
        <f>_xlfn.XLOOKUP(F1545,Productos!B:B,Productos!C:C)</f>
        <v>UN</v>
      </c>
      <c r="H1545" s="12">
        <v>2</v>
      </c>
      <c r="I1545" s="10">
        <v>1230</v>
      </c>
      <c r="J1545" s="14">
        <v>700</v>
      </c>
      <c r="K1545" s="10">
        <f t="shared" si="24"/>
        <v>1760</v>
      </c>
    </row>
    <row r="1546" spans="1:11" x14ac:dyDescent="0.3">
      <c r="A1546" s="2">
        <f>IF(_xlfn.CONCAT(B1546:C1546)=_xlfn.CONCAT(B1545:C1545),MAX($A$2:A1545),MAX($A$2:A1545)+1)</f>
        <v>749</v>
      </c>
      <c r="B1546" s="3">
        <v>45273</v>
      </c>
      <c r="C1546" s="2" t="s">
        <v>113</v>
      </c>
      <c r="D1546" s="47" t="str">
        <f>_xlfn.XLOOKUP(C1546,Proveedores!A:A,Proveedores!B:B)</f>
        <v>UNIMARC</v>
      </c>
      <c r="E1546" s="2">
        <v>14</v>
      </c>
      <c r="F1546" s="2" t="str">
        <f>_xlfn.XLOOKUP(E1546,Productos!A:A,Productos!B:B)</f>
        <v>ARROZ</v>
      </c>
      <c r="G1546" s="2" t="str">
        <f>_xlfn.XLOOKUP(F1546,Productos!B:B,Productos!C:C)</f>
        <v>UN</v>
      </c>
      <c r="H1546" s="12">
        <v>2</v>
      </c>
      <c r="I1546" s="10">
        <v>1090</v>
      </c>
      <c r="J1546" s="14">
        <v>0</v>
      </c>
      <c r="K1546" s="10">
        <f t="shared" si="24"/>
        <v>2180</v>
      </c>
    </row>
    <row r="1547" spans="1:11" x14ac:dyDescent="0.3">
      <c r="A1547" s="2">
        <f>IF(_xlfn.CONCAT(B1547:C1547)=_xlfn.CONCAT(B1546:C1546),MAX($A$2:A1546),MAX($A$2:A1546)+1)</f>
        <v>749</v>
      </c>
      <c r="B1547" s="3">
        <v>45273</v>
      </c>
      <c r="C1547" s="2" t="s">
        <v>113</v>
      </c>
      <c r="D1547" s="47" t="str">
        <f>_xlfn.XLOOKUP(C1547,Proveedores!A:A,Proveedores!B:B)</f>
        <v>UNIMARC</v>
      </c>
      <c r="E1547" s="2">
        <v>6</v>
      </c>
      <c r="F1547" s="2" t="str">
        <f>_xlfn.XLOOKUP(E1547,Productos!A:A,Productos!B:B)</f>
        <v>FIDEOS - SPAGHETI</v>
      </c>
      <c r="G1547" s="2" t="str">
        <f>_xlfn.XLOOKUP(F1547,Productos!B:B,Productos!C:C)</f>
        <v>UN</v>
      </c>
      <c r="H1547" s="12">
        <v>4</v>
      </c>
      <c r="I1547" s="10">
        <v>1230</v>
      </c>
      <c r="J1547" s="14">
        <v>1400</v>
      </c>
      <c r="K1547" s="10">
        <f t="shared" si="24"/>
        <v>3520</v>
      </c>
    </row>
    <row r="1548" spans="1:11" x14ac:dyDescent="0.3">
      <c r="A1548" s="2">
        <f>IF(_xlfn.CONCAT(B1548:C1548)=_xlfn.CONCAT(B1547:C1547),MAX($A$2:A1547),MAX($A$2:A1547)+1)</f>
        <v>749</v>
      </c>
      <c r="B1548" s="3">
        <v>45273</v>
      </c>
      <c r="C1548" s="2" t="s">
        <v>113</v>
      </c>
      <c r="D1548" s="47" t="str">
        <f>_xlfn.XLOOKUP(C1548,Proveedores!A:A,Proveedores!B:B)</f>
        <v>UNIMARC</v>
      </c>
      <c r="E1548" s="2">
        <v>43</v>
      </c>
      <c r="F1548" s="2" t="str">
        <f>_xlfn.XLOOKUP(E1548,Productos!A:A,Productos!B:B)</f>
        <v>VINO BLANCO</v>
      </c>
      <c r="G1548" s="2" t="str">
        <f>_xlfn.XLOOKUP(F1548,Productos!B:B,Productos!C:C)</f>
        <v>UN</v>
      </c>
      <c r="H1548" s="12">
        <v>1</v>
      </c>
      <c r="I1548" s="10">
        <v>4280</v>
      </c>
      <c r="J1548" s="14">
        <v>490</v>
      </c>
      <c r="K1548" s="10">
        <f t="shared" si="24"/>
        <v>3790</v>
      </c>
    </row>
    <row r="1549" spans="1:11" x14ac:dyDescent="0.3">
      <c r="A1549" s="2">
        <f>IF(_xlfn.CONCAT(B1549:C1549)=_xlfn.CONCAT(B1548:C1548),MAX($A$2:A1548),MAX($A$2:A1548)+1)</f>
        <v>749</v>
      </c>
      <c r="B1549" s="3">
        <v>45273</v>
      </c>
      <c r="C1549" s="2" t="s">
        <v>113</v>
      </c>
      <c r="D1549" s="47" t="str">
        <f>_xlfn.XLOOKUP(C1549,Proveedores!A:A,Proveedores!B:B)</f>
        <v>UNIMARC</v>
      </c>
      <c r="E1549" s="2">
        <v>46</v>
      </c>
      <c r="F1549" s="2" t="str">
        <f>_xlfn.XLOOKUP(E1549,Productos!A:A,Productos!B:B)</f>
        <v>PAN MARRAQUETA</v>
      </c>
      <c r="G1549" s="2" t="str">
        <f>_xlfn.XLOOKUP(F1549,Productos!B:B,Productos!C:C)</f>
        <v>KG</v>
      </c>
      <c r="H1549" s="12">
        <v>0.57599999999999996</v>
      </c>
      <c r="I1549" s="10">
        <v>2189</v>
      </c>
      <c r="J1549" s="14">
        <v>0</v>
      </c>
      <c r="K1549" s="10">
        <f t="shared" si="24"/>
        <v>1261</v>
      </c>
    </row>
    <row r="1550" spans="1:11" x14ac:dyDescent="0.3">
      <c r="A1550" s="2">
        <f>IF(_xlfn.CONCAT(B1550:C1550)=_xlfn.CONCAT(B1549:C1549),MAX($A$2:A1549),MAX($A$2:A1549)+1)</f>
        <v>750</v>
      </c>
      <c r="B1550" s="3">
        <v>45265</v>
      </c>
      <c r="C1550" s="2" t="s">
        <v>113</v>
      </c>
      <c r="D1550" s="47" t="str">
        <f>_xlfn.XLOOKUP(C1550,Proveedores!A:A,Proveedores!B:B)</f>
        <v>UNIMARC</v>
      </c>
      <c r="E1550" s="2">
        <v>27</v>
      </c>
      <c r="F1550" s="2" t="str">
        <f>_xlfn.XLOOKUP(E1550,Productos!A:A,Productos!B:B)</f>
        <v>TRUTRO DE POLLO</v>
      </c>
      <c r="G1550" s="2" t="str">
        <f>_xlfn.XLOOKUP(F1550,Productos!B:B,Productos!C:C)</f>
        <v>KG</v>
      </c>
      <c r="H1550" s="12">
        <v>2.6120000000000001</v>
      </c>
      <c r="I1550" s="10">
        <v>2390</v>
      </c>
      <c r="J1550" s="14">
        <v>0</v>
      </c>
      <c r="K1550" s="10">
        <f t="shared" si="24"/>
        <v>6243</v>
      </c>
    </row>
    <row r="1551" spans="1:11" x14ac:dyDescent="0.3">
      <c r="A1551" s="2">
        <f>IF(_xlfn.CONCAT(B1551:C1551)=_xlfn.CONCAT(B1550:C1550),MAX($A$2:A1550),MAX($A$2:A1550)+1)</f>
        <v>750</v>
      </c>
      <c r="B1551" s="3">
        <v>45265</v>
      </c>
      <c r="C1551" s="2" t="s">
        <v>113</v>
      </c>
      <c r="D1551" s="47" t="str">
        <f>_xlfn.XLOOKUP(C1551,Proveedores!A:A,Proveedores!B:B)</f>
        <v>UNIMARC</v>
      </c>
      <c r="E1551" s="2">
        <v>11</v>
      </c>
      <c r="F1551" s="2" t="str">
        <f>_xlfn.XLOOKUP(E1551,Productos!A:A,Productos!B:B)</f>
        <v>PAN MOLDE</v>
      </c>
      <c r="G1551" s="2" t="str">
        <f>_xlfn.XLOOKUP(F1551,Productos!B:B,Productos!C:C)</f>
        <v>UN</v>
      </c>
      <c r="H1551" s="12">
        <v>1</v>
      </c>
      <c r="I1551" s="10">
        <v>2390</v>
      </c>
      <c r="J1551" s="14">
        <v>0</v>
      </c>
      <c r="K1551" s="10">
        <f t="shared" si="24"/>
        <v>2390</v>
      </c>
    </row>
    <row r="1552" spans="1:11" x14ac:dyDescent="0.3">
      <c r="A1552" s="2">
        <f>IF(_xlfn.CONCAT(B1552:C1552)=_xlfn.CONCAT(B1551:C1551),MAX($A$2:A1551),MAX($A$2:A1551)+1)</f>
        <v>750</v>
      </c>
      <c r="B1552" s="3">
        <v>45265</v>
      </c>
      <c r="C1552" s="2" t="s">
        <v>113</v>
      </c>
      <c r="D1552" s="47" t="str">
        <f>_xlfn.XLOOKUP(C1552,Proveedores!A:A,Proveedores!B:B)</f>
        <v>UNIMARC</v>
      </c>
      <c r="E1552" s="2">
        <v>46</v>
      </c>
      <c r="F1552" s="2" t="str">
        <f>_xlfn.XLOOKUP(E1552,Productos!A:A,Productos!B:B)</f>
        <v>PAN MARRAQUETA</v>
      </c>
      <c r="G1552" s="2" t="str">
        <f>_xlfn.XLOOKUP(F1552,Productos!B:B,Productos!C:C)</f>
        <v>KG</v>
      </c>
      <c r="H1552" s="12">
        <v>0.77200000000000002</v>
      </c>
      <c r="I1552" s="10">
        <v>2190</v>
      </c>
      <c r="J1552" s="14">
        <v>0</v>
      </c>
      <c r="K1552" s="10">
        <f t="shared" si="24"/>
        <v>1691</v>
      </c>
    </row>
    <row r="1553" spans="1:11" x14ac:dyDescent="0.3">
      <c r="A1553" s="2">
        <f>IF(_xlfn.CONCAT(B1553:C1553)=_xlfn.CONCAT(B1552:C1552),MAX($A$2:A1552),MAX($A$2:A1552)+1)</f>
        <v>750</v>
      </c>
      <c r="B1553" s="3">
        <v>45265</v>
      </c>
      <c r="C1553" s="2" t="s">
        <v>113</v>
      </c>
      <c r="D1553" s="47" t="str">
        <f>_xlfn.XLOOKUP(C1553,Proveedores!A:A,Proveedores!B:B)</f>
        <v>UNIMARC</v>
      </c>
      <c r="E1553" s="2">
        <v>14</v>
      </c>
      <c r="F1553" s="2" t="str">
        <f>_xlfn.XLOOKUP(E1553,Productos!A:A,Productos!B:B)</f>
        <v>ARROZ</v>
      </c>
      <c r="G1553" s="2" t="str">
        <f>_xlfn.XLOOKUP(F1553,Productos!B:B,Productos!C:C)</f>
        <v>UN</v>
      </c>
      <c r="H1553" s="12">
        <v>3</v>
      </c>
      <c r="I1553" s="10">
        <v>1090</v>
      </c>
      <c r="J1553" s="14">
        <v>0</v>
      </c>
      <c r="K1553" s="10">
        <f t="shared" si="24"/>
        <v>3270</v>
      </c>
    </row>
    <row r="1554" spans="1:11" x14ac:dyDescent="0.3">
      <c r="A1554" s="2">
        <f>IF(_xlfn.CONCAT(B1554:C1554)=_xlfn.CONCAT(B1553:C1553),MAX($A$2:A1553),MAX($A$2:A1553)+1)</f>
        <v>750</v>
      </c>
      <c r="B1554" s="3">
        <v>45265</v>
      </c>
      <c r="C1554" s="2" t="s">
        <v>113</v>
      </c>
      <c r="D1554" s="47" t="str">
        <f>_xlfn.XLOOKUP(C1554,Proveedores!A:A,Proveedores!B:B)</f>
        <v>UNIMARC</v>
      </c>
      <c r="E1554" s="2">
        <v>51</v>
      </c>
      <c r="F1554" s="2" t="str">
        <f>_xlfn.XLOOKUP(E1554,Productos!A:A,Productos!B:B)</f>
        <v>LAVALOZAS</v>
      </c>
      <c r="G1554" s="2" t="str">
        <f>_xlfn.XLOOKUP(F1554,Productos!B:B,Productos!C:C)</f>
        <v>UN</v>
      </c>
      <c r="H1554" s="12">
        <v>1</v>
      </c>
      <c r="I1554" s="10">
        <v>4290</v>
      </c>
      <c r="J1554" s="14">
        <v>790</v>
      </c>
      <c r="K1554" s="10">
        <f t="shared" si="24"/>
        <v>3500</v>
      </c>
    </row>
    <row r="1555" spans="1:11" x14ac:dyDescent="0.3">
      <c r="A1555" s="2">
        <f>IF(_xlfn.CONCAT(B1555:C1555)=_xlfn.CONCAT(B1554:C1554),MAX($A$2:A1554),MAX($A$2:A1554)+1)</f>
        <v>750</v>
      </c>
      <c r="B1555" s="3">
        <v>45265</v>
      </c>
      <c r="C1555" s="2" t="s">
        <v>113</v>
      </c>
      <c r="D1555" s="47" t="str">
        <f>_xlfn.XLOOKUP(C1555,Proveedores!A:A,Proveedores!B:B)</f>
        <v>UNIMARC</v>
      </c>
      <c r="E1555" s="2">
        <v>22</v>
      </c>
      <c r="F1555" s="2" t="str">
        <f>_xlfn.XLOOKUP(E1555,Productos!A:A,Productos!B:B)</f>
        <v>LASAÑA</v>
      </c>
      <c r="G1555" s="2" t="str">
        <f>_xlfn.XLOOKUP(F1555,Productos!B:B,Productos!C:C)</f>
        <v>UN</v>
      </c>
      <c r="H1555" s="12">
        <v>2</v>
      </c>
      <c r="I1555" s="10">
        <v>1950</v>
      </c>
      <c r="J1555" s="14">
        <v>580</v>
      </c>
      <c r="K1555" s="10">
        <f t="shared" si="24"/>
        <v>3320</v>
      </c>
    </row>
    <row r="1556" spans="1:11" x14ac:dyDescent="0.3">
      <c r="A1556" s="2">
        <f>IF(_xlfn.CONCAT(B1556:C1556)=_xlfn.CONCAT(B1555:C1555),MAX($A$2:A1555),MAX($A$2:A1555)+1)</f>
        <v>750</v>
      </c>
      <c r="B1556" s="3">
        <v>45265</v>
      </c>
      <c r="C1556" s="2" t="s">
        <v>113</v>
      </c>
      <c r="D1556" s="47" t="str">
        <f>_xlfn.XLOOKUP(C1556,Proveedores!A:A,Proveedores!B:B)</f>
        <v>UNIMARC</v>
      </c>
      <c r="E1556" s="2">
        <v>1041</v>
      </c>
      <c r="F1556" s="2" t="str">
        <f>_xlfn.XLOOKUP(E1556,Productos!A:A,Productos!B:B)</f>
        <v>ACCESORIOS COCINA</v>
      </c>
      <c r="G1556" s="2" t="str">
        <f>_xlfn.XLOOKUP(F1556,Productos!B:B,Productos!C:C)</f>
        <v>UN</v>
      </c>
      <c r="H1556" s="12">
        <v>2</v>
      </c>
      <c r="I1556" s="10">
        <v>2490</v>
      </c>
      <c r="J1556" s="14">
        <v>2988</v>
      </c>
      <c r="K1556" s="10">
        <f t="shared" si="24"/>
        <v>1992</v>
      </c>
    </row>
    <row r="1557" spans="1:11" x14ac:dyDescent="0.3">
      <c r="A1557" s="2">
        <f>IF(_xlfn.CONCAT(B1557:C1557)=_xlfn.CONCAT(B1556:C1556),MAX($A$2:A1556),MAX($A$2:A1556)+1)</f>
        <v>751</v>
      </c>
      <c r="B1557" s="3">
        <v>45267</v>
      </c>
      <c r="C1557" s="2" t="s">
        <v>113</v>
      </c>
      <c r="D1557" s="47" t="str">
        <f>_xlfn.XLOOKUP(C1557,Proveedores!A:A,Proveedores!B:B)</f>
        <v>UNIMARC</v>
      </c>
      <c r="E1557" s="2">
        <v>5</v>
      </c>
      <c r="F1557" s="2" t="str">
        <f>_xlfn.XLOOKUP(E1557,Productos!A:A,Productos!B:B)</f>
        <v>FIDEOS - TALLARINES</v>
      </c>
      <c r="G1557" s="2" t="str">
        <f>_xlfn.XLOOKUP(F1557,Productos!B:B,Productos!C:C)</f>
        <v>UN</v>
      </c>
      <c r="H1557" s="12">
        <v>3</v>
      </c>
      <c r="I1557" s="10">
        <v>760</v>
      </c>
      <c r="J1557" s="14">
        <v>0</v>
      </c>
      <c r="K1557" s="10">
        <f t="shared" si="24"/>
        <v>2280</v>
      </c>
    </row>
    <row r="1558" spans="1:11" x14ac:dyDescent="0.3">
      <c r="A1558" s="2">
        <f>IF(_xlfn.CONCAT(B1558:C1558)=_xlfn.CONCAT(B1557:C1557),MAX($A$2:A1557),MAX($A$2:A1557)+1)</f>
        <v>751</v>
      </c>
      <c r="B1558" s="3">
        <v>45267</v>
      </c>
      <c r="C1558" s="2" t="s">
        <v>113</v>
      </c>
      <c r="D1558" s="47" t="str">
        <f>_xlfn.XLOOKUP(C1558,Proveedores!A:A,Proveedores!B:B)</f>
        <v>UNIMARC</v>
      </c>
      <c r="E1558" s="2">
        <v>6</v>
      </c>
      <c r="F1558" s="2" t="str">
        <f>_xlfn.XLOOKUP(E1558,Productos!A:A,Productos!B:B)</f>
        <v>FIDEOS - SPAGHETI</v>
      </c>
      <c r="G1558" s="2" t="str">
        <f>_xlfn.XLOOKUP(F1558,Productos!B:B,Productos!C:C)</f>
        <v>UN</v>
      </c>
      <c r="H1558" s="12">
        <v>2</v>
      </c>
      <c r="I1558" s="10">
        <v>1240</v>
      </c>
      <c r="J1558" s="14">
        <v>0</v>
      </c>
      <c r="K1558" s="10">
        <f t="shared" si="24"/>
        <v>2480</v>
      </c>
    </row>
    <row r="1559" spans="1:11" x14ac:dyDescent="0.3">
      <c r="A1559" s="2">
        <f>IF(_xlfn.CONCAT(B1559:C1559)=_xlfn.CONCAT(B1558:C1558),MAX($A$2:A1558),MAX($A$2:A1558)+1)</f>
        <v>751</v>
      </c>
      <c r="B1559" s="3">
        <v>45267</v>
      </c>
      <c r="C1559" s="2" t="s">
        <v>113</v>
      </c>
      <c r="D1559" s="47" t="str">
        <f>_xlfn.XLOOKUP(C1559,Proveedores!A:A,Proveedores!B:B)</f>
        <v>UNIMARC</v>
      </c>
      <c r="E1559" s="2">
        <v>1015</v>
      </c>
      <c r="F1559" s="2" t="str">
        <f>_xlfn.XLOOKUP(E1559,Productos!A:A,Productos!B:B)</f>
        <v>ISOTONICA</v>
      </c>
      <c r="G1559" s="2" t="str">
        <f>_xlfn.XLOOKUP(F1559,Productos!B:B,Productos!C:C)</f>
        <v>UN</v>
      </c>
      <c r="H1559" s="12">
        <v>2</v>
      </c>
      <c r="I1559" s="10">
        <v>1450</v>
      </c>
      <c r="J1559" s="14">
        <v>880</v>
      </c>
      <c r="K1559" s="10">
        <f t="shared" si="24"/>
        <v>2020</v>
      </c>
    </row>
    <row r="1560" spans="1:11" x14ac:dyDescent="0.3">
      <c r="A1560" s="2">
        <f>IF(_xlfn.CONCAT(B1560:C1560)=_xlfn.CONCAT(B1559:C1559),MAX($A$2:A1559),MAX($A$2:A1559)+1)</f>
        <v>751</v>
      </c>
      <c r="B1560" s="3">
        <v>45267</v>
      </c>
      <c r="C1560" s="2" t="s">
        <v>113</v>
      </c>
      <c r="D1560" s="47" t="str">
        <f>_xlfn.XLOOKUP(C1560,Proveedores!A:A,Proveedores!B:B)</f>
        <v>UNIMARC</v>
      </c>
      <c r="E1560" s="2">
        <v>46</v>
      </c>
      <c r="F1560" s="2" t="str">
        <f>_xlfn.XLOOKUP(E1560,Productos!A:A,Productos!B:B)</f>
        <v>PAN MARRAQUETA</v>
      </c>
      <c r="G1560" s="2" t="str">
        <f>_xlfn.XLOOKUP(F1560,Productos!B:B,Productos!C:C)</f>
        <v>KG</v>
      </c>
      <c r="H1560" s="12">
        <v>0.79600000000000004</v>
      </c>
      <c r="I1560" s="10">
        <v>2190</v>
      </c>
      <c r="J1560" s="14">
        <v>0</v>
      </c>
      <c r="K1560" s="10">
        <f t="shared" si="24"/>
        <v>1743</v>
      </c>
    </row>
    <row r="1561" spans="1:11" x14ac:dyDescent="0.3">
      <c r="A1561" s="2">
        <f>IF(_xlfn.CONCAT(B1561:C1561)=_xlfn.CONCAT(B1560:C1560),MAX($A$2:A1560),MAX($A$2:A1560)+1)</f>
        <v>751</v>
      </c>
      <c r="B1561" s="3">
        <v>45267</v>
      </c>
      <c r="C1561" s="2" t="s">
        <v>113</v>
      </c>
      <c r="D1561" s="47" t="str">
        <f>_xlfn.XLOOKUP(C1561,Proveedores!A:A,Proveedores!B:B)</f>
        <v>UNIMARC</v>
      </c>
      <c r="E1561" s="2">
        <v>43</v>
      </c>
      <c r="F1561" s="2" t="str">
        <f>_xlfn.XLOOKUP(E1561,Productos!A:A,Productos!B:B)</f>
        <v>VINO BLANCO</v>
      </c>
      <c r="G1561" s="2" t="str">
        <f>_xlfn.XLOOKUP(F1561,Productos!B:B,Productos!C:C)</f>
        <v>UN</v>
      </c>
      <c r="H1561" s="12">
        <v>1</v>
      </c>
      <c r="I1561" s="10">
        <v>4280</v>
      </c>
      <c r="J1561" s="14">
        <v>490</v>
      </c>
      <c r="K1561" s="10">
        <f t="shared" si="24"/>
        <v>3790</v>
      </c>
    </row>
    <row r="1562" spans="1:11" x14ac:dyDescent="0.3">
      <c r="A1562" s="2">
        <f>IF(_xlfn.CONCAT(B1562:C1562)=_xlfn.CONCAT(B1561:C1561),MAX($A$2:A1561),MAX($A$2:A1561)+1)</f>
        <v>751</v>
      </c>
      <c r="B1562" s="3">
        <v>45267</v>
      </c>
      <c r="C1562" s="2" t="s">
        <v>113</v>
      </c>
      <c r="D1562" s="47" t="str">
        <f>_xlfn.XLOOKUP(C1562,Proveedores!A:A,Proveedores!B:B)</f>
        <v>UNIMARC</v>
      </c>
      <c r="E1562" s="2">
        <v>20</v>
      </c>
      <c r="F1562" s="2" t="str">
        <f>_xlfn.XLOOKUP(E1562,Productos!A:A,Productos!B:B)</f>
        <v>ACEITE 900ML</v>
      </c>
      <c r="G1562" s="2" t="str">
        <f>_xlfn.XLOOKUP(F1562,Productos!B:B,Productos!C:C)</f>
        <v>UN</v>
      </c>
      <c r="H1562" s="12">
        <v>1</v>
      </c>
      <c r="I1562" s="10">
        <v>1490</v>
      </c>
      <c r="J1562" s="14">
        <v>0</v>
      </c>
      <c r="K1562" s="10">
        <f t="shared" si="24"/>
        <v>1490</v>
      </c>
    </row>
    <row r="1563" spans="1:11" x14ac:dyDescent="0.3">
      <c r="A1563" s="2">
        <f>IF(_xlfn.CONCAT(B1563:C1563)=_xlfn.CONCAT(B1562:C1562),MAX($A$2:A1562),MAX($A$2:A1562)+1)</f>
        <v>752</v>
      </c>
      <c r="B1563" s="3">
        <v>45281</v>
      </c>
      <c r="C1563" s="2" t="s">
        <v>113</v>
      </c>
      <c r="D1563" s="47" t="str">
        <f>_xlfn.XLOOKUP(C1563,Proveedores!A:A,Proveedores!B:B)</f>
        <v>UNIMARC</v>
      </c>
      <c r="E1563" s="2">
        <v>142</v>
      </c>
      <c r="F1563" s="2" t="str">
        <f>_xlfn.XLOOKUP(E1563,Productos!A:A,Productos!B:B)</f>
        <v xml:space="preserve">AGUARDIENTE </v>
      </c>
      <c r="G1563" s="2" t="str">
        <f>_xlfn.XLOOKUP(F1563,Productos!B:B,Productos!C:C)</f>
        <v>UN</v>
      </c>
      <c r="H1563" s="12">
        <v>1</v>
      </c>
      <c r="I1563" s="10">
        <v>5890</v>
      </c>
      <c r="J1563" s="14">
        <v>900</v>
      </c>
      <c r="K1563" s="10">
        <f t="shared" si="24"/>
        <v>4990</v>
      </c>
    </row>
    <row r="1564" spans="1:11" x14ac:dyDescent="0.3">
      <c r="A1564" s="2">
        <f>IF(_xlfn.CONCAT(B1564:C1564)=_xlfn.CONCAT(B1563:C1563),MAX($A$2:A1563),MAX($A$2:A1563)+1)</f>
        <v>752</v>
      </c>
      <c r="B1564" s="3">
        <v>45281</v>
      </c>
      <c r="C1564" s="2" t="s">
        <v>113</v>
      </c>
      <c r="D1564" s="47" t="str">
        <f>_xlfn.XLOOKUP(C1564,Proveedores!A:A,Proveedores!B:B)</f>
        <v>UNIMARC</v>
      </c>
      <c r="E1564" s="2">
        <v>11</v>
      </c>
      <c r="F1564" s="2" t="str">
        <f>_xlfn.XLOOKUP(E1564,Productos!A:A,Productos!B:B)</f>
        <v>PAN MOLDE</v>
      </c>
      <c r="G1564" s="2" t="str">
        <f>_xlfn.XLOOKUP(F1564,Productos!B:B,Productos!C:C)</f>
        <v>UN</v>
      </c>
      <c r="H1564" s="12">
        <v>1</v>
      </c>
      <c r="I1564" s="10">
        <v>2390</v>
      </c>
      <c r="J1564" s="14">
        <v>100</v>
      </c>
      <c r="K1564" s="10">
        <f t="shared" si="24"/>
        <v>2290</v>
      </c>
    </row>
    <row r="1565" spans="1:11" x14ac:dyDescent="0.3">
      <c r="A1565" s="2">
        <f>IF(_xlfn.CONCAT(B1565:C1565)=_xlfn.CONCAT(B1564:C1564),MAX($A$2:A1564),MAX($A$2:A1564)+1)</f>
        <v>752</v>
      </c>
      <c r="B1565" s="3">
        <v>45281</v>
      </c>
      <c r="C1565" s="2" t="s">
        <v>113</v>
      </c>
      <c r="D1565" s="47" t="str">
        <f>_xlfn.XLOOKUP(C1565,Proveedores!A:A,Proveedores!B:B)</f>
        <v>UNIMARC</v>
      </c>
      <c r="E1565" s="2">
        <v>5</v>
      </c>
      <c r="F1565" s="2" t="str">
        <f>_xlfn.XLOOKUP(E1565,Productos!A:A,Productos!B:B)</f>
        <v>FIDEOS - TALLARINES</v>
      </c>
      <c r="G1565" s="2" t="str">
        <f>_xlfn.XLOOKUP(F1565,Productos!B:B,Productos!C:C)</f>
        <v>UN</v>
      </c>
      <c r="H1565" s="12">
        <v>4</v>
      </c>
      <c r="I1565" s="10">
        <v>880</v>
      </c>
      <c r="J1565" s="14">
        <v>0</v>
      </c>
      <c r="K1565" s="10">
        <f t="shared" si="24"/>
        <v>3520</v>
      </c>
    </row>
    <row r="1566" spans="1:11" x14ac:dyDescent="0.3">
      <c r="A1566" s="2">
        <f>IF(_xlfn.CONCAT(B1566:C1566)=_xlfn.CONCAT(B1565:C1565),MAX($A$2:A1565),MAX($A$2:A1565)+1)</f>
        <v>752</v>
      </c>
      <c r="B1566" s="3">
        <v>45281</v>
      </c>
      <c r="C1566" s="2" t="s">
        <v>113</v>
      </c>
      <c r="D1566" s="47" t="str">
        <f>_xlfn.XLOOKUP(C1566,Proveedores!A:A,Proveedores!B:B)</f>
        <v>UNIMARC</v>
      </c>
      <c r="E1566" s="2">
        <v>14</v>
      </c>
      <c r="F1566" s="2" t="str">
        <f>_xlfn.XLOOKUP(E1566,Productos!A:A,Productos!B:B)</f>
        <v>ARROZ</v>
      </c>
      <c r="G1566" s="2" t="str">
        <f>_xlfn.XLOOKUP(F1566,Productos!B:B,Productos!C:C)</f>
        <v>UN</v>
      </c>
      <c r="H1566" s="12">
        <v>2</v>
      </c>
      <c r="I1566" s="10">
        <v>1090</v>
      </c>
      <c r="J1566" s="14">
        <v>0</v>
      </c>
      <c r="K1566" s="10">
        <f t="shared" si="24"/>
        <v>2180</v>
      </c>
    </row>
    <row r="1567" spans="1:11" x14ac:dyDescent="0.3">
      <c r="A1567" s="2">
        <f>IF(_xlfn.CONCAT(B1567:C1567)=_xlfn.CONCAT(B1566:C1566),MAX($A$2:A1566),MAX($A$2:A1566)+1)</f>
        <v>752</v>
      </c>
      <c r="B1567" s="3">
        <v>45281</v>
      </c>
      <c r="C1567" s="2" t="s">
        <v>113</v>
      </c>
      <c r="D1567" s="47" t="str">
        <f>_xlfn.XLOOKUP(C1567,Proveedores!A:A,Proveedores!B:B)</f>
        <v>UNIMARC</v>
      </c>
      <c r="E1567" s="2">
        <v>1032</v>
      </c>
      <c r="F1567" s="2" t="str">
        <f>_xlfn.XLOOKUP(E1567,Productos!A:A,Productos!B:B)</f>
        <v>TÉ - CAJA</v>
      </c>
      <c r="G1567" s="2" t="str">
        <f>_xlfn.XLOOKUP(F1567,Productos!B:B,Productos!C:C)</f>
        <v>UN</v>
      </c>
      <c r="H1567" s="12">
        <v>1</v>
      </c>
      <c r="I1567" s="10">
        <v>2710</v>
      </c>
      <c r="J1567" s="14">
        <v>0</v>
      </c>
      <c r="K1567" s="10">
        <f t="shared" si="24"/>
        <v>2710</v>
      </c>
    </row>
    <row r="1568" spans="1:11" x14ac:dyDescent="0.3">
      <c r="A1568" s="2">
        <f>IF(_xlfn.CONCAT(B1568:C1568)=_xlfn.CONCAT(B1567:C1567),MAX($A$2:A1567),MAX($A$2:A1567)+1)</f>
        <v>752</v>
      </c>
      <c r="B1568" s="3">
        <v>45281</v>
      </c>
      <c r="C1568" s="2" t="s">
        <v>113</v>
      </c>
      <c r="D1568" s="47" t="str">
        <f>_xlfn.XLOOKUP(C1568,Proveedores!A:A,Proveedores!B:B)</f>
        <v>UNIMARC</v>
      </c>
      <c r="E1568" s="2">
        <v>46</v>
      </c>
      <c r="F1568" s="2" t="str">
        <f>_xlfn.XLOOKUP(E1568,Productos!A:A,Productos!B:B)</f>
        <v>PAN MARRAQUETA</v>
      </c>
      <c r="G1568" s="2" t="str">
        <f>_xlfn.XLOOKUP(F1568,Productos!B:B,Productos!C:C)</f>
        <v>KG</v>
      </c>
      <c r="H1568" s="12">
        <v>0.77</v>
      </c>
      <c r="I1568" s="10">
        <v>2190</v>
      </c>
      <c r="J1568" s="14">
        <v>0</v>
      </c>
      <c r="K1568" s="10">
        <f t="shared" si="24"/>
        <v>1686</v>
      </c>
    </row>
    <row r="1569" spans="1:11" x14ac:dyDescent="0.3">
      <c r="A1569" s="2">
        <f>IF(_xlfn.CONCAT(B1569:C1569)=_xlfn.CONCAT(B1568:C1568),MAX($A$2:A1568),MAX($A$2:A1568)+1)</f>
        <v>752</v>
      </c>
      <c r="B1569" s="3">
        <v>45281</v>
      </c>
      <c r="C1569" s="2" t="s">
        <v>113</v>
      </c>
      <c r="D1569" s="47" t="str">
        <f>_xlfn.XLOOKUP(C1569,Proveedores!A:A,Proveedores!B:B)</f>
        <v>UNIMARC</v>
      </c>
      <c r="E1569" s="2">
        <v>1008</v>
      </c>
      <c r="F1569" s="2" t="str">
        <f>_xlfn.XLOOKUP(E1569,Productos!A:A,Productos!B:B)</f>
        <v>PAN CASA</v>
      </c>
      <c r="G1569" s="2" t="str">
        <f>_xlfn.XLOOKUP(F1569,Productos!B:B,Productos!C:C)</f>
        <v>KG</v>
      </c>
      <c r="H1569" s="12">
        <v>0.54200000000000004</v>
      </c>
      <c r="I1569" s="10">
        <v>2950</v>
      </c>
      <c r="J1569" s="14">
        <v>0</v>
      </c>
      <c r="K1569" s="10">
        <f t="shared" si="24"/>
        <v>1599</v>
      </c>
    </row>
    <row r="1570" spans="1:11" x14ac:dyDescent="0.3">
      <c r="A1570" s="2">
        <f>IF(_xlfn.CONCAT(B1570:C1570)=_xlfn.CONCAT(B1569:C1569),MAX($A$2:A1569),MAX($A$2:A1569)+1)</f>
        <v>753</v>
      </c>
      <c r="B1570" s="3">
        <v>45288</v>
      </c>
      <c r="C1570" s="2" t="s">
        <v>113</v>
      </c>
      <c r="D1570" s="47" t="str">
        <f>_xlfn.XLOOKUP(C1570,Proveedores!A:A,Proveedores!B:B)</f>
        <v>UNIMARC</v>
      </c>
      <c r="E1570" s="2">
        <v>14</v>
      </c>
      <c r="F1570" s="2" t="str">
        <f>_xlfn.XLOOKUP(E1570,Productos!A:A,Productos!B:B)</f>
        <v>ARROZ</v>
      </c>
      <c r="G1570" s="2" t="str">
        <f>_xlfn.XLOOKUP(F1570,Productos!B:B,Productos!C:C)</f>
        <v>UN</v>
      </c>
      <c r="H1570" s="12">
        <v>3</v>
      </c>
      <c r="I1570" s="10">
        <v>1090</v>
      </c>
      <c r="J1570" s="14">
        <v>0</v>
      </c>
      <c r="K1570" s="10">
        <f t="shared" si="24"/>
        <v>3270</v>
      </c>
    </row>
    <row r="1571" spans="1:11" x14ac:dyDescent="0.3">
      <c r="A1571" s="2">
        <f>IF(_xlfn.CONCAT(B1571:C1571)=_xlfn.CONCAT(B1570:C1570),MAX($A$2:A1570),MAX($A$2:A1570)+1)</f>
        <v>753</v>
      </c>
      <c r="B1571" s="3">
        <v>45288</v>
      </c>
      <c r="C1571" s="2" t="s">
        <v>113</v>
      </c>
      <c r="D1571" s="47" t="str">
        <f>_xlfn.XLOOKUP(C1571,Proveedores!A:A,Proveedores!B:B)</f>
        <v>UNIMARC</v>
      </c>
      <c r="E1571" s="2">
        <v>29</v>
      </c>
      <c r="F1571" s="2" t="str">
        <f>_xlfn.XLOOKUP(E1571,Productos!A:A,Productos!B:B)</f>
        <v>CHAMPIÑONES BANDEJA</v>
      </c>
      <c r="G1571" s="2" t="str">
        <f>_xlfn.XLOOKUP(F1571,Productos!B:B,Productos!C:C)</f>
        <v>UN</v>
      </c>
      <c r="H1571" s="12">
        <v>1</v>
      </c>
      <c r="I1571" s="10">
        <v>1690</v>
      </c>
      <c r="J1571" s="14">
        <v>0</v>
      </c>
      <c r="K1571" s="10">
        <f t="shared" si="24"/>
        <v>1690</v>
      </c>
    </row>
    <row r="1572" spans="1:11" x14ac:dyDescent="0.3">
      <c r="A1572" s="2">
        <f>IF(_xlfn.CONCAT(B1572:C1572)=_xlfn.CONCAT(B1571:C1571),MAX($A$2:A1571),MAX($A$2:A1571)+1)</f>
        <v>753</v>
      </c>
      <c r="B1572" s="3">
        <v>45288</v>
      </c>
      <c r="C1572" s="2" t="s">
        <v>113</v>
      </c>
      <c r="D1572" s="47" t="str">
        <f>_xlfn.XLOOKUP(C1572,Proveedores!A:A,Proveedores!B:B)</f>
        <v>UNIMARC</v>
      </c>
      <c r="E1572" s="2">
        <v>46</v>
      </c>
      <c r="F1572" s="2" t="str">
        <f>_xlfn.XLOOKUP(E1572,Productos!A:A,Productos!B:B)</f>
        <v>PAN MARRAQUETA</v>
      </c>
      <c r="G1572" s="2" t="str">
        <f>_xlfn.XLOOKUP(F1572,Productos!B:B,Productos!C:C)</f>
        <v>KG</v>
      </c>
      <c r="H1572" s="12">
        <v>0.76600000000000001</v>
      </c>
      <c r="I1572" s="10">
        <v>2191</v>
      </c>
      <c r="J1572" s="14">
        <v>0</v>
      </c>
      <c r="K1572" s="10">
        <f t="shared" si="24"/>
        <v>1678</v>
      </c>
    </row>
    <row r="1573" spans="1:11" x14ac:dyDescent="0.3">
      <c r="A1573" s="2">
        <f>IF(_xlfn.CONCAT(B1573:C1573)=_xlfn.CONCAT(B1572:C1572),MAX($A$2:A1572),MAX($A$2:A1572)+1)</f>
        <v>753</v>
      </c>
      <c r="B1573" s="3">
        <v>45288</v>
      </c>
      <c r="C1573" s="2" t="s">
        <v>113</v>
      </c>
      <c r="D1573" s="47" t="str">
        <f>_xlfn.XLOOKUP(C1573,Proveedores!A:A,Proveedores!B:B)</f>
        <v>UNIMARC</v>
      </c>
      <c r="E1573" s="2">
        <v>1008</v>
      </c>
      <c r="F1573" s="2" t="str">
        <f>_xlfn.XLOOKUP(E1573,Productos!A:A,Productos!B:B)</f>
        <v>PAN CASA</v>
      </c>
      <c r="G1573" s="2" t="str">
        <f>_xlfn.XLOOKUP(F1573,Productos!B:B,Productos!C:C)</f>
        <v>KG</v>
      </c>
      <c r="H1573" s="12">
        <v>0.55600000000000005</v>
      </c>
      <c r="I1573" s="10">
        <v>2950</v>
      </c>
      <c r="J1573" s="14">
        <v>0</v>
      </c>
      <c r="K1573" s="10">
        <f t="shared" si="24"/>
        <v>1640</v>
      </c>
    </row>
    <row r="1574" spans="1:11" x14ac:dyDescent="0.3">
      <c r="A1574" s="2">
        <f>IF(_xlfn.CONCAT(B1574:C1574)=_xlfn.CONCAT(B1573:C1573),MAX($A$2:A1573),MAX($A$2:A1573)+1)</f>
        <v>753</v>
      </c>
      <c r="B1574" s="3">
        <v>45288</v>
      </c>
      <c r="C1574" s="2" t="s">
        <v>113</v>
      </c>
      <c r="D1574" s="47" t="str">
        <f>_xlfn.XLOOKUP(C1574,Proveedores!A:A,Proveedores!B:B)</f>
        <v>UNIMARC</v>
      </c>
      <c r="E1574" s="2">
        <v>42</v>
      </c>
      <c r="F1574" s="2" t="str">
        <f>_xlfn.XLOOKUP(E1574,Productos!A:A,Productos!B:B)</f>
        <v>PECHUGA POLLO</v>
      </c>
      <c r="G1574" s="2" t="str">
        <f>_xlfn.XLOOKUP(F1574,Productos!B:B,Productos!C:C)</f>
        <v>KG</v>
      </c>
      <c r="H1574" s="12">
        <v>2.4279999999999999</v>
      </c>
      <c r="I1574" s="10">
        <v>3899</v>
      </c>
      <c r="J1574" s="14">
        <v>0</v>
      </c>
      <c r="K1574" s="10">
        <f t="shared" si="24"/>
        <v>9467</v>
      </c>
    </row>
    <row r="1575" spans="1:11" x14ac:dyDescent="0.3">
      <c r="A1575" s="2">
        <f>IF(_xlfn.CONCAT(B1575:C1575)=_xlfn.CONCAT(B1574:C1574),MAX($A$2:A1574),MAX($A$2:A1574)+1)</f>
        <v>753</v>
      </c>
      <c r="B1575" s="3">
        <v>45288</v>
      </c>
      <c r="C1575" s="2" t="s">
        <v>113</v>
      </c>
      <c r="D1575" s="47" t="str">
        <f>_xlfn.XLOOKUP(C1575,Proveedores!A:A,Proveedores!B:B)</f>
        <v>UNIMARC</v>
      </c>
      <c r="E1575" s="2">
        <v>55</v>
      </c>
      <c r="F1575" s="2" t="str">
        <f>_xlfn.XLOOKUP(E1575,Productos!A:A,Productos!B:B)</f>
        <v>CERVEZA</v>
      </c>
      <c r="G1575" s="2" t="str">
        <f>_xlfn.XLOOKUP(F1575,Productos!B:B,Productos!C:C)</f>
        <v>UN</v>
      </c>
      <c r="H1575" s="12">
        <v>2</v>
      </c>
      <c r="I1575" s="10">
        <v>5190</v>
      </c>
      <c r="J1575" s="14">
        <v>2990</v>
      </c>
      <c r="K1575" s="10">
        <f t="shared" si="24"/>
        <v>7390</v>
      </c>
    </row>
    <row r="1576" spans="1:11" x14ac:dyDescent="0.3">
      <c r="A1576" s="2">
        <f>IF(_xlfn.CONCAT(B1576:C1576)=_xlfn.CONCAT(B1575:C1575),MAX($A$2:A1575),MAX($A$2:A1575)+1)</f>
        <v>754</v>
      </c>
      <c r="B1576" s="3">
        <v>45282</v>
      </c>
      <c r="C1576" s="2" t="s">
        <v>113</v>
      </c>
      <c r="D1576" s="47" t="str">
        <f>_xlfn.XLOOKUP(C1576,Proveedores!A:A,Proveedores!B:B)</f>
        <v>UNIMARC</v>
      </c>
      <c r="E1576" s="2">
        <v>1013</v>
      </c>
      <c r="F1576" s="2" t="str">
        <f>_xlfn.XLOOKUP(E1576,Productos!A:A,Productos!B:B)</f>
        <v>AGUA EMBOTELLADA</v>
      </c>
      <c r="G1576" s="2" t="str">
        <f>_xlfn.XLOOKUP(F1576,Productos!B:B,Productos!C:C)</f>
        <v>UN</v>
      </c>
      <c r="H1576" s="12">
        <v>2</v>
      </c>
      <c r="I1576" s="10">
        <v>750</v>
      </c>
      <c r="J1576" s="14">
        <v>250</v>
      </c>
      <c r="K1576" s="10">
        <f t="shared" si="24"/>
        <v>1250</v>
      </c>
    </row>
    <row r="1577" spans="1:11" x14ac:dyDescent="0.3">
      <c r="A1577" s="2">
        <f>IF(_xlfn.CONCAT(B1577:C1577)=_xlfn.CONCAT(B1576:C1576),MAX($A$2:A1576),MAX($A$2:A1576)+1)</f>
        <v>754</v>
      </c>
      <c r="B1577" s="3">
        <v>45282</v>
      </c>
      <c r="C1577" s="2" t="s">
        <v>113</v>
      </c>
      <c r="D1577" s="47" t="str">
        <f>_xlfn.XLOOKUP(C1577,Proveedores!A:A,Proveedores!B:B)</f>
        <v>UNIMARC</v>
      </c>
      <c r="E1577" s="2">
        <v>42</v>
      </c>
      <c r="F1577" s="2" t="str">
        <f>_xlfn.XLOOKUP(E1577,Productos!A:A,Productos!B:B)</f>
        <v>PECHUGA POLLO</v>
      </c>
      <c r="G1577" s="2" t="str">
        <f>_xlfn.XLOOKUP(F1577,Productos!B:B,Productos!C:C)</f>
        <v>KG</v>
      </c>
      <c r="H1577" s="12">
        <v>3.9159999999999999</v>
      </c>
      <c r="I1577" s="10">
        <v>2690</v>
      </c>
      <c r="J1577" s="14">
        <v>0</v>
      </c>
      <c r="K1577" s="10">
        <f t="shared" si="24"/>
        <v>10534</v>
      </c>
    </row>
    <row r="1578" spans="1:11" x14ac:dyDescent="0.3">
      <c r="A1578" s="2">
        <f>IF(_xlfn.CONCAT(B1578:C1578)=_xlfn.CONCAT(B1577:C1577),MAX($A$2:A1577),MAX($A$2:A1577)+1)</f>
        <v>754</v>
      </c>
      <c r="B1578" s="3">
        <v>45282</v>
      </c>
      <c r="C1578" s="2" t="s">
        <v>113</v>
      </c>
      <c r="D1578" s="47" t="str">
        <f>_xlfn.XLOOKUP(C1578,Proveedores!A:A,Proveedores!B:B)</f>
        <v>UNIMARC</v>
      </c>
      <c r="E1578" s="2">
        <v>27</v>
      </c>
      <c r="F1578" s="2" t="str">
        <f>_xlfn.XLOOKUP(E1578,Productos!A:A,Productos!B:B)</f>
        <v>TRUTRO DE POLLO</v>
      </c>
      <c r="G1578" s="2" t="str">
        <f>_xlfn.XLOOKUP(F1578,Productos!B:B,Productos!C:C)</f>
        <v>KG</v>
      </c>
      <c r="H1578" s="12">
        <v>2.65</v>
      </c>
      <c r="I1578" s="10">
        <v>2190</v>
      </c>
      <c r="J1578" s="14">
        <v>0</v>
      </c>
      <c r="K1578" s="10">
        <f t="shared" si="24"/>
        <v>5804</v>
      </c>
    </row>
    <row r="1579" spans="1:11" x14ac:dyDescent="0.3">
      <c r="A1579" s="2">
        <f>IF(_xlfn.CONCAT(B1579:C1579)=_xlfn.CONCAT(B1578:C1578),MAX($A$2:A1578),MAX($A$2:A1578)+1)</f>
        <v>754</v>
      </c>
      <c r="B1579" s="3">
        <v>45282</v>
      </c>
      <c r="C1579" s="2" t="s">
        <v>113</v>
      </c>
      <c r="D1579" s="47" t="str">
        <f>_xlfn.XLOOKUP(C1579,Proveedores!A:A,Proveedores!B:B)</f>
        <v>UNIMARC</v>
      </c>
      <c r="E1579" s="2">
        <v>55</v>
      </c>
      <c r="F1579" s="2" t="str">
        <f>_xlfn.XLOOKUP(E1579,Productos!A:A,Productos!B:B)</f>
        <v>CERVEZA</v>
      </c>
      <c r="G1579" s="2" t="str">
        <f>_xlfn.XLOOKUP(F1579,Productos!B:B,Productos!C:C)</f>
        <v>UN</v>
      </c>
      <c r="H1579" s="12">
        <v>2</v>
      </c>
      <c r="I1579" s="10">
        <v>1330</v>
      </c>
      <c r="J1579" s="14">
        <v>670</v>
      </c>
      <c r="K1579" s="10">
        <f t="shared" si="24"/>
        <v>1990</v>
      </c>
    </row>
    <row r="1580" spans="1:11" x14ac:dyDescent="0.3">
      <c r="A1580" s="2">
        <f>IF(_xlfn.CONCAT(B1580:C1580)=_xlfn.CONCAT(B1579:C1579),MAX($A$2:A1579),MAX($A$2:A1579)+1)</f>
        <v>754</v>
      </c>
      <c r="B1580" s="3">
        <v>45282</v>
      </c>
      <c r="C1580" s="2" t="s">
        <v>113</v>
      </c>
      <c r="D1580" s="47" t="str">
        <f>_xlfn.XLOOKUP(C1580,Proveedores!A:A,Proveedores!B:B)</f>
        <v>UNIMARC</v>
      </c>
      <c r="E1580" s="2">
        <v>55</v>
      </c>
      <c r="F1580" s="2" t="str">
        <f>_xlfn.XLOOKUP(E1580,Productos!A:A,Productos!B:B)</f>
        <v>CERVEZA</v>
      </c>
      <c r="G1580" s="2" t="str">
        <f>_xlfn.XLOOKUP(F1580,Productos!B:B,Productos!C:C)</f>
        <v>UN</v>
      </c>
      <c r="H1580" s="12">
        <v>2</v>
      </c>
      <c r="I1580" s="10">
        <v>1330</v>
      </c>
      <c r="J1580" s="14">
        <v>670</v>
      </c>
      <c r="K1580" s="10">
        <f t="shared" si="24"/>
        <v>1990</v>
      </c>
    </row>
    <row r="1581" spans="1:11" x14ac:dyDescent="0.3">
      <c r="A1581" s="2">
        <f>IF(_xlfn.CONCAT(B1581:C1581)=_xlfn.CONCAT(B1580:C1580),MAX($A$2:A1580),MAX($A$2:A1580)+1)</f>
        <v>754</v>
      </c>
      <c r="B1581" s="3">
        <v>45282</v>
      </c>
      <c r="C1581" s="2" t="s">
        <v>113</v>
      </c>
      <c r="D1581" s="47" t="str">
        <f>_xlfn.XLOOKUP(C1581,Proveedores!A:A,Proveedores!B:B)</f>
        <v>UNIMARC</v>
      </c>
      <c r="E1581" s="2">
        <v>1031</v>
      </c>
      <c r="F1581" s="2" t="str">
        <f>_xlfn.XLOOKUP(E1581,Productos!A:A,Productos!B:B)</f>
        <v>PAPAS FRITAS BOLSA - TARRO</v>
      </c>
      <c r="G1581" s="2" t="str">
        <f>_xlfn.XLOOKUP(F1581,Productos!B:B,Productos!C:C)</f>
        <v>UN</v>
      </c>
      <c r="H1581" s="12">
        <v>2</v>
      </c>
      <c r="I1581" s="10">
        <v>1690</v>
      </c>
      <c r="J1581" s="14">
        <v>1690</v>
      </c>
      <c r="K1581" s="10">
        <f t="shared" si="24"/>
        <v>1690</v>
      </c>
    </row>
    <row r="1582" spans="1:11" x14ac:dyDescent="0.3">
      <c r="A1582" s="2">
        <f>IF(_xlfn.CONCAT(B1582:C1582)=_xlfn.CONCAT(B1581:C1581),MAX($A$2:A1581),MAX($A$2:A1581)+1)</f>
        <v>754</v>
      </c>
      <c r="B1582" s="3">
        <v>45282</v>
      </c>
      <c r="C1582" s="2" t="s">
        <v>113</v>
      </c>
      <c r="D1582" s="47" t="str">
        <f>_xlfn.XLOOKUP(C1582,Proveedores!A:A,Proveedores!B:B)</f>
        <v>UNIMARC</v>
      </c>
      <c r="E1582" s="2">
        <v>46</v>
      </c>
      <c r="F1582" s="2" t="str">
        <f>_xlfn.XLOOKUP(E1582,Productos!A:A,Productos!B:B)</f>
        <v>PAN MARRAQUETA</v>
      </c>
      <c r="G1582" s="2" t="str">
        <f>_xlfn.XLOOKUP(F1582,Productos!B:B,Productos!C:C)</f>
        <v>KG</v>
      </c>
      <c r="H1582" s="12">
        <v>0.80600000000000005</v>
      </c>
      <c r="I1582" s="10">
        <v>2190</v>
      </c>
      <c r="J1582" s="14">
        <v>0</v>
      </c>
      <c r="K1582" s="10">
        <f t="shared" si="24"/>
        <v>1765</v>
      </c>
    </row>
    <row r="1583" spans="1:11" x14ac:dyDescent="0.3">
      <c r="A1583" s="2">
        <f>IF(_xlfn.CONCAT(B1583:C1583)=_xlfn.CONCAT(B1582:C1582),MAX($A$2:A1582),MAX($A$2:A1582)+1)</f>
        <v>754</v>
      </c>
      <c r="B1583" s="3">
        <v>45282</v>
      </c>
      <c r="C1583" s="2" t="s">
        <v>113</v>
      </c>
      <c r="D1583" s="47" t="str">
        <f>_xlfn.XLOOKUP(C1583,Proveedores!A:A,Proveedores!B:B)</f>
        <v>UNIMARC</v>
      </c>
      <c r="E1583" s="2">
        <v>1015</v>
      </c>
      <c r="F1583" s="2" t="str">
        <f>_xlfn.XLOOKUP(E1583,Productos!A:A,Productos!B:B)</f>
        <v>ISOTONICA</v>
      </c>
      <c r="G1583" s="2" t="str">
        <f>_xlfn.XLOOKUP(F1583,Productos!B:B,Productos!C:C)</f>
        <v>UN</v>
      </c>
      <c r="H1583" s="12">
        <v>2</v>
      </c>
      <c r="I1583" s="10">
        <v>1450</v>
      </c>
      <c r="J1583" s="14">
        <v>610</v>
      </c>
      <c r="K1583" s="10">
        <f t="shared" si="24"/>
        <v>2290</v>
      </c>
    </row>
    <row r="1584" spans="1:11" x14ac:dyDescent="0.3">
      <c r="A1584" s="2">
        <f>IF(_xlfn.CONCAT(B1584:C1584)=_xlfn.CONCAT(B1583:C1583),MAX($A$2:A1583),MAX($A$2:A1583)+1)</f>
        <v>754</v>
      </c>
      <c r="B1584" s="3">
        <v>45282</v>
      </c>
      <c r="C1584" s="2" t="s">
        <v>113</v>
      </c>
      <c r="D1584" s="47" t="str">
        <f>_xlfn.XLOOKUP(C1584,Proveedores!A:A,Proveedores!B:B)</f>
        <v>UNIMARC</v>
      </c>
      <c r="E1584" s="2">
        <v>43</v>
      </c>
      <c r="F1584" s="2" t="str">
        <f>_xlfn.XLOOKUP(E1584,Productos!A:A,Productos!B:B)</f>
        <v>VINO BLANCO</v>
      </c>
      <c r="G1584" s="2" t="str">
        <f>_xlfn.XLOOKUP(F1584,Productos!B:B,Productos!C:C)</f>
        <v>UN</v>
      </c>
      <c r="H1584" s="12">
        <v>1</v>
      </c>
      <c r="I1584" s="10">
        <v>5590</v>
      </c>
      <c r="J1584" s="14">
        <v>1677</v>
      </c>
      <c r="K1584" s="10">
        <f t="shared" si="24"/>
        <v>3913</v>
      </c>
    </row>
    <row r="1585" spans="1:11" x14ac:dyDescent="0.3">
      <c r="A1585" s="2">
        <f>IF(_xlfn.CONCAT(B1585:C1585)=_xlfn.CONCAT(B1584:C1584),MAX($A$2:A1584),MAX($A$2:A1584)+1)</f>
        <v>754</v>
      </c>
      <c r="B1585" s="3">
        <v>45282</v>
      </c>
      <c r="C1585" s="2" t="s">
        <v>113</v>
      </c>
      <c r="D1585" s="47" t="str">
        <f>_xlfn.XLOOKUP(C1585,Proveedores!A:A,Proveedores!B:B)</f>
        <v>UNIMARC</v>
      </c>
      <c r="E1585" s="2">
        <v>1017</v>
      </c>
      <c r="F1585" s="2" t="str">
        <f>_xlfn.XLOOKUP(E1585,Productos!A:A,Productos!B:B)</f>
        <v>VINO CASA</v>
      </c>
      <c r="G1585" s="2" t="str">
        <f>_xlfn.XLOOKUP(F1585,Productos!B:B,Productos!C:C)</f>
        <v>UN</v>
      </c>
      <c r="H1585" s="12">
        <v>1</v>
      </c>
      <c r="I1585" s="10">
        <v>5590</v>
      </c>
      <c r="J1585" s="14">
        <v>1677</v>
      </c>
      <c r="K1585" s="10">
        <f t="shared" si="24"/>
        <v>3913</v>
      </c>
    </row>
    <row r="1586" spans="1:11" x14ac:dyDescent="0.3">
      <c r="A1586" s="2">
        <f>IF(_xlfn.CONCAT(B1586:C1586)=_xlfn.CONCAT(B1585:C1585),MAX($A$2:A1585),MAX($A$2:A1585)+1)</f>
        <v>754</v>
      </c>
      <c r="B1586" s="3">
        <v>45282</v>
      </c>
      <c r="C1586" s="2" t="s">
        <v>113</v>
      </c>
      <c r="D1586" s="47" t="str">
        <f>_xlfn.XLOOKUP(C1586,Proveedores!A:A,Proveedores!B:B)</f>
        <v>UNIMARC</v>
      </c>
      <c r="E1586" s="2">
        <v>55</v>
      </c>
      <c r="F1586" s="2" t="str">
        <f>_xlfn.XLOOKUP(E1586,Productos!A:A,Productos!B:B)</f>
        <v>CERVEZA</v>
      </c>
      <c r="G1586" s="2" t="str">
        <f>_xlfn.XLOOKUP(F1586,Productos!B:B,Productos!C:C)</f>
        <v>UN</v>
      </c>
      <c r="H1586" s="12">
        <v>1</v>
      </c>
      <c r="I1586" s="10">
        <v>6790</v>
      </c>
      <c r="J1586" s="14">
        <v>2200</v>
      </c>
      <c r="K1586" s="10">
        <f t="shared" si="24"/>
        <v>4590</v>
      </c>
    </row>
    <row r="1587" spans="1:11" x14ac:dyDescent="0.3">
      <c r="A1587" s="2">
        <f>IF(_xlfn.CONCAT(B1587:C1587)=_xlfn.CONCAT(B1586:C1586),MAX($A$2:A1586),MAX($A$2:A1586)+1)</f>
        <v>754</v>
      </c>
      <c r="B1587" s="3">
        <v>45282</v>
      </c>
      <c r="C1587" s="2" t="s">
        <v>113</v>
      </c>
      <c r="D1587" s="47" t="str">
        <f>_xlfn.XLOOKUP(C1587,Proveedores!A:A,Proveedores!B:B)</f>
        <v>UNIMARC</v>
      </c>
      <c r="E1587" s="2">
        <v>1008</v>
      </c>
      <c r="F1587" s="2" t="str">
        <f>_xlfn.XLOOKUP(E1587,Productos!A:A,Productos!B:B)</f>
        <v>PAN CASA</v>
      </c>
      <c r="G1587" s="2" t="str">
        <f>_xlfn.XLOOKUP(F1587,Productos!B:B,Productos!C:C)</f>
        <v>KG</v>
      </c>
      <c r="H1587" s="12">
        <v>0.58799999999999997</v>
      </c>
      <c r="I1587" s="10">
        <v>2190</v>
      </c>
      <c r="J1587" s="14">
        <v>0</v>
      </c>
      <c r="K1587" s="10">
        <f t="shared" si="24"/>
        <v>1288</v>
      </c>
    </row>
    <row r="1588" spans="1:11" x14ac:dyDescent="0.3">
      <c r="A1588" s="2">
        <f>IF(_xlfn.CONCAT(B1588:C1588)=_xlfn.CONCAT(B1587:C1587),MAX($A$2:A1587),MAX($A$2:A1587)+1)</f>
        <v>755</v>
      </c>
      <c r="B1588" s="3">
        <v>45273</v>
      </c>
      <c r="C1588" s="2" t="s">
        <v>822</v>
      </c>
      <c r="D1588" s="47" t="str">
        <f>_xlfn.XLOOKUP(C1588,Proveedores!A:A,Proveedores!B:B)</f>
        <v>LIDER PEÑUELAS</v>
      </c>
      <c r="E1588" s="2">
        <v>1040</v>
      </c>
      <c r="F1588" s="2" t="str">
        <f>_xlfn.XLOOKUP(E1588,Productos!A:A,Productos!B:B)</f>
        <v>ACCESORIOS CASA</v>
      </c>
      <c r="G1588" s="2" t="str">
        <f>_xlfn.XLOOKUP(F1588,Productos!B:B,Productos!C:C)</f>
        <v>UN</v>
      </c>
      <c r="H1588" s="12">
        <v>1</v>
      </c>
      <c r="I1588" s="10">
        <v>6990</v>
      </c>
      <c r="J1588" s="14">
        <v>2000</v>
      </c>
      <c r="K1588" s="10">
        <f t="shared" si="24"/>
        <v>4990</v>
      </c>
    </row>
    <row r="1589" spans="1:11" x14ac:dyDescent="0.3">
      <c r="A1589" s="2">
        <f>IF(_xlfn.CONCAT(B1589:C1589)=_xlfn.CONCAT(B1588:C1588),MAX($A$2:A1588),MAX($A$2:A1588)+1)</f>
        <v>755</v>
      </c>
      <c r="B1589" s="3">
        <v>45273</v>
      </c>
      <c r="C1589" s="2" t="s">
        <v>822</v>
      </c>
      <c r="D1589" s="47" t="str">
        <f>_xlfn.XLOOKUP(C1589,Proveedores!A:A,Proveedores!B:B)</f>
        <v>LIDER PEÑUELAS</v>
      </c>
      <c r="E1589" s="2">
        <v>1011</v>
      </c>
      <c r="F1589" s="2" t="str">
        <f>_xlfn.XLOOKUP(E1589,Productos!A:A,Productos!B:B)</f>
        <v>ART. LIMPIEZA</v>
      </c>
      <c r="G1589" s="2" t="str">
        <f>_xlfn.XLOOKUP(F1589,Productos!B:B,Productos!C:C)</f>
        <v>UN</v>
      </c>
      <c r="H1589" s="12">
        <v>1</v>
      </c>
      <c r="I1589" s="10">
        <v>2690</v>
      </c>
      <c r="J1589" s="14">
        <v>0</v>
      </c>
      <c r="K1589" s="10">
        <f t="shared" si="24"/>
        <v>2690</v>
      </c>
    </row>
    <row r="1590" spans="1:11" x14ac:dyDescent="0.3">
      <c r="A1590" s="2">
        <f>IF(_xlfn.CONCAT(B1590:C1590)=_xlfn.CONCAT(B1589:C1589),MAX($A$2:A1589),MAX($A$2:A1589)+1)</f>
        <v>755</v>
      </c>
      <c r="B1590" s="3">
        <v>45273</v>
      </c>
      <c r="C1590" s="2" t="s">
        <v>822</v>
      </c>
      <c r="D1590" s="47" t="str">
        <f>_xlfn.XLOOKUP(C1590,Proveedores!A:A,Proveedores!B:B)</f>
        <v>LIDER PEÑUELAS</v>
      </c>
      <c r="E1590" s="2">
        <v>48</v>
      </c>
      <c r="F1590" s="2" t="str">
        <f>_xlfn.XLOOKUP(E1590,Productos!A:A,Productos!B:B)</f>
        <v>SAL COCINA</v>
      </c>
      <c r="G1590" s="2" t="str">
        <f>_xlfn.XLOOKUP(F1590,Productos!B:B,Productos!C:C)</f>
        <v>UN</v>
      </c>
      <c r="H1590" s="12">
        <v>1</v>
      </c>
      <c r="I1590" s="10">
        <v>1290</v>
      </c>
      <c r="J1590" s="14">
        <v>0</v>
      </c>
      <c r="K1590" s="10">
        <f t="shared" si="24"/>
        <v>1290</v>
      </c>
    </row>
    <row r="1591" spans="1:11" x14ac:dyDescent="0.3">
      <c r="A1591" s="2">
        <f>IF(_xlfn.CONCAT(B1591:C1591)=_xlfn.CONCAT(B1590:C1590),MAX($A$2:A1590),MAX($A$2:A1590)+1)</f>
        <v>755</v>
      </c>
      <c r="B1591" s="3">
        <v>45273</v>
      </c>
      <c r="C1591" s="2" t="s">
        <v>822</v>
      </c>
      <c r="D1591" s="47" t="str">
        <f>_xlfn.XLOOKUP(C1591,Proveedores!A:A,Proveedores!B:B)</f>
        <v>LIDER PEÑUELAS</v>
      </c>
      <c r="E1591" s="2">
        <v>61</v>
      </c>
      <c r="F1591" s="2" t="str">
        <f>_xlfn.XLOOKUP(E1591,Productos!A:A,Productos!B:B)</f>
        <v>PATE</v>
      </c>
      <c r="G1591" s="2" t="str">
        <f>_xlfn.XLOOKUP(F1591,Productos!B:B,Productos!C:C)</f>
        <v>UN</v>
      </c>
      <c r="H1591" s="12">
        <v>1</v>
      </c>
      <c r="I1591" s="10">
        <v>2250</v>
      </c>
      <c r="J1591" s="14">
        <v>0</v>
      </c>
      <c r="K1591" s="10">
        <f t="shared" si="24"/>
        <v>2250</v>
      </c>
    </row>
    <row r="1592" spans="1:11" x14ac:dyDescent="0.3">
      <c r="A1592" s="2">
        <f>IF(_xlfn.CONCAT(B1592:C1592)=_xlfn.CONCAT(B1591:C1591),MAX($A$2:A1591),MAX($A$2:A1591)+1)</f>
        <v>755</v>
      </c>
      <c r="B1592" s="3">
        <v>45273</v>
      </c>
      <c r="C1592" s="2" t="s">
        <v>822</v>
      </c>
      <c r="D1592" s="47" t="str">
        <f>_xlfn.XLOOKUP(C1592,Proveedores!A:A,Proveedores!B:B)</f>
        <v>LIDER PEÑUELAS</v>
      </c>
      <c r="E1592" s="2">
        <v>-1</v>
      </c>
      <c r="F1592" s="2" t="str">
        <f>_xlfn.XLOOKUP(E1592,Productos!A:A,Productos!B:B)</f>
        <v>OTROS</v>
      </c>
      <c r="G1592" s="2" t="str">
        <f>_xlfn.XLOOKUP(F1592,Productos!B:B,Productos!C:C)</f>
        <v>UN</v>
      </c>
      <c r="H1592" s="12">
        <v>1</v>
      </c>
      <c r="I1592" s="10">
        <v>1000</v>
      </c>
      <c r="J1592" s="14">
        <v>0</v>
      </c>
      <c r="K1592" s="10">
        <f t="shared" si="24"/>
        <v>1000</v>
      </c>
    </row>
    <row r="1593" spans="1:11" x14ac:dyDescent="0.3">
      <c r="A1593" s="2">
        <f>IF(_xlfn.CONCAT(B1593:C1593)=_xlfn.CONCAT(B1592:C1592),MAX($A$2:A1592),MAX($A$2:A1592)+1)</f>
        <v>755</v>
      </c>
      <c r="B1593" s="3">
        <v>45273</v>
      </c>
      <c r="C1593" s="2" t="s">
        <v>822</v>
      </c>
      <c r="D1593" s="47" t="str">
        <f>_xlfn.XLOOKUP(C1593,Proveedores!A:A,Proveedores!B:B)</f>
        <v>LIDER PEÑUELAS</v>
      </c>
      <c r="E1593" s="2">
        <v>-1</v>
      </c>
      <c r="F1593" s="2" t="str">
        <f>_xlfn.XLOOKUP(E1593,Productos!A:A,Productos!B:B)</f>
        <v>OTROS</v>
      </c>
      <c r="G1593" s="2" t="str">
        <f>_xlfn.XLOOKUP(F1593,Productos!B:B,Productos!C:C)</f>
        <v>UN</v>
      </c>
      <c r="H1593" s="12">
        <v>1</v>
      </c>
      <c r="I1593" s="10">
        <v>2950</v>
      </c>
      <c r="J1593" s="14">
        <v>0</v>
      </c>
      <c r="K1593" s="10">
        <f t="shared" si="24"/>
        <v>2950</v>
      </c>
    </row>
    <row r="1594" spans="1:11" x14ac:dyDescent="0.3">
      <c r="A1594" s="2">
        <f>IF(_xlfn.CONCAT(B1594:C1594)=_xlfn.CONCAT(B1593:C1593),MAX($A$2:A1593),MAX($A$2:A1593)+1)</f>
        <v>755</v>
      </c>
      <c r="B1594" s="3">
        <v>45273</v>
      </c>
      <c r="C1594" s="2" t="s">
        <v>822</v>
      </c>
      <c r="D1594" s="47" t="str">
        <f>_xlfn.XLOOKUP(C1594,Proveedores!A:A,Proveedores!B:B)</f>
        <v>LIDER PEÑUELAS</v>
      </c>
      <c r="E1594" s="2">
        <v>-1</v>
      </c>
      <c r="F1594" s="2" t="str">
        <f>_xlfn.XLOOKUP(E1594,Productos!A:A,Productos!B:B)</f>
        <v>OTROS</v>
      </c>
      <c r="G1594" s="2" t="str">
        <f>_xlfn.XLOOKUP(F1594,Productos!B:B,Productos!C:C)</f>
        <v>UN</v>
      </c>
      <c r="H1594" s="12">
        <v>1</v>
      </c>
      <c r="I1594" s="10">
        <v>1650</v>
      </c>
      <c r="J1594" s="14">
        <v>0</v>
      </c>
      <c r="K1594" s="10">
        <f t="shared" si="24"/>
        <v>1650</v>
      </c>
    </row>
    <row r="1595" spans="1:11" x14ac:dyDescent="0.3">
      <c r="A1595" s="2">
        <f>IF(_xlfn.CONCAT(B1595:C1595)=_xlfn.CONCAT(B1594:C1594),MAX($A$2:A1594),MAX($A$2:A1594)+1)</f>
        <v>755</v>
      </c>
      <c r="B1595" s="3">
        <v>45273</v>
      </c>
      <c r="C1595" s="2" t="s">
        <v>822</v>
      </c>
      <c r="D1595" s="47" t="str">
        <f>_xlfn.XLOOKUP(C1595,Proveedores!A:A,Proveedores!B:B)</f>
        <v>LIDER PEÑUELAS</v>
      </c>
      <c r="E1595" s="2">
        <v>-1</v>
      </c>
      <c r="F1595" s="2" t="str">
        <f>_xlfn.XLOOKUP(E1595,Productos!A:A,Productos!B:B)</f>
        <v>OTROS</v>
      </c>
      <c r="G1595" s="2" t="str">
        <f>_xlfn.XLOOKUP(F1595,Productos!B:B,Productos!C:C)</f>
        <v>UN</v>
      </c>
      <c r="H1595" s="12">
        <v>1</v>
      </c>
      <c r="I1595" s="10">
        <v>1550</v>
      </c>
      <c r="J1595" s="14">
        <v>0</v>
      </c>
      <c r="K1595" s="10">
        <f t="shared" si="24"/>
        <v>1550</v>
      </c>
    </row>
    <row r="1596" spans="1:11" x14ac:dyDescent="0.3">
      <c r="A1596" s="2">
        <f>IF(_xlfn.CONCAT(B1596:C1596)=_xlfn.CONCAT(B1595:C1595),MAX($A$2:A1595),MAX($A$2:A1595)+1)</f>
        <v>755</v>
      </c>
      <c r="B1596" s="3">
        <v>45273</v>
      </c>
      <c r="C1596" s="2" t="s">
        <v>822</v>
      </c>
      <c r="D1596" s="47" t="str">
        <f>_xlfn.XLOOKUP(C1596,Proveedores!A:A,Proveedores!B:B)</f>
        <v>LIDER PEÑUELAS</v>
      </c>
      <c r="E1596" s="2">
        <v>1020</v>
      </c>
      <c r="F1596" s="2" t="str">
        <f>_xlfn.XLOOKUP(E1596,Productos!A:A,Productos!B:B)</f>
        <v>DETERGENTE</v>
      </c>
      <c r="G1596" s="2" t="str">
        <f>_xlfn.XLOOKUP(F1596,Productos!B:B,Productos!C:C)</f>
        <v>UN</v>
      </c>
      <c r="H1596" s="12">
        <v>1</v>
      </c>
      <c r="I1596" s="10">
        <v>1490</v>
      </c>
      <c r="J1596" s="14">
        <v>0</v>
      </c>
      <c r="K1596" s="10">
        <f t="shared" si="24"/>
        <v>1490</v>
      </c>
    </row>
    <row r="1597" spans="1:11" x14ac:dyDescent="0.3">
      <c r="A1597" s="2">
        <f>IF(_xlfn.CONCAT(B1597:C1597)=_xlfn.CONCAT(B1596:C1596),MAX($A$2:A1596),MAX($A$2:A1596)+1)</f>
        <v>755</v>
      </c>
      <c r="B1597" s="3">
        <v>45273</v>
      </c>
      <c r="C1597" s="2" t="s">
        <v>822</v>
      </c>
      <c r="D1597" s="47" t="str">
        <f>_xlfn.XLOOKUP(C1597,Proveedores!A:A,Proveedores!B:B)</f>
        <v>LIDER PEÑUELAS</v>
      </c>
      <c r="E1597" s="2">
        <v>-1</v>
      </c>
      <c r="F1597" s="2" t="str">
        <f>_xlfn.XLOOKUP(E1597,Productos!A:A,Productos!B:B)</f>
        <v>OTROS</v>
      </c>
      <c r="G1597" s="2" t="str">
        <f>_xlfn.XLOOKUP(F1597,Productos!B:B,Productos!C:C)</f>
        <v>UN</v>
      </c>
      <c r="H1597" s="12">
        <v>1</v>
      </c>
      <c r="I1597" s="10">
        <v>1000</v>
      </c>
      <c r="J1597" s="14">
        <v>0</v>
      </c>
      <c r="K1597" s="10">
        <f t="shared" si="24"/>
        <v>1000</v>
      </c>
    </row>
    <row r="1598" spans="1:11" x14ac:dyDescent="0.3">
      <c r="A1598" s="2">
        <f>IF(_xlfn.CONCAT(B1598:C1598)=_xlfn.CONCAT(B1597:C1597),MAX($A$2:A1597),MAX($A$2:A1597)+1)</f>
        <v>755</v>
      </c>
      <c r="B1598" s="3">
        <v>45273</v>
      </c>
      <c r="C1598" s="2" t="s">
        <v>822</v>
      </c>
      <c r="D1598" s="47" t="str">
        <f>_xlfn.XLOOKUP(C1598,Proveedores!A:A,Proveedores!B:B)</f>
        <v>LIDER PEÑUELAS</v>
      </c>
      <c r="E1598" s="2">
        <v>6</v>
      </c>
      <c r="F1598" s="2" t="str">
        <f>_xlfn.XLOOKUP(E1598,Productos!A:A,Productos!B:B)</f>
        <v>FIDEOS - SPAGHETI</v>
      </c>
      <c r="G1598" s="2" t="str">
        <f>_xlfn.XLOOKUP(F1598,Productos!B:B,Productos!C:C)</f>
        <v>UN</v>
      </c>
      <c r="H1598" s="12">
        <v>5</v>
      </c>
      <c r="I1598" s="10">
        <v>500</v>
      </c>
      <c r="J1598" s="14">
        <v>0</v>
      </c>
      <c r="K1598" s="10">
        <f t="shared" si="24"/>
        <v>2500</v>
      </c>
    </row>
    <row r="1599" spans="1:11" x14ac:dyDescent="0.3">
      <c r="A1599" s="2">
        <f>IF(_xlfn.CONCAT(B1599:C1599)=_xlfn.CONCAT(B1598:C1598),MAX($A$2:A1598),MAX($A$2:A1598)+1)</f>
        <v>755</v>
      </c>
      <c r="B1599" s="3">
        <v>45273</v>
      </c>
      <c r="C1599" s="2" t="s">
        <v>822</v>
      </c>
      <c r="D1599" s="47" t="str">
        <f>_xlfn.XLOOKUP(C1599,Proveedores!A:A,Proveedores!B:B)</f>
        <v>LIDER PEÑUELAS</v>
      </c>
      <c r="E1599" s="2">
        <v>-1</v>
      </c>
      <c r="F1599" s="2" t="str">
        <f>_xlfn.XLOOKUP(E1599,Productos!A:A,Productos!B:B)</f>
        <v>OTROS</v>
      </c>
      <c r="G1599" s="2" t="str">
        <f>_xlfn.XLOOKUP(F1599,Productos!B:B,Productos!C:C)</f>
        <v>UN</v>
      </c>
      <c r="H1599" s="12">
        <v>1</v>
      </c>
      <c r="I1599" s="10">
        <v>1990</v>
      </c>
      <c r="J1599" s="14">
        <v>0</v>
      </c>
      <c r="K1599" s="10">
        <f t="shared" si="24"/>
        <v>1990</v>
      </c>
    </row>
    <row r="1600" spans="1:11" x14ac:dyDescent="0.3">
      <c r="A1600" s="2">
        <f>IF(_xlfn.CONCAT(B1600:C1600)=_xlfn.CONCAT(B1599:C1599),MAX($A$2:A1599),MAX($A$2:A1599)+1)</f>
        <v>755</v>
      </c>
      <c r="B1600" s="3">
        <v>45273</v>
      </c>
      <c r="C1600" s="2" t="s">
        <v>822</v>
      </c>
      <c r="D1600" s="47" t="str">
        <f>_xlfn.XLOOKUP(C1600,Proveedores!A:A,Proveedores!B:B)</f>
        <v>LIDER PEÑUELAS</v>
      </c>
      <c r="E1600" s="2">
        <v>-1</v>
      </c>
      <c r="F1600" s="2" t="str">
        <f>_xlfn.XLOOKUP(E1600,Productos!A:A,Productos!B:B)</f>
        <v>OTROS</v>
      </c>
      <c r="G1600" s="2" t="str">
        <f>_xlfn.XLOOKUP(F1600,Productos!B:B,Productos!C:C)</f>
        <v>UN</v>
      </c>
      <c r="H1600" s="12">
        <v>2</v>
      </c>
      <c r="I1600" s="10">
        <v>1690</v>
      </c>
      <c r="J1600" s="14">
        <v>1380</v>
      </c>
      <c r="K1600" s="10">
        <f t="shared" si="24"/>
        <v>2000</v>
      </c>
    </row>
    <row r="1601" spans="1:11" x14ac:dyDescent="0.3">
      <c r="A1601" s="2">
        <f>IF(_xlfn.CONCAT(B1601:C1601)=_xlfn.CONCAT(B1600:C1600),MAX($A$2:A1600),MAX($A$2:A1600)+1)</f>
        <v>756</v>
      </c>
      <c r="B1601" s="3">
        <v>45282</v>
      </c>
      <c r="C1601" s="2" t="s">
        <v>466</v>
      </c>
      <c r="D1601" s="47" t="str">
        <f>_xlfn.XLOOKUP(C1601,Proveedores!A:A,Proveedores!B:B)</f>
        <v>ALVI SA</v>
      </c>
      <c r="E1601" s="2">
        <v>1</v>
      </c>
      <c r="F1601" s="2" t="str">
        <f>_xlfn.XLOOKUP(E1601,Productos!A:A,Productos!B:B)</f>
        <v>ARVEJA MINUTO VERDE</v>
      </c>
      <c r="G1601" s="2" t="str">
        <f>_xlfn.XLOOKUP(F1601,Productos!B:B,Productos!C:C)</f>
        <v>KG</v>
      </c>
      <c r="H1601" s="12">
        <v>1</v>
      </c>
      <c r="I1601" s="10">
        <v>2550</v>
      </c>
      <c r="J1601" s="14">
        <v>0</v>
      </c>
      <c r="K1601" s="10">
        <f t="shared" si="24"/>
        <v>2550</v>
      </c>
    </row>
    <row r="1602" spans="1:11" x14ac:dyDescent="0.3">
      <c r="A1602" s="2">
        <f>IF(_xlfn.CONCAT(B1602:C1602)=_xlfn.CONCAT(B1601:C1601),MAX($A$2:A1601),MAX($A$2:A1601)+1)</f>
        <v>756</v>
      </c>
      <c r="B1602" s="3">
        <v>45282</v>
      </c>
      <c r="C1602" s="2" t="s">
        <v>466</v>
      </c>
      <c r="D1602" s="47" t="str">
        <f>_xlfn.XLOOKUP(C1602,Proveedores!A:A,Proveedores!B:B)</f>
        <v>ALVI SA</v>
      </c>
      <c r="E1602" s="2">
        <v>30</v>
      </c>
      <c r="F1602" s="2" t="str">
        <f>_xlfn.XLOOKUP(E1602,Productos!A:A,Productos!B:B)</f>
        <v>CHOCLO BOLSA 1KG</v>
      </c>
      <c r="G1602" s="2" t="str">
        <f>_xlfn.XLOOKUP(F1602,Productos!B:B,Productos!C:C)</f>
        <v>UN</v>
      </c>
      <c r="H1602" s="12">
        <v>2</v>
      </c>
      <c r="I1602" s="10">
        <v>2390</v>
      </c>
      <c r="J1602" s="14">
        <v>0</v>
      </c>
      <c r="K1602" s="10">
        <f t="shared" si="24"/>
        <v>4780</v>
      </c>
    </row>
    <row r="1603" spans="1:11" x14ac:dyDescent="0.3">
      <c r="A1603" s="2">
        <f>IF(_xlfn.CONCAT(B1603:C1603)=_xlfn.CONCAT(B1602:C1602),MAX($A$2:A1602),MAX($A$2:A1602)+1)</f>
        <v>756</v>
      </c>
      <c r="B1603" s="3">
        <v>45282</v>
      </c>
      <c r="C1603" s="2" t="s">
        <v>466</v>
      </c>
      <c r="D1603" s="47" t="str">
        <f>_xlfn.XLOOKUP(C1603,Proveedores!A:A,Proveedores!B:B)</f>
        <v>ALVI SA</v>
      </c>
      <c r="E1603" s="2">
        <v>52</v>
      </c>
      <c r="F1603" s="2" t="str">
        <f>_xlfn.XLOOKUP(E1603,Productos!A:A,Productos!B:B)</f>
        <v>PRIMAVERA MINUTO VERDE</v>
      </c>
      <c r="G1603" s="2" t="str">
        <f>_xlfn.XLOOKUP(F1603,Productos!B:B,Productos!C:C)</f>
        <v>UN</v>
      </c>
      <c r="H1603" s="12">
        <v>1</v>
      </c>
      <c r="I1603" s="10">
        <v>4990</v>
      </c>
      <c r="J1603" s="14">
        <v>0</v>
      </c>
      <c r="K1603" s="10">
        <f t="shared" ref="K1603:K1666" si="25">ROUND((H1603*I1603)-J1603, 0)</f>
        <v>4990</v>
      </c>
    </row>
    <row r="1604" spans="1:11" x14ac:dyDescent="0.3">
      <c r="A1604" s="2">
        <f>IF(_xlfn.CONCAT(B1604:C1604)=_xlfn.CONCAT(B1603:C1603),MAX($A$2:A1603),MAX($A$2:A1603)+1)</f>
        <v>756</v>
      </c>
      <c r="B1604" s="3">
        <v>45282</v>
      </c>
      <c r="C1604" s="2" t="s">
        <v>466</v>
      </c>
      <c r="D1604" s="47" t="str">
        <f>_xlfn.XLOOKUP(C1604,Proveedores!A:A,Proveedores!B:B)</f>
        <v>ALVI SA</v>
      </c>
      <c r="E1604" s="2">
        <v>48</v>
      </c>
      <c r="F1604" s="2" t="str">
        <f>_xlfn.XLOOKUP(E1604,Productos!A:A,Productos!B:B)</f>
        <v>SAL COCINA</v>
      </c>
      <c r="G1604" s="2" t="str">
        <f>_xlfn.XLOOKUP(F1604,Productos!B:B,Productos!C:C)</f>
        <v>UN</v>
      </c>
      <c r="H1604" s="12">
        <v>3</v>
      </c>
      <c r="I1604" s="10">
        <v>400</v>
      </c>
      <c r="J1604" s="14">
        <v>0</v>
      </c>
      <c r="K1604" s="10">
        <f t="shared" si="25"/>
        <v>1200</v>
      </c>
    </row>
    <row r="1605" spans="1:11" x14ac:dyDescent="0.3">
      <c r="A1605" s="2">
        <f>IF(_xlfn.CONCAT(B1605:C1605)=_xlfn.CONCAT(B1604:C1604),MAX($A$2:A1604),MAX($A$2:A1604)+1)</f>
        <v>756</v>
      </c>
      <c r="B1605" s="3">
        <v>45282</v>
      </c>
      <c r="C1605" s="2" t="s">
        <v>466</v>
      </c>
      <c r="D1605" s="47" t="str">
        <f>_xlfn.XLOOKUP(C1605,Proveedores!A:A,Proveedores!B:B)</f>
        <v>ALVI SA</v>
      </c>
      <c r="E1605" s="2">
        <v>103</v>
      </c>
      <c r="F1605" s="2" t="str">
        <f>_xlfn.XLOOKUP(E1605,Productos!A:A,Productos!B:B)</f>
        <v>QUESO CREMA</v>
      </c>
      <c r="G1605" s="2" t="str">
        <f>_xlfn.XLOOKUP(F1605,Productos!B:B,Productos!C:C)</f>
        <v>UN</v>
      </c>
      <c r="H1605" s="12">
        <v>1</v>
      </c>
      <c r="I1605" s="10">
        <v>1690</v>
      </c>
      <c r="J1605" s="14">
        <v>0</v>
      </c>
      <c r="K1605" s="10">
        <f t="shared" si="25"/>
        <v>1690</v>
      </c>
    </row>
    <row r="1606" spans="1:11" x14ac:dyDescent="0.3">
      <c r="A1606" s="2">
        <f>IF(_xlfn.CONCAT(B1606:C1606)=_xlfn.CONCAT(B1605:C1605),MAX($A$2:A1605),MAX($A$2:A1605)+1)</f>
        <v>756</v>
      </c>
      <c r="B1606" s="3">
        <v>45282</v>
      </c>
      <c r="C1606" s="2" t="s">
        <v>466</v>
      </c>
      <c r="D1606" s="47" t="str">
        <f>_xlfn.XLOOKUP(C1606,Proveedores!A:A,Proveedores!B:B)</f>
        <v>ALVI SA</v>
      </c>
      <c r="E1606" s="2">
        <v>5</v>
      </c>
      <c r="F1606" s="2" t="str">
        <f>_xlfn.XLOOKUP(E1606,Productos!A:A,Productos!B:B)</f>
        <v>FIDEOS - TALLARINES</v>
      </c>
      <c r="G1606" s="2" t="str">
        <f>_xlfn.XLOOKUP(F1606,Productos!B:B,Productos!C:C)</f>
        <v>UN</v>
      </c>
      <c r="H1606" s="12">
        <v>5</v>
      </c>
      <c r="I1606" s="10">
        <v>650</v>
      </c>
      <c r="J1606" s="14">
        <v>0</v>
      </c>
      <c r="K1606" s="10">
        <f t="shared" si="25"/>
        <v>3250</v>
      </c>
    </row>
    <row r="1607" spans="1:11" x14ac:dyDescent="0.3">
      <c r="A1607" s="2">
        <f>IF(_xlfn.CONCAT(B1607:C1607)=_xlfn.CONCAT(B1606:C1606),MAX($A$2:A1606),MAX($A$2:A1606)+1)</f>
        <v>756</v>
      </c>
      <c r="B1607" s="3">
        <v>45282</v>
      </c>
      <c r="C1607" s="2" t="s">
        <v>466</v>
      </c>
      <c r="D1607" s="47" t="str">
        <f>_xlfn.XLOOKUP(C1607,Proveedores!A:A,Proveedores!B:B)</f>
        <v>ALVI SA</v>
      </c>
      <c r="E1607" s="2">
        <v>49</v>
      </c>
      <c r="F1607" s="2" t="str">
        <f>_xlfn.XLOOKUP(E1607,Productos!A:A,Productos!B:B)</f>
        <v>PAN RALLADO</v>
      </c>
      <c r="G1607" s="2" t="str">
        <f>_xlfn.XLOOKUP(F1607,Productos!B:B,Productos!C:C)</f>
        <v>UN</v>
      </c>
      <c r="H1607" s="12">
        <v>3</v>
      </c>
      <c r="I1607" s="10">
        <v>990</v>
      </c>
      <c r="J1607" s="14">
        <v>0</v>
      </c>
      <c r="K1607" s="10">
        <f t="shared" si="25"/>
        <v>2970</v>
      </c>
    </row>
    <row r="1608" spans="1:11" x14ac:dyDescent="0.3">
      <c r="A1608" s="2">
        <f>IF(_xlfn.CONCAT(B1608:C1608)=_xlfn.CONCAT(B1607:C1607),MAX($A$2:A1607),MAX($A$2:A1607)+1)</f>
        <v>756</v>
      </c>
      <c r="B1608" s="3">
        <v>45282</v>
      </c>
      <c r="C1608" s="2" t="s">
        <v>466</v>
      </c>
      <c r="D1608" s="47" t="str">
        <f>_xlfn.XLOOKUP(C1608,Proveedores!A:A,Proveedores!B:B)</f>
        <v>ALVI SA</v>
      </c>
      <c r="E1608" s="2">
        <v>1009</v>
      </c>
      <c r="F1608" s="2" t="str">
        <f>_xlfn.XLOOKUP(E1608,Productos!A:A,Productos!B:B)</f>
        <v>CAFÉ</v>
      </c>
      <c r="G1608" s="2" t="str">
        <f>_xlfn.XLOOKUP(F1608,Productos!B:B,Productos!C:C)</f>
        <v>UN</v>
      </c>
      <c r="H1608" s="12">
        <v>1</v>
      </c>
      <c r="I1608" s="10">
        <v>7230</v>
      </c>
      <c r="J1608" s="14">
        <v>0</v>
      </c>
      <c r="K1608" s="10">
        <f t="shared" si="25"/>
        <v>7230</v>
      </c>
    </row>
    <row r="1609" spans="1:11" x14ac:dyDescent="0.3">
      <c r="A1609" s="2">
        <f>IF(_xlfn.CONCAT(B1609:C1609)=_xlfn.CONCAT(B1608:C1608),MAX($A$2:A1608),MAX($A$2:A1608)+1)</f>
        <v>756</v>
      </c>
      <c r="B1609" s="3">
        <v>45282</v>
      </c>
      <c r="C1609" s="2" t="s">
        <v>466</v>
      </c>
      <c r="D1609" s="47" t="str">
        <f>_xlfn.XLOOKUP(C1609,Proveedores!A:A,Proveedores!B:B)</f>
        <v>ALVI SA</v>
      </c>
      <c r="E1609" s="2">
        <v>24</v>
      </c>
      <c r="F1609" s="2" t="str">
        <f>_xlfn.XLOOKUP(E1609,Productos!A:A,Productos!B:B)</f>
        <v>TOALLA PAPEL</v>
      </c>
      <c r="G1609" s="2" t="str">
        <f>_xlfn.XLOOKUP(F1609,Productos!B:B,Productos!C:C)</f>
        <v>UN</v>
      </c>
      <c r="H1609" s="12">
        <v>2</v>
      </c>
      <c r="I1609" s="10">
        <v>1790</v>
      </c>
      <c r="J1609" s="14">
        <v>0</v>
      </c>
      <c r="K1609" s="10">
        <f t="shared" si="25"/>
        <v>3580</v>
      </c>
    </row>
    <row r="1610" spans="1:11" x14ac:dyDescent="0.3">
      <c r="A1610" s="2">
        <f>IF(_xlfn.CONCAT(B1610:C1610)=_xlfn.CONCAT(B1609:C1609),MAX($A$2:A1609),MAX($A$2:A1609)+1)</f>
        <v>756</v>
      </c>
      <c r="B1610" s="3">
        <v>45282</v>
      </c>
      <c r="C1610" s="2" t="s">
        <v>466</v>
      </c>
      <c r="D1610" s="47" t="str">
        <f>_xlfn.XLOOKUP(C1610,Proveedores!A:A,Proveedores!B:B)</f>
        <v>ALVI SA</v>
      </c>
      <c r="E1610" s="2">
        <v>2</v>
      </c>
      <c r="F1610" s="2" t="str">
        <f>_xlfn.XLOOKUP(E1610,Productos!A:A,Productos!B:B)</f>
        <v>CREMA DE LECHE</v>
      </c>
      <c r="G1610" s="2" t="str">
        <f>_xlfn.XLOOKUP(F1610,Productos!B:B,Productos!C:C)</f>
        <v>LT</v>
      </c>
      <c r="H1610" s="12">
        <v>3</v>
      </c>
      <c r="I1610" s="10">
        <v>3550</v>
      </c>
      <c r="J1610" s="14">
        <v>0</v>
      </c>
      <c r="K1610" s="10">
        <f t="shared" si="25"/>
        <v>10650</v>
      </c>
    </row>
    <row r="1611" spans="1:11" x14ac:dyDescent="0.3">
      <c r="A1611" s="2">
        <f>IF(_xlfn.CONCAT(B1611:C1611)=_xlfn.CONCAT(B1610:C1610),MAX($A$2:A1610),MAX($A$2:A1610)+1)</f>
        <v>756</v>
      </c>
      <c r="B1611" s="3">
        <v>45282</v>
      </c>
      <c r="C1611" s="2" t="s">
        <v>466</v>
      </c>
      <c r="D1611" s="47" t="str">
        <f>_xlfn.XLOOKUP(C1611,Proveedores!A:A,Proveedores!B:B)</f>
        <v>ALVI SA</v>
      </c>
      <c r="E1611" s="2">
        <v>44</v>
      </c>
      <c r="F1611" s="2" t="str">
        <f>_xlfn.XLOOKUP(E1611,Productos!A:A,Productos!B:B)</f>
        <v>QUESO RALLADO</v>
      </c>
      <c r="G1611" s="2" t="str">
        <f>_xlfn.XLOOKUP(F1611,Productos!B:B,Productos!C:C)</f>
        <v>UN</v>
      </c>
      <c r="H1611" s="12">
        <v>1</v>
      </c>
      <c r="I1611" s="10">
        <v>1520</v>
      </c>
      <c r="J1611" s="14">
        <v>0</v>
      </c>
      <c r="K1611" s="10">
        <f t="shared" si="25"/>
        <v>1520</v>
      </c>
    </row>
    <row r="1612" spans="1:11" x14ac:dyDescent="0.3">
      <c r="A1612" s="2">
        <f>IF(_xlfn.CONCAT(B1612:C1612)=_xlfn.CONCAT(B1611:C1611),MAX($A$2:A1611),MAX($A$2:A1611)+1)</f>
        <v>756</v>
      </c>
      <c r="B1612" s="3">
        <v>45282</v>
      </c>
      <c r="C1612" s="2" t="s">
        <v>466</v>
      </c>
      <c r="D1612" s="47" t="str">
        <f>_xlfn.XLOOKUP(C1612,Proveedores!A:A,Proveedores!B:B)</f>
        <v>ALVI SA</v>
      </c>
      <c r="E1612" s="2">
        <v>1031</v>
      </c>
      <c r="F1612" s="2" t="str">
        <f>_xlfn.XLOOKUP(E1612,Productos!A:A,Productos!B:B)</f>
        <v>PAPAS FRITAS BOLSA - TARRO</v>
      </c>
      <c r="G1612" s="2" t="str">
        <f>_xlfn.XLOOKUP(F1612,Productos!B:B,Productos!C:C)</f>
        <v>UN</v>
      </c>
      <c r="H1612" s="12">
        <v>1</v>
      </c>
      <c r="I1612" s="10">
        <v>1210</v>
      </c>
      <c r="J1612" s="14">
        <v>0</v>
      </c>
      <c r="K1612" s="10">
        <f t="shared" si="25"/>
        <v>1210</v>
      </c>
    </row>
    <row r="1613" spans="1:11" x14ac:dyDescent="0.3">
      <c r="A1613" s="2">
        <f>IF(_xlfn.CONCAT(B1613:C1613)=_xlfn.CONCAT(B1612:C1612),MAX($A$2:A1612),MAX($A$2:A1612)+1)</f>
        <v>756</v>
      </c>
      <c r="B1613" s="3">
        <v>45282</v>
      </c>
      <c r="C1613" s="2" t="s">
        <v>466</v>
      </c>
      <c r="D1613" s="47" t="str">
        <f>_xlfn.XLOOKUP(C1613,Proveedores!A:A,Proveedores!B:B)</f>
        <v>ALVI SA</v>
      </c>
      <c r="E1613" s="2">
        <v>1031</v>
      </c>
      <c r="F1613" s="2" t="str">
        <f>_xlfn.XLOOKUP(E1613,Productos!A:A,Productos!B:B)</f>
        <v>PAPAS FRITAS BOLSA - TARRO</v>
      </c>
      <c r="G1613" s="2" t="str">
        <f>_xlfn.XLOOKUP(F1613,Productos!B:B,Productos!C:C)</f>
        <v>UN</v>
      </c>
      <c r="H1613" s="12">
        <v>1</v>
      </c>
      <c r="I1613" s="10">
        <v>1520</v>
      </c>
      <c r="J1613" s="14">
        <v>0</v>
      </c>
      <c r="K1613" s="10">
        <f t="shared" si="25"/>
        <v>1520</v>
      </c>
    </row>
    <row r="1614" spans="1:11" x14ac:dyDescent="0.3">
      <c r="A1614" s="2">
        <f>IF(_xlfn.CONCAT(B1614:C1614)=_xlfn.CONCAT(B1613:C1613),MAX($A$2:A1613),MAX($A$2:A1613)+1)</f>
        <v>756</v>
      </c>
      <c r="B1614" s="3">
        <v>45282</v>
      </c>
      <c r="C1614" s="2" t="s">
        <v>466</v>
      </c>
      <c r="D1614" s="47" t="str">
        <f>_xlfn.XLOOKUP(C1614,Proveedores!A:A,Proveedores!B:B)</f>
        <v>ALVI SA</v>
      </c>
      <c r="E1614" s="2">
        <v>15</v>
      </c>
      <c r="F1614" s="2" t="str">
        <f>_xlfn.XLOOKUP(E1614,Productos!A:A,Productos!B:B)</f>
        <v>AZUCAR</v>
      </c>
      <c r="G1614" s="2" t="str">
        <f>_xlfn.XLOOKUP(F1614,Productos!B:B,Productos!C:C)</f>
        <v>KG</v>
      </c>
      <c r="H1614" s="12">
        <v>1</v>
      </c>
      <c r="I1614" s="10">
        <v>1400</v>
      </c>
      <c r="J1614" s="14">
        <v>0</v>
      </c>
      <c r="K1614" s="10">
        <f t="shared" si="25"/>
        <v>1400</v>
      </c>
    </row>
    <row r="1615" spans="1:11" x14ac:dyDescent="0.3">
      <c r="A1615" s="2">
        <f>IF(_xlfn.CONCAT(B1615:C1615)=_xlfn.CONCAT(B1614:C1614),MAX($A$2:A1614),MAX($A$2:A1614)+1)</f>
        <v>756</v>
      </c>
      <c r="B1615" s="3">
        <v>45282</v>
      </c>
      <c r="C1615" s="2" t="s">
        <v>466</v>
      </c>
      <c r="D1615" s="47" t="str">
        <f>_xlfn.XLOOKUP(C1615,Proveedores!A:A,Proveedores!B:B)</f>
        <v>ALVI SA</v>
      </c>
      <c r="E1615" s="2">
        <v>1007</v>
      </c>
      <c r="F1615" s="2" t="str">
        <f>_xlfn.XLOOKUP(E1615,Productos!A:A,Productos!B:B)</f>
        <v>CLOROGEL</v>
      </c>
      <c r="G1615" s="2" t="str">
        <f>_xlfn.XLOOKUP(F1615,Productos!B:B,Productos!C:C)</f>
        <v>UN</v>
      </c>
      <c r="H1615" s="12">
        <v>1</v>
      </c>
      <c r="I1615" s="10">
        <v>1140</v>
      </c>
      <c r="J1615" s="14">
        <v>0</v>
      </c>
      <c r="K1615" s="10">
        <f t="shared" si="25"/>
        <v>1140</v>
      </c>
    </row>
    <row r="1616" spans="1:11" x14ac:dyDescent="0.3">
      <c r="A1616" s="2">
        <f>IF(_xlfn.CONCAT(B1616:C1616)=_xlfn.CONCAT(B1615:C1615),MAX($A$2:A1615),MAX($A$2:A1615)+1)</f>
        <v>756</v>
      </c>
      <c r="B1616" s="3">
        <v>45282</v>
      </c>
      <c r="C1616" s="2" t="s">
        <v>466</v>
      </c>
      <c r="D1616" s="47" t="str">
        <f>_xlfn.XLOOKUP(C1616,Proveedores!A:A,Proveedores!B:B)</f>
        <v>ALVI SA</v>
      </c>
      <c r="E1616" s="2">
        <v>1020</v>
      </c>
      <c r="F1616" s="2" t="str">
        <f>_xlfn.XLOOKUP(E1616,Productos!A:A,Productos!B:B)</f>
        <v>DETERGENTE</v>
      </c>
      <c r="G1616" s="2" t="str">
        <f>_xlfn.XLOOKUP(F1616,Productos!B:B,Productos!C:C)</f>
        <v>UN</v>
      </c>
      <c r="H1616" s="12">
        <v>1</v>
      </c>
      <c r="I1616" s="10">
        <v>5990</v>
      </c>
      <c r="J1616" s="14">
        <v>0</v>
      </c>
      <c r="K1616" s="10">
        <f t="shared" si="25"/>
        <v>5990</v>
      </c>
    </row>
    <row r="1617" spans="1:11" x14ac:dyDescent="0.3">
      <c r="A1617" s="2">
        <f>IF(_xlfn.CONCAT(B1617:C1617)=_xlfn.CONCAT(B1616:C1616),MAX($A$2:A1616),MAX($A$2:A1616)+1)</f>
        <v>756</v>
      </c>
      <c r="B1617" s="3">
        <v>45282</v>
      </c>
      <c r="C1617" s="2" t="s">
        <v>466</v>
      </c>
      <c r="D1617" s="47" t="str">
        <f>_xlfn.XLOOKUP(C1617,Proveedores!A:A,Proveedores!B:B)</f>
        <v>ALVI SA</v>
      </c>
      <c r="E1617" s="2">
        <v>9</v>
      </c>
      <c r="F1617" s="2" t="str">
        <f>_xlfn.XLOOKUP(E1617,Productos!A:A,Productos!B:B)</f>
        <v>LECHE SEMIDESCREMADA</v>
      </c>
      <c r="G1617" s="2" t="str">
        <f>_xlfn.XLOOKUP(F1617,Productos!B:B,Productos!C:C)</f>
        <v>UN</v>
      </c>
      <c r="H1617" s="12">
        <v>12</v>
      </c>
      <c r="I1617" s="10">
        <v>980</v>
      </c>
      <c r="J1617" s="14">
        <v>0</v>
      </c>
      <c r="K1617" s="10">
        <f t="shared" si="25"/>
        <v>11760</v>
      </c>
    </row>
    <row r="1618" spans="1:11" x14ac:dyDescent="0.3">
      <c r="A1618" s="2">
        <f>IF(_xlfn.CONCAT(B1618:C1618)=_xlfn.CONCAT(B1617:C1617),MAX($A$2:A1617),MAX($A$2:A1617)+1)</f>
        <v>756</v>
      </c>
      <c r="B1618" s="3">
        <v>45282</v>
      </c>
      <c r="C1618" s="2" t="s">
        <v>466</v>
      </c>
      <c r="D1618" s="47" t="str">
        <f>_xlfn.XLOOKUP(C1618,Proveedores!A:A,Proveedores!B:B)</f>
        <v>ALVI SA</v>
      </c>
      <c r="E1618" s="2">
        <v>1037</v>
      </c>
      <c r="F1618" s="2" t="str">
        <f>_xlfn.XLOOKUP(E1618,Productos!A:A,Productos!B:B)</f>
        <v>PAPEL HIGIENICO</v>
      </c>
      <c r="G1618" s="2" t="str">
        <f>_xlfn.XLOOKUP(F1618,Productos!B:B,Productos!C:C)</f>
        <v>UN</v>
      </c>
      <c r="H1618" s="12">
        <v>12</v>
      </c>
      <c r="I1618" s="10">
        <v>1190</v>
      </c>
      <c r="J1618" s="14">
        <v>0</v>
      </c>
      <c r="K1618" s="10">
        <f t="shared" si="25"/>
        <v>14280</v>
      </c>
    </row>
    <row r="1619" spans="1:11" x14ac:dyDescent="0.3">
      <c r="A1619" s="2">
        <f>IF(_xlfn.CONCAT(B1619:C1619)=_xlfn.CONCAT(B1618:C1618),MAX($A$2:A1618),MAX($A$2:A1618)+1)</f>
        <v>757</v>
      </c>
      <c r="B1619" s="3">
        <v>45261</v>
      </c>
      <c r="C1619" s="2" t="s">
        <v>466</v>
      </c>
      <c r="D1619" s="47" t="str">
        <f>_xlfn.XLOOKUP(C1619,Proveedores!A:A,Proveedores!B:B)</f>
        <v>ALVI SA</v>
      </c>
      <c r="E1619" s="2">
        <v>5</v>
      </c>
      <c r="F1619" s="2" t="str">
        <f>_xlfn.XLOOKUP(E1619,Productos!A:A,Productos!B:B)</f>
        <v>FIDEOS - TALLARINES</v>
      </c>
      <c r="G1619" s="2" t="str">
        <f>_xlfn.XLOOKUP(F1619,Productos!B:B,Productos!C:C)</f>
        <v>UN</v>
      </c>
      <c r="H1619" s="12">
        <v>11</v>
      </c>
      <c r="I1619" s="10">
        <v>490</v>
      </c>
      <c r="J1619" s="14">
        <v>0</v>
      </c>
      <c r="K1619" s="10">
        <f t="shared" si="25"/>
        <v>5390</v>
      </c>
    </row>
    <row r="1620" spans="1:11" x14ac:dyDescent="0.3">
      <c r="A1620" s="2">
        <f>IF(_xlfn.CONCAT(B1620:C1620)=_xlfn.CONCAT(B1619:C1619),MAX($A$2:A1619),MAX($A$2:A1619)+1)</f>
        <v>757</v>
      </c>
      <c r="B1620" s="3">
        <v>45261</v>
      </c>
      <c r="C1620" s="2" t="s">
        <v>466</v>
      </c>
      <c r="D1620" s="47" t="str">
        <f>_xlfn.XLOOKUP(C1620,Proveedores!A:A,Proveedores!B:B)</f>
        <v>ALVI SA</v>
      </c>
      <c r="E1620" s="2">
        <v>1</v>
      </c>
      <c r="F1620" s="2" t="str">
        <f>_xlfn.XLOOKUP(E1620,Productos!A:A,Productos!B:B)</f>
        <v>ARVEJA MINUTO VERDE</v>
      </c>
      <c r="G1620" s="2" t="str">
        <f>_xlfn.XLOOKUP(F1620,Productos!B:B,Productos!C:C)</f>
        <v>KG</v>
      </c>
      <c r="H1620" s="12">
        <v>1</v>
      </c>
      <c r="I1620" s="10">
        <v>2550</v>
      </c>
      <c r="J1620" s="14">
        <v>0</v>
      </c>
      <c r="K1620" s="10">
        <f t="shared" si="25"/>
        <v>2550</v>
      </c>
    </row>
    <row r="1621" spans="1:11" x14ac:dyDescent="0.3">
      <c r="A1621" s="2">
        <f>IF(_xlfn.CONCAT(B1621:C1621)=_xlfn.CONCAT(B1620:C1620),MAX($A$2:A1620),MAX($A$2:A1620)+1)</f>
        <v>757</v>
      </c>
      <c r="B1621" s="3">
        <v>45261</v>
      </c>
      <c r="C1621" s="2" t="s">
        <v>466</v>
      </c>
      <c r="D1621" s="47" t="str">
        <f>_xlfn.XLOOKUP(C1621,Proveedores!A:A,Proveedores!B:B)</f>
        <v>ALVI SA</v>
      </c>
      <c r="E1621" s="2">
        <v>30</v>
      </c>
      <c r="F1621" s="2" t="str">
        <f>_xlfn.XLOOKUP(E1621,Productos!A:A,Productos!B:B)</f>
        <v>CHOCLO BOLSA 1KG</v>
      </c>
      <c r="G1621" s="2" t="str">
        <f>_xlfn.XLOOKUP(F1621,Productos!B:B,Productos!C:C)</f>
        <v>UN</v>
      </c>
      <c r="H1621" s="12">
        <v>4</v>
      </c>
      <c r="I1621" s="10">
        <v>1250</v>
      </c>
      <c r="J1621" s="14">
        <v>0</v>
      </c>
      <c r="K1621" s="10">
        <f t="shared" si="25"/>
        <v>5000</v>
      </c>
    </row>
    <row r="1622" spans="1:11" x14ac:dyDescent="0.3">
      <c r="A1622" s="2">
        <f>IF(_xlfn.CONCAT(B1622:C1622)=_xlfn.CONCAT(B1621:C1621),MAX($A$2:A1621),MAX($A$2:A1621)+1)</f>
        <v>757</v>
      </c>
      <c r="B1622" s="3">
        <v>45261</v>
      </c>
      <c r="C1622" s="2" t="s">
        <v>466</v>
      </c>
      <c r="D1622" s="47" t="str">
        <f>_xlfn.XLOOKUP(C1622,Proveedores!A:A,Proveedores!B:B)</f>
        <v>ALVI SA</v>
      </c>
      <c r="E1622" s="2">
        <v>52</v>
      </c>
      <c r="F1622" s="2" t="str">
        <f>_xlfn.XLOOKUP(E1622,Productos!A:A,Productos!B:B)</f>
        <v>PRIMAVERA MINUTO VERDE</v>
      </c>
      <c r="G1622" s="2" t="str">
        <f>_xlfn.XLOOKUP(F1622,Productos!B:B,Productos!C:C)</f>
        <v>UN</v>
      </c>
      <c r="H1622" s="12">
        <v>4</v>
      </c>
      <c r="I1622" s="10">
        <v>1190</v>
      </c>
      <c r="J1622" s="14">
        <v>0</v>
      </c>
      <c r="K1622" s="10">
        <f t="shared" si="25"/>
        <v>4760</v>
      </c>
    </row>
    <row r="1623" spans="1:11" x14ac:dyDescent="0.3">
      <c r="A1623" s="2">
        <f>IF(_xlfn.CONCAT(B1623:C1623)=_xlfn.CONCAT(B1622:C1622),MAX($A$2:A1622),MAX($A$2:A1622)+1)</f>
        <v>757</v>
      </c>
      <c r="B1623" s="3">
        <v>45261</v>
      </c>
      <c r="C1623" s="2" t="s">
        <v>466</v>
      </c>
      <c r="D1623" s="47" t="str">
        <f>_xlfn.XLOOKUP(C1623,Proveedores!A:A,Proveedores!B:B)</f>
        <v>ALVI SA</v>
      </c>
      <c r="E1623" s="2">
        <v>56</v>
      </c>
      <c r="F1623" s="2" t="str">
        <f>_xlfn.XLOOKUP(E1623,Productos!A:A,Productos!B:B)</f>
        <v>VERDURAS</v>
      </c>
      <c r="G1623" s="2" t="str">
        <f>_xlfn.XLOOKUP(F1623,Productos!B:B,Productos!C:C)</f>
        <v>UN</v>
      </c>
      <c r="H1623" s="12">
        <v>3</v>
      </c>
      <c r="I1623" s="10">
        <v>990</v>
      </c>
      <c r="J1623" s="14">
        <v>0</v>
      </c>
      <c r="K1623" s="10">
        <f t="shared" si="25"/>
        <v>2970</v>
      </c>
    </row>
    <row r="1624" spans="1:11" x14ac:dyDescent="0.3">
      <c r="A1624" s="2">
        <f>IF(_xlfn.CONCAT(B1624:C1624)=_xlfn.CONCAT(B1623:C1623),MAX($A$2:A1623),MAX($A$2:A1623)+1)</f>
        <v>757</v>
      </c>
      <c r="B1624" s="3">
        <v>45261</v>
      </c>
      <c r="C1624" s="2" t="s">
        <v>466</v>
      </c>
      <c r="D1624" s="47" t="str">
        <f>_xlfn.XLOOKUP(C1624,Proveedores!A:A,Proveedores!B:B)</f>
        <v>ALVI SA</v>
      </c>
      <c r="E1624" s="2">
        <v>124</v>
      </c>
      <c r="F1624" s="2" t="str">
        <f>_xlfn.XLOOKUP(E1624,Productos!A:A,Productos!B:B)</f>
        <v>PASTELERA (PASTA CHOCLO)</v>
      </c>
      <c r="G1624" s="2" t="str">
        <f>_xlfn.XLOOKUP(F1624,Productos!B:B,Productos!C:C)</f>
        <v>UN</v>
      </c>
      <c r="H1624" s="12">
        <v>1</v>
      </c>
      <c r="I1624" s="10">
        <v>3220</v>
      </c>
      <c r="J1624" s="14">
        <v>0</v>
      </c>
      <c r="K1624" s="10">
        <f t="shared" si="25"/>
        <v>3220</v>
      </c>
    </row>
    <row r="1625" spans="1:11" x14ac:dyDescent="0.3">
      <c r="A1625" s="2">
        <f>IF(_xlfn.CONCAT(B1625:C1625)=_xlfn.CONCAT(B1624:C1624),MAX($A$2:A1624),MAX($A$2:A1624)+1)</f>
        <v>757</v>
      </c>
      <c r="B1625" s="3">
        <v>45261</v>
      </c>
      <c r="C1625" s="2" t="s">
        <v>466</v>
      </c>
      <c r="D1625" s="47" t="str">
        <f>_xlfn.XLOOKUP(C1625,Proveedores!A:A,Proveedores!B:B)</f>
        <v>ALVI SA</v>
      </c>
      <c r="E1625" s="2">
        <v>6</v>
      </c>
      <c r="F1625" s="2" t="str">
        <f>_xlfn.XLOOKUP(E1625,Productos!A:A,Productos!B:B)</f>
        <v>FIDEOS - SPAGHETI</v>
      </c>
      <c r="G1625" s="2" t="str">
        <f>_xlfn.XLOOKUP(F1625,Productos!B:B,Productos!C:C)</f>
        <v>UN</v>
      </c>
      <c r="H1625" s="12">
        <v>5</v>
      </c>
      <c r="I1625" s="10">
        <v>650</v>
      </c>
      <c r="J1625" s="14">
        <v>0</v>
      </c>
      <c r="K1625" s="10">
        <f t="shared" si="25"/>
        <v>3250</v>
      </c>
    </row>
    <row r="1626" spans="1:11" x14ac:dyDescent="0.3">
      <c r="A1626" s="2">
        <f>IF(_xlfn.CONCAT(B1626:C1626)=_xlfn.CONCAT(B1625:C1625),MAX($A$2:A1625),MAX($A$2:A1625)+1)</f>
        <v>757</v>
      </c>
      <c r="B1626" s="3">
        <v>45261</v>
      </c>
      <c r="C1626" s="2" t="s">
        <v>466</v>
      </c>
      <c r="D1626" s="47" t="str">
        <f>_xlfn.XLOOKUP(C1626,Proveedores!A:A,Proveedores!B:B)</f>
        <v>ALVI SA</v>
      </c>
      <c r="E1626" s="2">
        <v>103</v>
      </c>
      <c r="F1626" s="2" t="str">
        <f>_xlfn.XLOOKUP(E1626,Productos!A:A,Productos!B:B)</f>
        <v>QUESO CREMA</v>
      </c>
      <c r="G1626" s="2" t="str">
        <f>_xlfn.XLOOKUP(F1626,Productos!B:B,Productos!C:C)</f>
        <v>UN</v>
      </c>
      <c r="H1626" s="12">
        <v>1</v>
      </c>
      <c r="I1626" s="10">
        <v>1690</v>
      </c>
      <c r="J1626" s="14">
        <v>0</v>
      </c>
      <c r="K1626" s="10">
        <f t="shared" si="25"/>
        <v>1690</v>
      </c>
    </row>
    <row r="1627" spans="1:11" x14ac:dyDescent="0.3">
      <c r="A1627" s="2">
        <f>IF(_xlfn.CONCAT(B1627:C1627)=_xlfn.CONCAT(B1626:C1626),MAX($A$2:A1626),MAX($A$2:A1626)+1)</f>
        <v>757</v>
      </c>
      <c r="B1627" s="3">
        <v>45261</v>
      </c>
      <c r="C1627" s="2" t="s">
        <v>466</v>
      </c>
      <c r="D1627" s="47" t="str">
        <f>_xlfn.XLOOKUP(C1627,Proveedores!A:A,Proveedores!B:B)</f>
        <v>ALVI SA</v>
      </c>
      <c r="E1627" s="2">
        <v>1045</v>
      </c>
      <c r="F1627" s="2" t="str">
        <f>_xlfn.XLOOKUP(E1627,Productos!A:A,Productos!B:B)</f>
        <v>FLAN</v>
      </c>
      <c r="G1627" s="2" t="str">
        <f>_xlfn.XLOOKUP(F1627,Productos!B:B,Productos!C:C)</f>
        <v>UN</v>
      </c>
      <c r="H1627" s="12">
        <v>4</v>
      </c>
      <c r="I1627" s="10">
        <v>250</v>
      </c>
      <c r="J1627" s="14">
        <v>0</v>
      </c>
      <c r="K1627" s="10">
        <f t="shared" si="25"/>
        <v>1000</v>
      </c>
    </row>
    <row r="1628" spans="1:11" x14ac:dyDescent="0.3">
      <c r="A1628" s="2">
        <f>IF(_xlfn.CONCAT(B1628:C1628)=_xlfn.CONCAT(B1627:C1627),MAX($A$2:A1627),MAX($A$2:A1627)+1)</f>
        <v>757</v>
      </c>
      <c r="B1628" s="3">
        <v>45261</v>
      </c>
      <c r="C1628" s="2" t="s">
        <v>466</v>
      </c>
      <c r="D1628" s="47" t="str">
        <f>_xlfn.XLOOKUP(C1628,Proveedores!A:A,Proveedores!B:B)</f>
        <v>ALVI SA</v>
      </c>
      <c r="E1628" s="2">
        <v>1029</v>
      </c>
      <c r="F1628" s="2" t="str">
        <f>_xlfn.XLOOKUP(E1628,Productos!A:A,Productos!B:B)</f>
        <v>FOSFOROS</v>
      </c>
      <c r="G1628" s="2" t="str">
        <f>_xlfn.XLOOKUP(F1628,Productos!B:B,Productos!C:C)</f>
        <v>UN</v>
      </c>
      <c r="H1628" s="12">
        <v>1</v>
      </c>
      <c r="I1628" s="10">
        <v>1470</v>
      </c>
      <c r="J1628" s="14">
        <v>0</v>
      </c>
      <c r="K1628" s="10">
        <f t="shared" si="25"/>
        <v>1470</v>
      </c>
    </row>
    <row r="1629" spans="1:11" x14ac:dyDescent="0.3">
      <c r="A1629" s="2">
        <f>IF(_xlfn.CONCAT(B1629:C1629)=_xlfn.CONCAT(B1628:C1628),MAX($A$2:A1628),MAX($A$2:A1628)+1)</f>
        <v>757</v>
      </c>
      <c r="B1629" s="3">
        <v>45261</v>
      </c>
      <c r="C1629" s="2" t="s">
        <v>466</v>
      </c>
      <c r="D1629" s="47" t="str">
        <f>_xlfn.XLOOKUP(C1629,Proveedores!A:A,Proveedores!B:B)</f>
        <v>ALVI SA</v>
      </c>
      <c r="E1629" s="2">
        <v>1011</v>
      </c>
      <c r="F1629" s="2" t="str">
        <f>_xlfn.XLOOKUP(E1629,Productos!A:A,Productos!B:B)</f>
        <v>ART. LIMPIEZA</v>
      </c>
      <c r="G1629" s="2" t="str">
        <f>_xlfn.XLOOKUP(F1629,Productos!B:B,Productos!C:C)</f>
        <v>UN</v>
      </c>
      <c r="H1629" s="12">
        <v>4</v>
      </c>
      <c r="I1629" s="10">
        <v>460</v>
      </c>
      <c r="J1629" s="14">
        <v>0</v>
      </c>
      <c r="K1629" s="10">
        <f t="shared" si="25"/>
        <v>1840</v>
      </c>
    </row>
    <row r="1630" spans="1:11" x14ac:dyDescent="0.3">
      <c r="A1630" s="2">
        <f>IF(_xlfn.CONCAT(B1630:C1630)=_xlfn.CONCAT(B1629:C1629),MAX($A$2:A1629),MAX($A$2:A1629)+1)</f>
        <v>757</v>
      </c>
      <c r="B1630" s="3">
        <v>45261</v>
      </c>
      <c r="C1630" s="2" t="s">
        <v>466</v>
      </c>
      <c r="D1630" s="47" t="str">
        <f>_xlfn.XLOOKUP(C1630,Proveedores!A:A,Proveedores!B:B)</f>
        <v>ALVI SA</v>
      </c>
      <c r="E1630" s="2">
        <v>14</v>
      </c>
      <c r="F1630" s="2" t="str">
        <f>_xlfn.XLOOKUP(E1630,Productos!A:A,Productos!B:B)</f>
        <v>ARROZ</v>
      </c>
      <c r="G1630" s="2" t="str">
        <f>_xlfn.XLOOKUP(F1630,Productos!B:B,Productos!C:C)</f>
        <v>UN</v>
      </c>
      <c r="H1630" s="12">
        <v>3</v>
      </c>
      <c r="I1630" s="10">
        <v>1140</v>
      </c>
      <c r="J1630" s="14">
        <v>0</v>
      </c>
      <c r="K1630" s="10">
        <f t="shared" si="25"/>
        <v>3420</v>
      </c>
    </row>
    <row r="1631" spans="1:11" x14ac:dyDescent="0.3">
      <c r="A1631" s="2">
        <f>IF(_xlfn.CONCAT(B1631:C1631)=_xlfn.CONCAT(B1630:C1630),MAX($A$2:A1630),MAX($A$2:A1630)+1)</f>
        <v>757</v>
      </c>
      <c r="B1631" s="3">
        <v>45261</v>
      </c>
      <c r="C1631" s="2" t="s">
        <v>466</v>
      </c>
      <c r="D1631" s="47" t="str">
        <f>_xlfn.XLOOKUP(C1631,Proveedores!A:A,Proveedores!B:B)</f>
        <v>ALVI SA</v>
      </c>
      <c r="E1631" s="2">
        <v>48</v>
      </c>
      <c r="F1631" s="2" t="str">
        <f>_xlfn.XLOOKUP(E1631,Productos!A:A,Productos!B:B)</f>
        <v>SAL COCINA</v>
      </c>
      <c r="G1631" s="2" t="str">
        <f>_xlfn.XLOOKUP(F1631,Productos!B:B,Productos!C:C)</f>
        <v>UN</v>
      </c>
      <c r="H1631" s="12">
        <v>3</v>
      </c>
      <c r="I1631" s="10">
        <v>400</v>
      </c>
      <c r="J1631" s="14">
        <v>0</v>
      </c>
      <c r="K1631" s="10">
        <f t="shared" si="25"/>
        <v>1200</v>
      </c>
    </row>
    <row r="1632" spans="1:11" x14ac:dyDescent="0.3">
      <c r="A1632" s="2">
        <f>IF(_xlfn.CONCAT(B1632:C1632)=_xlfn.CONCAT(B1631:C1631),MAX($A$2:A1631),MAX($A$2:A1631)+1)</f>
        <v>757</v>
      </c>
      <c r="B1632" s="3">
        <v>45261</v>
      </c>
      <c r="C1632" s="2" t="s">
        <v>466</v>
      </c>
      <c r="D1632" s="47" t="str">
        <f>_xlfn.XLOOKUP(C1632,Proveedores!A:A,Proveedores!B:B)</f>
        <v>ALVI SA</v>
      </c>
      <c r="E1632" s="2">
        <v>24</v>
      </c>
      <c r="F1632" s="2" t="str">
        <f>_xlfn.XLOOKUP(E1632,Productos!A:A,Productos!B:B)</f>
        <v>TOALLA PAPEL</v>
      </c>
      <c r="G1632" s="2" t="str">
        <f>_xlfn.XLOOKUP(F1632,Productos!B:B,Productos!C:C)</f>
        <v>UN</v>
      </c>
      <c r="H1632" s="12">
        <v>2</v>
      </c>
      <c r="I1632" s="10">
        <v>1790</v>
      </c>
      <c r="J1632" s="14">
        <v>0</v>
      </c>
      <c r="K1632" s="10">
        <f t="shared" si="25"/>
        <v>3580</v>
      </c>
    </row>
    <row r="1633" spans="1:11" x14ac:dyDescent="0.3">
      <c r="A1633" s="2">
        <f>IF(_xlfn.CONCAT(B1633:C1633)=_xlfn.CONCAT(B1632:C1632),MAX($A$2:A1632),MAX($A$2:A1632)+1)</f>
        <v>757</v>
      </c>
      <c r="B1633" s="3">
        <v>45261</v>
      </c>
      <c r="C1633" s="2" t="s">
        <v>466</v>
      </c>
      <c r="D1633" s="47" t="str">
        <f>_xlfn.XLOOKUP(C1633,Proveedores!A:A,Proveedores!B:B)</f>
        <v>ALVI SA</v>
      </c>
      <c r="E1633" s="2">
        <v>5</v>
      </c>
      <c r="F1633" s="2" t="str">
        <f>_xlfn.XLOOKUP(E1633,Productos!A:A,Productos!B:B)</f>
        <v>FIDEOS - TALLARINES</v>
      </c>
      <c r="G1633" s="2" t="str">
        <f>_xlfn.XLOOKUP(F1633,Productos!B:B,Productos!C:C)</f>
        <v>UN</v>
      </c>
      <c r="H1633" s="12">
        <v>3</v>
      </c>
      <c r="I1633" s="10">
        <v>670</v>
      </c>
      <c r="J1633" s="14">
        <v>0</v>
      </c>
      <c r="K1633" s="10">
        <f t="shared" si="25"/>
        <v>2010</v>
      </c>
    </row>
    <row r="1634" spans="1:11" x14ac:dyDescent="0.3">
      <c r="A1634" s="2">
        <f>IF(_xlfn.CONCAT(B1634:C1634)=_xlfn.CONCAT(B1633:C1633),MAX($A$2:A1633),MAX($A$2:A1633)+1)</f>
        <v>757</v>
      </c>
      <c r="B1634" s="3">
        <v>45261</v>
      </c>
      <c r="C1634" s="2" t="s">
        <v>466</v>
      </c>
      <c r="D1634" s="47" t="str">
        <f>_xlfn.XLOOKUP(C1634,Proveedores!A:A,Proveedores!B:B)</f>
        <v>ALVI SA</v>
      </c>
      <c r="E1634" s="2">
        <v>-1</v>
      </c>
      <c r="F1634" s="2" t="str">
        <f>_xlfn.XLOOKUP(E1634,Productos!A:A,Productos!B:B)</f>
        <v>OTROS</v>
      </c>
      <c r="G1634" s="2" t="str">
        <f>_xlfn.XLOOKUP(F1634,Productos!B:B,Productos!C:C)</f>
        <v>UN</v>
      </c>
      <c r="H1634" s="12">
        <v>5</v>
      </c>
      <c r="I1634" s="10">
        <v>450</v>
      </c>
      <c r="J1634" s="14">
        <v>0</v>
      </c>
      <c r="K1634" s="10">
        <f t="shared" si="25"/>
        <v>2250</v>
      </c>
    </row>
    <row r="1635" spans="1:11" x14ac:dyDescent="0.3">
      <c r="A1635" s="2">
        <f>IF(_xlfn.CONCAT(B1635:C1635)=_xlfn.CONCAT(B1634:C1634),MAX($A$2:A1634),MAX($A$2:A1634)+1)</f>
        <v>757</v>
      </c>
      <c r="B1635" s="3">
        <v>45261</v>
      </c>
      <c r="C1635" s="2" t="s">
        <v>466</v>
      </c>
      <c r="D1635" s="47" t="str">
        <f>_xlfn.XLOOKUP(C1635,Proveedores!A:A,Proveedores!B:B)</f>
        <v>ALVI SA</v>
      </c>
      <c r="E1635" s="2">
        <v>1009</v>
      </c>
      <c r="F1635" s="2" t="str">
        <f>_xlfn.XLOOKUP(E1635,Productos!A:A,Productos!B:B)</f>
        <v>CAFÉ</v>
      </c>
      <c r="G1635" s="2" t="str">
        <f>_xlfn.XLOOKUP(F1635,Productos!B:B,Productos!C:C)</f>
        <v>UN</v>
      </c>
      <c r="H1635" s="12">
        <v>1</v>
      </c>
      <c r="I1635" s="10">
        <v>4100</v>
      </c>
      <c r="J1635" s="14">
        <v>0</v>
      </c>
      <c r="K1635" s="10">
        <f t="shared" si="25"/>
        <v>4100</v>
      </c>
    </row>
    <row r="1636" spans="1:11" x14ac:dyDescent="0.3">
      <c r="A1636" s="2">
        <f>IF(_xlfn.CONCAT(B1636:C1636)=_xlfn.CONCAT(B1635:C1635),MAX($A$2:A1635),MAX($A$2:A1635)+1)</f>
        <v>757</v>
      </c>
      <c r="B1636" s="3">
        <v>45261</v>
      </c>
      <c r="C1636" s="2" t="s">
        <v>466</v>
      </c>
      <c r="D1636" s="47" t="str">
        <f>_xlfn.XLOOKUP(C1636,Proveedores!A:A,Proveedores!B:B)</f>
        <v>ALVI SA</v>
      </c>
      <c r="E1636" s="2">
        <v>15</v>
      </c>
      <c r="F1636" s="2" t="str">
        <f>_xlfn.XLOOKUP(E1636,Productos!A:A,Productos!B:B)</f>
        <v>AZUCAR</v>
      </c>
      <c r="G1636" s="2" t="str">
        <f>_xlfn.XLOOKUP(F1636,Productos!B:B,Productos!C:C)</f>
        <v>KG</v>
      </c>
      <c r="H1636" s="12">
        <v>2</v>
      </c>
      <c r="I1636" s="10">
        <v>1570</v>
      </c>
      <c r="J1636" s="14">
        <v>0</v>
      </c>
      <c r="K1636" s="10">
        <f t="shared" si="25"/>
        <v>3140</v>
      </c>
    </row>
    <row r="1637" spans="1:11" x14ac:dyDescent="0.3">
      <c r="A1637" s="2">
        <f>IF(_xlfn.CONCAT(B1637:C1637)=_xlfn.CONCAT(B1636:C1636),MAX($A$2:A1636),MAX($A$2:A1636)+1)</f>
        <v>757</v>
      </c>
      <c r="B1637" s="3">
        <v>45261</v>
      </c>
      <c r="C1637" s="2" t="s">
        <v>466</v>
      </c>
      <c r="D1637" s="47" t="str">
        <f>_xlfn.XLOOKUP(C1637,Proveedores!A:A,Proveedores!B:B)</f>
        <v>ALVI SA</v>
      </c>
      <c r="E1637" s="2">
        <v>43</v>
      </c>
      <c r="F1637" s="2" t="str">
        <f>_xlfn.XLOOKUP(E1637,Productos!A:A,Productos!B:B)</f>
        <v>VINO BLANCO</v>
      </c>
      <c r="G1637" s="2" t="str">
        <f>_xlfn.XLOOKUP(F1637,Productos!B:B,Productos!C:C)</f>
        <v>UN</v>
      </c>
      <c r="H1637" s="12">
        <v>1</v>
      </c>
      <c r="I1637" s="10">
        <v>3260</v>
      </c>
      <c r="J1637" s="14">
        <v>0</v>
      </c>
      <c r="K1637" s="10">
        <f t="shared" si="25"/>
        <v>3260</v>
      </c>
    </row>
    <row r="1638" spans="1:11" x14ac:dyDescent="0.3">
      <c r="A1638" s="2">
        <f>IF(_xlfn.CONCAT(B1638:C1638)=_xlfn.CONCAT(B1637:C1637),MAX($A$2:A1637),MAX($A$2:A1637)+1)</f>
        <v>757</v>
      </c>
      <c r="B1638" s="3">
        <v>45261</v>
      </c>
      <c r="C1638" s="2" t="s">
        <v>466</v>
      </c>
      <c r="D1638" s="47" t="str">
        <f>_xlfn.XLOOKUP(C1638,Proveedores!A:A,Proveedores!B:B)</f>
        <v>ALVI SA</v>
      </c>
      <c r="E1638" s="2">
        <v>2</v>
      </c>
      <c r="F1638" s="2" t="str">
        <f>_xlfn.XLOOKUP(E1638,Productos!A:A,Productos!B:B)</f>
        <v>CREMA DE LECHE</v>
      </c>
      <c r="G1638" s="2" t="str">
        <f>_xlfn.XLOOKUP(F1638,Productos!B:B,Productos!C:C)</f>
        <v>LT</v>
      </c>
      <c r="H1638" s="12">
        <v>3</v>
      </c>
      <c r="I1638" s="10">
        <v>3550</v>
      </c>
      <c r="J1638" s="14">
        <v>0</v>
      </c>
      <c r="K1638" s="10">
        <f t="shared" si="25"/>
        <v>10650</v>
      </c>
    </row>
    <row r="1639" spans="1:11" x14ac:dyDescent="0.3">
      <c r="A1639" s="2">
        <f>IF(_xlfn.CONCAT(B1639:C1639)=_xlfn.CONCAT(B1638:C1638),MAX($A$2:A1638),MAX($A$2:A1638)+1)</f>
        <v>757</v>
      </c>
      <c r="B1639" s="3">
        <v>45261</v>
      </c>
      <c r="C1639" s="2" t="s">
        <v>466</v>
      </c>
      <c r="D1639" s="47" t="str">
        <f>_xlfn.XLOOKUP(C1639,Proveedores!A:A,Proveedores!B:B)</f>
        <v>ALVI SA</v>
      </c>
      <c r="E1639" s="2">
        <v>49</v>
      </c>
      <c r="F1639" s="2" t="str">
        <f>_xlfn.XLOOKUP(E1639,Productos!A:A,Productos!B:B)</f>
        <v>PAN RALLADO</v>
      </c>
      <c r="G1639" s="2" t="str">
        <f>_xlfn.XLOOKUP(F1639,Productos!B:B,Productos!C:C)</f>
        <v>UN</v>
      </c>
      <c r="H1639" s="12">
        <v>3</v>
      </c>
      <c r="I1639" s="10">
        <v>990</v>
      </c>
      <c r="J1639" s="14">
        <v>0</v>
      </c>
      <c r="K1639" s="10">
        <f t="shared" si="25"/>
        <v>2970</v>
      </c>
    </row>
    <row r="1640" spans="1:11" x14ac:dyDescent="0.3">
      <c r="A1640" s="2">
        <f>IF(_xlfn.CONCAT(B1640:C1640)=_xlfn.CONCAT(B1639:C1639),MAX($A$2:A1639),MAX($A$2:A1639)+1)</f>
        <v>757</v>
      </c>
      <c r="B1640" s="3">
        <v>45261</v>
      </c>
      <c r="C1640" s="2" t="s">
        <v>466</v>
      </c>
      <c r="D1640" s="47" t="str">
        <f>_xlfn.XLOOKUP(C1640,Proveedores!A:A,Proveedores!B:B)</f>
        <v>ALVI SA</v>
      </c>
      <c r="E1640" s="2">
        <v>-1</v>
      </c>
      <c r="F1640" s="2" t="str">
        <f>_xlfn.XLOOKUP(E1640,Productos!A:A,Productos!B:B)</f>
        <v>OTROS</v>
      </c>
      <c r="G1640" s="2" t="str">
        <f>_xlfn.XLOOKUP(F1640,Productos!B:B,Productos!C:C)</f>
        <v>UN</v>
      </c>
      <c r="H1640" s="12">
        <v>1</v>
      </c>
      <c r="I1640" s="10">
        <v>1970</v>
      </c>
      <c r="J1640" s="14">
        <v>0</v>
      </c>
      <c r="K1640" s="10">
        <f t="shared" si="25"/>
        <v>1970</v>
      </c>
    </row>
    <row r="1641" spans="1:11" x14ac:dyDescent="0.3">
      <c r="A1641" s="2">
        <f>IF(_xlfn.CONCAT(B1641:C1641)=_xlfn.CONCAT(B1640:C1640),MAX($A$2:A1640),MAX($A$2:A1640)+1)</f>
        <v>757</v>
      </c>
      <c r="B1641" s="3">
        <v>45261</v>
      </c>
      <c r="C1641" s="2" t="s">
        <v>466</v>
      </c>
      <c r="D1641" s="47" t="str">
        <f>_xlfn.XLOOKUP(C1641,Proveedores!A:A,Proveedores!B:B)</f>
        <v>ALVI SA</v>
      </c>
      <c r="E1641" s="2">
        <v>147</v>
      </c>
      <c r="F1641" s="2" t="str">
        <f>_xlfn.XLOOKUP(E1641,Productos!A:A,Productos!B:B)</f>
        <v>LECHE ENTERA</v>
      </c>
      <c r="G1641" s="2" t="str">
        <f>_xlfn.XLOOKUP(F1641,Productos!B:B,Productos!C:C)</f>
        <v>UN</v>
      </c>
      <c r="H1641" s="12">
        <v>6</v>
      </c>
      <c r="I1641" s="10">
        <v>1060</v>
      </c>
      <c r="J1641" s="14">
        <v>0</v>
      </c>
      <c r="K1641" s="10">
        <f t="shared" si="25"/>
        <v>6360</v>
      </c>
    </row>
    <row r="1642" spans="1:11" x14ac:dyDescent="0.3">
      <c r="A1642" s="2">
        <f>IF(_xlfn.CONCAT(B1642:C1642)=_xlfn.CONCAT(B1641:C1641),MAX($A$2:A1641),MAX($A$2:A1641)+1)</f>
        <v>757</v>
      </c>
      <c r="B1642" s="3">
        <v>45261</v>
      </c>
      <c r="C1642" s="2" t="s">
        <v>466</v>
      </c>
      <c r="D1642" s="47" t="str">
        <f>_xlfn.XLOOKUP(C1642,Proveedores!A:A,Proveedores!B:B)</f>
        <v>ALVI SA</v>
      </c>
      <c r="E1642" s="2">
        <v>9</v>
      </c>
      <c r="F1642" s="2" t="str">
        <f>_xlfn.XLOOKUP(E1642,Productos!A:A,Productos!B:B)</f>
        <v>LECHE SEMIDESCREMADA</v>
      </c>
      <c r="G1642" s="2" t="str">
        <f>_xlfn.XLOOKUP(F1642,Productos!B:B,Productos!C:C)</f>
        <v>UN</v>
      </c>
      <c r="H1642" s="12">
        <v>12</v>
      </c>
      <c r="I1642" s="10">
        <v>1000</v>
      </c>
      <c r="J1642" s="14">
        <v>0</v>
      </c>
      <c r="K1642" s="10">
        <f t="shared" si="25"/>
        <v>12000</v>
      </c>
    </row>
    <row r="1643" spans="1:11" x14ac:dyDescent="0.3">
      <c r="A1643" s="2">
        <f>IF(_xlfn.CONCAT(B1643:C1643)=_xlfn.CONCAT(B1642:C1642),MAX($A$2:A1642),MAX($A$2:A1642)+1)</f>
        <v>757</v>
      </c>
      <c r="B1643" s="3">
        <v>45261</v>
      </c>
      <c r="C1643" s="2" t="s">
        <v>466</v>
      </c>
      <c r="D1643" s="47" t="str">
        <f>_xlfn.XLOOKUP(C1643,Proveedores!A:A,Proveedores!B:B)</f>
        <v>ALVI SA</v>
      </c>
      <c r="E1643" s="2">
        <v>20</v>
      </c>
      <c r="F1643" s="2" t="str">
        <f>_xlfn.XLOOKUP(E1643,Productos!A:A,Productos!B:B)</f>
        <v>ACEITE 900ML</v>
      </c>
      <c r="G1643" s="2" t="str">
        <f>_xlfn.XLOOKUP(F1643,Productos!B:B,Productos!C:C)</f>
        <v>UN</v>
      </c>
      <c r="H1643" s="12">
        <v>3</v>
      </c>
      <c r="I1643" s="10">
        <v>1490</v>
      </c>
      <c r="J1643" s="14">
        <v>0</v>
      </c>
      <c r="K1643" s="10">
        <f t="shared" si="25"/>
        <v>4470</v>
      </c>
    </row>
    <row r="1644" spans="1:11" x14ac:dyDescent="0.3">
      <c r="A1644" s="2">
        <f>IF(_xlfn.CONCAT(B1644:C1644)=_xlfn.CONCAT(B1643:C1643),MAX($A$2:A1643),MAX($A$2:A1643)+1)</f>
        <v>758</v>
      </c>
      <c r="B1644" s="3">
        <v>45265</v>
      </c>
      <c r="C1644" s="2" t="s">
        <v>826</v>
      </c>
      <c r="D1644" s="47" t="str">
        <f>_xlfn.XLOOKUP(C1644,Proveedores!A:A,Proveedores!B:B)</f>
        <v>VANNI LA SERENA</v>
      </c>
      <c r="E1644" s="2">
        <v>3</v>
      </c>
      <c r="F1644" s="2" t="str">
        <f>_xlfn.XLOOKUP(E1644,Productos!A:A,Productos!B:B)</f>
        <v>MARMITA</v>
      </c>
      <c r="G1644" s="2" t="str">
        <f>_xlfn.XLOOKUP(F1644,Productos!B:B,Productos!C:C)</f>
        <v>UN</v>
      </c>
      <c r="H1644" s="12">
        <v>100</v>
      </c>
      <c r="I1644" s="10">
        <v>96.77</v>
      </c>
      <c r="J1644" s="14">
        <v>0</v>
      </c>
      <c r="K1644" s="10">
        <f t="shared" si="25"/>
        <v>9677</v>
      </c>
    </row>
    <row r="1645" spans="1:11" x14ac:dyDescent="0.3">
      <c r="A1645" s="2">
        <f>IF(_xlfn.CONCAT(B1645:C1645)=_xlfn.CONCAT(B1644:C1644),MAX($A$2:A1644),MAX($A$2:A1644)+1)</f>
        <v>759</v>
      </c>
      <c r="B1645" s="3">
        <v>45288</v>
      </c>
      <c r="C1645" s="2" t="s">
        <v>826</v>
      </c>
      <c r="D1645" s="47" t="str">
        <f>_xlfn.XLOOKUP(C1645,Proveedores!A:A,Proveedores!B:B)</f>
        <v>VANNI LA SERENA</v>
      </c>
      <c r="E1645" s="2">
        <v>3</v>
      </c>
      <c r="F1645" s="2" t="str">
        <f>_xlfn.XLOOKUP(E1645,Productos!A:A,Productos!B:B)</f>
        <v>MARMITA</v>
      </c>
      <c r="G1645" s="2" t="str">
        <f>_xlfn.XLOOKUP(F1645,Productos!B:B,Productos!C:C)</f>
        <v>UN</v>
      </c>
      <c r="H1645" s="12">
        <v>100</v>
      </c>
      <c r="I1645" s="10">
        <v>96.77</v>
      </c>
      <c r="J1645" s="14">
        <v>0</v>
      </c>
      <c r="K1645" s="10">
        <f t="shared" si="25"/>
        <v>9677</v>
      </c>
    </row>
    <row r="1646" spans="1:11" x14ac:dyDescent="0.3">
      <c r="A1646" s="2">
        <f>IF(_xlfn.CONCAT(B1646:C1646)=_xlfn.CONCAT(B1645:C1645),MAX($A$2:A1645),MAX($A$2:A1645)+1)</f>
        <v>759</v>
      </c>
      <c r="B1646" s="3">
        <v>45288</v>
      </c>
      <c r="C1646" s="2" t="s">
        <v>826</v>
      </c>
      <c r="D1646" s="47" t="str">
        <f>_xlfn.XLOOKUP(C1646,Proveedores!A:A,Proveedores!B:B)</f>
        <v>VANNI LA SERENA</v>
      </c>
      <c r="E1646" s="2">
        <v>73</v>
      </c>
      <c r="F1646" s="2" t="str">
        <f>_xlfn.XLOOKUP(E1646,Productos!A:A,Productos!B:B)</f>
        <v>ENVASES REDONDO CARTON (CONSOME 8OZ)</v>
      </c>
      <c r="G1646" s="2" t="str">
        <f>_xlfn.XLOOKUP(F1646,Productos!B:B,Productos!C:C)</f>
        <v>UN</v>
      </c>
      <c r="H1646" s="12">
        <v>50</v>
      </c>
      <c r="I1646" s="10">
        <v>58.19</v>
      </c>
      <c r="J1646" s="14">
        <v>0</v>
      </c>
      <c r="K1646" s="10">
        <f t="shared" si="25"/>
        <v>2910</v>
      </c>
    </row>
    <row r="1647" spans="1:11" x14ac:dyDescent="0.3">
      <c r="A1647" s="2">
        <f>IF(_xlfn.CONCAT(B1647:C1647)=_xlfn.CONCAT(B1646:C1646),MAX($A$2:A1646),MAX($A$2:A1646)+1)</f>
        <v>759</v>
      </c>
      <c r="B1647" s="3">
        <v>45288</v>
      </c>
      <c r="C1647" s="2" t="s">
        <v>826</v>
      </c>
      <c r="D1647" s="47" t="str">
        <f>_xlfn.XLOOKUP(C1647,Proveedores!A:A,Proveedores!B:B)</f>
        <v>VANNI LA SERENA</v>
      </c>
      <c r="E1647" s="2">
        <v>74</v>
      </c>
      <c r="F1647" s="2" t="str">
        <f>_xlfn.XLOOKUP(E1647,Productos!A:A,Productos!B:B)</f>
        <v>TAPA ENVASE REDONDO</v>
      </c>
      <c r="G1647" s="2" t="str">
        <f>_xlfn.XLOOKUP(F1647,Productos!B:B,Productos!C:C)</f>
        <v>UN</v>
      </c>
      <c r="H1647" s="12">
        <v>50</v>
      </c>
      <c r="I1647" s="10">
        <v>33.28</v>
      </c>
      <c r="J1647" s="14">
        <v>0</v>
      </c>
      <c r="K1647" s="10">
        <f t="shared" si="25"/>
        <v>1664</v>
      </c>
    </row>
    <row r="1648" spans="1:11" x14ac:dyDescent="0.3">
      <c r="A1648" s="2">
        <f>IF(_xlfn.CONCAT(B1648:C1648)=_xlfn.CONCAT(B1647:C1647),MAX($A$2:A1647),MAX($A$2:A1647)+1)</f>
        <v>759</v>
      </c>
      <c r="B1648" s="3">
        <v>45288</v>
      </c>
      <c r="C1648" s="2" t="s">
        <v>826</v>
      </c>
      <c r="D1648" s="47" t="str">
        <f>_xlfn.XLOOKUP(C1648,Proveedores!A:A,Proveedores!B:B)</f>
        <v>VANNI LA SERENA</v>
      </c>
      <c r="E1648" s="2">
        <v>68</v>
      </c>
      <c r="F1648" s="2" t="str">
        <f>_xlfn.XLOOKUP(E1648,Productos!A:A,Productos!B:B)</f>
        <v>BOLSA CAMISETA</v>
      </c>
      <c r="G1648" s="2" t="str">
        <f>_xlfn.XLOOKUP(F1648,Productos!B:B,Productos!C:C)</f>
        <v>UN</v>
      </c>
      <c r="H1648" s="12">
        <v>100</v>
      </c>
      <c r="I1648" s="10">
        <v>16.829999999999998</v>
      </c>
      <c r="J1648" s="14">
        <v>0</v>
      </c>
      <c r="K1648" s="10">
        <f t="shared" si="25"/>
        <v>1683</v>
      </c>
    </row>
    <row r="1649" spans="1:11" x14ac:dyDescent="0.3">
      <c r="A1649" s="2">
        <f>IF(_xlfn.CONCAT(B1649:C1649)=_xlfn.CONCAT(B1648:C1648),MAX($A$2:A1648),MAX($A$2:A1648)+1)</f>
        <v>760</v>
      </c>
      <c r="B1649" s="3">
        <v>45267</v>
      </c>
      <c r="C1649" s="2" t="s">
        <v>119</v>
      </c>
      <c r="D1649" s="47" t="str">
        <f>_xlfn.XLOOKUP(C1649,Proveedores!A:A,Proveedores!B:B)</f>
        <v>FABRICA DE BANDEJAS VANNI</v>
      </c>
      <c r="E1649" s="2">
        <v>74</v>
      </c>
      <c r="F1649" s="2" t="str">
        <f>_xlfn.XLOOKUP(E1649,Productos!A:A,Productos!B:B)</f>
        <v>TAPA ENVASE REDONDO</v>
      </c>
      <c r="G1649" s="2" t="str">
        <f>_xlfn.XLOOKUP(F1649,Productos!B:B,Productos!C:C)</f>
        <v>UN</v>
      </c>
      <c r="H1649" s="12">
        <v>50</v>
      </c>
      <c r="I1649" s="10">
        <v>33.28</v>
      </c>
      <c r="J1649" s="14">
        <v>0</v>
      </c>
      <c r="K1649" s="10">
        <f t="shared" si="25"/>
        <v>1664</v>
      </c>
    </row>
    <row r="1650" spans="1:11" x14ac:dyDescent="0.3">
      <c r="A1650" s="2">
        <f>IF(_xlfn.CONCAT(B1650:C1650)=_xlfn.CONCAT(B1649:C1649),MAX($A$2:A1649),MAX($A$2:A1649)+1)</f>
        <v>760</v>
      </c>
      <c r="B1650" s="3">
        <v>45267</v>
      </c>
      <c r="C1650" s="2" t="s">
        <v>119</v>
      </c>
      <c r="D1650" s="47" t="str">
        <f>_xlfn.XLOOKUP(C1650,Proveedores!A:A,Proveedores!B:B)</f>
        <v>FABRICA DE BANDEJAS VANNI</v>
      </c>
      <c r="E1650" s="2">
        <v>73</v>
      </c>
      <c r="F1650" s="2" t="str">
        <f>_xlfn.XLOOKUP(E1650,Productos!A:A,Productos!B:B)</f>
        <v>ENVASES REDONDO CARTON (CONSOME 8OZ)</v>
      </c>
      <c r="G1650" s="2" t="str">
        <f>_xlfn.XLOOKUP(F1650,Productos!B:B,Productos!C:C)</f>
        <v>UN</v>
      </c>
      <c r="H1650" s="12">
        <v>50</v>
      </c>
      <c r="I1650" s="10">
        <v>58.19</v>
      </c>
      <c r="J1650" s="14">
        <v>0</v>
      </c>
      <c r="K1650" s="10">
        <f t="shared" si="25"/>
        <v>2910</v>
      </c>
    </row>
    <row r="1651" spans="1:11" x14ac:dyDescent="0.3">
      <c r="A1651" s="2">
        <f>IF(_xlfn.CONCAT(B1651:C1651)=_xlfn.CONCAT(B1650:C1650),MAX($A$2:A1650),MAX($A$2:A1650)+1)</f>
        <v>760</v>
      </c>
      <c r="B1651" s="3">
        <v>45267</v>
      </c>
      <c r="C1651" s="2" t="s">
        <v>119</v>
      </c>
      <c r="D1651" s="47" t="str">
        <f>_xlfn.XLOOKUP(C1651,Proveedores!A:A,Proveedores!B:B)</f>
        <v>FABRICA DE BANDEJAS VANNI</v>
      </c>
      <c r="E1651" s="2">
        <v>7</v>
      </c>
      <c r="F1651" s="2" t="str">
        <f>_xlfn.XLOOKUP(E1651,Productos!A:A,Productos!B:B)</f>
        <v>ENVASE ALUMINIO C-18</v>
      </c>
      <c r="G1651" s="2" t="str">
        <f>_xlfn.XLOOKUP(F1651,Productos!B:B,Productos!C:C)</f>
        <v>UN</v>
      </c>
      <c r="H1651" s="12">
        <v>20</v>
      </c>
      <c r="I1651" s="10">
        <v>73.3</v>
      </c>
      <c r="J1651" s="14">
        <v>0</v>
      </c>
      <c r="K1651" s="10">
        <f t="shared" si="25"/>
        <v>1466</v>
      </c>
    </row>
    <row r="1652" spans="1:11" x14ac:dyDescent="0.3">
      <c r="A1652" s="2">
        <f>IF(_xlfn.CONCAT(B1652:C1652)=_xlfn.CONCAT(B1651:C1651),MAX($A$2:A1651),MAX($A$2:A1651)+1)</f>
        <v>761</v>
      </c>
      <c r="B1652" s="3">
        <v>45273</v>
      </c>
      <c r="C1652" s="2" t="s">
        <v>826</v>
      </c>
      <c r="D1652" s="47" t="str">
        <f>_xlfn.XLOOKUP(C1652,Proveedores!A:A,Proveedores!B:B)</f>
        <v>VANNI LA SERENA</v>
      </c>
      <c r="E1652" s="2">
        <v>3</v>
      </c>
      <c r="F1652" s="2" t="str">
        <f>_xlfn.XLOOKUP(E1652,Productos!A:A,Productos!B:B)</f>
        <v>MARMITA</v>
      </c>
      <c r="G1652" s="2" t="str">
        <f>_xlfn.XLOOKUP(F1652,Productos!B:B,Productos!C:C)</f>
        <v>UN</v>
      </c>
      <c r="H1652" s="12">
        <v>150</v>
      </c>
      <c r="I1652" s="10">
        <v>96.77</v>
      </c>
      <c r="J1652" s="14">
        <v>0</v>
      </c>
      <c r="K1652" s="10">
        <f t="shared" si="25"/>
        <v>14516</v>
      </c>
    </row>
    <row r="1653" spans="1:11" x14ac:dyDescent="0.3">
      <c r="A1653" s="2">
        <f>IF(_xlfn.CONCAT(B1653:C1653)=_xlfn.CONCAT(B1652:C1652),MAX($A$2:A1652),MAX($A$2:A1652)+1)</f>
        <v>761</v>
      </c>
      <c r="B1653" s="3">
        <v>45273</v>
      </c>
      <c r="C1653" s="2" t="s">
        <v>826</v>
      </c>
      <c r="D1653" s="47" t="str">
        <f>_xlfn.XLOOKUP(C1653,Proveedores!A:A,Proveedores!B:B)</f>
        <v>VANNI LA SERENA</v>
      </c>
      <c r="E1653" s="2">
        <v>125</v>
      </c>
      <c r="F1653" s="2" t="str">
        <f>_xlfn.XLOOKUP(E1653,Productos!A:A,Productos!B:B)</f>
        <v>ENVASE 244 MIX ENSALADA</v>
      </c>
      <c r="G1653" s="2" t="str">
        <f>_xlfn.XLOOKUP(F1653,Productos!B:B,Productos!C:C)</f>
        <v>UN</v>
      </c>
      <c r="H1653" s="12">
        <v>6</v>
      </c>
      <c r="I1653" s="10">
        <v>176.81</v>
      </c>
      <c r="J1653" s="14">
        <v>0</v>
      </c>
      <c r="K1653" s="10">
        <f t="shared" si="25"/>
        <v>1061</v>
      </c>
    </row>
    <row r="1654" spans="1:11" x14ac:dyDescent="0.3">
      <c r="A1654" s="2">
        <f>IF(_xlfn.CONCAT(B1654:C1654)=_xlfn.CONCAT(B1653:C1653),MAX($A$2:A1653),MAX($A$2:A1653)+1)</f>
        <v>762</v>
      </c>
      <c r="B1654" s="3">
        <v>45287</v>
      </c>
      <c r="C1654" s="2" t="s">
        <v>829</v>
      </c>
      <c r="D1654" s="47" t="str">
        <f>_xlfn.XLOOKUP(C1654,Proveedores!A:A,Proveedores!B:B)</f>
        <v>MERCADO LIBRE</v>
      </c>
      <c r="E1654" s="2">
        <v>1043</v>
      </c>
      <c r="F1654" s="2" t="str">
        <f>_xlfn.XLOOKUP(E1654,Productos!A:A,Productos!B:B)</f>
        <v>DEUDAS CASA</v>
      </c>
      <c r="G1654" s="2" t="str">
        <f>_xlfn.XLOOKUP(F1654,Productos!B:B,Productos!C:C)</f>
        <v>UN</v>
      </c>
      <c r="H1654" s="12">
        <v>1</v>
      </c>
      <c r="I1654" s="10">
        <f>309990/3</f>
        <v>103330</v>
      </c>
      <c r="J1654" s="14">
        <v>0</v>
      </c>
      <c r="K1654" s="10">
        <f t="shared" si="25"/>
        <v>103330</v>
      </c>
    </row>
    <row r="1655" spans="1:11" x14ac:dyDescent="0.3">
      <c r="A1655" s="2">
        <f>IF(_xlfn.CONCAT(B1655:C1655)=_xlfn.CONCAT(B1654:C1654),MAX($A$2:A1654),MAX($A$2:A1654)+1)</f>
        <v>763</v>
      </c>
      <c r="B1655" s="3">
        <v>45318</v>
      </c>
      <c r="C1655" s="2" t="s">
        <v>829</v>
      </c>
      <c r="D1655" s="47" t="str">
        <f>_xlfn.XLOOKUP(C1655,Proveedores!A:A,Proveedores!B:B)</f>
        <v>MERCADO LIBRE</v>
      </c>
      <c r="E1655" s="2">
        <v>1043</v>
      </c>
      <c r="F1655" s="2" t="str">
        <f>_xlfn.XLOOKUP(E1655,Productos!A:A,Productos!B:B)</f>
        <v>DEUDAS CASA</v>
      </c>
      <c r="G1655" s="2" t="str">
        <f>_xlfn.XLOOKUP(F1655,Productos!B:B,Productos!C:C)</f>
        <v>UN</v>
      </c>
      <c r="H1655" s="12">
        <v>1</v>
      </c>
      <c r="I1655" s="10">
        <f>309990/3</f>
        <v>103330</v>
      </c>
      <c r="J1655" s="14">
        <v>0</v>
      </c>
      <c r="K1655" s="10">
        <f t="shared" si="25"/>
        <v>103330</v>
      </c>
    </row>
    <row r="1656" spans="1:11" x14ac:dyDescent="0.3">
      <c r="A1656" s="2">
        <f>IF(_xlfn.CONCAT(B1656:C1656)=_xlfn.CONCAT(B1655:C1655),MAX($A$2:A1655),MAX($A$2:A1655)+1)</f>
        <v>764</v>
      </c>
      <c r="B1656" s="3">
        <v>45349</v>
      </c>
      <c r="C1656" s="2" t="s">
        <v>829</v>
      </c>
      <c r="D1656" s="47" t="str">
        <f>_xlfn.XLOOKUP(C1656,Proveedores!A:A,Proveedores!B:B)</f>
        <v>MERCADO LIBRE</v>
      </c>
      <c r="E1656" s="2">
        <v>1043</v>
      </c>
      <c r="F1656" s="2" t="str">
        <f>_xlfn.XLOOKUP(E1656,Productos!A:A,Productos!B:B)</f>
        <v>DEUDAS CASA</v>
      </c>
      <c r="G1656" s="2" t="str">
        <f>_xlfn.XLOOKUP(F1656,Productos!B:B,Productos!C:C)</f>
        <v>UN</v>
      </c>
      <c r="H1656" s="12">
        <v>1</v>
      </c>
      <c r="I1656" s="10">
        <f>309990/3</f>
        <v>103330</v>
      </c>
      <c r="J1656" s="14">
        <v>0</v>
      </c>
      <c r="K1656" s="10">
        <f t="shared" si="25"/>
        <v>103330</v>
      </c>
    </row>
    <row r="1657" spans="1:11" x14ac:dyDescent="0.3">
      <c r="A1657" s="2">
        <f>IF(_xlfn.CONCAT(B1657:C1657)=_xlfn.CONCAT(B1656:C1656),MAX($A$2:A1656),MAX($A$2:A1656)+1)</f>
        <v>765</v>
      </c>
      <c r="B1657" s="3">
        <v>45231</v>
      </c>
      <c r="C1657" s="2" t="s">
        <v>116</v>
      </c>
      <c r="D1657" s="47" t="str">
        <f>_xlfn.XLOOKUP(C1657,Proveedores!A:A,Proveedores!B:B)</f>
        <v>EMPRESA COMERCIAL LA VEGA</v>
      </c>
      <c r="E1657" s="2">
        <v>56</v>
      </c>
      <c r="F1657" s="2" t="str">
        <f>_xlfn.XLOOKUP(E1657,Productos!A:A,Productos!B:B)</f>
        <v>VERDURAS</v>
      </c>
      <c r="G1657" s="2" t="str">
        <f>_xlfn.XLOOKUP(F1657,Productos!B:B,Productos!C:C)</f>
        <v>UN</v>
      </c>
      <c r="H1657" s="12">
        <v>1</v>
      </c>
      <c r="I1657" s="10">
        <v>1800</v>
      </c>
      <c r="J1657" s="14">
        <v>0</v>
      </c>
      <c r="K1657" s="10">
        <f t="shared" si="25"/>
        <v>1800</v>
      </c>
    </row>
    <row r="1658" spans="1:11" x14ac:dyDescent="0.3">
      <c r="A1658" s="2">
        <f>IF(_xlfn.CONCAT(B1658:C1658)=_xlfn.CONCAT(B1657:C1657),MAX($A$2:A1657),MAX($A$2:A1657)+1)</f>
        <v>766</v>
      </c>
      <c r="B1658" s="3">
        <v>45231</v>
      </c>
      <c r="C1658" s="43" t="s">
        <v>458</v>
      </c>
      <c r="D1658" s="47" t="str">
        <f>_xlfn.XLOOKUP(C1658,Proveedores!A:A,Proveedores!B:B)</f>
        <v>CARNICERIA LONQUIMAY</v>
      </c>
      <c r="E1658" s="2">
        <v>70</v>
      </c>
      <c r="F1658" s="2" t="str">
        <f>_xlfn.XLOOKUP(E1658,Productos!A:A,Productos!B:B)</f>
        <v>CARNE VACUNO</v>
      </c>
      <c r="G1658" s="2" t="str">
        <f>_xlfn.XLOOKUP(F1658,Productos!B:B,Productos!C:C)</f>
        <v>KG</v>
      </c>
      <c r="H1658" s="12">
        <v>0.85</v>
      </c>
      <c r="I1658" s="10">
        <v>8000</v>
      </c>
      <c r="J1658" s="14">
        <v>0</v>
      </c>
      <c r="K1658" s="10">
        <f t="shared" si="25"/>
        <v>6800</v>
      </c>
    </row>
    <row r="1659" spans="1:11" x14ac:dyDescent="0.3">
      <c r="A1659" s="2">
        <f>IF(_xlfn.CONCAT(B1659:C1659)=_xlfn.CONCAT(B1658:C1658),MAX($A$2:A1658),MAX($A$2:A1658)+1)</f>
        <v>767</v>
      </c>
      <c r="B1659" s="3">
        <v>45236</v>
      </c>
      <c r="C1659" s="2" t="s">
        <v>309</v>
      </c>
      <c r="D1659" s="47" t="str">
        <f>_xlfn.XLOOKUP(C1659,Proveedores!A:A,Proveedores!B:B)</f>
        <v>MINIMARKET 465</v>
      </c>
      <c r="E1659" s="2">
        <v>1008</v>
      </c>
      <c r="F1659" s="2" t="str">
        <f>_xlfn.XLOOKUP(E1659,Productos!A:A,Productos!B:B)</f>
        <v>PAN CASA</v>
      </c>
      <c r="G1659" s="2" t="str">
        <f>_xlfn.XLOOKUP(F1659,Productos!B:B,Productos!C:C)</f>
        <v>KG</v>
      </c>
      <c r="H1659" s="12">
        <v>0.72</v>
      </c>
      <c r="I1659" s="10">
        <v>2500</v>
      </c>
      <c r="J1659" s="14">
        <v>0</v>
      </c>
      <c r="K1659" s="10">
        <f t="shared" si="25"/>
        <v>1800</v>
      </c>
    </row>
    <row r="1660" spans="1:11" x14ac:dyDescent="0.3">
      <c r="A1660" s="2">
        <f>IF(_xlfn.CONCAT(B1660:C1660)=_xlfn.CONCAT(B1659:C1659),MAX($A$2:A1659),MAX($A$2:A1659)+1)</f>
        <v>768</v>
      </c>
      <c r="B1660" s="3">
        <v>45237</v>
      </c>
      <c r="C1660" s="2" t="s">
        <v>116</v>
      </c>
      <c r="D1660" s="47" t="str">
        <f>_xlfn.XLOOKUP(C1660,Proveedores!A:A,Proveedores!B:B)</f>
        <v>EMPRESA COMERCIAL LA VEGA</v>
      </c>
      <c r="E1660" s="2">
        <v>56</v>
      </c>
      <c r="F1660" s="2" t="str">
        <f>_xlfn.XLOOKUP(E1660,Productos!A:A,Productos!B:B)</f>
        <v>VERDURAS</v>
      </c>
      <c r="G1660" s="2" t="str">
        <f>_xlfn.XLOOKUP(F1660,Productos!B:B,Productos!C:C)</f>
        <v>UN</v>
      </c>
      <c r="H1660" s="12">
        <v>1</v>
      </c>
      <c r="I1660" s="10">
        <v>400</v>
      </c>
      <c r="J1660" s="14">
        <v>0</v>
      </c>
      <c r="K1660" s="10">
        <f t="shared" si="25"/>
        <v>400</v>
      </c>
    </row>
    <row r="1661" spans="1:11" x14ac:dyDescent="0.3">
      <c r="A1661" s="2">
        <f>IF(_xlfn.CONCAT(B1661:C1661)=_xlfn.CONCAT(B1660:C1660),MAX($A$2:A1660),MAX($A$2:A1660)+1)</f>
        <v>769</v>
      </c>
      <c r="B1661" s="3">
        <v>45238</v>
      </c>
      <c r="C1661" s="2" t="s">
        <v>116</v>
      </c>
      <c r="D1661" s="47" t="str">
        <f>_xlfn.XLOOKUP(C1661,Proveedores!A:A,Proveedores!B:B)</f>
        <v>EMPRESA COMERCIAL LA VEGA</v>
      </c>
      <c r="E1661" s="2">
        <v>56</v>
      </c>
      <c r="F1661" s="2" t="str">
        <f>_xlfn.XLOOKUP(E1661,Productos!A:A,Productos!B:B)</f>
        <v>VERDURAS</v>
      </c>
      <c r="G1661" s="2" t="str">
        <f>_xlfn.XLOOKUP(F1661,Productos!B:B,Productos!C:C)</f>
        <v>UN</v>
      </c>
      <c r="H1661" s="12">
        <v>1</v>
      </c>
      <c r="I1661" s="10">
        <v>25000</v>
      </c>
      <c r="J1661" s="14">
        <v>0</v>
      </c>
      <c r="K1661" s="10">
        <f t="shared" si="25"/>
        <v>25000</v>
      </c>
    </row>
    <row r="1662" spans="1:11" x14ac:dyDescent="0.3">
      <c r="A1662" s="2">
        <f>IF(_xlfn.CONCAT(B1662:C1662)=_xlfn.CONCAT(B1661:C1661),MAX($A$2:A1661),MAX($A$2:A1661)+1)</f>
        <v>770</v>
      </c>
      <c r="B1662" s="3">
        <v>45238</v>
      </c>
      <c r="C1662" s="2" t="s">
        <v>721</v>
      </c>
      <c r="D1662" s="47" t="str">
        <f>_xlfn.XLOOKUP(C1662,Proveedores!A:A,Proveedores!B:B)</f>
        <v>FLOPPY VENTA HUEVOS</v>
      </c>
      <c r="E1662" s="2">
        <v>32</v>
      </c>
      <c r="F1662" s="2" t="str">
        <f>_xlfn.XLOOKUP(E1662,Productos!A:A,Productos!B:B)</f>
        <v>HUEVOS 30 - BANDEJA</v>
      </c>
      <c r="G1662" s="2" t="str">
        <f>_xlfn.XLOOKUP(F1662,Productos!B:B,Productos!C:C)</f>
        <v>UN</v>
      </c>
      <c r="H1662" s="12">
        <v>2</v>
      </c>
      <c r="I1662" s="10">
        <v>5000</v>
      </c>
      <c r="J1662" s="14">
        <v>0</v>
      </c>
      <c r="K1662" s="10">
        <f t="shared" si="25"/>
        <v>10000</v>
      </c>
    </row>
    <row r="1663" spans="1:11" x14ac:dyDescent="0.3">
      <c r="A1663" s="2">
        <f>IF(_xlfn.CONCAT(B1663:C1663)=_xlfn.CONCAT(B1662:C1662),MAX($A$2:A1662),MAX($A$2:A1662)+1)</f>
        <v>771</v>
      </c>
      <c r="B1663" s="3">
        <v>45239</v>
      </c>
      <c r="C1663" s="2" t="s">
        <v>116</v>
      </c>
      <c r="D1663" s="47" t="str">
        <f>_xlfn.XLOOKUP(C1663,Proveedores!A:A,Proveedores!B:B)</f>
        <v>EMPRESA COMERCIAL LA VEGA</v>
      </c>
      <c r="E1663" s="2">
        <v>56</v>
      </c>
      <c r="F1663" s="2" t="str">
        <f>_xlfn.XLOOKUP(E1663,Productos!A:A,Productos!B:B)</f>
        <v>VERDURAS</v>
      </c>
      <c r="G1663" s="2" t="str">
        <f>_xlfn.XLOOKUP(F1663,Productos!B:B,Productos!C:C)</f>
        <v>UN</v>
      </c>
      <c r="H1663" s="12">
        <v>1</v>
      </c>
      <c r="I1663" s="10">
        <v>4650</v>
      </c>
      <c r="J1663" s="14">
        <v>0</v>
      </c>
      <c r="K1663" s="10">
        <f t="shared" si="25"/>
        <v>4650</v>
      </c>
    </row>
    <row r="1664" spans="1:11" x14ac:dyDescent="0.3">
      <c r="A1664" s="2">
        <f>IF(_xlfn.CONCAT(B1664:C1664)=_xlfn.CONCAT(B1663:C1663),MAX($A$2:A1663),MAX($A$2:A1663)+1)</f>
        <v>772</v>
      </c>
      <c r="B1664" s="3">
        <v>45239</v>
      </c>
      <c r="C1664" s="2" t="s">
        <v>309</v>
      </c>
      <c r="D1664" s="47" t="str">
        <f>_xlfn.XLOOKUP(C1664,Proveedores!A:A,Proveedores!B:B)</f>
        <v>MINIMARKET 465</v>
      </c>
      <c r="E1664" s="2">
        <v>1008</v>
      </c>
      <c r="F1664" s="2" t="str">
        <f>_xlfn.XLOOKUP(E1664,Productos!A:A,Productos!B:B)</f>
        <v>PAN CASA</v>
      </c>
      <c r="G1664" s="2" t="str">
        <f>_xlfn.XLOOKUP(F1664,Productos!B:B,Productos!C:C)</f>
        <v>KG</v>
      </c>
      <c r="H1664" s="12">
        <v>0.4</v>
      </c>
      <c r="I1664" s="10">
        <v>2500</v>
      </c>
      <c r="J1664" s="14">
        <v>0</v>
      </c>
      <c r="K1664" s="10">
        <f t="shared" si="25"/>
        <v>1000</v>
      </c>
    </row>
    <row r="1665" spans="1:11" x14ac:dyDescent="0.3">
      <c r="A1665" s="2">
        <f>IF(_xlfn.CONCAT(B1665:C1665)=_xlfn.CONCAT(B1664:C1664),MAX($A$2:A1664),MAX($A$2:A1664)+1)</f>
        <v>773</v>
      </c>
      <c r="B1665" s="3">
        <v>45241</v>
      </c>
      <c r="C1665" s="2" t="s">
        <v>309</v>
      </c>
      <c r="D1665" s="47" t="str">
        <f>_xlfn.XLOOKUP(C1665,Proveedores!A:A,Proveedores!B:B)</f>
        <v>MINIMARKET 465</v>
      </c>
      <c r="E1665" s="2">
        <v>46</v>
      </c>
      <c r="F1665" s="2" t="str">
        <f>_xlfn.XLOOKUP(E1665,Productos!A:A,Productos!B:B)</f>
        <v>PAN MARRAQUETA</v>
      </c>
      <c r="G1665" s="2" t="str">
        <f>_xlfn.XLOOKUP(F1665,Productos!B:B,Productos!C:C)</f>
        <v>KG</v>
      </c>
      <c r="H1665" s="12">
        <v>0.21199999999999999</v>
      </c>
      <c r="I1665" s="10">
        <v>2500</v>
      </c>
      <c r="J1665" s="14">
        <v>0</v>
      </c>
      <c r="K1665" s="10">
        <f t="shared" si="25"/>
        <v>530</v>
      </c>
    </row>
    <row r="1666" spans="1:11" x14ac:dyDescent="0.3">
      <c r="A1666" s="2">
        <f>IF(_xlfn.CONCAT(B1666:C1666)=_xlfn.CONCAT(B1665:C1665),MAX($A$2:A1665),MAX($A$2:A1665)+1)</f>
        <v>773</v>
      </c>
      <c r="B1666" s="3">
        <v>45241</v>
      </c>
      <c r="C1666" s="2" t="s">
        <v>309</v>
      </c>
      <c r="D1666" s="47" t="str">
        <f>_xlfn.XLOOKUP(C1666,Proveedores!A:A,Proveedores!B:B)</f>
        <v>MINIMARKET 465</v>
      </c>
      <c r="E1666" s="2">
        <v>1008</v>
      </c>
      <c r="F1666" s="2" t="str">
        <f>_xlfn.XLOOKUP(E1666,Productos!A:A,Productos!B:B)</f>
        <v>PAN CASA</v>
      </c>
      <c r="G1666" s="2" t="str">
        <f>_xlfn.XLOOKUP(F1666,Productos!B:B,Productos!C:C)</f>
        <v>KG</v>
      </c>
      <c r="H1666" s="12">
        <v>0.92</v>
      </c>
      <c r="I1666" s="10">
        <v>2500</v>
      </c>
      <c r="J1666" s="14">
        <v>0</v>
      </c>
      <c r="K1666" s="10">
        <f t="shared" si="25"/>
        <v>2300</v>
      </c>
    </row>
    <row r="1667" spans="1:11" x14ac:dyDescent="0.3">
      <c r="A1667" s="2">
        <f>IF(_xlfn.CONCAT(B1667:C1667)=_xlfn.CONCAT(B1666:C1666),MAX($A$2:A1666),MAX($A$2:A1666)+1)</f>
        <v>774</v>
      </c>
      <c r="B1667" s="3">
        <v>45248</v>
      </c>
      <c r="C1667" s="2" t="s">
        <v>116</v>
      </c>
      <c r="D1667" s="47" t="str">
        <f>_xlfn.XLOOKUP(C1667,Proveedores!A:A,Proveedores!B:B)</f>
        <v>EMPRESA COMERCIAL LA VEGA</v>
      </c>
      <c r="E1667" s="2">
        <v>56</v>
      </c>
      <c r="F1667" s="2" t="str">
        <f>_xlfn.XLOOKUP(E1667,Productos!A:A,Productos!B:B)</f>
        <v>VERDURAS</v>
      </c>
      <c r="G1667" s="2" t="str">
        <f>_xlfn.XLOOKUP(F1667,Productos!B:B,Productos!C:C)</f>
        <v>UN</v>
      </c>
      <c r="H1667" s="12">
        <v>1</v>
      </c>
      <c r="I1667" s="10">
        <v>4800</v>
      </c>
      <c r="J1667" s="14">
        <v>0</v>
      </c>
      <c r="K1667" s="10">
        <f t="shared" ref="K1667:K1668" si="26">ROUND((H1667*I1667)-J1667, 0)</f>
        <v>4800</v>
      </c>
    </row>
    <row r="1668" spans="1:11" x14ac:dyDescent="0.3">
      <c r="A1668" s="2">
        <f>IF(_xlfn.CONCAT(B1668:C1668)=_xlfn.CONCAT(B1667:C1667),MAX($A$2:A1667),MAX($A$2:A1667)+1)</f>
        <v>775</v>
      </c>
      <c r="B1668" s="3">
        <v>45248</v>
      </c>
      <c r="C1668" s="2" t="s">
        <v>309</v>
      </c>
      <c r="D1668" s="47" t="str">
        <f>_xlfn.XLOOKUP(C1668,Proveedores!A:A,Proveedores!B:B)</f>
        <v>MINIMARKET 465</v>
      </c>
      <c r="E1668" s="2">
        <v>1008</v>
      </c>
      <c r="F1668" s="2" t="str">
        <f>_xlfn.XLOOKUP(E1668,Productos!A:A,Productos!B:B)</f>
        <v>PAN CASA</v>
      </c>
      <c r="G1668" s="2" t="str">
        <f>_xlfn.XLOOKUP(F1668,Productos!B:B,Productos!C:C)</f>
        <v>KG</v>
      </c>
      <c r="H1668" s="12">
        <v>0.92</v>
      </c>
      <c r="I1668" s="10">
        <v>2500</v>
      </c>
      <c r="J1668" s="14">
        <v>0</v>
      </c>
      <c r="K1668" s="10">
        <f t="shared" si="26"/>
        <v>2300</v>
      </c>
    </row>
    <row r="1669" spans="1:11" x14ac:dyDescent="0.3">
      <c r="A1669" s="2">
        <f>IF(_xlfn.CONCAT(B1669:C1669)=_xlfn.CONCAT(B1668:C1668),MAX($A$2:A1668),MAX($A$2:A1668)+1)</f>
        <v>776</v>
      </c>
      <c r="B1669" s="3">
        <v>45249</v>
      </c>
      <c r="C1669" s="2" t="s">
        <v>721</v>
      </c>
      <c r="D1669" s="47" t="str">
        <f>_xlfn.XLOOKUP(C1669,Proveedores!A:A,Proveedores!B:B)</f>
        <v>FLOPPY VENTA HUEVOS</v>
      </c>
      <c r="E1669" s="2">
        <v>32</v>
      </c>
      <c r="F1669" s="2" t="str">
        <f>_xlfn.XLOOKUP(E1669,Productos!A:A,Productos!B:B)</f>
        <v>HUEVOS 30 - BANDEJA</v>
      </c>
      <c r="G1669" s="2" t="str">
        <f>_xlfn.XLOOKUP(F1669,Productos!B:B,Productos!C:C)</f>
        <v>UN</v>
      </c>
      <c r="H1669" s="12">
        <v>2</v>
      </c>
      <c r="I1669" s="10">
        <v>6000</v>
      </c>
      <c r="J1669" s="14">
        <v>0</v>
      </c>
      <c r="K1669" s="10">
        <f t="shared" ref="K1669:K1732" si="27">ROUND((H1669*I1669)-J1669, 0)</f>
        <v>12000</v>
      </c>
    </row>
    <row r="1670" spans="1:11" x14ac:dyDescent="0.3">
      <c r="A1670" s="2">
        <f>IF(_xlfn.CONCAT(B1670:C1670)=_xlfn.CONCAT(B1669:C1669),MAX($A$2:A1669),MAX($A$2:A1669)+1)</f>
        <v>777</v>
      </c>
      <c r="B1670" s="3">
        <v>45249</v>
      </c>
      <c r="C1670" s="2" t="s">
        <v>832</v>
      </c>
      <c r="D1670" s="47" t="str">
        <f>_xlfn.XLOOKUP(C1670,Proveedores!A:A,Proveedores!B:B)</f>
        <v>CASA</v>
      </c>
      <c r="E1670" s="2">
        <v>-1</v>
      </c>
      <c r="F1670" s="2" t="s">
        <v>833</v>
      </c>
      <c r="G1670" s="2" t="s">
        <v>127</v>
      </c>
      <c r="H1670" s="12">
        <v>1</v>
      </c>
      <c r="I1670" s="10">
        <v>25000</v>
      </c>
      <c r="J1670" s="14">
        <v>0</v>
      </c>
      <c r="K1670" s="10">
        <f t="shared" si="27"/>
        <v>25000</v>
      </c>
    </row>
    <row r="1671" spans="1:11" x14ac:dyDescent="0.3">
      <c r="A1671" s="2">
        <f>IF(_xlfn.CONCAT(B1671:C1671)=_xlfn.CONCAT(B1670:C1670),MAX($A$2:A1670),MAX($A$2:A1670)+1)</f>
        <v>778</v>
      </c>
      <c r="B1671" s="3">
        <v>45251</v>
      </c>
      <c r="C1671" s="2" t="s">
        <v>723</v>
      </c>
      <c r="D1671" s="47" t="str">
        <f>_xlfn.XLOOKUP(C1671,Proveedores!A:A,Proveedores!B:B)</f>
        <v>UBER</v>
      </c>
      <c r="E1671" s="2">
        <v>1004</v>
      </c>
      <c r="F1671" s="2" t="str">
        <f>_xlfn.XLOOKUP(E1671,Productos!A:A,Productos!B:B)</f>
        <v>TRANSPORTE</v>
      </c>
      <c r="G1671" s="2" t="str">
        <f>_xlfn.XLOOKUP(F1671,Productos!B:B,Productos!C:C)</f>
        <v>UN</v>
      </c>
      <c r="H1671" s="12">
        <v>2</v>
      </c>
      <c r="I1671" s="10">
        <v>1700</v>
      </c>
      <c r="J1671" s="14">
        <v>0</v>
      </c>
      <c r="K1671" s="10">
        <f t="shared" si="27"/>
        <v>3400</v>
      </c>
    </row>
    <row r="1672" spans="1:11" x14ac:dyDescent="0.3">
      <c r="A1672" s="2">
        <f>IF(_xlfn.CONCAT(B1672:C1672)=_xlfn.CONCAT(B1671:C1671),MAX($A$2:A1671),MAX($A$2:A1671)+1)</f>
        <v>779</v>
      </c>
      <c r="B1672" s="3">
        <v>45251</v>
      </c>
      <c r="C1672" s="2" t="s">
        <v>360</v>
      </c>
      <c r="D1672" s="47" t="str">
        <f>_xlfn.XLOOKUP(C1672,Proveedores!A:A,Proveedores!B:B)</f>
        <v>LA GARZA</v>
      </c>
      <c r="E1672" s="2">
        <v>1037</v>
      </c>
      <c r="F1672" s="2" t="str">
        <f>_xlfn.XLOOKUP(E1672,Productos!A:A,Productos!B:B)</f>
        <v>PAPEL HIGIENICO</v>
      </c>
      <c r="G1672" s="2" t="str">
        <f>_xlfn.XLOOKUP(F1672,Productos!B:B,Productos!C:C)</f>
        <v>UN</v>
      </c>
      <c r="H1672" s="12">
        <v>1</v>
      </c>
      <c r="I1672" s="10">
        <v>14000</v>
      </c>
      <c r="J1672" s="14">
        <v>0</v>
      </c>
      <c r="K1672" s="10">
        <f t="shared" si="27"/>
        <v>14000</v>
      </c>
    </row>
    <row r="1673" spans="1:11" x14ac:dyDescent="0.3">
      <c r="A1673" s="2">
        <f>IF(_xlfn.CONCAT(B1673:C1673)=_xlfn.CONCAT(B1672:C1672),MAX($A$2:A1672),MAX($A$2:A1672)+1)</f>
        <v>779</v>
      </c>
      <c r="B1673" s="3">
        <v>45251</v>
      </c>
      <c r="C1673" s="2" t="s">
        <v>360</v>
      </c>
      <c r="D1673" s="47" t="str">
        <f>_xlfn.XLOOKUP(C1673,Proveedores!A:A,Proveedores!B:B)</f>
        <v>LA GARZA</v>
      </c>
      <c r="E1673" s="2">
        <v>118</v>
      </c>
      <c r="F1673" s="2" t="str">
        <f>_xlfn.XLOOKUP(E1673,Productos!A:A,Productos!B:B)</f>
        <v>LONGANIZAS</v>
      </c>
      <c r="G1673" s="2" t="str">
        <f>_xlfn.XLOOKUP(F1673,Productos!B:B,Productos!C:C)</f>
        <v>UN</v>
      </c>
      <c r="H1673" s="12">
        <v>6</v>
      </c>
      <c r="I1673" s="10">
        <v>1000</v>
      </c>
      <c r="J1673" s="14">
        <v>0</v>
      </c>
      <c r="K1673" s="10">
        <f t="shared" si="27"/>
        <v>6000</v>
      </c>
    </row>
    <row r="1674" spans="1:11" x14ac:dyDescent="0.3">
      <c r="A1674" s="2">
        <f>IF(_xlfn.CONCAT(B1674:C1674)=_xlfn.CONCAT(B1673:C1673),MAX($A$2:A1673),MAX($A$2:A1673)+1)</f>
        <v>779</v>
      </c>
      <c r="B1674" s="3">
        <v>45251</v>
      </c>
      <c r="C1674" s="2" t="s">
        <v>360</v>
      </c>
      <c r="D1674" s="47" t="str">
        <f>_xlfn.XLOOKUP(C1674,Proveedores!A:A,Proveedores!B:B)</f>
        <v>LA GARZA</v>
      </c>
      <c r="E1674" s="2">
        <v>56</v>
      </c>
      <c r="F1674" s="2" t="str">
        <f>_xlfn.XLOOKUP(E1674,Productos!A:A,Productos!B:B)</f>
        <v>VERDURAS</v>
      </c>
      <c r="G1674" s="2" t="str">
        <f>_xlfn.XLOOKUP(F1674,Productos!B:B,Productos!C:C)</f>
        <v>UN</v>
      </c>
      <c r="H1674" s="12">
        <v>1</v>
      </c>
      <c r="I1674" s="10">
        <v>22680</v>
      </c>
      <c r="J1674" s="14">
        <v>0</v>
      </c>
      <c r="K1674" s="10">
        <f t="shared" si="27"/>
        <v>22680</v>
      </c>
    </row>
    <row r="1675" spans="1:11" x14ac:dyDescent="0.3">
      <c r="A1675" s="2">
        <f>IF(_xlfn.CONCAT(B1675:C1675)=_xlfn.CONCAT(B1674:C1674),MAX($A$2:A1674),MAX($A$2:A1674)+1)</f>
        <v>780</v>
      </c>
      <c r="B1675" s="3">
        <v>45251</v>
      </c>
      <c r="C1675" s="2" t="s">
        <v>309</v>
      </c>
      <c r="D1675" s="47" t="str">
        <f>_xlfn.XLOOKUP(C1675,Proveedores!A:A,Proveedores!B:B)</f>
        <v>MINIMARKET 465</v>
      </c>
      <c r="E1675" s="2">
        <v>46</v>
      </c>
      <c r="F1675" s="2" t="str">
        <f>_xlfn.XLOOKUP(E1675,Productos!A:A,Productos!B:B)</f>
        <v>PAN MARRAQUETA</v>
      </c>
      <c r="G1675" s="2" t="str">
        <f>_xlfn.XLOOKUP(F1675,Productos!B:B,Productos!C:C)</f>
        <v>KG</v>
      </c>
      <c r="H1675" s="12">
        <f>10/25</f>
        <v>0.4</v>
      </c>
      <c r="I1675" s="10">
        <v>2500</v>
      </c>
      <c r="J1675" s="14">
        <v>0</v>
      </c>
      <c r="K1675" s="10">
        <f t="shared" si="27"/>
        <v>1000</v>
      </c>
    </row>
    <row r="1676" spans="1:11" x14ac:dyDescent="0.3">
      <c r="A1676" s="2">
        <f>IF(_xlfn.CONCAT(B1676:C1676)=_xlfn.CONCAT(B1675:C1675),MAX($A$2:A1675),MAX($A$2:A1675)+1)</f>
        <v>781</v>
      </c>
      <c r="B1676" s="3">
        <v>45252</v>
      </c>
      <c r="C1676" s="2" t="s">
        <v>116</v>
      </c>
      <c r="D1676" s="47" t="str">
        <f>_xlfn.XLOOKUP(C1676,Proveedores!A:A,Proveedores!B:B)</f>
        <v>EMPRESA COMERCIAL LA VEGA</v>
      </c>
      <c r="E1676" s="2">
        <v>56</v>
      </c>
      <c r="F1676" s="2" t="str">
        <f>_xlfn.XLOOKUP(E1676,Productos!A:A,Productos!B:B)</f>
        <v>VERDURAS</v>
      </c>
      <c r="G1676" s="2" t="str">
        <f>_xlfn.XLOOKUP(F1676,Productos!B:B,Productos!C:C)</f>
        <v>UN</v>
      </c>
      <c r="H1676" s="12">
        <v>1</v>
      </c>
      <c r="I1676" s="10">
        <v>3000</v>
      </c>
      <c r="J1676" s="14">
        <v>0</v>
      </c>
      <c r="K1676" s="10">
        <f t="shared" si="27"/>
        <v>3000</v>
      </c>
    </row>
    <row r="1677" spans="1:11" x14ac:dyDescent="0.3">
      <c r="A1677" s="2">
        <f>IF(_xlfn.CONCAT(B1677:C1677)=_xlfn.CONCAT(B1676:C1676),MAX($A$2:A1676),MAX($A$2:A1676)+1)</f>
        <v>782</v>
      </c>
      <c r="B1677" s="3">
        <v>45252</v>
      </c>
      <c r="C1677" s="2" t="s">
        <v>309</v>
      </c>
      <c r="D1677" s="47" t="str">
        <f>_xlfn.XLOOKUP(C1677,Proveedores!A:A,Proveedores!B:B)</f>
        <v>MINIMARKET 465</v>
      </c>
      <c r="E1677" s="2">
        <v>1008</v>
      </c>
      <c r="F1677" s="2" t="str">
        <f>_xlfn.XLOOKUP(E1677,Productos!A:A,Productos!B:B)</f>
        <v>PAN CASA</v>
      </c>
      <c r="G1677" s="2" t="str">
        <f>_xlfn.XLOOKUP(F1677,Productos!B:B,Productos!C:C)</f>
        <v>KG</v>
      </c>
      <c r="H1677" s="12">
        <f>203/250</f>
        <v>0.81200000000000006</v>
      </c>
      <c r="I1677" s="10">
        <v>2500</v>
      </c>
      <c r="J1677" s="14">
        <v>0</v>
      </c>
      <c r="K1677" s="10">
        <f t="shared" si="27"/>
        <v>2030</v>
      </c>
    </row>
    <row r="1678" spans="1:11" x14ac:dyDescent="0.3">
      <c r="A1678" s="2">
        <f>IF(_xlfn.CONCAT(B1678:C1678)=_xlfn.CONCAT(B1677:C1677),MAX($A$2:A1677),MAX($A$2:A1677)+1)</f>
        <v>783</v>
      </c>
      <c r="B1678" s="3">
        <v>45254</v>
      </c>
      <c r="C1678" s="2" t="s">
        <v>116</v>
      </c>
      <c r="D1678" s="47" t="str">
        <f>_xlfn.XLOOKUP(C1678,Proveedores!A:A,Proveedores!B:B)</f>
        <v>EMPRESA COMERCIAL LA VEGA</v>
      </c>
      <c r="E1678" s="2">
        <v>56</v>
      </c>
      <c r="F1678" s="2" t="str">
        <f>_xlfn.XLOOKUP(E1678,Productos!A:A,Productos!B:B)</f>
        <v>VERDURAS</v>
      </c>
      <c r="G1678" s="2" t="str">
        <f>_xlfn.XLOOKUP(F1678,Productos!B:B,Productos!C:C)</f>
        <v>UN</v>
      </c>
      <c r="H1678" s="12">
        <v>1</v>
      </c>
      <c r="I1678" s="10">
        <v>1900</v>
      </c>
      <c r="J1678" s="14">
        <v>0</v>
      </c>
      <c r="K1678" s="10">
        <f t="shared" si="27"/>
        <v>1900</v>
      </c>
    </row>
    <row r="1679" spans="1:11" x14ac:dyDescent="0.3">
      <c r="A1679" s="2">
        <f>IF(_xlfn.CONCAT(B1679:C1679)=_xlfn.CONCAT(B1678:C1678),MAX($A$2:A1678),MAX($A$2:A1678)+1)</f>
        <v>784</v>
      </c>
      <c r="B1679" s="3">
        <v>45254</v>
      </c>
      <c r="C1679" s="2" t="s">
        <v>221</v>
      </c>
      <c r="D1679" s="47" t="str">
        <f>_xlfn.XLOOKUP(C1679,Proveedores!A:A,Proveedores!B:B)</f>
        <v>FAMA</v>
      </c>
      <c r="E1679" s="2">
        <v>43</v>
      </c>
      <c r="F1679" s="2" t="str">
        <f>_xlfn.XLOOKUP(E1679,Productos!A:A,Productos!B:B)</f>
        <v>VINO BLANCO</v>
      </c>
      <c r="G1679" s="2" t="str">
        <f>_xlfn.XLOOKUP(F1679,Productos!B:B,Productos!C:C)</f>
        <v>UN</v>
      </c>
      <c r="H1679" s="12">
        <v>1</v>
      </c>
      <c r="I1679" s="10">
        <v>1550</v>
      </c>
      <c r="J1679" s="14">
        <v>0</v>
      </c>
      <c r="K1679" s="10">
        <f t="shared" si="27"/>
        <v>1550</v>
      </c>
    </row>
    <row r="1680" spans="1:11" x14ac:dyDescent="0.3">
      <c r="A1680" s="2">
        <f>IF(_xlfn.CONCAT(B1680:C1680)=_xlfn.CONCAT(B1679:C1679),MAX($A$2:A1679),MAX($A$2:A1679)+1)</f>
        <v>785</v>
      </c>
      <c r="B1680" s="3">
        <v>45258</v>
      </c>
      <c r="C1680" s="2" t="s">
        <v>116</v>
      </c>
      <c r="D1680" s="47" t="str">
        <f>_xlfn.XLOOKUP(C1680,Proveedores!A:A,Proveedores!B:B)</f>
        <v>EMPRESA COMERCIAL LA VEGA</v>
      </c>
      <c r="E1680" s="2">
        <v>148</v>
      </c>
      <c r="F1680" s="2" t="str">
        <f>_xlfn.XLOOKUP(E1680,Productos!A:A,Productos!B:B)</f>
        <v>SACO PAPAS</v>
      </c>
      <c r="G1680" s="2" t="str">
        <f>_xlfn.XLOOKUP(F1680,Productos!B:B,Productos!C:C)</f>
        <v>UN</v>
      </c>
      <c r="H1680" s="12">
        <v>1</v>
      </c>
      <c r="I1680" s="10">
        <v>30000</v>
      </c>
      <c r="J1680" s="14">
        <v>0</v>
      </c>
      <c r="K1680" s="10">
        <f t="shared" si="27"/>
        <v>30000</v>
      </c>
    </row>
    <row r="1681" spans="1:11" x14ac:dyDescent="0.3">
      <c r="A1681" s="2">
        <f>IF(_xlfn.CONCAT(B1681:C1681)=_xlfn.CONCAT(B1680:C1680),MAX($A$2:A1680),MAX($A$2:A1680)+1)</f>
        <v>785</v>
      </c>
      <c r="B1681" s="3">
        <v>45258</v>
      </c>
      <c r="C1681" s="2" t="s">
        <v>116</v>
      </c>
      <c r="D1681" s="47" t="str">
        <f>_xlfn.XLOOKUP(C1681,Proveedores!A:A,Proveedores!B:B)</f>
        <v>EMPRESA COMERCIAL LA VEGA</v>
      </c>
      <c r="E1681" s="2">
        <v>149</v>
      </c>
      <c r="F1681" s="2" t="str">
        <f>_xlfn.XLOOKUP(E1681,Productos!A:A,Productos!B:B)</f>
        <v>MALLA CEBOLLA</v>
      </c>
      <c r="G1681" s="2" t="str">
        <f>_xlfn.XLOOKUP(F1681,Productos!B:B,Productos!C:C)</f>
        <v>UN</v>
      </c>
      <c r="H1681" s="12">
        <v>1</v>
      </c>
      <c r="I1681" s="10">
        <v>15000</v>
      </c>
      <c r="J1681" s="14">
        <v>0</v>
      </c>
      <c r="K1681" s="10">
        <f t="shared" ref="K1681" si="28">ROUND((H1681*I1681)-J1681, 0)</f>
        <v>15000</v>
      </c>
    </row>
    <row r="1682" spans="1:11" x14ac:dyDescent="0.3">
      <c r="A1682" s="2">
        <f>IF(_xlfn.CONCAT(B1682:C1682)=_xlfn.CONCAT(B1681:C1681),MAX($A$2:A1681),MAX($A$2:A1681)+1)</f>
        <v>786</v>
      </c>
      <c r="B1682" s="3">
        <v>45263</v>
      </c>
      <c r="C1682" s="2" t="s">
        <v>116</v>
      </c>
      <c r="D1682" s="47" t="str">
        <f>_xlfn.XLOOKUP(C1682,Proveedores!A:A,Proveedores!B:B)</f>
        <v>EMPRESA COMERCIAL LA VEGA</v>
      </c>
      <c r="E1682" s="2">
        <v>56</v>
      </c>
      <c r="F1682" s="2" t="str">
        <f>_xlfn.XLOOKUP(E1682,Productos!A:A,Productos!B:B)</f>
        <v>VERDURAS</v>
      </c>
      <c r="G1682" s="2" t="str">
        <f>_xlfn.XLOOKUP(F1682,Productos!B:B,Productos!C:C)</f>
        <v>UN</v>
      </c>
      <c r="H1682" s="12">
        <v>1</v>
      </c>
      <c r="I1682" s="10">
        <v>3300</v>
      </c>
      <c r="J1682" s="14">
        <v>0</v>
      </c>
      <c r="K1682" s="10">
        <f t="shared" si="27"/>
        <v>3300</v>
      </c>
    </row>
    <row r="1683" spans="1:11" x14ac:dyDescent="0.3">
      <c r="A1683" s="2">
        <f>IF(_xlfn.CONCAT(B1683:C1683)=_xlfn.CONCAT(B1682:C1682),MAX($A$2:A1682),MAX($A$2:A1682)+1)</f>
        <v>787</v>
      </c>
      <c r="B1683" s="3">
        <v>45263</v>
      </c>
      <c r="C1683" s="2" t="s">
        <v>233</v>
      </c>
      <c r="D1683" s="47" t="str">
        <f>_xlfn.XLOOKUP(C1683,Proveedores!A:A,Proveedores!B:B)</f>
        <v>AURIGAS - ABASTIBLE</v>
      </c>
      <c r="E1683" s="2">
        <v>1006</v>
      </c>
      <c r="F1683" s="2" t="str">
        <f>_xlfn.XLOOKUP(E1683,Productos!A:A,Productos!B:B)</f>
        <v>GAS - GALONES</v>
      </c>
      <c r="G1683" s="2" t="str">
        <f>_xlfn.XLOOKUP(F1683,Productos!B:B,Productos!C:C)</f>
        <v>UN</v>
      </c>
      <c r="H1683" s="12">
        <v>1</v>
      </c>
      <c r="I1683" s="10">
        <v>19100</v>
      </c>
      <c r="J1683" s="14">
        <v>0</v>
      </c>
      <c r="K1683" s="10">
        <f t="shared" si="27"/>
        <v>19100</v>
      </c>
    </row>
    <row r="1684" spans="1:11" x14ac:dyDescent="0.3">
      <c r="A1684" s="2">
        <f>IF(_xlfn.CONCAT(B1684:C1684)=_xlfn.CONCAT(B1683:C1683),MAX($A$2:A1683),MAX($A$2:A1683)+1)</f>
        <v>788</v>
      </c>
      <c r="B1684" s="3">
        <v>45263</v>
      </c>
      <c r="C1684" s="2" t="s">
        <v>615</v>
      </c>
      <c r="D1684" s="47" t="str">
        <f>_xlfn.XLOOKUP(C1684,Proveedores!A:A,Proveedores!B:B)</f>
        <v>EL RINCON DE EVITA</v>
      </c>
      <c r="E1684" s="2">
        <v>27</v>
      </c>
      <c r="F1684" s="2" t="str">
        <f>_xlfn.XLOOKUP(E1684,Productos!A:A,Productos!B:B)</f>
        <v>TRUTRO DE POLLO</v>
      </c>
      <c r="G1684" s="2" t="str">
        <f>_xlfn.XLOOKUP(F1684,Productos!B:B,Productos!C:C)</f>
        <v>KG</v>
      </c>
      <c r="H1684" s="12">
        <f>400/229</f>
        <v>1.7467248908296944</v>
      </c>
      <c r="I1684" s="10">
        <v>2290</v>
      </c>
      <c r="J1684" s="14">
        <v>0</v>
      </c>
      <c r="K1684" s="10">
        <f t="shared" si="27"/>
        <v>4000</v>
      </c>
    </row>
    <row r="1685" spans="1:11" x14ac:dyDescent="0.3">
      <c r="A1685" s="2">
        <f>IF(_xlfn.CONCAT(B1685:C1685)=_xlfn.CONCAT(B1684:C1684),MAX($A$2:A1684),MAX($A$2:A1684)+1)</f>
        <v>789</v>
      </c>
      <c r="B1685" s="3">
        <v>45269</v>
      </c>
      <c r="C1685" s="2" t="s">
        <v>116</v>
      </c>
      <c r="D1685" s="47" t="str">
        <f>_xlfn.XLOOKUP(C1685,Proveedores!A:A,Proveedores!B:B)</f>
        <v>EMPRESA COMERCIAL LA VEGA</v>
      </c>
      <c r="E1685" s="2">
        <v>148</v>
      </c>
      <c r="F1685" s="2" t="str">
        <f>_xlfn.XLOOKUP(E1685,Productos!A:A,Productos!B:B)</f>
        <v>SACO PAPAS</v>
      </c>
      <c r="G1685" s="2" t="str">
        <f>_xlfn.XLOOKUP(F1685,Productos!B:B,Productos!C:C)</f>
        <v>UN</v>
      </c>
      <c r="H1685" s="12">
        <v>1</v>
      </c>
      <c r="I1685" s="10">
        <v>22000</v>
      </c>
      <c r="J1685" s="14">
        <v>0</v>
      </c>
      <c r="K1685" s="10">
        <f t="shared" si="27"/>
        <v>22000</v>
      </c>
    </row>
    <row r="1686" spans="1:11" x14ac:dyDescent="0.3">
      <c r="A1686" s="2">
        <f>IF(_xlfn.CONCAT(B1686:C1686)=_xlfn.CONCAT(B1685:C1685),MAX($A$2:A1685),MAX($A$2:A1685)+1)</f>
        <v>790</v>
      </c>
      <c r="B1686" s="3">
        <v>45271</v>
      </c>
      <c r="C1686" s="2" t="s">
        <v>837</v>
      </c>
      <c r="D1686" s="47" t="str">
        <f>_xlfn.XLOOKUP(C1686,Proveedores!A:A,Proveedores!B:B)</f>
        <v>HELADOS CASEROS VILLA</v>
      </c>
      <c r="E1686" s="2">
        <v>1016</v>
      </c>
      <c r="F1686" s="2" t="str">
        <f>_xlfn.XLOOKUP(E1686,Productos!A:A,Productos!B:B)</f>
        <v>HELADO CASA</v>
      </c>
      <c r="G1686" s="2" t="str">
        <f>_xlfn.XLOOKUP(F1686,Productos!B:B,Productos!C:C)</f>
        <v>UN</v>
      </c>
      <c r="H1686" s="12">
        <v>20</v>
      </c>
      <c r="I1686" s="10">
        <v>250</v>
      </c>
      <c r="J1686" s="14">
        <v>0</v>
      </c>
      <c r="K1686" s="10">
        <f t="shared" si="27"/>
        <v>5000</v>
      </c>
    </row>
    <row r="1687" spans="1:11" x14ac:dyDescent="0.3">
      <c r="A1687" s="2">
        <f>IF(_xlfn.CONCAT(B1687:C1687)=_xlfn.CONCAT(B1686:C1686),MAX($A$2:A1686),MAX($A$2:A1686)+1)</f>
        <v>791</v>
      </c>
      <c r="B1687" s="3">
        <v>45271</v>
      </c>
      <c r="C1687" s="2" t="s">
        <v>116</v>
      </c>
      <c r="D1687" s="47" t="str">
        <f>_xlfn.XLOOKUP(C1687,Proveedores!A:A,Proveedores!B:B)</f>
        <v>EMPRESA COMERCIAL LA VEGA</v>
      </c>
      <c r="E1687" s="2">
        <v>56</v>
      </c>
      <c r="F1687" s="2" t="str">
        <f>_xlfn.XLOOKUP(E1687,Productos!A:A,Productos!B:B)</f>
        <v>VERDURAS</v>
      </c>
      <c r="G1687" s="2" t="str">
        <f>_xlfn.XLOOKUP(F1687,Productos!B:B,Productos!C:C)</f>
        <v>UN</v>
      </c>
      <c r="H1687" s="12">
        <v>1</v>
      </c>
      <c r="I1687" s="10">
        <v>5000</v>
      </c>
      <c r="J1687" s="14">
        <v>0</v>
      </c>
      <c r="K1687" s="10">
        <f t="shared" si="27"/>
        <v>5000</v>
      </c>
    </row>
    <row r="1688" spans="1:11" x14ac:dyDescent="0.3">
      <c r="A1688" s="2">
        <f>IF(_xlfn.CONCAT(B1688:C1688)=_xlfn.CONCAT(B1687:C1687),MAX($A$2:A1687),MAX($A$2:A1687)+1)</f>
        <v>792</v>
      </c>
      <c r="B1688" s="3">
        <v>45273</v>
      </c>
      <c r="C1688" s="2" t="s">
        <v>721</v>
      </c>
      <c r="D1688" s="47" t="str">
        <f>_xlfn.XLOOKUP(C1688,Proveedores!A:A,Proveedores!B:B)</f>
        <v>FLOPPY VENTA HUEVOS</v>
      </c>
      <c r="E1688" s="2">
        <v>32</v>
      </c>
      <c r="F1688" s="2" t="str">
        <f>_xlfn.XLOOKUP(E1688,Productos!A:A,Productos!B:B)</f>
        <v>HUEVOS 30 - BANDEJA</v>
      </c>
      <c r="G1688" s="2" t="str">
        <f>_xlfn.XLOOKUP(F1688,Productos!B:B,Productos!C:C)</f>
        <v>UN</v>
      </c>
      <c r="H1688" s="12">
        <v>1</v>
      </c>
      <c r="I1688" s="10">
        <v>6000</v>
      </c>
      <c r="J1688" s="14">
        <v>0</v>
      </c>
      <c r="K1688" s="10">
        <f t="shared" si="27"/>
        <v>6000</v>
      </c>
    </row>
    <row r="1689" spans="1:11" x14ac:dyDescent="0.3">
      <c r="A1689" s="2">
        <f>IF(_xlfn.CONCAT(B1689:C1689)=_xlfn.CONCAT(B1688:C1688),MAX($A$2:A1688),MAX($A$2:A1688)+1)</f>
        <v>793</v>
      </c>
      <c r="B1689" s="3">
        <v>45273</v>
      </c>
      <c r="C1689" s="2" t="s">
        <v>394</v>
      </c>
      <c r="D1689" s="47" t="str">
        <f>_xlfn.XLOOKUP(C1689,Proveedores!A:A,Proveedores!B:B)</f>
        <v>COLECTIVOS 33</v>
      </c>
      <c r="E1689" s="2">
        <v>1004</v>
      </c>
      <c r="F1689" s="2" t="str">
        <f>_xlfn.XLOOKUP(E1689,Productos!A:A,Productos!B:B)</f>
        <v>TRANSPORTE</v>
      </c>
      <c r="G1689" s="2" t="str">
        <f>_xlfn.XLOOKUP(F1689,Productos!B:B,Productos!C:C)</f>
        <v>UN</v>
      </c>
      <c r="H1689" s="12">
        <v>4</v>
      </c>
      <c r="I1689" s="10">
        <v>1300</v>
      </c>
      <c r="J1689" s="14">
        <v>0</v>
      </c>
      <c r="K1689" s="10">
        <f t="shared" si="27"/>
        <v>5200</v>
      </c>
    </row>
    <row r="1690" spans="1:11" x14ac:dyDescent="0.3">
      <c r="A1690" s="2">
        <f>IF(_xlfn.CONCAT(B1690:C1690)=_xlfn.CONCAT(B1689:C1689),MAX($A$2:A1689),MAX($A$2:A1689)+1)</f>
        <v>794</v>
      </c>
      <c r="B1690" s="3">
        <v>45275</v>
      </c>
      <c r="C1690" s="2" t="s">
        <v>116</v>
      </c>
      <c r="D1690" s="47" t="str">
        <f>_xlfn.XLOOKUP(C1690,Proveedores!A:A,Proveedores!B:B)</f>
        <v>EMPRESA COMERCIAL LA VEGA</v>
      </c>
      <c r="E1690" s="2">
        <v>56</v>
      </c>
      <c r="F1690" s="2" t="str">
        <f>_xlfn.XLOOKUP(E1690,Productos!A:A,Productos!B:B)</f>
        <v>VERDURAS</v>
      </c>
      <c r="G1690" s="2" t="str">
        <f>_xlfn.XLOOKUP(F1690,Productos!B:B,Productos!C:C)</f>
        <v>UN</v>
      </c>
      <c r="H1690" s="12">
        <v>1</v>
      </c>
      <c r="I1690" s="10">
        <v>4500</v>
      </c>
      <c r="J1690" s="14">
        <v>0</v>
      </c>
      <c r="K1690" s="10">
        <f t="shared" si="27"/>
        <v>4500</v>
      </c>
    </row>
    <row r="1691" spans="1:11" x14ac:dyDescent="0.3">
      <c r="A1691" s="2">
        <f>IF(_xlfn.CONCAT(B1691:C1691)=_xlfn.CONCAT(B1690:C1690),MAX($A$2:A1690),MAX($A$2:A1690)+1)</f>
        <v>795</v>
      </c>
      <c r="B1691" s="3">
        <v>45276</v>
      </c>
      <c r="C1691" s="2" t="s">
        <v>309</v>
      </c>
      <c r="D1691" s="47" t="str">
        <f>_xlfn.XLOOKUP(C1691,Proveedores!A:A,Proveedores!B:B)</f>
        <v>MINIMARKET 465</v>
      </c>
      <c r="E1691" s="2">
        <v>1008</v>
      </c>
      <c r="F1691" s="2" t="str">
        <f>_xlfn.XLOOKUP(E1691,Productos!A:A,Productos!B:B)</f>
        <v>PAN CASA</v>
      </c>
      <c r="G1691" s="2" t="str">
        <f>_xlfn.XLOOKUP(F1691,Productos!B:B,Productos!C:C)</f>
        <v>KG</v>
      </c>
      <c r="H1691" s="12">
        <v>0.64257028112449799</v>
      </c>
      <c r="I1691" s="10">
        <v>2490</v>
      </c>
      <c r="J1691" s="14">
        <v>0</v>
      </c>
      <c r="K1691" s="10">
        <f t="shared" si="27"/>
        <v>1600</v>
      </c>
    </row>
    <row r="1692" spans="1:11" x14ac:dyDescent="0.3">
      <c r="A1692" s="2">
        <f>IF(_xlfn.CONCAT(B1692:C1692)=_xlfn.CONCAT(B1691:C1691),MAX($A$2:A1691),MAX($A$2:A1691)+1)</f>
        <v>796</v>
      </c>
      <c r="B1692" s="3">
        <v>45276</v>
      </c>
      <c r="C1692" s="2" t="s">
        <v>116</v>
      </c>
      <c r="D1692" s="47" t="str">
        <f>_xlfn.XLOOKUP(C1692,Proveedores!A:A,Proveedores!B:B)</f>
        <v>EMPRESA COMERCIAL LA VEGA</v>
      </c>
      <c r="E1692" s="2">
        <v>150</v>
      </c>
      <c r="F1692" s="2" t="str">
        <f>_xlfn.XLOOKUP(E1692,Productos!A:A,Productos!B:B)</f>
        <v>GAMELA TOMATE</v>
      </c>
      <c r="G1692" s="2" t="str">
        <f>_xlfn.XLOOKUP(F1692,Productos!B:B,Productos!C:C)</f>
        <v>UN</v>
      </c>
      <c r="H1692" s="12">
        <v>1</v>
      </c>
      <c r="I1692" s="10">
        <v>13000</v>
      </c>
      <c r="J1692" s="14">
        <v>0</v>
      </c>
      <c r="K1692" s="10">
        <f t="shared" si="27"/>
        <v>13000</v>
      </c>
    </row>
    <row r="1693" spans="1:11" x14ac:dyDescent="0.3">
      <c r="A1693" s="2">
        <f>IF(_xlfn.CONCAT(B1693:C1693)=_xlfn.CONCAT(B1692:C1692),MAX($A$2:A1692),MAX($A$2:A1692)+1)</f>
        <v>796</v>
      </c>
      <c r="B1693" s="3">
        <v>45276</v>
      </c>
      <c r="C1693" s="2" t="s">
        <v>116</v>
      </c>
      <c r="D1693" s="47" t="str">
        <f>_xlfn.XLOOKUP(C1693,Proveedores!A:A,Proveedores!B:B)</f>
        <v>EMPRESA COMERCIAL LA VEGA</v>
      </c>
      <c r="E1693" s="2">
        <v>149</v>
      </c>
      <c r="F1693" s="2" t="str">
        <f>_xlfn.XLOOKUP(E1693,Productos!A:A,Productos!B:B)</f>
        <v>MALLA CEBOLLA</v>
      </c>
      <c r="G1693" s="2" t="str">
        <f>_xlfn.XLOOKUP(F1693,Productos!B:B,Productos!C:C)</f>
        <v>UN</v>
      </c>
      <c r="H1693" s="12">
        <v>1</v>
      </c>
      <c r="I1693" s="10">
        <v>12000</v>
      </c>
      <c r="J1693" s="14">
        <v>0</v>
      </c>
      <c r="K1693" s="10">
        <f t="shared" si="27"/>
        <v>12000</v>
      </c>
    </row>
    <row r="1694" spans="1:11" x14ac:dyDescent="0.3">
      <c r="A1694" s="2">
        <f>IF(_xlfn.CONCAT(B1694:C1694)=_xlfn.CONCAT(B1693:C1693),MAX($A$2:A1693),MAX($A$2:A1693)+1)</f>
        <v>797</v>
      </c>
      <c r="B1694" s="3">
        <v>45276</v>
      </c>
      <c r="C1694" s="2" t="s">
        <v>839</v>
      </c>
      <c r="D1694" s="47" t="str">
        <f>_xlfn.XLOOKUP(C1694,Proveedores!A:A,Proveedores!B:B)</f>
        <v>AGUAS ATMOSFERA</v>
      </c>
      <c r="E1694" s="2">
        <v>26</v>
      </c>
      <c r="F1694" s="2" t="str">
        <f>_xlfn.XLOOKUP(E1694,Productos!A:A,Productos!B:B)</f>
        <v>QUESO</v>
      </c>
      <c r="G1694" s="2" t="str">
        <f>_xlfn.XLOOKUP(F1694,Productos!B:B,Productos!C:C)</f>
        <v>KG</v>
      </c>
      <c r="H1694" s="12">
        <v>3.0249999999999999</v>
      </c>
      <c r="I1694" s="10">
        <f>(19000/3.025)</f>
        <v>6280.9917355371899</v>
      </c>
      <c r="J1694" s="14">
        <v>0</v>
      </c>
      <c r="K1694" s="10">
        <f t="shared" si="27"/>
        <v>19000</v>
      </c>
    </row>
    <row r="1695" spans="1:11" x14ac:dyDescent="0.3">
      <c r="A1695" s="2">
        <f>IF(_xlfn.CONCAT(B1695:C1695)=_xlfn.CONCAT(B1694:C1694),MAX($A$2:A1694),MAX($A$2:A1694)+1)</f>
        <v>798</v>
      </c>
      <c r="B1695" s="3">
        <v>45277</v>
      </c>
      <c r="C1695" s="2" t="s">
        <v>116</v>
      </c>
      <c r="D1695" s="47" t="str">
        <f>_xlfn.XLOOKUP(C1695,Proveedores!A:A,Proveedores!B:B)</f>
        <v>EMPRESA COMERCIAL LA VEGA</v>
      </c>
      <c r="E1695" s="2">
        <v>56</v>
      </c>
      <c r="F1695" s="2" t="str">
        <f>_xlfn.XLOOKUP(E1695,Productos!A:A,Productos!B:B)</f>
        <v>VERDURAS</v>
      </c>
      <c r="G1695" s="2" t="str">
        <f>_xlfn.XLOOKUP(F1695,Productos!B:B,Productos!C:C)</f>
        <v>UN</v>
      </c>
      <c r="H1695" s="12">
        <v>1</v>
      </c>
      <c r="I1695" s="10">
        <v>3000</v>
      </c>
      <c r="J1695" s="14">
        <v>0</v>
      </c>
      <c r="K1695" s="10">
        <f t="shared" si="27"/>
        <v>3000</v>
      </c>
    </row>
    <row r="1696" spans="1:11" x14ac:dyDescent="0.3">
      <c r="A1696" s="2">
        <f>IF(_xlfn.CONCAT(B1696:C1696)=_xlfn.CONCAT(B1695:C1695),MAX($A$2:A1695),MAX($A$2:A1695)+1)</f>
        <v>799</v>
      </c>
      <c r="B1696" s="3">
        <v>45280</v>
      </c>
      <c r="C1696" s="2" t="s">
        <v>309</v>
      </c>
      <c r="D1696" s="47" t="str">
        <f>_xlfn.XLOOKUP(C1696,Proveedores!A:A,Proveedores!B:B)</f>
        <v>MINIMARKET 465</v>
      </c>
      <c r="E1696" s="2">
        <v>1008</v>
      </c>
      <c r="F1696" s="2" t="str">
        <f>_xlfn.XLOOKUP(E1696,Productos!A:A,Productos!B:B)</f>
        <v>PAN CASA</v>
      </c>
      <c r="G1696" s="2" t="str">
        <f>_xlfn.XLOOKUP(F1696,Productos!B:B,Productos!C:C)</f>
        <v>KG</v>
      </c>
      <c r="H1696" s="12">
        <v>0.64257028112449799</v>
      </c>
      <c r="I1696" s="10">
        <v>2490</v>
      </c>
      <c r="J1696" s="14">
        <v>0</v>
      </c>
      <c r="K1696" s="10">
        <f t="shared" si="27"/>
        <v>1600</v>
      </c>
    </row>
    <row r="1697" spans="1:11" x14ac:dyDescent="0.3">
      <c r="A1697" s="2">
        <f>IF(_xlfn.CONCAT(B1697:C1697)=_xlfn.CONCAT(B1696:C1696),MAX($A$2:A1696),MAX($A$2:A1696)+1)</f>
        <v>800</v>
      </c>
      <c r="B1697" s="3">
        <v>45280</v>
      </c>
      <c r="C1697" s="2" t="s">
        <v>116</v>
      </c>
      <c r="D1697" s="47" t="str">
        <f>_xlfn.XLOOKUP(C1697,Proveedores!A:A,Proveedores!B:B)</f>
        <v>EMPRESA COMERCIAL LA VEGA</v>
      </c>
      <c r="E1697" s="2">
        <v>56</v>
      </c>
      <c r="F1697" s="2" t="str">
        <f>_xlfn.XLOOKUP(E1697,Productos!A:A,Productos!B:B)</f>
        <v>VERDURAS</v>
      </c>
      <c r="G1697" s="2" t="str">
        <f>_xlfn.XLOOKUP(F1697,Productos!B:B,Productos!C:C)</f>
        <v>UN</v>
      </c>
      <c r="H1697" s="12">
        <v>1</v>
      </c>
      <c r="I1697" s="10">
        <v>8200</v>
      </c>
      <c r="J1697" s="14">
        <v>0</v>
      </c>
      <c r="K1697" s="10">
        <f t="shared" si="27"/>
        <v>8200</v>
      </c>
    </row>
    <row r="1698" spans="1:11" x14ac:dyDescent="0.3">
      <c r="A1698" s="2">
        <f>IF(_xlfn.CONCAT(B1698:C1698)=_xlfn.CONCAT(B1697:C1697),MAX($A$2:A1697),MAX($A$2:A1697)+1)</f>
        <v>801</v>
      </c>
      <c r="B1698" s="3">
        <v>45281</v>
      </c>
      <c r="C1698" s="2" t="s">
        <v>116</v>
      </c>
      <c r="D1698" s="47" t="str">
        <f>_xlfn.XLOOKUP(C1698,Proveedores!A:A,Proveedores!B:B)</f>
        <v>EMPRESA COMERCIAL LA VEGA</v>
      </c>
      <c r="E1698" s="2">
        <v>148</v>
      </c>
      <c r="F1698" s="2" t="str">
        <f>_xlfn.XLOOKUP(E1698,Productos!A:A,Productos!B:B)</f>
        <v>SACO PAPAS</v>
      </c>
      <c r="G1698" s="2" t="str">
        <f>_xlfn.XLOOKUP(F1698,Productos!B:B,Productos!C:C)</f>
        <v>UN</v>
      </c>
      <c r="H1698" s="12">
        <v>1</v>
      </c>
      <c r="I1698" s="10">
        <v>21000</v>
      </c>
      <c r="J1698" s="14">
        <v>0</v>
      </c>
      <c r="K1698" s="10">
        <f t="shared" si="27"/>
        <v>21000</v>
      </c>
    </row>
    <row r="1699" spans="1:11" x14ac:dyDescent="0.3">
      <c r="A1699" s="2">
        <f>IF(_xlfn.CONCAT(B1699:C1699)=_xlfn.CONCAT(B1698:C1698),MAX($A$2:A1698),MAX($A$2:A1698)+1)</f>
        <v>802</v>
      </c>
      <c r="B1699" s="3">
        <v>45284</v>
      </c>
      <c r="C1699" s="2" t="s">
        <v>116</v>
      </c>
      <c r="D1699" s="47" t="str">
        <f>_xlfn.XLOOKUP(C1699,Proveedores!A:A,Proveedores!B:B)</f>
        <v>EMPRESA COMERCIAL LA VEGA</v>
      </c>
      <c r="E1699" s="2">
        <v>56</v>
      </c>
      <c r="F1699" s="2" t="str">
        <f>_xlfn.XLOOKUP(E1699,Productos!A:A,Productos!B:B)</f>
        <v>VERDURAS</v>
      </c>
      <c r="G1699" s="2" t="str">
        <f>_xlfn.XLOOKUP(F1699,Productos!B:B,Productos!C:C)</f>
        <v>UN</v>
      </c>
      <c r="H1699" s="12">
        <v>1</v>
      </c>
      <c r="I1699" s="10">
        <f>7000+3800</f>
        <v>10800</v>
      </c>
      <c r="J1699" s="14">
        <v>0</v>
      </c>
      <c r="K1699" s="10">
        <f t="shared" si="27"/>
        <v>10800</v>
      </c>
    </row>
    <row r="1700" spans="1:11" x14ac:dyDescent="0.3">
      <c r="A1700" s="2">
        <f>IF(_xlfn.CONCAT(B1700:C1700)=_xlfn.CONCAT(B1699:C1699),MAX($A$2:A1699),MAX($A$2:A1699)+1)</f>
        <v>803</v>
      </c>
      <c r="B1700" s="3">
        <v>45284</v>
      </c>
      <c r="C1700" s="2" t="s">
        <v>723</v>
      </c>
      <c r="D1700" s="47" t="str">
        <f>_xlfn.XLOOKUP(C1700,Proveedores!A:A,Proveedores!B:B)</f>
        <v>UBER</v>
      </c>
      <c r="E1700" s="2">
        <v>1004</v>
      </c>
      <c r="F1700" s="2" t="str">
        <f>_xlfn.XLOOKUP(E1700,Productos!A:A,Productos!B:B)</f>
        <v>TRANSPORTE</v>
      </c>
      <c r="G1700" s="2" t="str">
        <f>_xlfn.XLOOKUP(F1700,Productos!B:B,Productos!C:C)</f>
        <v>UN</v>
      </c>
      <c r="H1700" s="12">
        <v>1</v>
      </c>
      <c r="I1700" s="10">
        <v>2000</v>
      </c>
      <c r="J1700" s="14">
        <v>0</v>
      </c>
      <c r="K1700" s="10">
        <f t="shared" si="27"/>
        <v>2000</v>
      </c>
    </row>
    <row r="1701" spans="1:11" x14ac:dyDescent="0.3">
      <c r="A1701" s="2">
        <f>IF(_xlfn.CONCAT(B1701:C1701)=_xlfn.CONCAT(B1700:C1700),MAX($A$2:A1700),MAX($A$2:A1700)+1)</f>
        <v>804</v>
      </c>
      <c r="B1701" s="3">
        <v>45290</v>
      </c>
      <c r="C1701" s="2" t="s">
        <v>116</v>
      </c>
      <c r="D1701" s="47" t="str">
        <f>_xlfn.XLOOKUP(C1701,Proveedores!A:A,Proveedores!B:B)</f>
        <v>EMPRESA COMERCIAL LA VEGA</v>
      </c>
      <c r="E1701" s="2">
        <v>148</v>
      </c>
      <c r="F1701" s="2" t="str">
        <f>_xlfn.XLOOKUP(E1701,Productos!A:A,Productos!B:B)</f>
        <v>SACO PAPAS</v>
      </c>
      <c r="G1701" s="2" t="str">
        <f>_xlfn.XLOOKUP(F1701,Productos!B:B,Productos!C:C)</f>
        <v>UN</v>
      </c>
      <c r="H1701" s="12">
        <v>1</v>
      </c>
      <c r="I1701" s="10">
        <v>20000</v>
      </c>
      <c r="J1701" s="14">
        <v>0</v>
      </c>
      <c r="K1701" s="10">
        <f t="shared" si="27"/>
        <v>20000</v>
      </c>
    </row>
    <row r="1702" spans="1:11" x14ac:dyDescent="0.3">
      <c r="A1702" s="2">
        <f>IF(_xlfn.CONCAT(B1702:C1702)=_xlfn.CONCAT(B1701:C1701),MAX($A$2:A1701),MAX($A$2:A1701)+1)</f>
        <v>804</v>
      </c>
      <c r="B1702" s="3">
        <v>45290</v>
      </c>
      <c r="C1702" s="2" t="s">
        <v>116</v>
      </c>
      <c r="D1702" s="47" t="str">
        <f>_xlfn.XLOOKUP(C1702,Proveedores!A:A,Proveedores!B:B)</f>
        <v>EMPRESA COMERCIAL LA VEGA</v>
      </c>
      <c r="E1702" s="2">
        <v>150</v>
      </c>
      <c r="F1702" s="2" t="str">
        <f>_xlfn.XLOOKUP(E1702,Productos!A:A,Productos!B:B)</f>
        <v>GAMELA TOMATE</v>
      </c>
      <c r="G1702" s="2" t="str">
        <f>_xlfn.XLOOKUP(F1702,Productos!B:B,Productos!C:C)</f>
        <v>UN</v>
      </c>
      <c r="H1702" s="12">
        <v>1</v>
      </c>
      <c r="I1702" s="10">
        <v>12000</v>
      </c>
      <c r="J1702" s="14">
        <v>0</v>
      </c>
      <c r="K1702" s="10">
        <f t="shared" si="27"/>
        <v>12000</v>
      </c>
    </row>
    <row r="1703" spans="1:11" x14ac:dyDescent="0.3">
      <c r="A1703" s="2">
        <f>IF(_xlfn.CONCAT(B1703:C1703)=_xlfn.CONCAT(B1702:C1702),MAX($A$2:A1702),MAX($A$2:A1702)+1)</f>
        <v>804</v>
      </c>
      <c r="B1703" s="3">
        <v>45290</v>
      </c>
      <c r="C1703" s="2" t="s">
        <v>116</v>
      </c>
      <c r="D1703" s="47" t="str">
        <f>_xlfn.XLOOKUP(C1703,Proveedores!A:A,Proveedores!B:B)</f>
        <v>EMPRESA COMERCIAL LA VEGA</v>
      </c>
      <c r="E1703" s="2">
        <v>149</v>
      </c>
      <c r="F1703" s="2" t="str">
        <f>_xlfn.XLOOKUP(E1703,Productos!A:A,Productos!B:B)</f>
        <v>MALLA CEBOLLA</v>
      </c>
      <c r="G1703" s="2" t="str">
        <f>_xlfn.XLOOKUP(F1703,Productos!B:B,Productos!C:C)</f>
        <v>UN</v>
      </c>
      <c r="H1703" s="12">
        <v>1</v>
      </c>
      <c r="I1703" s="10">
        <v>10000</v>
      </c>
      <c r="J1703" s="14">
        <v>0</v>
      </c>
      <c r="K1703" s="10">
        <f t="shared" si="27"/>
        <v>10000</v>
      </c>
    </row>
    <row r="1704" spans="1:11" x14ac:dyDescent="0.3">
      <c r="A1704" s="2">
        <f>IF(_xlfn.CONCAT(B1704:C1704)=_xlfn.CONCAT(B1703:C1703),MAX($A$2:A1703),MAX($A$2:A1703)+1)</f>
        <v>804</v>
      </c>
      <c r="B1704" s="3">
        <v>45290</v>
      </c>
      <c r="C1704" s="2" t="s">
        <v>116</v>
      </c>
      <c r="D1704" s="47" t="str">
        <f>_xlfn.XLOOKUP(C1704,Proveedores!A:A,Proveedores!B:B)</f>
        <v>EMPRESA COMERCIAL LA VEGA</v>
      </c>
      <c r="E1704" s="2">
        <v>56</v>
      </c>
      <c r="F1704" s="2" t="str">
        <f>_xlfn.XLOOKUP(E1704,Productos!A:A,Productos!B:B)</f>
        <v>VERDURAS</v>
      </c>
      <c r="G1704" s="2" t="str">
        <f>_xlfn.XLOOKUP(F1704,Productos!B:B,Productos!C:C)</f>
        <v>UN</v>
      </c>
      <c r="H1704" s="12">
        <v>1</v>
      </c>
      <c r="I1704" s="10">
        <v>3000</v>
      </c>
      <c r="J1704" s="14">
        <v>0</v>
      </c>
      <c r="K1704" s="10">
        <f t="shared" si="27"/>
        <v>3000</v>
      </c>
    </row>
    <row r="1705" spans="1:11" x14ac:dyDescent="0.3">
      <c r="A1705" s="2">
        <f>IF(_xlfn.CONCAT(B1705:C1705)=_xlfn.CONCAT(B1704:C1704),MAX($A$2:A1704),MAX($A$2:A1704)+1)</f>
        <v>805</v>
      </c>
      <c r="B1705" s="3">
        <v>45245</v>
      </c>
      <c r="C1705" s="2" t="s">
        <v>359</v>
      </c>
      <c r="D1705" s="47" t="str">
        <f>_xlfn.XLOOKUP(C1705,Proveedores!A:A,Proveedores!B:B)</f>
        <v>MATÍAS SILVA</v>
      </c>
      <c r="E1705" s="2">
        <v>1000</v>
      </c>
      <c r="F1705" s="2" t="str">
        <f>_xlfn.XLOOKUP(E1705,Productos!A:A,Productos!B:B)</f>
        <v>ARRIENDO</v>
      </c>
      <c r="G1705" s="2" t="str">
        <f>_xlfn.XLOOKUP(F1705,Productos!B:B,Productos!C:C)</f>
        <v>UN</v>
      </c>
      <c r="H1705" s="12">
        <v>1</v>
      </c>
      <c r="I1705" s="10">
        <v>580000</v>
      </c>
      <c r="J1705" s="14">
        <v>540200</v>
      </c>
      <c r="K1705" s="10">
        <f t="shared" si="27"/>
        <v>39800</v>
      </c>
    </row>
    <row r="1706" spans="1:11" x14ac:dyDescent="0.3">
      <c r="A1706" s="2">
        <f>IF(_xlfn.CONCAT(B1706:C1706)=_xlfn.CONCAT(B1705:C1705),MAX($A$2:A1705),MAX($A$2:A1705)+1)</f>
        <v>806</v>
      </c>
      <c r="B1706" s="3">
        <v>45000</v>
      </c>
      <c r="C1706" s="2" t="s">
        <v>359</v>
      </c>
      <c r="D1706" s="47" t="str">
        <f>_xlfn.XLOOKUP(C1706,Proveedores!A:A,Proveedores!B:B)</f>
        <v>MATÍAS SILVA</v>
      </c>
      <c r="E1706" s="2">
        <v>1000</v>
      </c>
      <c r="F1706" s="2" t="str">
        <f>_xlfn.XLOOKUP(E1706,Productos!A:A,Productos!B:B)</f>
        <v>ARRIENDO</v>
      </c>
      <c r="G1706" s="2" t="str">
        <f>_xlfn.XLOOKUP(F1706,Productos!B:B,Productos!C:C)</f>
        <v>UN</v>
      </c>
      <c r="H1706" s="12">
        <v>1</v>
      </c>
      <c r="I1706" s="10">
        <v>580000</v>
      </c>
      <c r="J1706" s="14">
        <v>0</v>
      </c>
      <c r="K1706" s="10">
        <f t="shared" si="27"/>
        <v>580000</v>
      </c>
    </row>
    <row r="1707" spans="1:11" x14ac:dyDescent="0.3">
      <c r="A1707" s="2">
        <f>IF(_xlfn.CONCAT(B1707:C1707)=_xlfn.CONCAT(B1706:C1706),MAX($A$2:A1706),MAX($A$2:A1706)+1)</f>
        <v>807</v>
      </c>
      <c r="B1707" s="3">
        <v>45061</v>
      </c>
      <c r="C1707" s="2" t="s">
        <v>359</v>
      </c>
      <c r="D1707" s="47" t="str">
        <f>_xlfn.XLOOKUP(C1707,Proveedores!A:A,Proveedores!B:B)</f>
        <v>MATÍAS SILVA</v>
      </c>
      <c r="E1707" s="2">
        <v>1000</v>
      </c>
      <c r="F1707" s="2" t="str">
        <f>_xlfn.XLOOKUP(E1707,Productos!A:A,Productos!B:B)</f>
        <v>ARRIENDO</v>
      </c>
      <c r="G1707" s="2" t="str">
        <f>_xlfn.XLOOKUP(F1707,Productos!B:B,Productos!C:C)</f>
        <v>UN</v>
      </c>
      <c r="H1707" s="12">
        <v>1</v>
      </c>
      <c r="I1707" s="10">
        <v>580000</v>
      </c>
      <c r="J1707" s="14">
        <v>0</v>
      </c>
      <c r="K1707" s="10">
        <f t="shared" si="27"/>
        <v>580000</v>
      </c>
    </row>
    <row r="1708" spans="1:11" x14ac:dyDescent="0.3">
      <c r="A1708" s="2">
        <f>IF(_xlfn.CONCAT(B1708:C1708)=_xlfn.CONCAT(B1707:C1707),MAX($A$2:A1707),MAX($A$2:A1707)+1)</f>
        <v>808</v>
      </c>
      <c r="B1708" s="3">
        <v>45122</v>
      </c>
      <c r="C1708" s="2" t="s">
        <v>359</v>
      </c>
      <c r="D1708" s="47" t="str">
        <f>_xlfn.XLOOKUP(C1708,Proveedores!A:A,Proveedores!B:B)</f>
        <v>MATÍAS SILVA</v>
      </c>
      <c r="E1708" s="2">
        <v>1000</v>
      </c>
      <c r="F1708" s="2" t="str">
        <f>_xlfn.XLOOKUP(E1708,Productos!A:A,Productos!B:B)</f>
        <v>ARRIENDO</v>
      </c>
      <c r="G1708" s="2" t="str">
        <f>_xlfn.XLOOKUP(F1708,Productos!B:B,Productos!C:C)</f>
        <v>UN</v>
      </c>
      <c r="H1708" s="12">
        <v>1</v>
      </c>
      <c r="I1708" s="10">
        <v>580000</v>
      </c>
      <c r="J1708" s="14">
        <v>0</v>
      </c>
      <c r="K1708" s="10">
        <f t="shared" si="27"/>
        <v>580000</v>
      </c>
    </row>
    <row r="1709" spans="1:11" x14ac:dyDescent="0.3">
      <c r="A1709" s="2">
        <f>IF(_xlfn.CONCAT(B1709:C1709)=_xlfn.CONCAT(B1708:C1708),MAX($A$2:A1708),MAX($A$2:A1708)+1)</f>
        <v>809</v>
      </c>
      <c r="B1709" s="3">
        <v>45153</v>
      </c>
      <c r="C1709" s="2" t="s">
        <v>359</v>
      </c>
      <c r="D1709" s="47" t="str">
        <f>_xlfn.XLOOKUP(C1709,Proveedores!A:A,Proveedores!B:B)</f>
        <v>MATÍAS SILVA</v>
      </c>
      <c r="E1709" s="2">
        <v>1000</v>
      </c>
      <c r="F1709" s="2" t="str">
        <f>_xlfn.XLOOKUP(E1709,Productos!A:A,Productos!B:B)</f>
        <v>ARRIENDO</v>
      </c>
      <c r="G1709" s="2" t="str">
        <f>_xlfn.XLOOKUP(F1709,Productos!B:B,Productos!C:C)</f>
        <v>UN</v>
      </c>
      <c r="H1709" s="12">
        <v>1</v>
      </c>
      <c r="I1709" s="10">
        <v>580000</v>
      </c>
      <c r="J1709" s="14">
        <v>0</v>
      </c>
      <c r="K1709" s="10">
        <f t="shared" si="27"/>
        <v>580000</v>
      </c>
    </row>
    <row r="1710" spans="1:11" x14ac:dyDescent="0.3">
      <c r="A1710" s="2">
        <f>IF(_xlfn.CONCAT(B1710:C1710)=_xlfn.CONCAT(B1709:C1709),MAX($A$2:A1709),MAX($A$2:A1709)+1)</f>
        <v>810</v>
      </c>
      <c r="B1710" s="3">
        <v>45184</v>
      </c>
      <c r="C1710" s="2" t="s">
        <v>359</v>
      </c>
      <c r="D1710" s="47" t="str">
        <f>_xlfn.XLOOKUP(C1710,Proveedores!A:A,Proveedores!B:B)</f>
        <v>MATÍAS SILVA</v>
      </c>
      <c r="E1710" s="2">
        <v>1000</v>
      </c>
      <c r="F1710" s="2" t="str">
        <f>_xlfn.XLOOKUP(E1710,Productos!A:A,Productos!B:B)</f>
        <v>ARRIENDO</v>
      </c>
      <c r="G1710" s="2" t="str">
        <f>_xlfn.XLOOKUP(F1710,Productos!B:B,Productos!C:C)</f>
        <v>UN</v>
      </c>
      <c r="H1710" s="12">
        <v>1</v>
      </c>
      <c r="I1710" s="10">
        <v>580000</v>
      </c>
      <c r="J1710" s="14">
        <v>0</v>
      </c>
      <c r="K1710" s="10">
        <f t="shared" si="27"/>
        <v>580000</v>
      </c>
    </row>
    <row r="1711" spans="1:11" x14ac:dyDescent="0.3">
      <c r="A1711" s="2">
        <f>IF(_xlfn.CONCAT(B1711:C1711)=_xlfn.CONCAT(B1710:C1710),MAX($A$2:A1710),MAX($A$2:A1710)+1)</f>
        <v>811</v>
      </c>
      <c r="B1711" s="3">
        <v>45214</v>
      </c>
      <c r="C1711" s="2" t="s">
        <v>359</v>
      </c>
      <c r="D1711" s="47" t="str">
        <f>_xlfn.XLOOKUP(C1711,Proveedores!A:A,Proveedores!B:B)</f>
        <v>MATÍAS SILVA</v>
      </c>
      <c r="E1711" s="2">
        <v>1000</v>
      </c>
      <c r="F1711" s="2" t="str">
        <f>_xlfn.XLOOKUP(E1711,Productos!A:A,Productos!B:B)</f>
        <v>ARRIENDO</v>
      </c>
      <c r="G1711" s="2" t="str">
        <f>_xlfn.XLOOKUP(F1711,Productos!B:B,Productos!C:C)</f>
        <v>UN</v>
      </c>
      <c r="H1711" s="12">
        <v>1</v>
      </c>
      <c r="I1711" s="10">
        <v>580000</v>
      </c>
      <c r="J1711" s="14">
        <v>0</v>
      </c>
      <c r="K1711" s="10">
        <f t="shared" si="27"/>
        <v>580000</v>
      </c>
    </row>
    <row r="1712" spans="1:11" x14ac:dyDescent="0.3">
      <c r="A1712" s="2">
        <f>IF(_xlfn.CONCAT(B1712:C1712)=_xlfn.CONCAT(B1711:C1711),MAX($A$2:A1711),MAX($A$2:A1711)+1)</f>
        <v>812</v>
      </c>
      <c r="B1712" s="3">
        <v>44997</v>
      </c>
      <c r="C1712" s="2" t="s">
        <v>242</v>
      </c>
      <c r="D1712" s="47" t="str">
        <f>_xlfn.XLOOKUP(C1712,Proveedores!A:A,Proveedores!B:B)</f>
        <v>CGE</v>
      </c>
      <c r="E1712" s="2">
        <v>1003</v>
      </c>
      <c r="F1712" s="2" t="str">
        <f>_xlfn.XLOOKUP(E1712,Productos!A:A,Productos!B:B)</f>
        <v>LUZ</v>
      </c>
      <c r="G1712" s="2" t="str">
        <f>_xlfn.XLOOKUP(F1712,Productos!B:B,Productos!C:C)</f>
        <v>UN</v>
      </c>
      <c r="H1712" s="12">
        <v>1</v>
      </c>
      <c r="I1712" s="10">
        <v>50291</v>
      </c>
      <c r="J1712" s="14">
        <v>0</v>
      </c>
      <c r="K1712" s="10">
        <f t="shared" si="27"/>
        <v>50291</v>
      </c>
    </row>
    <row r="1713" spans="1:11" x14ac:dyDescent="0.3">
      <c r="A1713" s="2">
        <f>IF(_xlfn.CONCAT(B1713:C1713)=_xlfn.CONCAT(B1712:C1712),MAX($A$2:A1712),MAX($A$2:A1712)+1)</f>
        <v>813</v>
      </c>
      <c r="B1713" s="3">
        <v>45056</v>
      </c>
      <c r="C1713" s="2" t="s">
        <v>242</v>
      </c>
      <c r="D1713" s="47" t="str">
        <f>_xlfn.XLOOKUP(C1713,Proveedores!A:A,Proveedores!B:B)</f>
        <v>CGE</v>
      </c>
      <c r="E1713" s="2">
        <v>1003</v>
      </c>
      <c r="F1713" s="2" t="str">
        <f>_xlfn.XLOOKUP(E1713,Productos!A:A,Productos!B:B)</f>
        <v>LUZ</v>
      </c>
      <c r="G1713" s="2" t="str">
        <f>_xlfn.XLOOKUP(F1713,Productos!B:B,Productos!C:C)</f>
        <v>UN</v>
      </c>
      <c r="H1713" s="12">
        <v>1</v>
      </c>
      <c r="I1713" s="10">
        <v>34572</v>
      </c>
      <c r="J1713" s="14">
        <v>0</v>
      </c>
      <c r="K1713" s="10">
        <f t="shared" si="27"/>
        <v>34572</v>
      </c>
    </row>
    <row r="1714" spans="1:11" x14ac:dyDescent="0.3">
      <c r="A1714" s="2">
        <f>IF(_xlfn.CONCAT(B1714:C1714)=_xlfn.CONCAT(B1713:C1713),MAX($A$2:A1713),MAX($A$2:A1713)+1)</f>
        <v>814</v>
      </c>
      <c r="B1714" s="3">
        <v>45088</v>
      </c>
      <c r="C1714" s="2" t="s">
        <v>242</v>
      </c>
      <c r="D1714" s="47" t="str">
        <f>_xlfn.XLOOKUP(C1714,Proveedores!A:A,Proveedores!B:B)</f>
        <v>CGE</v>
      </c>
      <c r="E1714" s="2">
        <v>1003</v>
      </c>
      <c r="F1714" s="2" t="str">
        <f>_xlfn.XLOOKUP(E1714,Productos!A:A,Productos!B:B)</f>
        <v>LUZ</v>
      </c>
      <c r="G1714" s="2" t="str">
        <f>_xlfn.XLOOKUP(F1714,Productos!B:B,Productos!C:C)</f>
        <v>UN</v>
      </c>
      <c r="H1714" s="12">
        <v>1</v>
      </c>
      <c r="I1714" s="10">
        <v>54396</v>
      </c>
      <c r="J1714" s="14">
        <v>0</v>
      </c>
      <c r="K1714" s="10">
        <f t="shared" si="27"/>
        <v>54396</v>
      </c>
    </row>
    <row r="1715" spans="1:11" x14ac:dyDescent="0.3">
      <c r="A1715" s="2">
        <f>IF(_xlfn.CONCAT(B1715:C1715)=_xlfn.CONCAT(B1714:C1714),MAX($A$2:A1714),MAX($A$2:A1714)+1)</f>
        <v>815</v>
      </c>
      <c r="B1715" s="3">
        <v>45118</v>
      </c>
      <c r="C1715" s="2" t="s">
        <v>242</v>
      </c>
      <c r="D1715" s="47" t="str">
        <f>_xlfn.XLOOKUP(C1715,Proveedores!A:A,Proveedores!B:B)</f>
        <v>CGE</v>
      </c>
      <c r="E1715" s="2">
        <v>1003</v>
      </c>
      <c r="F1715" s="2" t="str">
        <f>_xlfn.XLOOKUP(E1715,Productos!A:A,Productos!B:B)</f>
        <v>LUZ</v>
      </c>
      <c r="G1715" s="2" t="str">
        <f>_xlfn.XLOOKUP(F1715,Productos!B:B,Productos!C:C)</f>
        <v>UN</v>
      </c>
      <c r="H1715" s="12">
        <v>1</v>
      </c>
      <c r="I1715" s="10">
        <v>42537</v>
      </c>
      <c r="J1715" s="14">
        <v>0</v>
      </c>
      <c r="K1715" s="10">
        <f t="shared" si="27"/>
        <v>42537</v>
      </c>
    </row>
    <row r="1716" spans="1:11" x14ac:dyDescent="0.3">
      <c r="A1716" s="2">
        <f>IF(_xlfn.CONCAT(B1716:C1716)=_xlfn.CONCAT(B1715:C1715),MAX($A$2:A1715),MAX($A$2:A1715)+1)</f>
        <v>816</v>
      </c>
      <c r="B1716" s="3">
        <v>45147</v>
      </c>
      <c r="C1716" s="2" t="s">
        <v>242</v>
      </c>
      <c r="D1716" s="47" t="str">
        <f>_xlfn.XLOOKUP(C1716,Proveedores!A:A,Proveedores!B:B)</f>
        <v>CGE</v>
      </c>
      <c r="E1716" s="2">
        <v>1003</v>
      </c>
      <c r="F1716" s="2" t="str">
        <f>_xlfn.XLOOKUP(E1716,Productos!A:A,Productos!B:B)</f>
        <v>LUZ</v>
      </c>
      <c r="G1716" s="2" t="str">
        <f>_xlfn.XLOOKUP(F1716,Productos!B:B,Productos!C:C)</f>
        <v>UN</v>
      </c>
      <c r="H1716" s="12">
        <v>1</v>
      </c>
      <c r="I1716" s="10">
        <v>36253</v>
      </c>
      <c r="J1716" s="14">
        <v>0</v>
      </c>
      <c r="K1716" s="10">
        <f t="shared" si="27"/>
        <v>36253</v>
      </c>
    </row>
    <row r="1717" spans="1:11" x14ac:dyDescent="0.3">
      <c r="A1717" s="2">
        <f>IF(_xlfn.CONCAT(B1717:C1717)=_xlfn.CONCAT(B1716:C1716),MAX($A$2:A1716),MAX($A$2:A1716)+1)</f>
        <v>817</v>
      </c>
      <c r="B1717" s="3">
        <v>45177</v>
      </c>
      <c r="C1717" s="2" t="s">
        <v>242</v>
      </c>
      <c r="D1717" s="47" t="str">
        <f>_xlfn.XLOOKUP(C1717,Proveedores!A:A,Proveedores!B:B)</f>
        <v>CGE</v>
      </c>
      <c r="E1717" s="2">
        <v>1003</v>
      </c>
      <c r="F1717" s="2" t="str">
        <f>_xlfn.XLOOKUP(E1717,Productos!A:A,Productos!B:B)</f>
        <v>LUZ</v>
      </c>
      <c r="G1717" s="2" t="str">
        <f>_xlfn.XLOOKUP(F1717,Productos!B:B,Productos!C:C)</f>
        <v>UN</v>
      </c>
      <c r="H1717" s="12">
        <v>1</v>
      </c>
      <c r="I1717" s="10">
        <v>38302</v>
      </c>
      <c r="J1717" s="14">
        <v>0</v>
      </c>
      <c r="K1717" s="10">
        <f t="shared" si="27"/>
        <v>38302</v>
      </c>
    </row>
    <row r="1718" spans="1:11" x14ac:dyDescent="0.3">
      <c r="A1718" s="2">
        <f>IF(_xlfn.CONCAT(B1718:C1718)=_xlfn.CONCAT(B1717:C1717),MAX($A$2:A1717),MAX($A$2:A1717)+1)</f>
        <v>818</v>
      </c>
      <c r="B1718" s="3">
        <v>45209</v>
      </c>
      <c r="C1718" s="2" t="s">
        <v>242</v>
      </c>
      <c r="D1718" s="47" t="str">
        <f>_xlfn.XLOOKUP(C1718,Proveedores!A:A,Proveedores!B:B)</f>
        <v>CGE</v>
      </c>
      <c r="E1718" s="2">
        <v>1003</v>
      </c>
      <c r="F1718" s="2" t="str">
        <f>_xlfn.XLOOKUP(E1718,Productos!A:A,Productos!B:B)</f>
        <v>LUZ</v>
      </c>
      <c r="G1718" s="2" t="str">
        <f>_xlfn.XLOOKUP(F1718,Productos!B:B,Productos!C:C)</f>
        <v>UN</v>
      </c>
      <c r="H1718" s="12">
        <v>1</v>
      </c>
      <c r="I1718" s="10">
        <v>41309</v>
      </c>
      <c r="J1718" s="14">
        <v>0</v>
      </c>
      <c r="K1718" s="10">
        <f t="shared" si="27"/>
        <v>41309</v>
      </c>
    </row>
    <row r="1719" spans="1:11" x14ac:dyDescent="0.3">
      <c r="A1719" s="2">
        <f>IF(_xlfn.CONCAT(B1719:C1719)=_xlfn.CONCAT(B1718:C1718),MAX($A$2:A1718),MAX($A$2:A1718)+1)</f>
        <v>819</v>
      </c>
      <c r="B1719" s="3">
        <v>45240</v>
      </c>
      <c r="C1719" s="2" t="s">
        <v>242</v>
      </c>
      <c r="D1719" s="47" t="str">
        <f>_xlfn.XLOOKUP(C1719,Proveedores!A:A,Proveedores!B:B)</f>
        <v>CGE</v>
      </c>
      <c r="E1719" s="2">
        <v>1003</v>
      </c>
      <c r="F1719" s="2" t="str">
        <f>_xlfn.XLOOKUP(E1719,Productos!A:A,Productos!B:B)</f>
        <v>LUZ</v>
      </c>
      <c r="G1719" s="2" t="str">
        <f>_xlfn.XLOOKUP(F1719,Productos!B:B,Productos!C:C)</f>
        <v>UN</v>
      </c>
      <c r="H1719" s="12">
        <v>1</v>
      </c>
      <c r="I1719" s="10">
        <v>43280</v>
      </c>
      <c r="J1719" s="14">
        <v>0</v>
      </c>
      <c r="K1719" s="10">
        <f t="shared" si="27"/>
        <v>43280</v>
      </c>
    </row>
    <row r="1720" spans="1:11" x14ac:dyDescent="0.3">
      <c r="A1720" s="2">
        <f>IF(_xlfn.CONCAT(B1720:C1720)=_xlfn.CONCAT(B1719:C1719),MAX($A$2:A1719),MAX($A$2:A1719)+1)</f>
        <v>820</v>
      </c>
      <c r="B1720" s="3">
        <v>45272</v>
      </c>
      <c r="C1720" s="2" t="s">
        <v>242</v>
      </c>
      <c r="D1720" s="47" t="str">
        <f>_xlfn.XLOOKUP(C1720,Proveedores!A:A,Proveedores!B:B)</f>
        <v>CGE</v>
      </c>
      <c r="E1720" s="2">
        <v>1003</v>
      </c>
      <c r="F1720" s="2" t="str">
        <f>_xlfn.XLOOKUP(E1720,Productos!A:A,Productos!B:B)</f>
        <v>LUZ</v>
      </c>
      <c r="G1720" s="2" t="str">
        <f>_xlfn.XLOOKUP(F1720,Productos!B:B,Productos!C:C)</f>
        <v>UN</v>
      </c>
      <c r="H1720" s="12">
        <v>1</v>
      </c>
      <c r="I1720" s="10">
        <v>42666</v>
      </c>
      <c r="J1720" s="14">
        <v>0</v>
      </c>
      <c r="K1720" s="10">
        <f t="shared" si="27"/>
        <v>42666</v>
      </c>
    </row>
    <row r="1721" spans="1:11" x14ac:dyDescent="0.3">
      <c r="A1721" s="19">
        <f>IF(_xlfn.CONCAT(B1721:C1721)=_xlfn.CONCAT(B1720:C1720),MAX($A$2:A1720),MAX($A$2:A1720)+1)</f>
        <v>821</v>
      </c>
      <c r="B1721" s="20">
        <v>45303</v>
      </c>
      <c r="C1721" s="19" t="s">
        <v>242</v>
      </c>
      <c r="D1721" s="54" t="str">
        <f>_xlfn.XLOOKUP(C1721,Proveedores!A:A,Proveedores!B:B)</f>
        <v>CGE</v>
      </c>
      <c r="E1721" s="19">
        <v>1003</v>
      </c>
      <c r="F1721" s="19" t="str">
        <f>_xlfn.XLOOKUP(E1721,Productos!A:A,Productos!B:B)</f>
        <v>LUZ</v>
      </c>
      <c r="G1721" s="19" t="str">
        <f>_xlfn.XLOOKUP(F1721,Productos!B:B,Productos!C:C)</f>
        <v>UN</v>
      </c>
      <c r="H1721" s="27">
        <v>1</v>
      </c>
      <c r="I1721" s="21"/>
      <c r="J1721" s="21">
        <v>0</v>
      </c>
      <c r="K1721" s="21">
        <f t="shared" si="27"/>
        <v>0</v>
      </c>
    </row>
    <row r="1722" spans="1:11" x14ac:dyDescent="0.3">
      <c r="A1722" s="2">
        <f>IF(_xlfn.CONCAT(B1722:C1722)=_xlfn.CONCAT(B1721:C1721),MAX($A$2:A1721),MAX($A$2:A1721)+1)</f>
        <v>822</v>
      </c>
      <c r="B1722" s="3">
        <v>44995</v>
      </c>
      <c r="C1722" s="2" t="s">
        <v>842</v>
      </c>
      <c r="D1722" s="47" t="str">
        <f>_xlfn.XLOOKUP(C1722,Proveedores!A:A,Proveedores!B:B)</f>
        <v>GASCO</v>
      </c>
      <c r="E1722" s="2">
        <v>1002</v>
      </c>
      <c r="F1722" s="2" t="str">
        <f>_xlfn.XLOOKUP(E1722,Productos!A:A,Productos!B:B)</f>
        <v>GAS</v>
      </c>
      <c r="G1722" s="2" t="str">
        <f>_xlfn.XLOOKUP(F1722,Productos!B:B,Productos!C:C)</f>
        <v>UN</v>
      </c>
      <c r="H1722" s="12">
        <v>9</v>
      </c>
      <c r="I1722" s="10">
        <v>4019</v>
      </c>
      <c r="J1722" s="14">
        <v>0</v>
      </c>
      <c r="K1722" s="10">
        <f t="shared" si="27"/>
        <v>36171</v>
      </c>
    </row>
    <row r="1723" spans="1:11" x14ac:dyDescent="0.3">
      <c r="A1723" s="2">
        <f>IF(_xlfn.CONCAT(B1723:C1723)=_xlfn.CONCAT(B1722:C1722),MAX($A$2:A1722),MAX($A$2:A1722)+1)</f>
        <v>823</v>
      </c>
      <c r="B1723" s="3">
        <v>45026</v>
      </c>
      <c r="C1723" s="2" t="s">
        <v>842</v>
      </c>
      <c r="D1723" s="47" t="str">
        <f>_xlfn.XLOOKUP(C1723,Proveedores!A:A,Proveedores!B:B)</f>
        <v>GASCO</v>
      </c>
      <c r="E1723" s="2">
        <v>1002</v>
      </c>
      <c r="F1723" s="2" t="str">
        <f>_xlfn.XLOOKUP(E1723,Productos!A:A,Productos!B:B)</f>
        <v>GAS</v>
      </c>
      <c r="G1723" s="2" t="str">
        <f>_xlfn.XLOOKUP(F1723,Productos!B:B,Productos!C:C)</f>
        <v>UN</v>
      </c>
      <c r="H1723" s="12">
        <v>14</v>
      </c>
      <c r="I1723" s="10">
        <v>4019</v>
      </c>
      <c r="J1723" s="14">
        <v>0</v>
      </c>
      <c r="K1723" s="10">
        <f t="shared" si="27"/>
        <v>56266</v>
      </c>
    </row>
    <row r="1724" spans="1:11" x14ac:dyDescent="0.3">
      <c r="A1724" s="2">
        <f>IF(_xlfn.CONCAT(B1724:C1724)=_xlfn.CONCAT(B1723:C1723),MAX($A$2:A1723),MAX($A$2:A1723)+1)</f>
        <v>824</v>
      </c>
      <c r="B1724" s="3">
        <v>45056</v>
      </c>
      <c r="C1724" s="2" t="s">
        <v>842</v>
      </c>
      <c r="D1724" s="47" t="str">
        <f>_xlfn.XLOOKUP(C1724,Proveedores!A:A,Proveedores!B:B)</f>
        <v>GASCO</v>
      </c>
      <c r="E1724" s="2">
        <v>1002</v>
      </c>
      <c r="F1724" s="2" t="str">
        <f>_xlfn.XLOOKUP(E1724,Productos!A:A,Productos!B:B)</f>
        <v>GAS</v>
      </c>
      <c r="G1724" s="2" t="str">
        <f>_xlfn.XLOOKUP(F1724,Productos!B:B,Productos!C:C)</f>
        <v>UN</v>
      </c>
      <c r="H1724" s="12">
        <v>14</v>
      </c>
      <c r="I1724" s="10">
        <v>4019</v>
      </c>
      <c r="J1724" s="14">
        <v>0</v>
      </c>
      <c r="K1724" s="10">
        <f t="shared" si="27"/>
        <v>56266</v>
      </c>
    </row>
    <row r="1725" spans="1:11" x14ac:dyDescent="0.3">
      <c r="A1725" s="2">
        <f>IF(_xlfn.CONCAT(B1725:C1725)=_xlfn.CONCAT(B1724:C1724),MAX($A$2:A1724),MAX($A$2:A1724)+1)</f>
        <v>825</v>
      </c>
      <c r="B1725" s="3">
        <v>45087</v>
      </c>
      <c r="C1725" s="2" t="s">
        <v>842</v>
      </c>
      <c r="D1725" s="47" t="str">
        <f>_xlfn.XLOOKUP(C1725,Proveedores!A:A,Proveedores!B:B)</f>
        <v>GASCO</v>
      </c>
      <c r="E1725" s="2">
        <v>1002</v>
      </c>
      <c r="F1725" s="2" t="str">
        <f>_xlfn.XLOOKUP(E1725,Productos!A:A,Productos!B:B)</f>
        <v>GAS</v>
      </c>
      <c r="G1725" s="2" t="str">
        <f>_xlfn.XLOOKUP(F1725,Productos!B:B,Productos!C:C)</f>
        <v>UN</v>
      </c>
      <c r="H1725" s="12">
        <v>12</v>
      </c>
      <c r="I1725" s="10">
        <v>4019</v>
      </c>
      <c r="J1725" s="14">
        <v>0</v>
      </c>
      <c r="K1725" s="10">
        <f t="shared" si="27"/>
        <v>48228</v>
      </c>
    </row>
    <row r="1726" spans="1:11" x14ac:dyDescent="0.3">
      <c r="A1726" s="2">
        <f>IF(_xlfn.CONCAT(B1726:C1726)=_xlfn.CONCAT(B1725:C1725),MAX($A$2:A1725),MAX($A$2:A1725)+1)</f>
        <v>826</v>
      </c>
      <c r="B1726" s="3">
        <v>45117</v>
      </c>
      <c r="C1726" s="2" t="s">
        <v>842</v>
      </c>
      <c r="D1726" s="47" t="str">
        <f>_xlfn.XLOOKUP(C1726,Proveedores!A:A,Proveedores!B:B)</f>
        <v>GASCO</v>
      </c>
      <c r="E1726" s="2">
        <v>1002</v>
      </c>
      <c r="F1726" s="2" t="str">
        <f>_xlfn.XLOOKUP(E1726,Productos!A:A,Productos!B:B)</f>
        <v>GAS</v>
      </c>
      <c r="G1726" s="2" t="str">
        <f>_xlfn.XLOOKUP(F1726,Productos!B:B,Productos!C:C)</f>
        <v>UN</v>
      </c>
      <c r="H1726" s="12">
        <v>14</v>
      </c>
      <c r="I1726" s="10">
        <v>4019</v>
      </c>
      <c r="J1726" s="14">
        <v>0</v>
      </c>
      <c r="K1726" s="10">
        <f t="shared" si="27"/>
        <v>56266</v>
      </c>
    </row>
    <row r="1727" spans="1:11" x14ac:dyDescent="0.3">
      <c r="A1727" s="2">
        <f>IF(_xlfn.CONCAT(B1727:C1727)=_xlfn.CONCAT(B1726:C1726),MAX($A$2:A1726),MAX($A$2:A1726)+1)</f>
        <v>827</v>
      </c>
      <c r="B1727" s="3">
        <v>45148</v>
      </c>
      <c r="C1727" s="2" t="s">
        <v>842</v>
      </c>
      <c r="D1727" s="47" t="str">
        <f>_xlfn.XLOOKUP(C1727,Proveedores!A:A,Proveedores!B:B)</f>
        <v>GASCO</v>
      </c>
      <c r="E1727" s="2">
        <v>1002</v>
      </c>
      <c r="F1727" s="2" t="str">
        <f>_xlfn.XLOOKUP(E1727,Productos!A:A,Productos!B:B)</f>
        <v>GAS</v>
      </c>
      <c r="G1727" s="2" t="str">
        <f>_xlfn.XLOOKUP(F1727,Productos!B:B,Productos!C:C)</f>
        <v>UN</v>
      </c>
      <c r="H1727" s="12">
        <v>10</v>
      </c>
      <c r="I1727" s="10">
        <v>4019</v>
      </c>
      <c r="J1727" s="14">
        <v>0</v>
      </c>
      <c r="K1727" s="10">
        <f t="shared" si="27"/>
        <v>40190</v>
      </c>
    </row>
    <row r="1728" spans="1:11" x14ac:dyDescent="0.3">
      <c r="A1728" s="2">
        <f>IF(_xlfn.CONCAT(B1728:C1728)=_xlfn.CONCAT(B1727:C1727),MAX($A$2:A1727),MAX($A$2:A1727)+1)</f>
        <v>828</v>
      </c>
      <c r="B1728" s="3">
        <v>45179</v>
      </c>
      <c r="C1728" s="2" t="s">
        <v>842</v>
      </c>
      <c r="D1728" s="47" t="str">
        <f>_xlfn.XLOOKUP(C1728,Proveedores!A:A,Proveedores!B:B)</f>
        <v>GASCO</v>
      </c>
      <c r="E1728" s="2">
        <v>1002</v>
      </c>
      <c r="F1728" s="2" t="str">
        <f>_xlfn.XLOOKUP(E1728,Productos!A:A,Productos!B:B)</f>
        <v>GAS</v>
      </c>
      <c r="G1728" s="2" t="str">
        <f>_xlfn.XLOOKUP(F1728,Productos!B:B,Productos!C:C)</f>
        <v>UN</v>
      </c>
      <c r="H1728" s="12">
        <v>11</v>
      </c>
      <c r="I1728" s="10">
        <v>4019</v>
      </c>
      <c r="J1728" s="14">
        <v>0</v>
      </c>
      <c r="K1728" s="10">
        <f t="shared" si="27"/>
        <v>44209</v>
      </c>
    </row>
    <row r="1729" spans="1:11" x14ac:dyDescent="0.3">
      <c r="A1729" s="2">
        <f>IF(_xlfn.CONCAT(B1729:C1729)=_xlfn.CONCAT(B1728:C1728),MAX($A$2:A1728),MAX($A$2:A1728)+1)</f>
        <v>829</v>
      </c>
      <c r="B1729" s="3">
        <v>45209</v>
      </c>
      <c r="C1729" s="2" t="s">
        <v>842</v>
      </c>
      <c r="D1729" s="47" t="str">
        <f>_xlfn.XLOOKUP(C1729,Proveedores!A:A,Proveedores!B:B)</f>
        <v>GASCO</v>
      </c>
      <c r="E1729" s="2">
        <v>1002</v>
      </c>
      <c r="F1729" s="2" t="str">
        <f>_xlfn.XLOOKUP(E1729,Productos!A:A,Productos!B:B)</f>
        <v>GAS</v>
      </c>
      <c r="G1729" s="2" t="str">
        <f>_xlfn.XLOOKUP(F1729,Productos!B:B,Productos!C:C)</f>
        <v>UN</v>
      </c>
      <c r="H1729" s="12">
        <v>11</v>
      </c>
      <c r="I1729" s="10">
        <v>4019</v>
      </c>
      <c r="J1729" s="14">
        <v>0</v>
      </c>
      <c r="K1729" s="10">
        <f t="shared" si="27"/>
        <v>44209</v>
      </c>
    </row>
    <row r="1730" spans="1:11" x14ac:dyDescent="0.3">
      <c r="A1730" s="2">
        <f>IF(_xlfn.CONCAT(B1730:C1730)=_xlfn.CONCAT(B1729:C1729),MAX($A$2:A1729),MAX($A$2:A1729)+1)</f>
        <v>830</v>
      </c>
      <c r="B1730" s="3">
        <v>45240</v>
      </c>
      <c r="C1730" s="2" t="s">
        <v>842</v>
      </c>
      <c r="D1730" s="47" t="str">
        <f>_xlfn.XLOOKUP(C1730,Proveedores!A:A,Proveedores!B:B)</f>
        <v>GASCO</v>
      </c>
      <c r="E1730" s="2">
        <v>1002</v>
      </c>
      <c r="F1730" s="2" t="str">
        <f>_xlfn.XLOOKUP(E1730,Productos!A:A,Productos!B:B)</f>
        <v>GAS</v>
      </c>
      <c r="G1730" s="2" t="str">
        <f>_xlfn.XLOOKUP(F1730,Productos!B:B,Productos!C:C)</f>
        <v>UN</v>
      </c>
      <c r="H1730" s="12">
        <v>14</v>
      </c>
      <c r="I1730" s="10">
        <v>4019</v>
      </c>
      <c r="J1730" s="14">
        <v>0</v>
      </c>
      <c r="K1730" s="10">
        <f t="shared" si="27"/>
        <v>56266</v>
      </c>
    </row>
    <row r="1731" spans="1:11" x14ac:dyDescent="0.3">
      <c r="A1731" s="2">
        <f>IF(_xlfn.CONCAT(B1731:C1731)=_xlfn.CONCAT(B1730:C1730),MAX($A$2:A1730),MAX($A$2:A1730)+1)</f>
        <v>831</v>
      </c>
      <c r="B1731" s="3">
        <v>45270</v>
      </c>
      <c r="C1731" s="2" t="s">
        <v>842</v>
      </c>
      <c r="D1731" s="47" t="str">
        <f>_xlfn.XLOOKUP(C1731,Proveedores!A:A,Proveedores!B:B)</f>
        <v>GASCO</v>
      </c>
      <c r="E1731" s="2">
        <v>1002</v>
      </c>
      <c r="F1731" s="2" t="str">
        <f>_xlfn.XLOOKUP(E1731,Productos!A:A,Productos!B:B)</f>
        <v>GAS</v>
      </c>
      <c r="G1731" s="2" t="str">
        <f>_xlfn.XLOOKUP(F1731,Productos!B:B,Productos!C:C)</f>
        <v>UN</v>
      </c>
      <c r="H1731" s="12">
        <v>15</v>
      </c>
      <c r="I1731" s="10">
        <f>60279/15</f>
        <v>4018.6</v>
      </c>
      <c r="J1731" s="14">
        <v>0</v>
      </c>
      <c r="K1731" s="10">
        <f t="shared" si="27"/>
        <v>60279</v>
      </c>
    </row>
    <row r="1732" spans="1:11" x14ac:dyDescent="0.3">
      <c r="A1732" s="19">
        <f>IF(_xlfn.CONCAT(B1732:C1732)=_xlfn.CONCAT(B1731:C1731),MAX($A$2:A1731),MAX($A$2:A1731)+1)</f>
        <v>832</v>
      </c>
      <c r="B1732" s="20">
        <v>45301</v>
      </c>
      <c r="C1732" s="19" t="s">
        <v>842</v>
      </c>
      <c r="D1732" s="54" t="str">
        <f>_xlfn.XLOOKUP(C1732,Proveedores!A:A,Proveedores!B:B)</f>
        <v>GASCO</v>
      </c>
      <c r="E1732" s="19">
        <v>1003</v>
      </c>
      <c r="F1732" s="19" t="str">
        <f>_xlfn.XLOOKUP(E1732,Productos!A:A,Productos!B:B)</f>
        <v>LUZ</v>
      </c>
      <c r="G1732" s="19" t="str">
        <f>_xlfn.XLOOKUP(F1732,Productos!B:B,Productos!C:C)</f>
        <v>UN</v>
      </c>
      <c r="H1732" s="27"/>
      <c r="I1732" s="21">
        <f>60279/15</f>
        <v>4018.6</v>
      </c>
      <c r="J1732" s="21"/>
      <c r="K1732" s="21">
        <f t="shared" si="27"/>
        <v>0</v>
      </c>
    </row>
    <row r="1733" spans="1:11" x14ac:dyDescent="0.3">
      <c r="A1733" s="2">
        <f>IF(_xlfn.CONCAT(B1733:C1733)=_xlfn.CONCAT(B1732:C1732),MAX($A$2:A1732),MAX($A$2:A1732)+1)</f>
        <v>833</v>
      </c>
      <c r="B1733" s="3">
        <v>44998</v>
      </c>
      <c r="C1733" s="2" t="s">
        <v>843</v>
      </c>
      <c r="D1733" s="47" t="str">
        <f>_xlfn.XLOOKUP(C1733,Proveedores!A:A,Proveedores!B:B)</f>
        <v>AGUAS DEL VALLE</v>
      </c>
      <c r="E1733" s="2">
        <v>1053</v>
      </c>
      <c r="F1733" s="2" t="str">
        <f>_xlfn.XLOOKUP(E1733,Productos!A:A,Productos!B:B)</f>
        <v>AGUA (CAÑERIA)</v>
      </c>
      <c r="G1733" s="2" t="str">
        <f>_xlfn.XLOOKUP(F1733,Productos!B:B,Productos!C:C)</f>
        <v>UN</v>
      </c>
      <c r="H1733" s="12">
        <v>17</v>
      </c>
      <c r="I1733" s="10">
        <f>1037.15+544.9+268.56+994/H1733</f>
        <v>1909.0805882352943</v>
      </c>
      <c r="J1733" s="14">
        <v>0</v>
      </c>
      <c r="K1733" s="10">
        <f t="shared" ref="K1733:K1796" si="29">ROUND((H1733*I1733)-J1733, 0)</f>
        <v>32454</v>
      </c>
    </row>
    <row r="1734" spans="1:11" x14ac:dyDescent="0.3">
      <c r="A1734" s="2">
        <f>IF(_xlfn.CONCAT(B1734:C1734)=_xlfn.CONCAT(B1733:C1733),MAX($A$2:A1733),MAX($A$2:A1733)+1)</f>
        <v>834</v>
      </c>
      <c r="B1734" s="3">
        <v>45029</v>
      </c>
      <c r="C1734" s="2" t="s">
        <v>843</v>
      </c>
      <c r="D1734" s="47" t="str">
        <f>_xlfn.XLOOKUP(C1734,Proveedores!A:A,Proveedores!B:B)</f>
        <v>AGUAS DEL VALLE</v>
      </c>
      <c r="E1734" s="2">
        <v>1053</v>
      </c>
      <c r="F1734" s="2" t="str">
        <f>_xlfn.XLOOKUP(E1734,Productos!A:A,Productos!B:B)</f>
        <v>AGUA (CAÑERIA)</v>
      </c>
      <c r="G1734" s="2" t="str">
        <f>_xlfn.XLOOKUP(F1734,Productos!B:B,Productos!C:C)</f>
        <v>UN</v>
      </c>
      <c r="H1734" s="12">
        <v>22</v>
      </c>
      <c r="I1734" s="10">
        <f t="shared" ref="I1734:I1739" si="30">1037.15+544.9+268.56+994/H1734</f>
        <v>1895.7918181818184</v>
      </c>
      <c r="J1734" s="14">
        <v>0</v>
      </c>
      <c r="K1734" s="10">
        <f t="shared" si="29"/>
        <v>41707</v>
      </c>
    </row>
    <row r="1735" spans="1:11" x14ac:dyDescent="0.3">
      <c r="A1735" s="2">
        <f>IF(_xlfn.CONCAT(B1735:C1735)=_xlfn.CONCAT(B1734:C1734),MAX($A$2:A1734),MAX($A$2:A1734)+1)</f>
        <v>835</v>
      </c>
      <c r="B1735" s="3">
        <v>45059</v>
      </c>
      <c r="C1735" s="2" t="s">
        <v>843</v>
      </c>
      <c r="D1735" s="47" t="str">
        <f>_xlfn.XLOOKUP(C1735,Proveedores!A:A,Proveedores!B:B)</f>
        <v>AGUAS DEL VALLE</v>
      </c>
      <c r="E1735" s="2">
        <v>1053</v>
      </c>
      <c r="F1735" s="2" t="str">
        <f>_xlfn.XLOOKUP(E1735,Productos!A:A,Productos!B:B)</f>
        <v>AGUA (CAÑERIA)</v>
      </c>
      <c r="G1735" s="2" t="str">
        <f>_xlfn.XLOOKUP(F1735,Productos!B:B,Productos!C:C)</f>
        <v>UN</v>
      </c>
      <c r="H1735" s="12">
        <v>21</v>
      </c>
      <c r="I1735" s="10">
        <f t="shared" si="30"/>
        <v>1897.9433333333334</v>
      </c>
      <c r="J1735" s="14">
        <v>0</v>
      </c>
      <c r="K1735" s="10">
        <f t="shared" si="29"/>
        <v>39857</v>
      </c>
    </row>
    <row r="1736" spans="1:11" x14ac:dyDescent="0.3">
      <c r="A1736" s="2">
        <f>IF(_xlfn.CONCAT(B1736:C1736)=_xlfn.CONCAT(B1735:C1735),MAX($A$2:A1735),MAX($A$2:A1735)+1)</f>
        <v>836</v>
      </c>
      <c r="B1736" s="3">
        <v>45090</v>
      </c>
      <c r="C1736" s="2" t="s">
        <v>843</v>
      </c>
      <c r="D1736" s="47" t="str">
        <f>_xlfn.XLOOKUP(C1736,Proveedores!A:A,Proveedores!B:B)</f>
        <v>AGUAS DEL VALLE</v>
      </c>
      <c r="E1736" s="2">
        <v>1053</v>
      </c>
      <c r="F1736" s="2" t="str">
        <f>_xlfn.XLOOKUP(E1736,Productos!A:A,Productos!B:B)</f>
        <v>AGUA (CAÑERIA)</v>
      </c>
      <c r="G1736" s="2" t="str">
        <f>_xlfn.XLOOKUP(F1736,Productos!B:B,Productos!C:C)</f>
        <v>UN</v>
      </c>
      <c r="H1736" s="12">
        <v>20</v>
      </c>
      <c r="I1736" s="10">
        <f t="shared" si="30"/>
        <v>1900.3100000000002</v>
      </c>
      <c r="J1736" s="14">
        <v>0</v>
      </c>
      <c r="K1736" s="10">
        <f t="shared" si="29"/>
        <v>38006</v>
      </c>
    </row>
    <row r="1737" spans="1:11" x14ac:dyDescent="0.3">
      <c r="A1737" s="2">
        <f>IF(_xlfn.CONCAT(B1737:C1737)=_xlfn.CONCAT(B1736:C1736),MAX($A$2:A1736),MAX($A$2:A1736)+1)</f>
        <v>837</v>
      </c>
      <c r="B1737" s="3">
        <v>45120</v>
      </c>
      <c r="C1737" s="2" t="s">
        <v>843</v>
      </c>
      <c r="D1737" s="47" t="str">
        <f>_xlfn.XLOOKUP(C1737,Proveedores!A:A,Proveedores!B:B)</f>
        <v>AGUAS DEL VALLE</v>
      </c>
      <c r="E1737" s="2">
        <v>1053</v>
      </c>
      <c r="F1737" s="2" t="str">
        <f>_xlfn.XLOOKUP(E1737,Productos!A:A,Productos!B:B)</f>
        <v>AGUA (CAÑERIA)</v>
      </c>
      <c r="G1737" s="2" t="str">
        <f>_xlfn.XLOOKUP(F1737,Productos!B:B,Productos!C:C)</f>
        <v>UN</v>
      </c>
      <c r="H1737" s="12">
        <v>30</v>
      </c>
      <c r="I1737" s="10">
        <f t="shared" si="30"/>
        <v>1883.7433333333336</v>
      </c>
      <c r="J1737" s="14">
        <v>0</v>
      </c>
      <c r="K1737" s="10">
        <f t="shared" si="29"/>
        <v>56512</v>
      </c>
    </row>
    <row r="1738" spans="1:11" x14ac:dyDescent="0.3">
      <c r="A1738" s="2">
        <f>IF(_xlfn.CONCAT(B1738:C1738)=_xlfn.CONCAT(B1737:C1737),MAX($A$2:A1737),MAX($A$2:A1737)+1)</f>
        <v>838</v>
      </c>
      <c r="B1738" s="3">
        <v>45151</v>
      </c>
      <c r="C1738" s="2" t="s">
        <v>843</v>
      </c>
      <c r="D1738" s="47" t="str">
        <f>_xlfn.XLOOKUP(C1738,Proveedores!A:A,Proveedores!B:B)</f>
        <v>AGUAS DEL VALLE</v>
      </c>
      <c r="E1738" s="2">
        <v>1053</v>
      </c>
      <c r="F1738" s="2" t="str">
        <f>_xlfn.XLOOKUP(E1738,Productos!A:A,Productos!B:B)</f>
        <v>AGUA (CAÑERIA)</v>
      </c>
      <c r="G1738" s="2" t="str">
        <f>_xlfn.XLOOKUP(F1738,Productos!B:B,Productos!C:C)</f>
        <v>UN</v>
      </c>
      <c r="H1738" s="12">
        <v>17</v>
      </c>
      <c r="I1738" s="10">
        <f t="shared" si="30"/>
        <v>1909.0805882352943</v>
      </c>
      <c r="J1738" s="14">
        <v>0</v>
      </c>
      <c r="K1738" s="10">
        <f t="shared" si="29"/>
        <v>32454</v>
      </c>
    </row>
    <row r="1739" spans="1:11" x14ac:dyDescent="0.3">
      <c r="A1739" s="2">
        <f>IF(_xlfn.CONCAT(B1739:C1739)=_xlfn.CONCAT(B1738:C1738),MAX($A$2:A1738),MAX($A$2:A1738)+1)</f>
        <v>839</v>
      </c>
      <c r="B1739" s="3">
        <v>45182</v>
      </c>
      <c r="C1739" s="2" t="s">
        <v>843</v>
      </c>
      <c r="D1739" s="47" t="str">
        <f>_xlfn.XLOOKUP(C1739,Proveedores!A:A,Proveedores!B:B)</f>
        <v>AGUAS DEL VALLE</v>
      </c>
      <c r="E1739" s="2">
        <v>1053</v>
      </c>
      <c r="F1739" s="2" t="str">
        <f>_xlfn.XLOOKUP(E1739,Productos!A:A,Productos!B:B)</f>
        <v>AGUA (CAÑERIA)</v>
      </c>
      <c r="G1739" s="2" t="str">
        <f>_xlfn.XLOOKUP(F1739,Productos!B:B,Productos!C:C)</f>
        <v>UN</v>
      </c>
      <c r="H1739" s="12">
        <v>17</v>
      </c>
      <c r="I1739" s="10">
        <f t="shared" si="30"/>
        <v>1909.0805882352943</v>
      </c>
      <c r="J1739" s="14">
        <v>0</v>
      </c>
      <c r="K1739" s="10">
        <f t="shared" si="29"/>
        <v>32454</v>
      </c>
    </row>
    <row r="1740" spans="1:11" x14ac:dyDescent="0.3">
      <c r="A1740" s="19">
        <f>IF(_xlfn.CONCAT(B1740:C1740)=_xlfn.CONCAT(B1739:C1739),MAX($A$2:A1739),MAX($A$2:A1739)+1)</f>
        <v>840</v>
      </c>
      <c r="B1740" s="20">
        <v>45212</v>
      </c>
      <c r="C1740" s="19" t="s">
        <v>843</v>
      </c>
      <c r="D1740" s="54" t="str">
        <f>_xlfn.XLOOKUP(C1740,Proveedores!A:A,Proveedores!B:B)</f>
        <v>AGUAS DEL VALLE</v>
      </c>
      <c r="E1740" s="19">
        <v>1053</v>
      </c>
      <c r="F1740" s="19" t="str">
        <f>_xlfn.XLOOKUP(E1740,Productos!A:A,Productos!B:B)</f>
        <v>AGUA (CAÑERIA)</v>
      </c>
      <c r="G1740" s="19" t="str">
        <f>_xlfn.XLOOKUP(F1740,Productos!B:B,Productos!C:C)</f>
        <v>UN</v>
      </c>
      <c r="H1740" s="27"/>
      <c r="I1740" s="21"/>
      <c r="J1740" s="21">
        <v>0</v>
      </c>
      <c r="K1740" s="21">
        <f t="shared" si="29"/>
        <v>0</v>
      </c>
    </row>
    <row r="1741" spans="1:11" x14ac:dyDescent="0.3">
      <c r="A1741" s="19">
        <f>IF(_xlfn.CONCAT(B1741:C1741)=_xlfn.CONCAT(B1740:C1740),MAX($A$2:A1740),MAX($A$2:A1740)+1)</f>
        <v>841</v>
      </c>
      <c r="B1741" s="20">
        <v>45243</v>
      </c>
      <c r="C1741" s="19" t="s">
        <v>843</v>
      </c>
      <c r="D1741" s="54" t="str">
        <f>_xlfn.XLOOKUP(C1741,Proveedores!A:A,Proveedores!B:B)</f>
        <v>AGUAS DEL VALLE</v>
      </c>
      <c r="E1741" s="19">
        <v>1053</v>
      </c>
      <c r="F1741" s="19" t="str">
        <f>_xlfn.XLOOKUP(E1741,Productos!A:A,Productos!B:B)</f>
        <v>AGUA (CAÑERIA)</v>
      </c>
      <c r="G1741" s="19" t="str">
        <f>_xlfn.XLOOKUP(F1741,Productos!B:B,Productos!C:C)</f>
        <v>UN</v>
      </c>
      <c r="H1741" s="27"/>
      <c r="I1741" s="21"/>
      <c r="J1741" s="21">
        <v>0</v>
      </c>
      <c r="K1741" s="21">
        <f t="shared" si="29"/>
        <v>0</v>
      </c>
    </row>
    <row r="1742" spans="1:11" x14ac:dyDescent="0.3">
      <c r="A1742" s="19">
        <f>IF(_xlfn.CONCAT(B1742:C1742)=_xlfn.CONCAT(B1741:C1741),MAX($A$2:A1741),MAX($A$2:A1741)+1)</f>
        <v>842</v>
      </c>
      <c r="B1742" s="20">
        <v>45273</v>
      </c>
      <c r="C1742" s="19" t="s">
        <v>843</v>
      </c>
      <c r="D1742" s="54" t="str">
        <f>_xlfn.XLOOKUP(C1742,Proveedores!A:A,Proveedores!B:B)</f>
        <v>AGUAS DEL VALLE</v>
      </c>
      <c r="E1742" s="19">
        <v>1053</v>
      </c>
      <c r="F1742" s="19" t="str">
        <f>_xlfn.XLOOKUP(E1742,Productos!A:A,Productos!B:B)</f>
        <v>AGUA (CAÑERIA)</v>
      </c>
      <c r="G1742" s="19" t="str">
        <f>_xlfn.XLOOKUP(F1742,Productos!B:B,Productos!C:C)</f>
        <v>UN</v>
      </c>
      <c r="H1742" s="27"/>
      <c r="I1742" s="21"/>
      <c r="J1742" s="21">
        <v>0</v>
      </c>
      <c r="K1742" s="21">
        <f t="shared" si="29"/>
        <v>0</v>
      </c>
    </row>
    <row r="1743" spans="1:11" x14ac:dyDescent="0.3">
      <c r="A1743" s="19">
        <f>IF(_xlfn.CONCAT(B1743:C1743)=_xlfn.CONCAT(B1742:C1742),MAX($A$2:A1742),MAX($A$2:A1742)+1)</f>
        <v>843</v>
      </c>
      <c r="B1743" s="20">
        <v>45304</v>
      </c>
      <c r="C1743" s="19" t="s">
        <v>843</v>
      </c>
      <c r="D1743" s="54" t="str">
        <f>_xlfn.XLOOKUP(C1743,Proveedores!A:A,Proveedores!B:B)</f>
        <v>AGUAS DEL VALLE</v>
      </c>
      <c r="E1743" s="19">
        <v>1053</v>
      </c>
      <c r="F1743" s="19" t="str">
        <f>_xlfn.XLOOKUP(E1743,Productos!A:A,Productos!B:B)</f>
        <v>AGUA (CAÑERIA)</v>
      </c>
      <c r="G1743" s="19" t="str">
        <f>_xlfn.XLOOKUP(F1743,Productos!B:B,Productos!C:C)</f>
        <v>UN</v>
      </c>
      <c r="H1743" s="27"/>
      <c r="I1743" s="21"/>
      <c r="J1743" s="21">
        <v>0</v>
      </c>
      <c r="K1743" s="21">
        <f t="shared" si="29"/>
        <v>0</v>
      </c>
    </row>
    <row r="1744" spans="1:11" x14ac:dyDescent="0.3">
      <c r="A1744" s="2">
        <f>IF(_xlfn.CONCAT(B1744:C1744)=_xlfn.CONCAT(B1743:C1743),MAX($A$2:A1743),MAX($A$2:A1743)+1)</f>
        <v>844</v>
      </c>
      <c r="B1744" s="3">
        <v>45098</v>
      </c>
      <c r="C1744" s="2" t="s">
        <v>243</v>
      </c>
      <c r="D1744" s="47" t="str">
        <f>_xlfn.XLOOKUP(C1744,Proveedores!A:A,Proveedores!B:B)</f>
        <v>MOVISTAR</v>
      </c>
      <c r="E1744" s="2">
        <v>1001</v>
      </c>
      <c r="F1744" s="2" t="str">
        <f>_xlfn.XLOOKUP(E1744,Productos!A:A,Productos!B:B)</f>
        <v>INTERNET</v>
      </c>
      <c r="G1744" s="2" t="str">
        <f>_xlfn.XLOOKUP(F1744,Productos!B:B,Productos!C:C)</f>
        <v>UN</v>
      </c>
      <c r="H1744" s="12">
        <v>1</v>
      </c>
      <c r="I1744" s="10">
        <v>44938</v>
      </c>
      <c r="J1744" s="14">
        <v>0</v>
      </c>
      <c r="K1744" s="10">
        <f t="shared" si="29"/>
        <v>44938</v>
      </c>
    </row>
    <row r="1745" spans="1:11" x14ac:dyDescent="0.3">
      <c r="A1745" s="2">
        <f>IF(_xlfn.CONCAT(B1745:C1745)=_xlfn.CONCAT(B1744:C1744),MAX($A$2:A1744),MAX($A$2:A1744)+1)</f>
        <v>845</v>
      </c>
      <c r="B1745" s="3">
        <v>45128</v>
      </c>
      <c r="C1745" s="2" t="s">
        <v>243</v>
      </c>
      <c r="D1745" s="47" t="str">
        <f>_xlfn.XLOOKUP(C1745,Proveedores!A:A,Proveedores!B:B)</f>
        <v>MOVISTAR</v>
      </c>
      <c r="E1745" s="2">
        <v>1001</v>
      </c>
      <c r="F1745" s="2" t="str">
        <f>_xlfn.XLOOKUP(E1745,Productos!A:A,Productos!B:B)</f>
        <v>INTERNET</v>
      </c>
      <c r="G1745" s="2" t="str">
        <f>_xlfn.XLOOKUP(F1745,Productos!B:B,Productos!C:C)</f>
        <v>UN</v>
      </c>
      <c r="H1745" s="12">
        <v>1</v>
      </c>
      <c r="I1745" s="10">
        <v>43308</v>
      </c>
      <c r="J1745" s="14">
        <v>0</v>
      </c>
      <c r="K1745" s="10">
        <f t="shared" si="29"/>
        <v>43308</v>
      </c>
    </row>
    <row r="1746" spans="1:11" x14ac:dyDescent="0.3">
      <c r="A1746" s="2">
        <f>IF(_xlfn.CONCAT(B1746:C1746)=_xlfn.CONCAT(B1745:C1745),MAX($A$2:A1745),MAX($A$2:A1745)+1)</f>
        <v>846</v>
      </c>
      <c r="B1746" s="3">
        <v>45159</v>
      </c>
      <c r="C1746" s="2" t="s">
        <v>243</v>
      </c>
      <c r="D1746" s="47" t="str">
        <f>_xlfn.XLOOKUP(C1746,Proveedores!A:A,Proveedores!B:B)</f>
        <v>MOVISTAR</v>
      </c>
      <c r="E1746" s="2">
        <v>1001</v>
      </c>
      <c r="F1746" s="2" t="str">
        <f>_xlfn.XLOOKUP(E1746,Productos!A:A,Productos!B:B)</f>
        <v>INTERNET</v>
      </c>
      <c r="G1746" s="2" t="str">
        <f>_xlfn.XLOOKUP(F1746,Productos!B:B,Productos!C:C)</f>
        <v>UN</v>
      </c>
      <c r="H1746" s="12">
        <v>1</v>
      </c>
      <c r="I1746" s="10">
        <v>33803</v>
      </c>
      <c r="J1746" s="14">
        <v>0</v>
      </c>
      <c r="K1746" s="10">
        <f t="shared" si="29"/>
        <v>33803</v>
      </c>
    </row>
    <row r="1747" spans="1:11" x14ac:dyDescent="0.3">
      <c r="A1747" s="2">
        <f>IF(_xlfn.CONCAT(B1747:C1747)=_xlfn.CONCAT(B1746:C1746),MAX($A$2:A1746),MAX($A$2:A1746)+1)</f>
        <v>847</v>
      </c>
      <c r="B1747" s="3">
        <v>45190</v>
      </c>
      <c r="C1747" s="2" t="s">
        <v>243</v>
      </c>
      <c r="D1747" s="47" t="str">
        <f>_xlfn.XLOOKUP(C1747,Proveedores!A:A,Proveedores!B:B)</f>
        <v>MOVISTAR</v>
      </c>
      <c r="E1747" s="2">
        <v>1001</v>
      </c>
      <c r="F1747" s="2" t="str">
        <f>_xlfn.XLOOKUP(E1747,Productos!A:A,Productos!B:B)</f>
        <v>INTERNET</v>
      </c>
      <c r="G1747" s="2" t="str">
        <f>_xlfn.XLOOKUP(F1747,Productos!B:B,Productos!C:C)</f>
        <v>UN</v>
      </c>
      <c r="H1747" s="12">
        <v>1</v>
      </c>
      <c r="I1747" s="10">
        <v>28981</v>
      </c>
      <c r="J1747" s="14">
        <v>0</v>
      </c>
      <c r="K1747" s="10">
        <f t="shared" si="29"/>
        <v>28981</v>
      </c>
    </row>
    <row r="1748" spans="1:11" x14ac:dyDescent="0.3">
      <c r="A1748" s="2">
        <f>IF(_xlfn.CONCAT(B1748:C1748)=_xlfn.CONCAT(B1747:C1747),MAX($A$2:A1747),MAX($A$2:A1747)+1)</f>
        <v>848</v>
      </c>
      <c r="B1748" s="3">
        <v>45220</v>
      </c>
      <c r="C1748" s="2" t="s">
        <v>243</v>
      </c>
      <c r="D1748" s="47" t="str">
        <f>_xlfn.XLOOKUP(C1748,Proveedores!A:A,Proveedores!B:B)</f>
        <v>MOVISTAR</v>
      </c>
      <c r="E1748" s="2">
        <v>1001</v>
      </c>
      <c r="F1748" s="2" t="str">
        <f>_xlfn.XLOOKUP(E1748,Productos!A:A,Productos!B:B)</f>
        <v>INTERNET</v>
      </c>
      <c r="G1748" s="2" t="str">
        <f>_xlfn.XLOOKUP(F1748,Productos!B:B,Productos!C:C)</f>
        <v>UN</v>
      </c>
      <c r="H1748" s="12">
        <v>1</v>
      </c>
      <c r="I1748" s="10">
        <v>28981</v>
      </c>
      <c r="J1748" s="14">
        <v>0</v>
      </c>
      <c r="K1748" s="10">
        <f t="shared" si="29"/>
        <v>28981</v>
      </c>
    </row>
    <row r="1749" spans="1:11" x14ac:dyDescent="0.3">
      <c r="A1749" s="2">
        <f>IF(_xlfn.CONCAT(B1749:C1749)=_xlfn.CONCAT(B1748:C1748),MAX($A$2:A1748),MAX($A$2:A1748)+1)</f>
        <v>849</v>
      </c>
      <c r="B1749" s="3">
        <v>45251</v>
      </c>
      <c r="C1749" s="2" t="s">
        <v>243</v>
      </c>
      <c r="D1749" s="47" t="str">
        <f>_xlfn.XLOOKUP(C1749,Proveedores!A:A,Proveedores!B:B)</f>
        <v>MOVISTAR</v>
      </c>
      <c r="E1749" s="2">
        <v>1001</v>
      </c>
      <c r="F1749" s="2" t="str">
        <f>_xlfn.XLOOKUP(E1749,Productos!A:A,Productos!B:B)</f>
        <v>INTERNET</v>
      </c>
      <c r="G1749" s="2" t="str">
        <f>_xlfn.XLOOKUP(F1749,Productos!B:B,Productos!C:C)</f>
        <v>UN</v>
      </c>
      <c r="H1749" s="12">
        <v>1</v>
      </c>
      <c r="I1749" s="10">
        <v>29387</v>
      </c>
      <c r="J1749" s="14">
        <v>0</v>
      </c>
      <c r="K1749" s="10">
        <f t="shared" si="29"/>
        <v>29387</v>
      </c>
    </row>
    <row r="1750" spans="1:11" x14ac:dyDescent="0.3">
      <c r="A1750" s="2">
        <f>IF(_xlfn.CONCAT(B1750:C1750)=_xlfn.CONCAT(B1749:C1749),MAX($A$2:A1749),MAX($A$2:A1749)+1)</f>
        <v>850</v>
      </c>
      <c r="B1750" s="3">
        <v>45281</v>
      </c>
      <c r="C1750" s="2" t="s">
        <v>243</v>
      </c>
      <c r="D1750" s="47" t="str">
        <f>_xlfn.XLOOKUP(C1750,Proveedores!A:A,Proveedores!B:B)</f>
        <v>MOVISTAR</v>
      </c>
      <c r="E1750" s="2">
        <v>1001</v>
      </c>
      <c r="F1750" s="2" t="str">
        <f>_xlfn.XLOOKUP(E1750,Productos!A:A,Productos!B:B)</f>
        <v>INTERNET</v>
      </c>
      <c r="G1750" s="2" t="str">
        <f>_xlfn.XLOOKUP(F1750,Productos!B:B,Productos!C:C)</f>
        <v>UN</v>
      </c>
      <c r="H1750" s="12">
        <v>1</v>
      </c>
      <c r="I1750" s="10">
        <v>29387</v>
      </c>
      <c r="J1750" s="14">
        <v>0</v>
      </c>
      <c r="K1750" s="10">
        <f t="shared" si="29"/>
        <v>29387</v>
      </c>
    </row>
    <row r="1751" spans="1:11" x14ac:dyDescent="0.3">
      <c r="A1751" s="2">
        <f>IF(_xlfn.CONCAT(B1751:C1751)=_xlfn.CONCAT(B1750:C1750),MAX($A$2:A1750),MAX($A$2:A1750)+1)</f>
        <v>851</v>
      </c>
      <c r="B1751" s="3">
        <v>45312</v>
      </c>
      <c r="C1751" s="2" t="s">
        <v>243</v>
      </c>
      <c r="D1751" s="47" t="str">
        <f>_xlfn.XLOOKUP(C1751,Proveedores!A:A,Proveedores!B:B)</f>
        <v>MOVISTAR</v>
      </c>
      <c r="E1751" s="2">
        <v>1001</v>
      </c>
      <c r="F1751" s="2" t="str">
        <f>_xlfn.XLOOKUP(E1751,Productos!A:A,Productos!B:B)</f>
        <v>INTERNET</v>
      </c>
      <c r="G1751" s="2" t="str">
        <f>_xlfn.XLOOKUP(F1751,Productos!B:B,Productos!C:C)</f>
        <v>UN</v>
      </c>
      <c r="H1751" s="12">
        <v>1</v>
      </c>
      <c r="I1751" s="10">
        <v>29387</v>
      </c>
      <c r="J1751" s="14">
        <v>0</v>
      </c>
      <c r="K1751" s="10">
        <f t="shared" si="29"/>
        <v>29387</v>
      </c>
    </row>
    <row r="1752" spans="1:11" x14ac:dyDescent="0.3">
      <c r="A1752" s="2">
        <f>IF(_xlfn.CONCAT(B1752:C1752)=_xlfn.CONCAT(B1751:C1751),MAX($A$2:A1751),MAX($A$2:A1751)+1)</f>
        <v>852</v>
      </c>
      <c r="B1752" s="3">
        <v>45297</v>
      </c>
      <c r="C1752" s="2" t="s">
        <v>279</v>
      </c>
      <c r="D1752" s="47" t="str">
        <f>_xlfn.XLOOKUP(C1752,Proveedores!A:A,Proveedores!B:B)</f>
        <v>GALPON</v>
      </c>
      <c r="E1752" s="2">
        <v>1014</v>
      </c>
      <c r="F1752" s="2" t="str">
        <f>_xlfn.XLOOKUP(E1752,Productos!A:A,Productos!B:B)</f>
        <v>BEBIDA</v>
      </c>
      <c r="G1752" s="2" t="str">
        <f>_xlfn.XLOOKUP(F1752,Productos!B:B,Productos!C:C)</f>
        <v>UN</v>
      </c>
      <c r="H1752" s="12">
        <v>2</v>
      </c>
      <c r="I1752" s="10">
        <v>1600</v>
      </c>
      <c r="J1752" s="14">
        <v>0</v>
      </c>
      <c r="K1752" s="10">
        <f t="shared" si="29"/>
        <v>3200</v>
      </c>
    </row>
    <row r="1753" spans="1:11" x14ac:dyDescent="0.3">
      <c r="A1753" s="2">
        <f>IF(_xlfn.CONCAT(B1753:C1753)=_xlfn.CONCAT(B1752:C1752),MAX($A$2:A1752),MAX($A$2:A1752)+1)</f>
        <v>853</v>
      </c>
      <c r="B1753" s="3">
        <v>45298</v>
      </c>
      <c r="C1753" s="2" t="s">
        <v>279</v>
      </c>
      <c r="D1753" s="47" t="str">
        <f>_xlfn.XLOOKUP(C1753,Proveedores!A:A,Proveedores!B:B)</f>
        <v>GALPON</v>
      </c>
      <c r="E1753" s="2">
        <v>1014</v>
      </c>
      <c r="F1753" s="2" t="str">
        <f>_xlfn.XLOOKUP(E1753,Productos!A:A,Productos!B:B)</f>
        <v>BEBIDA</v>
      </c>
      <c r="G1753" s="2" t="str">
        <f>_xlfn.XLOOKUP(F1753,Productos!B:B,Productos!C:C)</f>
        <v>UN</v>
      </c>
      <c r="H1753" s="12">
        <v>1</v>
      </c>
      <c r="I1753" s="10">
        <v>1600</v>
      </c>
      <c r="J1753" s="14">
        <v>0</v>
      </c>
      <c r="K1753" s="10">
        <f t="shared" si="29"/>
        <v>1600</v>
      </c>
    </row>
    <row r="1754" spans="1:11" x14ac:dyDescent="0.3">
      <c r="A1754" s="2">
        <f>IF(_xlfn.CONCAT(B1754:C1754)=_xlfn.CONCAT(B1753:C1753),MAX($A$2:A1753),MAX($A$2:A1753)+1)</f>
        <v>853</v>
      </c>
      <c r="B1754" s="3">
        <v>45298</v>
      </c>
      <c r="C1754" s="2" t="s">
        <v>279</v>
      </c>
      <c r="D1754" s="47" t="str">
        <f>_xlfn.XLOOKUP(C1754,Proveedores!A:A,Proveedores!B:B)</f>
        <v>GALPON</v>
      </c>
      <c r="E1754" s="2">
        <v>-1</v>
      </c>
      <c r="F1754" s="2" t="str">
        <f>_xlfn.XLOOKUP(E1754,Productos!A:A,Productos!B:B)</f>
        <v>OTROS</v>
      </c>
      <c r="G1754" s="2" t="str">
        <f>_xlfn.XLOOKUP(F1754,Productos!B:B,Productos!C:C)</f>
        <v>UN</v>
      </c>
      <c r="H1754" s="12">
        <v>1</v>
      </c>
      <c r="I1754" s="10">
        <v>1000</v>
      </c>
      <c r="J1754" s="14">
        <v>0</v>
      </c>
      <c r="K1754" s="10">
        <f t="shared" si="29"/>
        <v>1000</v>
      </c>
    </row>
    <row r="1755" spans="1:11" x14ac:dyDescent="0.3">
      <c r="A1755" s="2">
        <f>IF(_xlfn.CONCAT(B1755:C1755)=_xlfn.CONCAT(B1754:C1754),MAX($A$2:A1754),MAX($A$2:A1754)+1)</f>
        <v>854</v>
      </c>
      <c r="B1755" s="3">
        <v>45301</v>
      </c>
      <c r="C1755" s="2" t="s">
        <v>279</v>
      </c>
      <c r="D1755" s="47" t="str">
        <f>_xlfn.XLOOKUP(C1755,Proveedores!A:A,Proveedores!B:B)</f>
        <v>GALPON</v>
      </c>
      <c r="E1755" s="2">
        <v>1014</v>
      </c>
      <c r="F1755" s="2" t="str">
        <f>_xlfn.XLOOKUP(E1755,Productos!A:A,Productos!B:B)</f>
        <v>BEBIDA</v>
      </c>
      <c r="G1755" s="2" t="str">
        <f>_xlfn.XLOOKUP(F1755,Productos!B:B,Productos!C:C)</f>
        <v>UN</v>
      </c>
      <c r="H1755" s="12">
        <v>2</v>
      </c>
      <c r="I1755" s="10">
        <v>1600</v>
      </c>
      <c r="J1755" s="14">
        <v>0</v>
      </c>
      <c r="K1755" s="10">
        <f t="shared" si="29"/>
        <v>3200</v>
      </c>
    </row>
    <row r="1756" spans="1:11" x14ac:dyDescent="0.3">
      <c r="A1756" s="2">
        <f>IF(_xlfn.CONCAT(B1756:C1756)=_xlfn.CONCAT(B1755:C1755),MAX($A$2:A1755),MAX($A$2:A1755)+1)</f>
        <v>855</v>
      </c>
      <c r="B1756" s="3">
        <v>45303</v>
      </c>
      <c r="C1756" s="2" t="s">
        <v>279</v>
      </c>
      <c r="D1756" s="47" t="str">
        <f>_xlfn.XLOOKUP(C1756,Proveedores!A:A,Proveedores!B:B)</f>
        <v>GALPON</v>
      </c>
      <c r="E1756" s="2">
        <v>1014</v>
      </c>
      <c r="F1756" s="2" t="str">
        <f>_xlfn.XLOOKUP(E1756,Productos!A:A,Productos!B:B)</f>
        <v>BEBIDA</v>
      </c>
      <c r="G1756" s="2" t="str">
        <f>_xlfn.XLOOKUP(F1756,Productos!B:B,Productos!C:C)</f>
        <v>UN</v>
      </c>
      <c r="H1756" s="12">
        <v>3</v>
      </c>
      <c r="I1756" s="10">
        <v>1600</v>
      </c>
      <c r="J1756" s="14">
        <v>0</v>
      </c>
      <c r="K1756" s="10">
        <f t="shared" si="29"/>
        <v>4800</v>
      </c>
    </row>
    <row r="1757" spans="1:11" x14ac:dyDescent="0.3">
      <c r="A1757" s="2">
        <f>IF(_xlfn.CONCAT(B1757:C1757)=_xlfn.CONCAT(B1756:C1756),MAX($A$2:A1756),MAX($A$2:A1756)+1)</f>
        <v>856</v>
      </c>
      <c r="B1757" s="3">
        <v>45305</v>
      </c>
      <c r="C1757" s="2" t="s">
        <v>279</v>
      </c>
      <c r="D1757" s="47" t="str">
        <f>_xlfn.XLOOKUP(C1757,Proveedores!A:A,Proveedores!B:B)</f>
        <v>GALPON</v>
      </c>
      <c r="E1757" s="2">
        <v>1014</v>
      </c>
      <c r="F1757" s="2" t="str">
        <f>_xlfn.XLOOKUP(E1757,Productos!A:A,Productos!B:B)</f>
        <v>BEBIDA</v>
      </c>
      <c r="G1757" s="2" t="str">
        <f>_xlfn.XLOOKUP(F1757,Productos!B:B,Productos!C:C)</f>
        <v>UN</v>
      </c>
      <c r="H1757" s="12">
        <v>1</v>
      </c>
      <c r="I1757" s="10">
        <v>1600</v>
      </c>
      <c r="J1757" s="14">
        <v>0</v>
      </c>
      <c r="K1757" s="10">
        <f t="shared" si="29"/>
        <v>1600</v>
      </c>
    </row>
    <row r="1758" spans="1:11" x14ac:dyDescent="0.3">
      <c r="A1758" s="2">
        <f>IF(_xlfn.CONCAT(B1758:C1758)=_xlfn.CONCAT(B1757:C1757),MAX($A$2:A1757),MAX($A$2:A1757)+1)</f>
        <v>856</v>
      </c>
      <c r="B1758" s="3">
        <v>45305</v>
      </c>
      <c r="C1758" s="2" t="s">
        <v>279</v>
      </c>
      <c r="D1758" s="47" t="str">
        <f>_xlfn.XLOOKUP(C1758,Proveedores!A:A,Proveedores!B:B)</f>
        <v>GALPON</v>
      </c>
      <c r="E1758" s="2">
        <v>1014</v>
      </c>
      <c r="F1758" s="2" t="str">
        <f>_xlfn.XLOOKUP(E1758,Productos!A:A,Productos!B:B)</f>
        <v>BEBIDA</v>
      </c>
      <c r="G1758" s="2" t="str">
        <f>_xlfn.XLOOKUP(F1758,Productos!B:B,Productos!C:C)</f>
        <v>UN</v>
      </c>
      <c r="H1758" s="12">
        <v>1</v>
      </c>
      <c r="I1758" s="10">
        <v>1500</v>
      </c>
      <c r="J1758" s="14">
        <v>0</v>
      </c>
      <c r="K1758" s="10">
        <f t="shared" si="29"/>
        <v>1500</v>
      </c>
    </row>
    <row r="1759" spans="1:11" x14ac:dyDescent="0.3">
      <c r="A1759" s="2">
        <f>IF(_xlfn.CONCAT(B1759:C1759)=_xlfn.CONCAT(B1758:C1758),MAX($A$2:A1758),MAX($A$2:A1758)+1)</f>
        <v>857</v>
      </c>
      <c r="B1759" s="3">
        <v>45310</v>
      </c>
      <c r="C1759" s="2" t="s">
        <v>279</v>
      </c>
      <c r="D1759" s="47" t="str">
        <f>_xlfn.XLOOKUP(C1759,Proveedores!A:A,Proveedores!B:B)</f>
        <v>GALPON</v>
      </c>
      <c r="E1759" s="2">
        <v>1014</v>
      </c>
      <c r="F1759" s="2" t="str">
        <f>_xlfn.XLOOKUP(E1759,Productos!A:A,Productos!B:B)</f>
        <v>BEBIDA</v>
      </c>
      <c r="G1759" s="2" t="str">
        <f>_xlfn.XLOOKUP(F1759,Productos!B:B,Productos!C:C)</f>
        <v>UN</v>
      </c>
      <c r="H1759" s="12">
        <v>2</v>
      </c>
      <c r="I1759" s="10">
        <v>1400</v>
      </c>
      <c r="J1759" s="14">
        <v>0</v>
      </c>
      <c r="K1759" s="10">
        <f t="shared" si="29"/>
        <v>2800</v>
      </c>
    </row>
    <row r="1760" spans="1:11" x14ac:dyDescent="0.3">
      <c r="A1760" s="2">
        <f>IF(_xlfn.CONCAT(B1760:C1760)=_xlfn.CONCAT(B1759:C1759),MAX($A$2:A1759),MAX($A$2:A1759)+1)</f>
        <v>858</v>
      </c>
      <c r="B1760" s="3">
        <v>45311</v>
      </c>
      <c r="C1760" s="2" t="s">
        <v>279</v>
      </c>
      <c r="D1760" s="47" t="str">
        <f>_xlfn.XLOOKUP(C1760,Proveedores!A:A,Proveedores!B:B)</f>
        <v>GALPON</v>
      </c>
      <c r="E1760" s="2">
        <v>1014</v>
      </c>
      <c r="F1760" s="2" t="str">
        <f>_xlfn.XLOOKUP(E1760,Productos!A:A,Productos!B:B)</f>
        <v>BEBIDA</v>
      </c>
      <c r="G1760" s="2" t="str">
        <f>_xlfn.XLOOKUP(F1760,Productos!B:B,Productos!C:C)</f>
        <v>UN</v>
      </c>
      <c r="H1760" s="12">
        <v>4</v>
      </c>
      <c r="I1760" s="10">
        <v>1400</v>
      </c>
      <c r="J1760" s="14">
        <v>0</v>
      </c>
      <c r="K1760" s="10">
        <f t="shared" si="29"/>
        <v>5600</v>
      </c>
    </row>
    <row r="1761" spans="1:11" x14ac:dyDescent="0.3">
      <c r="A1761" s="2">
        <f>IF(_xlfn.CONCAT(B1761:C1761)=_xlfn.CONCAT(B1760:C1760),MAX($A$2:A1760),MAX($A$2:A1760)+1)</f>
        <v>859</v>
      </c>
      <c r="B1761" s="3">
        <v>45317</v>
      </c>
      <c r="C1761" s="2" t="s">
        <v>279</v>
      </c>
      <c r="D1761" s="47" t="str">
        <f>_xlfn.XLOOKUP(C1761,Proveedores!A:A,Proveedores!B:B)</f>
        <v>GALPON</v>
      </c>
      <c r="E1761" s="2">
        <v>1014</v>
      </c>
      <c r="F1761" s="2" t="str">
        <f>_xlfn.XLOOKUP(E1761,Productos!A:A,Productos!B:B)</f>
        <v>BEBIDA</v>
      </c>
      <c r="G1761" s="2" t="str">
        <f>_xlfn.XLOOKUP(F1761,Productos!B:B,Productos!C:C)</f>
        <v>UN</v>
      </c>
      <c r="H1761" s="12">
        <v>2</v>
      </c>
      <c r="I1761" s="10">
        <v>1400</v>
      </c>
      <c r="J1761" s="14">
        <v>0</v>
      </c>
      <c r="K1761" s="10">
        <f t="shared" si="29"/>
        <v>2800</v>
      </c>
    </row>
    <row r="1762" spans="1:11" x14ac:dyDescent="0.3">
      <c r="A1762" s="2">
        <f>IF(_xlfn.CONCAT(B1762:C1762)=_xlfn.CONCAT(B1761:C1761),MAX($A$2:A1761),MAX($A$2:A1761)+1)</f>
        <v>860</v>
      </c>
      <c r="B1762" s="3">
        <v>45318</v>
      </c>
      <c r="C1762" s="2" t="s">
        <v>279</v>
      </c>
      <c r="D1762" s="47" t="str">
        <f>_xlfn.XLOOKUP(C1762,Proveedores!A:A,Proveedores!B:B)</f>
        <v>GALPON</v>
      </c>
      <c r="E1762" s="2">
        <v>9</v>
      </c>
      <c r="F1762" s="2" t="str">
        <f>_xlfn.XLOOKUP(E1762,Productos!A:A,Productos!B:B)</f>
        <v>LECHE SEMIDESCREMADA</v>
      </c>
      <c r="G1762" s="2" t="str">
        <f>_xlfn.XLOOKUP(F1762,Productos!B:B,Productos!C:C)</f>
        <v>UN</v>
      </c>
      <c r="H1762" s="12">
        <v>2</v>
      </c>
      <c r="I1762" s="10">
        <v>1300</v>
      </c>
      <c r="J1762" s="14">
        <v>0</v>
      </c>
      <c r="K1762" s="10">
        <f t="shared" si="29"/>
        <v>2600</v>
      </c>
    </row>
    <row r="1763" spans="1:11" x14ac:dyDescent="0.3">
      <c r="A1763" s="2">
        <f>IF(_xlfn.CONCAT(B1763:C1763)=_xlfn.CONCAT(B1762:C1762),MAX($A$2:A1762),MAX($A$2:A1762)+1)</f>
        <v>861</v>
      </c>
      <c r="B1763" s="3">
        <v>45321</v>
      </c>
      <c r="C1763" s="2" t="s">
        <v>279</v>
      </c>
      <c r="D1763" s="47" t="str">
        <f>_xlfn.XLOOKUP(C1763,Proveedores!A:A,Proveedores!B:B)</f>
        <v>GALPON</v>
      </c>
      <c r="E1763" s="2">
        <v>1014</v>
      </c>
      <c r="F1763" s="2" t="str">
        <f>_xlfn.XLOOKUP(E1763,Productos!A:A,Productos!B:B)</f>
        <v>BEBIDA</v>
      </c>
      <c r="G1763" s="2" t="str">
        <f>_xlfn.XLOOKUP(F1763,Productos!B:B,Productos!C:C)</f>
        <v>UN</v>
      </c>
      <c r="H1763" s="12">
        <v>2</v>
      </c>
      <c r="I1763" s="10">
        <v>1400</v>
      </c>
      <c r="J1763" s="14">
        <v>0</v>
      </c>
      <c r="K1763" s="10">
        <f t="shared" si="29"/>
        <v>2800</v>
      </c>
    </row>
    <row r="1764" spans="1:11" x14ac:dyDescent="0.3">
      <c r="A1764" s="2">
        <f>IF(_xlfn.CONCAT(B1764:C1764)=_xlfn.CONCAT(B1763:C1763),MAX($A$2:A1763),MAX($A$2:A1763)+1)</f>
        <v>862</v>
      </c>
      <c r="B1764" s="3">
        <v>45324</v>
      </c>
      <c r="C1764" s="2" t="s">
        <v>279</v>
      </c>
      <c r="D1764" s="47" t="str">
        <f>_xlfn.XLOOKUP(C1764,Proveedores!A:A,Proveedores!B:B)</f>
        <v>GALPON</v>
      </c>
      <c r="E1764" s="2">
        <v>1014</v>
      </c>
      <c r="F1764" s="2" t="str">
        <f>_xlfn.XLOOKUP(E1764,Productos!A:A,Productos!B:B)</f>
        <v>BEBIDA</v>
      </c>
      <c r="G1764" s="2" t="str">
        <f>_xlfn.XLOOKUP(F1764,Productos!B:B,Productos!C:C)</f>
        <v>UN</v>
      </c>
      <c r="H1764" s="12">
        <v>2</v>
      </c>
      <c r="I1764" s="10">
        <v>1400</v>
      </c>
      <c r="J1764" s="14">
        <v>0</v>
      </c>
      <c r="K1764" s="10">
        <f t="shared" si="29"/>
        <v>2800</v>
      </c>
    </row>
    <row r="1765" spans="1:11" x14ac:dyDescent="0.3">
      <c r="A1765" s="2">
        <f>IF(_xlfn.CONCAT(B1765:C1765)=_xlfn.CONCAT(B1764:C1764),MAX($A$2:A1764),MAX($A$2:A1764)+1)</f>
        <v>863</v>
      </c>
      <c r="B1765" s="3">
        <v>45306</v>
      </c>
      <c r="C1765" s="2" t="s">
        <v>309</v>
      </c>
      <c r="D1765" s="47" t="str">
        <f>_xlfn.XLOOKUP(C1765,Proveedores!A:A,Proveedores!B:B)</f>
        <v>MINIMARKET 465</v>
      </c>
      <c r="E1765" s="2">
        <v>1008</v>
      </c>
      <c r="F1765" s="2" t="str">
        <f>_xlfn.XLOOKUP(E1765,Productos!A:A,Productos!B:B)</f>
        <v>PAN CASA</v>
      </c>
      <c r="G1765" s="2" t="str">
        <f>_xlfn.XLOOKUP(F1765,Productos!B:B,Productos!C:C)</f>
        <v>KG</v>
      </c>
      <c r="H1765" s="12">
        <v>0.86746987951807231</v>
      </c>
      <c r="I1765" s="10">
        <v>2490</v>
      </c>
      <c r="J1765" s="14">
        <v>0</v>
      </c>
      <c r="K1765" s="10">
        <f t="shared" si="29"/>
        <v>2160</v>
      </c>
    </row>
    <row r="1766" spans="1:11" x14ac:dyDescent="0.3">
      <c r="A1766" s="2">
        <f>IF(_xlfn.CONCAT(B1766:C1766)=_xlfn.CONCAT(B1765:C1765),MAX($A$2:A1765),MAX($A$2:A1765)+1)</f>
        <v>864</v>
      </c>
      <c r="B1766" s="3">
        <v>45310</v>
      </c>
      <c r="C1766" s="2" t="s">
        <v>309</v>
      </c>
      <c r="D1766" s="47" t="str">
        <f>_xlfn.XLOOKUP(C1766,Proveedores!A:A,Proveedores!B:B)</f>
        <v>MINIMARKET 465</v>
      </c>
      <c r="E1766" s="2">
        <v>1016</v>
      </c>
      <c r="F1766" s="2" t="str">
        <f>_xlfn.XLOOKUP(E1766,Productos!A:A,Productos!B:B)</f>
        <v>HELADO CASA</v>
      </c>
      <c r="G1766" s="2" t="str">
        <f>_xlfn.XLOOKUP(F1766,Productos!B:B,Productos!C:C)</f>
        <v>UN</v>
      </c>
      <c r="H1766" s="12">
        <v>2</v>
      </c>
      <c r="I1766" s="10">
        <v>550</v>
      </c>
      <c r="J1766" s="14">
        <v>0</v>
      </c>
      <c r="K1766" s="10">
        <f t="shared" si="29"/>
        <v>1100</v>
      </c>
    </row>
    <row r="1767" spans="1:11" x14ac:dyDescent="0.3">
      <c r="A1767" s="2">
        <f>IF(_xlfn.CONCAT(B1767:C1767)=_xlfn.CONCAT(B1766:C1766),MAX($A$2:A1766),MAX($A$2:A1766)+1)</f>
        <v>864</v>
      </c>
      <c r="B1767" s="3">
        <v>45310</v>
      </c>
      <c r="C1767" s="2" t="s">
        <v>309</v>
      </c>
      <c r="D1767" s="47" t="str">
        <f>_xlfn.XLOOKUP(C1767,Proveedores!A:A,Proveedores!B:B)</f>
        <v>MINIMARKET 465</v>
      </c>
      <c r="E1767" s="2">
        <v>1008</v>
      </c>
      <c r="F1767" s="2" t="str">
        <f>_xlfn.XLOOKUP(E1767,Productos!A:A,Productos!B:B)</f>
        <v>PAN CASA</v>
      </c>
      <c r="G1767" s="2" t="str">
        <f>_xlfn.XLOOKUP(F1767,Productos!B:B,Productos!C:C)</f>
        <v>KG</v>
      </c>
      <c r="H1767" s="12">
        <v>0.95180722891566261</v>
      </c>
      <c r="I1767" s="10">
        <v>2490</v>
      </c>
      <c r="J1767" s="14">
        <v>0</v>
      </c>
      <c r="K1767" s="10">
        <f t="shared" ref="K1767" si="31">ROUND((H1767*I1767)-J1767, 0)</f>
        <v>2370</v>
      </c>
    </row>
    <row r="1768" spans="1:11" x14ac:dyDescent="0.3">
      <c r="A1768" s="2">
        <f>IF(_xlfn.CONCAT(B1768:C1768)=_xlfn.CONCAT(B1767:C1767),MAX($A$2:A1767),MAX($A$2:A1767)+1)</f>
        <v>865</v>
      </c>
      <c r="B1768" s="3">
        <v>45313</v>
      </c>
      <c r="C1768" s="2" t="s">
        <v>309</v>
      </c>
      <c r="D1768" s="47" t="str">
        <f>_xlfn.XLOOKUP(C1768,Proveedores!A:A,Proveedores!B:B)</f>
        <v>MINIMARKET 465</v>
      </c>
      <c r="E1768" s="2">
        <v>1008</v>
      </c>
      <c r="F1768" s="2" t="str">
        <f>_xlfn.XLOOKUP(E1768,Productos!A:A,Productos!B:B)</f>
        <v>PAN CASA</v>
      </c>
      <c r="G1768" s="2" t="str">
        <f>_xlfn.XLOOKUP(F1768,Productos!B:B,Productos!C:C)</f>
        <v>KG</v>
      </c>
      <c r="H1768" s="12">
        <v>0.79116465863453811</v>
      </c>
      <c r="I1768" s="10">
        <v>2490</v>
      </c>
      <c r="J1768" s="14">
        <v>0</v>
      </c>
      <c r="K1768" s="10">
        <f t="shared" si="29"/>
        <v>1970</v>
      </c>
    </row>
    <row r="1769" spans="1:11" x14ac:dyDescent="0.3">
      <c r="A1769" s="2">
        <f>IF(_xlfn.CONCAT(B1769:C1769)=_xlfn.CONCAT(B1768:C1768),MAX($A$2:A1768),MAX($A$2:A1768)+1)</f>
        <v>866</v>
      </c>
      <c r="B1769" s="3">
        <v>45305</v>
      </c>
      <c r="C1769" s="2" t="s">
        <v>294</v>
      </c>
      <c r="D1769" s="47" t="str">
        <f>_xlfn.XLOOKUP(C1769,Proveedores!A:A,Proveedores!B:B)</f>
        <v>LA QUILLOTANA</v>
      </c>
      <c r="E1769" s="2">
        <v>56</v>
      </c>
      <c r="F1769" s="2" t="str">
        <f>_xlfn.XLOOKUP(E1769,Productos!A:A,Productos!B:B)</f>
        <v>VERDURAS</v>
      </c>
      <c r="G1769" s="2" t="str">
        <f>_xlfn.XLOOKUP(F1769,Productos!B:B,Productos!C:C)</f>
        <v>UN</v>
      </c>
      <c r="H1769" s="12">
        <v>1</v>
      </c>
      <c r="I1769" s="10">
        <v>5940</v>
      </c>
      <c r="J1769" s="14">
        <v>0</v>
      </c>
      <c r="K1769" s="10">
        <f t="shared" si="29"/>
        <v>5940</v>
      </c>
    </row>
    <row r="1770" spans="1:11" x14ac:dyDescent="0.3">
      <c r="A1770" s="2">
        <f>IF(_xlfn.CONCAT(B1770:C1770)=_xlfn.CONCAT(B1769:C1769),MAX($A$2:A1769),MAX($A$2:A1769)+1)</f>
        <v>867</v>
      </c>
      <c r="B1770" s="3">
        <v>45310</v>
      </c>
      <c r="C1770" s="2" t="s">
        <v>294</v>
      </c>
      <c r="D1770" s="47" t="str">
        <f>_xlfn.XLOOKUP(C1770,Proveedores!A:A,Proveedores!B:B)</f>
        <v>LA QUILLOTANA</v>
      </c>
      <c r="E1770" s="2">
        <v>56</v>
      </c>
      <c r="F1770" s="2" t="str">
        <f>_xlfn.XLOOKUP(E1770,Productos!A:A,Productos!B:B)</f>
        <v>VERDURAS</v>
      </c>
      <c r="G1770" s="2" t="str">
        <f>_xlfn.XLOOKUP(F1770,Productos!B:B,Productos!C:C)</f>
        <v>UN</v>
      </c>
      <c r="H1770" s="12">
        <v>1</v>
      </c>
      <c r="I1770" s="10">
        <v>2430</v>
      </c>
      <c r="J1770" s="14">
        <v>0</v>
      </c>
      <c r="K1770" s="10">
        <f t="shared" si="29"/>
        <v>2430</v>
      </c>
    </row>
    <row r="1771" spans="1:11" x14ac:dyDescent="0.3">
      <c r="A1771" s="2">
        <f>IF(_xlfn.CONCAT(B1771:C1771)=_xlfn.CONCAT(B1770:C1770),MAX($A$2:A1770),MAX($A$2:A1770)+1)</f>
        <v>868</v>
      </c>
      <c r="B1771" s="3">
        <v>45312</v>
      </c>
      <c r="C1771" s="2" t="s">
        <v>294</v>
      </c>
      <c r="D1771" s="47" t="str">
        <f>_xlfn.XLOOKUP(C1771,Proveedores!A:A,Proveedores!B:B)</f>
        <v>LA QUILLOTANA</v>
      </c>
      <c r="E1771" s="2">
        <v>56</v>
      </c>
      <c r="F1771" s="2" t="str">
        <f>_xlfn.XLOOKUP(E1771,Productos!A:A,Productos!B:B)</f>
        <v>VERDURAS</v>
      </c>
      <c r="G1771" s="2" t="str">
        <f>_xlfn.XLOOKUP(F1771,Productos!B:B,Productos!C:C)</f>
        <v>UN</v>
      </c>
      <c r="H1771" s="12">
        <v>1</v>
      </c>
      <c r="I1771" s="10">
        <v>8840</v>
      </c>
      <c r="J1771" s="14">
        <v>0</v>
      </c>
      <c r="K1771" s="10">
        <f t="shared" si="29"/>
        <v>8840</v>
      </c>
    </row>
    <row r="1772" spans="1:11" x14ac:dyDescent="0.3">
      <c r="A1772" s="2">
        <f>IF(_xlfn.CONCAT(B1772:C1772)=_xlfn.CONCAT(B1771:C1771),MAX($A$2:A1771),MAX($A$2:A1771)+1)</f>
        <v>869</v>
      </c>
      <c r="B1772" s="3">
        <v>45319</v>
      </c>
      <c r="C1772" s="2" t="s">
        <v>294</v>
      </c>
      <c r="D1772" s="47" t="str">
        <f>_xlfn.XLOOKUP(C1772,Proveedores!A:A,Proveedores!B:B)</f>
        <v>LA QUILLOTANA</v>
      </c>
      <c r="E1772" s="2">
        <v>56</v>
      </c>
      <c r="F1772" s="2" t="str">
        <f>_xlfn.XLOOKUP(E1772,Productos!A:A,Productos!B:B)</f>
        <v>VERDURAS</v>
      </c>
      <c r="G1772" s="2" t="str">
        <f>_xlfn.XLOOKUP(F1772,Productos!B:B,Productos!C:C)</f>
        <v>UN</v>
      </c>
      <c r="H1772" s="12">
        <v>1</v>
      </c>
      <c r="I1772" s="10">
        <v>7840</v>
      </c>
      <c r="J1772" s="14">
        <v>0</v>
      </c>
      <c r="K1772" s="10">
        <f t="shared" si="29"/>
        <v>7840</v>
      </c>
    </row>
    <row r="1773" spans="1:11" x14ac:dyDescent="0.3">
      <c r="A1773" s="2">
        <f>IF(_xlfn.CONCAT(B1773:C1773)=_xlfn.CONCAT(B1772:C1772),MAX($A$2:A1772),MAX($A$2:A1772)+1)</f>
        <v>870</v>
      </c>
      <c r="B1773" s="3">
        <v>45295</v>
      </c>
      <c r="C1773" s="2" t="s">
        <v>458</v>
      </c>
      <c r="D1773" s="47" t="str">
        <f>_xlfn.XLOOKUP(C1773,Proveedores!A:A,Proveedores!B:B)</f>
        <v>CARNICERIA LONQUIMAY</v>
      </c>
      <c r="E1773" s="2">
        <v>12</v>
      </c>
      <c r="F1773" s="2" t="str">
        <f>_xlfn.XLOOKUP(E1773,Productos!A:A,Productos!B:B)</f>
        <v>CARNE MOLIDA</v>
      </c>
      <c r="G1773" s="2" t="str">
        <f>_xlfn.XLOOKUP(F1773,Productos!B:B,Productos!C:C)</f>
        <v>KG</v>
      </c>
      <c r="H1773" s="12">
        <v>1.21875</v>
      </c>
      <c r="I1773" s="10">
        <v>8000</v>
      </c>
      <c r="J1773" s="14">
        <v>0</v>
      </c>
      <c r="K1773" s="10">
        <f t="shared" si="29"/>
        <v>9750</v>
      </c>
    </row>
    <row r="1774" spans="1:11" x14ac:dyDescent="0.3">
      <c r="A1774" s="2">
        <f>IF(_xlfn.CONCAT(B1774:C1774)=_xlfn.CONCAT(B1773:C1773),MAX($A$2:A1773),MAX($A$2:A1773)+1)</f>
        <v>871</v>
      </c>
      <c r="B1774" s="3">
        <v>45302</v>
      </c>
      <c r="C1774" s="2" t="s">
        <v>458</v>
      </c>
      <c r="D1774" s="47" t="str">
        <f>_xlfn.XLOOKUP(C1774,Proveedores!A:A,Proveedores!B:B)</f>
        <v>CARNICERIA LONQUIMAY</v>
      </c>
      <c r="E1774" s="2">
        <v>12</v>
      </c>
      <c r="F1774" s="2" t="str">
        <f>_xlfn.XLOOKUP(E1774,Productos!A:A,Productos!B:B)</f>
        <v>CARNE MOLIDA</v>
      </c>
      <c r="G1774" s="2" t="str">
        <f>_xlfn.XLOOKUP(F1774,Productos!B:B,Productos!C:C)</f>
        <v>KG</v>
      </c>
      <c r="H1774" s="12">
        <v>1.4</v>
      </c>
      <c r="I1774" s="10">
        <v>8000</v>
      </c>
      <c r="J1774" s="14">
        <v>0</v>
      </c>
      <c r="K1774" s="10">
        <f t="shared" si="29"/>
        <v>11200</v>
      </c>
    </row>
    <row r="1775" spans="1:11" x14ac:dyDescent="0.3">
      <c r="A1775" s="2">
        <f>IF(_xlfn.CONCAT(B1775:C1775)=_xlfn.CONCAT(B1774:C1774),MAX($A$2:A1774),MAX($A$2:A1774)+1)</f>
        <v>872</v>
      </c>
      <c r="B1775" s="3">
        <v>45309</v>
      </c>
      <c r="C1775" s="2" t="s">
        <v>458</v>
      </c>
      <c r="D1775" s="47" t="str">
        <f>_xlfn.XLOOKUP(C1775,Proveedores!A:A,Proveedores!B:B)</f>
        <v>CARNICERIA LONQUIMAY</v>
      </c>
      <c r="E1775" s="2">
        <v>12</v>
      </c>
      <c r="F1775" s="2" t="str">
        <f>_xlfn.XLOOKUP(E1775,Productos!A:A,Productos!B:B)</f>
        <v>CARNE MOLIDA</v>
      </c>
      <c r="G1775" s="2" t="str">
        <f>_xlfn.XLOOKUP(F1775,Productos!B:B,Productos!C:C)</f>
        <v>KG</v>
      </c>
      <c r="H1775" s="12">
        <v>2</v>
      </c>
      <c r="I1775" s="10">
        <v>8000</v>
      </c>
      <c r="J1775" s="14">
        <v>0</v>
      </c>
      <c r="K1775" s="10">
        <f t="shared" si="29"/>
        <v>16000</v>
      </c>
    </row>
    <row r="1776" spans="1:11" x14ac:dyDescent="0.3">
      <c r="A1776" s="2">
        <f>IF(_xlfn.CONCAT(B1776:C1776)=_xlfn.CONCAT(B1775:C1775),MAX($A$2:A1775),MAX($A$2:A1775)+1)</f>
        <v>873</v>
      </c>
      <c r="B1776" s="3">
        <v>45314</v>
      </c>
      <c r="C1776" s="2" t="s">
        <v>458</v>
      </c>
      <c r="D1776" s="47" t="str">
        <f>_xlfn.XLOOKUP(C1776,Proveedores!A:A,Proveedores!B:B)</f>
        <v>CARNICERIA LONQUIMAY</v>
      </c>
      <c r="E1776" s="2">
        <v>12</v>
      </c>
      <c r="F1776" s="2" t="str">
        <f>_xlfn.XLOOKUP(E1776,Productos!A:A,Productos!B:B)</f>
        <v>CARNE MOLIDA</v>
      </c>
      <c r="G1776" s="2" t="str">
        <f>_xlfn.XLOOKUP(F1776,Productos!B:B,Productos!C:C)</f>
        <v>KG</v>
      </c>
      <c r="H1776" s="12">
        <v>1.4550000000000001</v>
      </c>
      <c r="I1776" s="10">
        <v>8000</v>
      </c>
      <c r="J1776" s="14">
        <v>0</v>
      </c>
      <c r="K1776" s="10">
        <f t="shared" si="29"/>
        <v>11640</v>
      </c>
    </row>
    <row r="1777" spans="1:11" x14ac:dyDescent="0.3">
      <c r="A1777" s="2">
        <f>IF(_xlfn.CONCAT(B1777:C1777)=_xlfn.CONCAT(B1776:C1776),MAX($A$2:A1776),MAX($A$2:A1776)+1)</f>
        <v>874</v>
      </c>
      <c r="B1777" s="3">
        <v>45293</v>
      </c>
      <c r="C1777" s="2" t="s">
        <v>233</v>
      </c>
      <c r="D1777" s="47" t="str">
        <f>_xlfn.XLOOKUP(C1777,Proveedores!A:A,Proveedores!B:B)</f>
        <v>AURIGAS - ABASTIBLE</v>
      </c>
      <c r="E1777" s="2">
        <v>1006</v>
      </c>
      <c r="F1777" s="2" t="str">
        <f>_xlfn.XLOOKUP(E1777,Productos!A:A,Productos!B:B)</f>
        <v>GAS - GALONES</v>
      </c>
      <c r="G1777" s="2" t="str">
        <f>_xlfn.XLOOKUP(F1777,Productos!B:B,Productos!C:C)</f>
        <v>UN</v>
      </c>
      <c r="H1777" s="12">
        <v>1</v>
      </c>
      <c r="I1777" s="10">
        <v>20800</v>
      </c>
      <c r="J1777" s="14">
        <v>0</v>
      </c>
      <c r="K1777" s="10">
        <f t="shared" si="29"/>
        <v>20800</v>
      </c>
    </row>
    <row r="1778" spans="1:11" x14ac:dyDescent="0.3">
      <c r="A1778" s="2">
        <f>IF(_xlfn.CONCAT(B1778:C1778)=_xlfn.CONCAT(B1777:C1777),MAX($A$2:A1777),MAX($A$2:A1777)+1)</f>
        <v>875</v>
      </c>
      <c r="B1778" s="3">
        <v>45310</v>
      </c>
      <c r="C1778" s="2" t="s">
        <v>378</v>
      </c>
      <c r="D1778" s="47" t="str">
        <f>_xlfn.XLOOKUP(C1778,Proveedores!A:A,Proveedores!B:B)</f>
        <v>DANIEL GONZALEZ</v>
      </c>
      <c r="E1778" s="2">
        <v>56</v>
      </c>
      <c r="F1778" s="2" t="str">
        <f>_xlfn.XLOOKUP(E1778,Productos!A:A,Productos!B:B)</f>
        <v>VERDURAS</v>
      </c>
      <c r="G1778" s="2" t="str">
        <f>_xlfn.XLOOKUP(F1778,Productos!B:B,Productos!C:C)</f>
        <v>UN</v>
      </c>
      <c r="H1778" s="12">
        <v>1</v>
      </c>
      <c r="I1778" s="10">
        <v>3500</v>
      </c>
      <c r="J1778" s="14">
        <v>0</v>
      </c>
      <c r="K1778" s="10">
        <f t="shared" si="29"/>
        <v>3500</v>
      </c>
    </row>
    <row r="1779" spans="1:11" x14ac:dyDescent="0.3">
      <c r="A1779" s="2">
        <f>IF(_xlfn.CONCAT(B1779:C1779)=_xlfn.CONCAT(B1778:C1778),MAX($A$2:A1778),MAX($A$2:A1778)+1)</f>
        <v>876</v>
      </c>
      <c r="B1779" s="3">
        <v>45321</v>
      </c>
      <c r="C1779" s="2" t="s">
        <v>302</v>
      </c>
      <c r="D1779" s="47" t="str">
        <f>_xlfn.XLOOKUP(C1779,Proveedores!A:A,Proveedores!B:B)</f>
        <v>JUGETERIA MENAJES DONDE SILVA</v>
      </c>
      <c r="E1779" s="2">
        <v>1018</v>
      </c>
      <c r="F1779" s="2" t="str">
        <f>_xlfn.XLOOKUP(E1779,Productos!A:A,Productos!B:B)</f>
        <v>VELAS</v>
      </c>
      <c r="G1779" s="2" t="str">
        <f>_xlfn.XLOOKUP(F1779,Productos!B:B,Productos!C:C)</f>
        <v>UN</v>
      </c>
      <c r="H1779" s="12">
        <v>4</v>
      </c>
      <c r="I1779" s="10">
        <v>1200</v>
      </c>
      <c r="J1779" s="14">
        <v>0</v>
      </c>
      <c r="K1779" s="10">
        <f t="shared" si="29"/>
        <v>4800</v>
      </c>
    </row>
    <row r="1780" spans="1:11" x14ac:dyDescent="0.3">
      <c r="A1780" s="2">
        <f>IF(_xlfn.CONCAT(B1780:C1780)=_xlfn.CONCAT(B1779:C1779),MAX($A$2:A1779),MAX($A$2:A1779)+1)</f>
        <v>876</v>
      </c>
      <c r="B1780" s="3">
        <v>45321</v>
      </c>
      <c r="C1780" s="2" t="s">
        <v>302</v>
      </c>
      <c r="D1780" s="47" t="str">
        <f>_xlfn.XLOOKUP(C1780,Proveedores!A:A,Proveedores!B:B)</f>
        <v>JUGETERIA MENAJES DONDE SILVA</v>
      </c>
      <c r="E1780" s="2">
        <v>1040</v>
      </c>
      <c r="F1780" s="2" t="str">
        <f>_xlfn.XLOOKUP(E1780,Productos!A:A,Productos!B:B)</f>
        <v>ACCESORIOS CASA</v>
      </c>
      <c r="G1780" s="2" t="str">
        <f>_xlfn.XLOOKUP(F1780,Productos!B:B,Productos!C:C)</f>
        <v>UN</v>
      </c>
      <c r="H1780" s="12">
        <v>1</v>
      </c>
      <c r="I1780" s="10">
        <v>2500</v>
      </c>
      <c r="J1780" s="14">
        <v>0</v>
      </c>
      <c r="K1780" s="10">
        <f t="shared" si="29"/>
        <v>2500</v>
      </c>
    </row>
    <row r="1781" spans="1:11" x14ac:dyDescent="0.3">
      <c r="A1781" s="2">
        <f>IF(_xlfn.CONCAT(B1781:C1781)=_xlfn.CONCAT(B1780:C1780),MAX($A$2:A1780),MAX($A$2:A1780)+1)</f>
        <v>877</v>
      </c>
      <c r="B1781" s="3">
        <v>45290</v>
      </c>
      <c r="C1781" s="2" t="s">
        <v>786</v>
      </c>
      <c r="D1781" s="47" t="str">
        <f>_xlfn.XLOOKUP(C1781,Proveedores!A:A,Proveedores!B:B)</f>
        <v>CARNES 2 DE JULIO</v>
      </c>
      <c r="E1781" s="2">
        <v>27</v>
      </c>
      <c r="F1781" s="2" t="str">
        <f>_xlfn.XLOOKUP(E1781,Productos!A:A,Productos!B:B)</f>
        <v>TRUTRO DE POLLO</v>
      </c>
      <c r="G1781" s="2" t="str">
        <f>_xlfn.XLOOKUP(F1781,Productos!B:B,Productos!C:C)</f>
        <v>KG</v>
      </c>
      <c r="H1781" s="12">
        <v>2.5909090909090908</v>
      </c>
      <c r="I1781" s="10">
        <v>2200</v>
      </c>
      <c r="J1781" s="14">
        <v>0</v>
      </c>
      <c r="K1781" s="10">
        <f t="shared" si="29"/>
        <v>5700</v>
      </c>
    </row>
    <row r="1782" spans="1:11" x14ac:dyDescent="0.3">
      <c r="A1782" s="2">
        <f>IF(_xlfn.CONCAT(B1782:C1782)=_xlfn.CONCAT(B1781:C1781),MAX($A$2:A1781),MAX($A$2:A1781)+1)</f>
        <v>878</v>
      </c>
      <c r="B1782" s="3">
        <v>45293</v>
      </c>
      <c r="C1782" s="2" t="s">
        <v>786</v>
      </c>
      <c r="D1782" s="47" t="str">
        <f>_xlfn.XLOOKUP(C1782,Proveedores!A:A,Proveedores!B:B)</f>
        <v>CARNES 2 DE JULIO</v>
      </c>
      <c r="E1782" s="2">
        <v>27</v>
      </c>
      <c r="F1782" s="2" t="str">
        <f>_xlfn.XLOOKUP(E1782,Productos!A:A,Productos!B:B)</f>
        <v>TRUTRO DE POLLO</v>
      </c>
      <c r="G1782" s="2" t="str">
        <f>_xlfn.XLOOKUP(F1782,Productos!B:B,Productos!C:C)</f>
        <v>KG</v>
      </c>
      <c r="H1782" s="12">
        <v>2.0909090909090908</v>
      </c>
      <c r="I1782" s="10">
        <v>2200</v>
      </c>
      <c r="J1782" s="14">
        <v>0</v>
      </c>
      <c r="K1782" s="10">
        <f t="shared" si="29"/>
        <v>4600</v>
      </c>
    </row>
    <row r="1783" spans="1:11" x14ac:dyDescent="0.3">
      <c r="A1783" s="2">
        <f>IF(_xlfn.CONCAT(B1783:C1783)=_xlfn.CONCAT(B1782:C1782),MAX($A$2:A1782),MAX($A$2:A1782)+1)</f>
        <v>879</v>
      </c>
      <c r="B1783" s="3">
        <v>45298</v>
      </c>
      <c r="C1783" s="2" t="s">
        <v>786</v>
      </c>
      <c r="D1783" s="47" t="str">
        <f>_xlfn.XLOOKUP(C1783,Proveedores!A:A,Proveedores!B:B)</f>
        <v>CARNES 2 DE JULIO</v>
      </c>
      <c r="E1783" s="2">
        <v>27</v>
      </c>
      <c r="F1783" s="2" t="str">
        <f>_xlfn.XLOOKUP(E1783,Productos!A:A,Productos!B:B)</f>
        <v>TRUTRO DE POLLO</v>
      </c>
      <c r="G1783" s="2" t="str">
        <f>_xlfn.XLOOKUP(F1783,Productos!B:B,Productos!C:C)</f>
        <v>KG</v>
      </c>
      <c r="H1783" s="12">
        <v>3.1818181818181817</v>
      </c>
      <c r="I1783" s="10">
        <v>2200</v>
      </c>
      <c r="J1783" s="14">
        <v>0</v>
      </c>
      <c r="K1783" s="10">
        <f t="shared" si="29"/>
        <v>7000</v>
      </c>
    </row>
    <row r="1784" spans="1:11" x14ac:dyDescent="0.3">
      <c r="A1784" s="2">
        <f>IF(_xlfn.CONCAT(B1784:C1784)=_xlfn.CONCAT(B1783:C1783),MAX($A$2:A1783),MAX($A$2:A1783)+1)</f>
        <v>880</v>
      </c>
      <c r="B1784" s="3">
        <v>45299</v>
      </c>
      <c r="C1784" s="2" t="s">
        <v>786</v>
      </c>
      <c r="D1784" s="47" t="str">
        <f>_xlfn.XLOOKUP(C1784,Proveedores!A:A,Proveedores!B:B)</f>
        <v>CARNES 2 DE JULIO</v>
      </c>
      <c r="E1784" s="2">
        <v>133</v>
      </c>
      <c r="F1784" s="2" t="str">
        <f>_xlfn.XLOOKUP(E1784,Productos!A:A,Productos!B:B)</f>
        <v>COSTILLAR</v>
      </c>
      <c r="G1784" s="2" t="str">
        <f>_xlfn.XLOOKUP(F1784,Productos!B:B,Productos!C:C)</f>
        <v>KG</v>
      </c>
      <c r="H1784" s="12">
        <v>1.8</v>
      </c>
      <c r="I1784" s="10">
        <v>6000</v>
      </c>
      <c r="J1784" s="14">
        <v>0</v>
      </c>
      <c r="K1784" s="10">
        <f t="shared" si="29"/>
        <v>10800</v>
      </c>
    </row>
    <row r="1785" spans="1:11" x14ac:dyDescent="0.3">
      <c r="A1785" s="2">
        <f>IF(_xlfn.CONCAT(B1785:C1785)=_xlfn.CONCAT(B1784:C1784),MAX($A$2:A1784),MAX($A$2:A1784)+1)</f>
        <v>881</v>
      </c>
      <c r="B1785" s="3">
        <v>45309</v>
      </c>
      <c r="C1785" s="2" t="s">
        <v>786</v>
      </c>
      <c r="D1785" s="47" t="str">
        <f>_xlfn.XLOOKUP(C1785,Proveedores!A:A,Proveedores!B:B)</f>
        <v>CARNES 2 DE JULIO</v>
      </c>
      <c r="E1785" s="2">
        <v>144</v>
      </c>
      <c r="F1785" s="2" t="str">
        <f>_xlfn.XLOOKUP(E1785,Productos!A:A,Productos!B:B)</f>
        <v>ALITAS DE POLLO</v>
      </c>
      <c r="G1785" s="2" t="str">
        <f>_xlfn.XLOOKUP(F1785,Productos!B:B,Productos!C:C)</f>
        <v>KG</v>
      </c>
      <c r="H1785" s="12">
        <v>2</v>
      </c>
      <c r="I1785" s="10">
        <v>3500</v>
      </c>
      <c r="J1785" s="14">
        <v>0</v>
      </c>
      <c r="K1785" s="10">
        <f t="shared" si="29"/>
        <v>7000</v>
      </c>
    </row>
    <row r="1786" spans="1:11" x14ac:dyDescent="0.3">
      <c r="A1786" s="2">
        <f>IF(_xlfn.CONCAT(B1786:C1786)=_xlfn.CONCAT(B1785:C1785),MAX($A$2:A1785),MAX($A$2:A1785)+1)</f>
        <v>882</v>
      </c>
      <c r="B1786" s="3">
        <v>45310</v>
      </c>
      <c r="C1786" s="2" t="s">
        <v>786</v>
      </c>
      <c r="D1786" s="47" t="str">
        <f>_xlfn.XLOOKUP(C1786,Proveedores!A:A,Proveedores!B:B)</f>
        <v>CARNES 2 DE JULIO</v>
      </c>
      <c r="E1786" s="2">
        <v>59</v>
      </c>
      <c r="F1786" s="2" t="str">
        <f>_xlfn.XLOOKUP(E1786,Productos!A:A,Productos!B:B)</f>
        <v>GUATA CALLO</v>
      </c>
      <c r="G1786" s="2" t="str">
        <f>_xlfn.XLOOKUP(F1786,Productos!B:B,Productos!C:C)</f>
        <v>KG</v>
      </c>
      <c r="H1786" s="12">
        <v>3.0238095238095237</v>
      </c>
      <c r="I1786" s="10">
        <v>4200</v>
      </c>
      <c r="J1786" s="14">
        <v>0</v>
      </c>
      <c r="K1786" s="10">
        <f t="shared" si="29"/>
        <v>12700</v>
      </c>
    </row>
    <row r="1787" spans="1:11" x14ac:dyDescent="0.3">
      <c r="A1787" s="2">
        <f>IF(_xlfn.CONCAT(B1787:C1787)=_xlfn.CONCAT(B1786:C1786),MAX($A$2:A1786),MAX($A$2:A1786)+1)</f>
        <v>882</v>
      </c>
      <c r="B1787" s="3">
        <v>45310</v>
      </c>
      <c r="C1787" s="2" t="s">
        <v>786</v>
      </c>
      <c r="D1787" s="47" t="str">
        <f>_xlfn.XLOOKUP(C1787,Proveedores!A:A,Proveedores!B:B)</f>
        <v>CARNES 2 DE JULIO</v>
      </c>
      <c r="E1787" s="2">
        <v>42</v>
      </c>
      <c r="F1787" s="2" t="str">
        <f>_xlfn.XLOOKUP(E1787,Productos!A:A,Productos!B:B)</f>
        <v>PECHUGA POLLO</v>
      </c>
      <c r="G1787" s="2" t="str">
        <f>_xlfn.XLOOKUP(F1787,Productos!B:B,Productos!C:C)</f>
        <v>KG</v>
      </c>
      <c r="H1787" s="12">
        <v>1.85</v>
      </c>
      <c r="I1787" s="10">
        <v>4000</v>
      </c>
      <c r="J1787" s="14">
        <v>0</v>
      </c>
      <c r="K1787" s="10">
        <f t="shared" si="29"/>
        <v>7400</v>
      </c>
    </row>
    <row r="1788" spans="1:11" x14ac:dyDescent="0.3">
      <c r="A1788" s="2">
        <f>IF(_xlfn.CONCAT(B1788:C1788)=_xlfn.CONCAT(B1787:C1787),MAX($A$2:A1787),MAX($A$2:A1787)+1)</f>
        <v>883</v>
      </c>
      <c r="B1788" s="3">
        <v>45311</v>
      </c>
      <c r="C1788" s="2" t="s">
        <v>786</v>
      </c>
      <c r="D1788" s="47" t="str">
        <f>_xlfn.XLOOKUP(C1788,Proveedores!A:A,Proveedores!B:B)</f>
        <v>CARNES 2 DE JULIO</v>
      </c>
      <c r="E1788" s="2">
        <v>42</v>
      </c>
      <c r="F1788" s="2" t="str">
        <f>_xlfn.XLOOKUP(E1788,Productos!A:A,Productos!B:B)</f>
        <v>PECHUGA POLLO</v>
      </c>
      <c r="G1788" s="2" t="str">
        <f>_xlfn.XLOOKUP(F1788,Productos!B:B,Productos!C:C)</f>
        <v>KG</v>
      </c>
      <c r="H1788" s="12">
        <v>1.8</v>
      </c>
      <c r="I1788" s="10">
        <v>4000</v>
      </c>
      <c r="J1788" s="14">
        <v>0</v>
      </c>
      <c r="K1788" s="10">
        <f t="shared" si="29"/>
        <v>7200</v>
      </c>
    </row>
    <row r="1789" spans="1:11" x14ac:dyDescent="0.3">
      <c r="A1789" s="2">
        <f>IF(_xlfn.CONCAT(B1789:C1789)=_xlfn.CONCAT(B1788:C1788),MAX($A$2:A1788),MAX($A$2:A1788)+1)</f>
        <v>884</v>
      </c>
      <c r="B1789" s="3">
        <v>45313</v>
      </c>
      <c r="C1789" s="2" t="s">
        <v>786</v>
      </c>
      <c r="D1789" s="47" t="str">
        <f>_xlfn.XLOOKUP(C1789,Proveedores!A:A,Proveedores!B:B)</f>
        <v>CARNES 2 DE JULIO</v>
      </c>
      <c r="E1789" s="2">
        <v>133</v>
      </c>
      <c r="F1789" s="2" t="str">
        <f>_xlfn.XLOOKUP(E1789,Productos!A:A,Productos!B:B)</f>
        <v>COSTILLAR</v>
      </c>
      <c r="G1789" s="2" t="str">
        <f>_xlfn.XLOOKUP(F1789,Productos!B:B,Productos!C:C)</f>
        <v>KG</v>
      </c>
      <c r="H1789" s="12">
        <v>1</v>
      </c>
      <c r="I1789" s="10">
        <v>6500</v>
      </c>
      <c r="J1789" s="14">
        <v>0</v>
      </c>
      <c r="K1789" s="10">
        <f t="shared" si="29"/>
        <v>6500</v>
      </c>
    </row>
    <row r="1790" spans="1:11" x14ac:dyDescent="0.3">
      <c r="A1790" s="2">
        <f>IF(_xlfn.CONCAT(B1790:C1790)=_xlfn.CONCAT(B1789:C1789),MAX($A$2:A1789),MAX($A$2:A1789)+1)</f>
        <v>884</v>
      </c>
      <c r="B1790" s="3">
        <v>45313</v>
      </c>
      <c r="C1790" s="2" t="s">
        <v>786</v>
      </c>
      <c r="D1790" s="47" t="str">
        <f>_xlfn.XLOOKUP(C1790,Proveedores!A:A,Proveedores!B:B)</f>
        <v>CARNES 2 DE JULIO</v>
      </c>
      <c r="E1790" s="2">
        <v>27</v>
      </c>
      <c r="F1790" s="2" t="str">
        <f>_xlfn.XLOOKUP(E1790,Productos!A:A,Productos!B:B)</f>
        <v>TRUTRO DE POLLO</v>
      </c>
      <c r="G1790" s="2" t="str">
        <f>_xlfn.XLOOKUP(F1790,Productos!B:B,Productos!C:C)</f>
        <v>KG</v>
      </c>
      <c r="H1790" s="12">
        <v>2.5</v>
      </c>
      <c r="I1790" s="10">
        <v>2800</v>
      </c>
      <c r="J1790" s="14">
        <v>0</v>
      </c>
      <c r="K1790" s="10">
        <f t="shared" si="29"/>
        <v>7000</v>
      </c>
    </row>
    <row r="1791" spans="1:11" x14ac:dyDescent="0.3">
      <c r="A1791" s="2">
        <f>IF(_xlfn.CONCAT(B1791:C1791)=_xlfn.CONCAT(B1790:C1790),MAX($A$2:A1790),MAX($A$2:A1790)+1)</f>
        <v>885</v>
      </c>
      <c r="B1791" s="3">
        <v>45314</v>
      </c>
      <c r="C1791" s="2" t="s">
        <v>786</v>
      </c>
      <c r="D1791" s="47" t="str">
        <f>_xlfn.XLOOKUP(C1791,Proveedores!A:A,Proveedores!B:B)</f>
        <v>CARNES 2 DE JULIO</v>
      </c>
      <c r="E1791" s="2">
        <v>42</v>
      </c>
      <c r="F1791" s="2" t="str">
        <f>_xlfn.XLOOKUP(E1791,Productos!A:A,Productos!B:B)</f>
        <v>PECHUGA POLLO</v>
      </c>
      <c r="G1791" s="2" t="str">
        <f>_xlfn.XLOOKUP(F1791,Productos!B:B,Productos!C:C)</f>
        <v>KG</v>
      </c>
      <c r="H1791" s="12">
        <v>1.6571428571428573</v>
      </c>
      <c r="I1791" s="10">
        <v>3500</v>
      </c>
      <c r="J1791" s="14">
        <v>0</v>
      </c>
      <c r="K1791" s="10">
        <f t="shared" si="29"/>
        <v>5800</v>
      </c>
    </row>
    <row r="1792" spans="1:11" x14ac:dyDescent="0.3">
      <c r="A1792" s="2">
        <f>IF(_xlfn.CONCAT(B1792:C1792)=_xlfn.CONCAT(B1791:C1791),MAX($A$2:A1791),MAX($A$2:A1791)+1)</f>
        <v>886</v>
      </c>
      <c r="B1792" s="3">
        <v>45317</v>
      </c>
      <c r="C1792" s="2" t="s">
        <v>786</v>
      </c>
      <c r="D1792" s="47" t="str">
        <f>_xlfn.XLOOKUP(C1792,Proveedores!A:A,Proveedores!B:B)</f>
        <v>CARNES 2 DE JULIO</v>
      </c>
      <c r="E1792" s="2">
        <v>42</v>
      </c>
      <c r="F1792" s="2" t="str">
        <f>_xlfn.XLOOKUP(E1792,Productos!A:A,Productos!B:B)</f>
        <v>PECHUGA POLLO</v>
      </c>
      <c r="G1792" s="2" t="str">
        <f>_xlfn.XLOOKUP(F1792,Productos!B:B,Productos!C:C)</f>
        <v>KG</v>
      </c>
      <c r="H1792" s="12">
        <v>0.7</v>
      </c>
      <c r="I1792" s="10">
        <v>4000</v>
      </c>
      <c r="J1792" s="14">
        <v>0</v>
      </c>
      <c r="K1792" s="10">
        <f t="shared" si="29"/>
        <v>2800</v>
      </c>
    </row>
    <row r="1793" spans="1:11" x14ac:dyDescent="0.3">
      <c r="A1793" s="2">
        <f>IF(_xlfn.CONCAT(B1793:C1793)=_xlfn.CONCAT(B1792:C1792),MAX($A$2:A1792),MAX($A$2:A1792)+1)</f>
        <v>887</v>
      </c>
      <c r="B1793" s="3">
        <v>45318</v>
      </c>
      <c r="C1793" s="2" t="s">
        <v>786</v>
      </c>
      <c r="D1793" s="47" t="str">
        <f>_xlfn.XLOOKUP(C1793,Proveedores!A:A,Proveedores!B:B)</f>
        <v>CARNES 2 DE JULIO</v>
      </c>
      <c r="E1793" s="2">
        <v>144</v>
      </c>
      <c r="F1793" s="2" t="str">
        <f>_xlfn.XLOOKUP(E1793,Productos!A:A,Productos!B:B)</f>
        <v>ALITAS DE POLLO</v>
      </c>
      <c r="G1793" s="2" t="str">
        <f>_xlfn.XLOOKUP(F1793,Productos!B:B,Productos!C:C)</f>
        <v>KG</v>
      </c>
      <c r="H1793" s="12">
        <v>2</v>
      </c>
      <c r="I1793" s="10">
        <v>3500</v>
      </c>
      <c r="J1793" s="14">
        <v>0</v>
      </c>
      <c r="K1793" s="10">
        <f t="shared" si="29"/>
        <v>7000</v>
      </c>
    </row>
    <row r="1794" spans="1:11" x14ac:dyDescent="0.3">
      <c r="A1794" s="2">
        <f>IF(_xlfn.CONCAT(B1794:C1794)=_xlfn.CONCAT(B1793:C1793),MAX($A$2:A1793),MAX($A$2:A1793)+1)</f>
        <v>887</v>
      </c>
      <c r="B1794" s="3">
        <v>45318</v>
      </c>
      <c r="C1794" s="2" t="s">
        <v>786</v>
      </c>
      <c r="D1794" s="47" t="str">
        <f>_xlfn.XLOOKUP(C1794,Proveedores!A:A,Proveedores!B:B)</f>
        <v>CARNES 2 DE JULIO</v>
      </c>
      <c r="E1794" s="2">
        <v>42</v>
      </c>
      <c r="F1794" s="2" t="str">
        <f>_xlfn.XLOOKUP(E1794,Productos!A:A,Productos!B:B)</f>
        <v>PECHUGA POLLO</v>
      </c>
      <c r="G1794" s="2" t="str">
        <f>_xlfn.XLOOKUP(F1794,Productos!B:B,Productos!C:C)</f>
        <v>KG</v>
      </c>
      <c r="H1794" s="12">
        <v>1.5</v>
      </c>
      <c r="I1794" s="10">
        <v>4000</v>
      </c>
      <c r="J1794" s="14">
        <v>0</v>
      </c>
      <c r="K1794" s="10">
        <f t="shared" si="29"/>
        <v>6000</v>
      </c>
    </row>
    <row r="1795" spans="1:11" x14ac:dyDescent="0.3">
      <c r="A1795" s="2">
        <f>IF(_xlfn.CONCAT(B1795:C1795)=_xlfn.CONCAT(B1794:C1794),MAX($A$2:A1794),MAX($A$2:A1794)+1)</f>
        <v>888</v>
      </c>
      <c r="B1795" s="3">
        <v>45320</v>
      </c>
      <c r="C1795" s="2" t="s">
        <v>786</v>
      </c>
      <c r="D1795" s="47" t="str">
        <f>_xlfn.XLOOKUP(C1795,Proveedores!A:A,Proveedores!B:B)</f>
        <v>CARNES 2 DE JULIO</v>
      </c>
      <c r="E1795" s="2">
        <v>42</v>
      </c>
      <c r="F1795" s="2" t="str">
        <f>_xlfn.XLOOKUP(E1795,Productos!A:A,Productos!B:B)</f>
        <v>PECHUGA POLLO</v>
      </c>
      <c r="G1795" s="2" t="str">
        <f>_xlfn.XLOOKUP(F1795,Productos!B:B,Productos!C:C)</f>
        <v>KG</v>
      </c>
      <c r="H1795" s="12">
        <v>2.1</v>
      </c>
      <c r="I1795" s="10">
        <v>4000</v>
      </c>
      <c r="J1795" s="14">
        <v>0</v>
      </c>
      <c r="K1795" s="10">
        <f t="shared" si="29"/>
        <v>8400</v>
      </c>
    </row>
    <row r="1796" spans="1:11" ht="17.25" customHeight="1" x14ac:dyDescent="0.3">
      <c r="A1796" s="2">
        <f>IF(_xlfn.CONCAT(B1796:C1796)=_xlfn.CONCAT(B1795:C1795),MAX($A$2:A1795),MAX($A$2:A1795)+1)</f>
        <v>889</v>
      </c>
      <c r="B1796" s="3">
        <v>45322</v>
      </c>
      <c r="C1796" s="2" t="s">
        <v>786</v>
      </c>
      <c r="D1796" s="47" t="str">
        <f>_xlfn.XLOOKUP(C1796,Proveedores!A:A,Proveedores!B:B)</f>
        <v>CARNES 2 DE JULIO</v>
      </c>
      <c r="E1796" s="2">
        <v>42</v>
      </c>
      <c r="F1796" s="2" t="str">
        <f>_xlfn.XLOOKUP(E1796,Productos!A:A,Productos!B:B)</f>
        <v>PECHUGA POLLO</v>
      </c>
      <c r="G1796" s="2" t="str">
        <f>_xlfn.XLOOKUP(F1796,Productos!B:B,Productos!C:C)</f>
        <v>KG</v>
      </c>
      <c r="H1796" s="12">
        <v>10.15</v>
      </c>
      <c r="I1796" s="10">
        <v>4000</v>
      </c>
      <c r="J1796" s="14">
        <v>0</v>
      </c>
      <c r="K1796" s="10">
        <f t="shared" si="29"/>
        <v>40600</v>
      </c>
    </row>
    <row r="1797" spans="1:11" x14ac:dyDescent="0.3">
      <c r="A1797" s="2">
        <f>IF(_xlfn.CONCAT(B1797:C1797)=_xlfn.CONCAT(B1796:C1796),MAX($A$2:A1796),MAX($A$2:A1796)+1)</f>
        <v>890</v>
      </c>
      <c r="B1797" s="3">
        <v>45323</v>
      </c>
      <c r="C1797" s="2" t="s">
        <v>786</v>
      </c>
      <c r="D1797" s="47" t="str">
        <f>_xlfn.XLOOKUP(C1797,Proveedores!A:A,Proveedores!B:B)</f>
        <v>CARNES 2 DE JULIO</v>
      </c>
      <c r="E1797" s="2">
        <v>27</v>
      </c>
      <c r="F1797" s="2" t="str">
        <f>_xlfn.XLOOKUP(E1797,Productos!A:A,Productos!B:B)</f>
        <v>TRUTRO DE POLLO</v>
      </c>
      <c r="G1797" s="2" t="str">
        <f>_xlfn.XLOOKUP(F1797,Productos!B:B,Productos!C:C)</f>
        <v>KG</v>
      </c>
      <c r="H1797" s="12">
        <v>7.1764705882352944</v>
      </c>
      <c r="I1797" s="10">
        <v>3400</v>
      </c>
      <c r="J1797" s="14">
        <v>0</v>
      </c>
      <c r="K1797" s="10">
        <f t="shared" ref="K1797:K1859" si="32">ROUND((H1797*I1797)-J1797, 0)</f>
        <v>24400</v>
      </c>
    </row>
    <row r="1798" spans="1:11" x14ac:dyDescent="0.3">
      <c r="A1798" s="2">
        <f>IF(_xlfn.CONCAT(B1798:C1798)=_xlfn.CONCAT(B1797:C1797),MAX($A$2:A1797),MAX($A$2:A1797)+1)</f>
        <v>891</v>
      </c>
      <c r="B1798" s="3">
        <v>45299</v>
      </c>
      <c r="C1798" s="2" t="s">
        <v>618</v>
      </c>
      <c r="D1798" s="47" t="str">
        <f>_xlfn.XLOOKUP(C1798,Proveedores!A:A,Proveedores!B:B)</f>
        <v>FEIDA MALL CHINO</v>
      </c>
      <c r="E1798" s="2">
        <v>1040</v>
      </c>
      <c r="F1798" s="2" t="str">
        <f>_xlfn.XLOOKUP(E1798,Productos!A:A,Productos!B:B)</f>
        <v>ACCESORIOS CASA</v>
      </c>
      <c r="G1798" s="2" t="str">
        <f>_xlfn.XLOOKUP(F1798,Productos!B:B,Productos!C:C)</f>
        <v>UN</v>
      </c>
      <c r="H1798" s="12">
        <v>1</v>
      </c>
      <c r="I1798" s="10">
        <v>2800</v>
      </c>
      <c r="J1798" s="14">
        <v>0</v>
      </c>
      <c r="K1798" s="10">
        <f t="shared" si="32"/>
        <v>2800</v>
      </c>
    </row>
    <row r="1799" spans="1:11" x14ac:dyDescent="0.3">
      <c r="A1799" s="2">
        <f>IF(_xlfn.CONCAT(B1799:C1799)=_xlfn.CONCAT(B1798:C1798),MAX($A$2:A1798),MAX($A$2:A1798)+1)</f>
        <v>892</v>
      </c>
      <c r="B1799" s="3">
        <v>45300</v>
      </c>
      <c r="C1799" s="2" t="s">
        <v>618</v>
      </c>
      <c r="D1799" s="47" t="str">
        <f>_xlfn.XLOOKUP(C1799,Proveedores!A:A,Proveedores!B:B)</f>
        <v>FEIDA MALL CHINO</v>
      </c>
      <c r="E1799" s="2">
        <v>1040</v>
      </c>
      <c r="F1799" s="2" t="str">
        <f>_xlfn.XLOOKUP(E1799,Productos!A:A,Productos!B:B)</f>
        <v>ACCESORIOS CASA</v>
      </c>
      <c r="G1799" s="2" t="str">
        <f>_xlfn.XLOOKUP(F1799,Productos!B:B,Productos!C:C)</f>
        <v>UN</v>
      </c>
      <c r="H1799" s="12">
        <v>1</v>
      </c>
      <c r="I1799" s="10">
        <v>2390</v>
      </c>
      <c r="J1799" s="14">
        <v>0</v>
      </c>
      <c r="K1799" s="10">
        <f t="shared" si="32"/>
        <v>2390</v>
      </c>
    </row>
    <row r="1800" spans="1:11" x14ac:dyDescent="0.3">
      <c r="A1800" s="2">
        <f>IF(_xlfn.CONCAT(B1800:C1800)=_xlfn.CONCAT(B1799:C1799),MAX($A$2:A1799),MAX($A$2:A1799)+1)</f>
        <v>893</v>
      </c>
      <c r="B1800" s="3">
        <v>45292</v>
      </c>
      <c r="C1800" s="2" t="s">
        <v>323</v>
      </c>
      <c r="D1800" s="47" t="str">
        <f>_xlfn.XLOOKUP(C1800,Proveedores!A:A,Proveedores!B:B)</f>
        <v>AGUAS GONZALO</v>
      </c>
      <c r="E1800" s="2">
        <v>1012</v>
      </c>
      <c r="F1800" s="2" t="str">
        <f>_xlfn.XLOOKUP(E1800,Productos!A:A,Productos!B:B)</f>
        <v>AGUA BIDON</v>
      </c>
      <c r="G1800" s="2" t="str">
        <f>_xlfn.XLOOKUP(F1800,Productos!B:B,Productos!C:C)</f>
        <v>UN</v>
      </c>
      <c r="H1800" s="12">
        <v>2</v>
      </c>
      <c r="I1800" s="10">
        <v>2000</v>
      </c>
      <c r="J1800" s="14">
        <v>0</v>
      </c>
      <c r="K1800" s="10">
        <f t="shared" si="32"/>
        <v>4000</v>
      </c>
    </row>
    <row r="1801" spans="1:11" x14ac:dyDescent="0.3">
      <c r="A1801" s="2">
        <f>IF(_xlfn.CONCAT(B1801:C1801)=_xlfn.CONCAT(B1800:C1800),MAX($A$2:A1800),MAX($A$2:A1800)+1)</f>
        <v>894</v>
      </c>
      <c r="B1801" s="3">
        <v>45296</v>
      </c>
      <c r="C1801" s="2" t="s">
        <v>323</v>
      </c>
      <c r="D1801" s="47" t="str">
        <f>_xlfn.XLOOKUP(C1801,Proveedores!A:A,Proveedores!B:B)</f>
        <v>AGUAS GONZALO</v>
      </c>
      <c r="E1801" s="2">
        <v>1012</v>
      </c>
      <c r="F1801" s="2" t="str">
        <f>_xlfn.XLOOKUP(E1801,Productos!A:A,Productos!B:B)</f>
        <v>AGUA BIDON</v>
      </c>
      <c r="G1801" s="2" t="str">
        <f>_xlfn.XLOOKUP(F1801,Productos!B:B,Productos!C:C)</f>
        <v>UN</v>
      </c>
      <c r="H1801" s="12">
        <v>2</v>
      </c>
      <c r="I1801" s="10">
        <v>2000</v>
      </c>
      <c r="J1801" s="14">
        <v>0</v>
      </c>
      <c r="K1801" s="10">
        <f t="shared" ref="K1801:K1802" si="33">ROUND((H1801*I1801)-J1801, 0)</f>
        <v>4000</v>
      </c>
    </row>
    <row r="1802" spans="1:11" x14ac:dyDescent="0.3">
      <c r="A1802" s="2">
        <f>IF(_xlfn.CONCAT(B1802:C1802)=_xlfn.CONCAT(B1801:C1801),MAX($A$2:A1801),MAX($A$2:A1801)+1)</f>
        <v>895</v>
      </c>
      <c r="B1802" s="3">
        <v>45320</v>
      </c>
      <c r="C1802" s="2" t="s">
        <v>323</v>
      </c>
      <c r="D1802" s="47" t="str">
        <f>_xlfn.XLOOKUP(C1802,Proveedores!A:A,Proveedores!B:B)</f>
        <v>AGUAS GONZALO</v>
      </c>
      <c r="E1802" s="2">
        <v>1012</v>
      </c>
      <c r="F1802" s="2" t="str">
        <f>_xlfn.XLOOKUP(E1802,Productos!A:A,Productos!B:B)</f>
        <v>AGUA BIDON</v>
      </c>
      <c r="G1802" s="2" t="str">
        <f>_xlfn.XLOOKUP(F1802,Productos!B:B,Productos!C:C)</f>
        <v>UN</v>
      </c>
      <c r="H1802" s="12">
        <v>2</v>
      </c>
      <c r="I1802" s="10">
        <v>2000</v>
      </c>
      <c r="J1802" s="14">
        <v>0</v>
      </c>
      <c r="K1802" s="10">
        <f t="shared" si="33"/>
        <v>4000</v>
      </c>
    </row>
    <row r="1803" spans="1:11" x14ac:dyDescent="0.3">
      <c r="A1803" s="2">
        <f>IF(_xlfn.CONCAT(B1803:C1803)=_xlfn.CONCAT(B1802:C1802),MAX($A$2:A1802),MAX($A$2:A1802)+1)</f>
        <v>896</v>
      </c>
      <c r="B1803" s="3">
        <v>45292</v>
      </c>
      <c r="C1803" s="2" t="s">
        <v>309</v>
      </c>
      <c r="D1803" s="47" t="str">
        <f>_xlfn.XLOOKUP(C1803,Proveedores!A:A,Proveedores!B:B)</f>
        <v>MINIMARKET 465</v>
      </c>
      <c r="E1803" s="2">
        <v>1008</v>
      </c>
      <c r="F1803" s="2" t="str">
        <f>_xlfn.XLOOKUP(E1803,Productos!A:A,Productos!B:B)</f>
        <v>PAN CASA</v>
      </c>
      <c r="G1803" s="2" t="str">
        <f>_xlfn.XLOOKUP(F1803,Productos!B:B,Productos!C:C)</f>
        <v>KG</v>
      </c>
      <c r="H1803" s="12">
        <v>1</v>
      </c>
      <c r="I1803" s="10">
        <v>2500</v>
      </c>
      <c r="J1803" s="14">
        <v>0</v>
      </c>
      <c r="K1803" s="10">
        <f t="shared" si="32"/>
        <v>2500</v>
      </c>
    </row>
    <row r="1804" spans="1:11" x14ac:dyDescent="0.3">
      <c r="A1804" s="2">
        <f>IF(_xlfn.CONCAT(B1804:C1804)=_xlfn.CONCAT(B1803:C1803),MAX($A$2:A1803),MAX($A$2:A1803)+1)</f>
        <v>897</v>
      </c>
      <c r="B1804" s="3">
        <v>45318</v>
      </c>
      <c r="C1804" s="2" t="s">
        <v>309</v>
      </c>
      <c r="D1804" s="47" t="str">
        <f>_xlfn.XLOOKUP(C1804,Proveedores!A:A,Proveedores!B:B)</f>
        <v>MINIMARKET 465</v>
      </c>
      <c r="E1804" s="2">
        <v>1008</v>
      </c>
      <c r="F1804" s="2" t="str">
        <f>_xlfn.XLOOKUP(E1804,Productos!A:A,Productos!B:B)</f>
        <v>PAN CASA</v>
      </c>
      <c r="G1804" s="2" t="str">
        <f>_xlfn.XLOOKUP(F1804,Productos!B:B,Productos!C:C)</f>
        <v>KG</v>
      </c>
      <c r="H1804" s="12">
        <v>0.84738955823293172</v>
      </c>
      <c r="I1804" s="10">
        <v>2490</v>
      </c>
      <c r="J1804" s="14">
        <v>0</v>
      </c>
      <c r="K1804" s="10">
        <f t="shared" si="32"/>
        <v>2110</v>
      </c>
    </row>
    <row r="1805" spans="1:11" x14ac:dyDescent="0.3">
      <c r="A1805" s="2">
        <f>IF(_xlfn.CONCAT(B1805:C1805)=_xlfn.CONCAT(B1804:C1804),MAX($A$2:A1804),MAX($A$2:A1804)+1)</f>
        <v>898</v>
      </c>
      <c r="B1805" s="3">
        <v>45319</v>
      </c>
      <c r="C1805" s="2" t="s">
        <v>309</v>
      </c>
      <c r="D1805" s="47" t="str">
        <f>_xlfn.XLOOKUP(C1805,Proveedores!A:A,Proveedores!B:B)</f>
        <v>MINIMARKET 465</v>
      </c>
      <c r="E1805" s="2">
        <v>1008</v>
      </c>
      <c r="F1805" s="2" t="str">
        <f>_xlfn.XLOOKUP(E1805,Productos!A:A,Productos!B:B)</f>
        <v>PAN CASA</v>
      </c>
      <c r="G1805" s="2" t="str">
        <f>_xlfn.XLOOKUP(F1805,Productos!B:B,Productos!C:C)</f>
        <v>KG</v>
      </c>
      <c r="H1805" s="12">
        <v>0.70682730923694781</v>
      </c>
      <c r="I1805" s="10">
        <v>2490</v>
      </c>
      <c r="J1805" s="14">
        <v>0</v>
      </c>
      <c r="K1805" s="10">
        <f t="shared" si="32"/>
        <v>1760</v>
      </c>
    </row>
    <row r="1806" spans="1:11" x14ac:dyDescent="0.3">
      <c r="A1806" s="2">
        <f>IF(_xlfn.CONCAT(B1806:C1806)=_xlfn.CONCAT(B1805:C1805),MAX($A$2:A1805),MAX($A$2:A1805)+1)</f>
        <v>899</v>
      </c>
      <c r="B1806" s="3">
        <v>45337</v>
      </c>
      <c r="C1806" s="2" t="s">
        <v>359</v>
      </c>
      <c r="D1806" s="47" t="str">
        <f>_xlfn.XLOOKUP(C1806,Proveedores!A:A,Proveedores!B:B)</f>
        <v>MATÍAS SILVA</v>
      </c>
      <c r="E1806" s="2">
        <v>1000</v>
      </c>
      <c r="F1806" s="2" t="str">
        <f>_xlfn.XLOOKUP(E1806,Productos!A:A,Productos!B:B)</f>
        <v>ARRIENDO</v>
      </c>
      <c r="G1806" s="2" t="str">
        <f>_xlfn.XLOOKUP(F1806,Productos!B:B,Productos!C:C)</f>
        <v>UN</v>
      </c>
      <c r="H1806" s="12">
        <v>1</v>
      </c>
      <c r="I1806" s="10">
        <f>19990+182000</f>
        <v>201990</v>
      </c>
      <c r="J1806" s="14">
        <v>0</v>
      </c>
      <c r="K1806" s="10">
        <f t="shared" si="32"/>
        <v>201990</v>
      </c>
    </row>
    <row r="1807" spans="1:11" x14ac:dyDescent="0.3">
      <c r="A1807" s="2">
        <f>IF(_xlfn.CONCAT(B1807:C1807)=_xlfn.CONCAT(B1806:C1806),MAX($A$2:A1806),MAX($A$2:A1806)+1)</f>
        <v>900</v>
      </c>
      <c r="B1807" s="3">
        <v>45293</v>
      </c>
      <c r="C1807" s="2" t="s">
        <v>116</v>
      </c>
      <c r="D1807" s="47" t="str">
        <f>_xlfn.XLOOKUP(C1807,Proveedores!A:A,Proveedores!B:B)</f>
        <v>EMPRESA COMERCIAL LA VEGA</v>
      </c>
      <c r="E1807" s="2">
        <v>56</v>
      </c>
      <c r="F1807" s="2" t="str">
        <f>_xlfn.XLOOKUP(E1807,Productos!A:A,Productos!B:B)</f>
        <v>VERDURAS</v>
      </c>
      <c r="G1807" s="2" t="str">
        <f>_xlfn.XLOOKUP(F1807,Productos!B:B,Productos!C:C)</f>
        <v>UN</v>
      </c>
      <c r="H1807" s="12">
        <v>1</v>
      </c>
      <c r="I1807" s="10">
        <v>2400</v>
      </c>
      <c r="J1807" s="14">
        <v>0</v>
      </c>
      <c r="K1807" s="10">
        <f t="shared" si="32"/>
        <v>2400</v>
      </c>
    </row>
    <row r="1808" spans="1:11" x14ac:dyDescent="0.3">
      <c r="A1808" s="2">
        <f>IF(_xlfn.CONCAT(B1808:C1808)=_xlfn.CONCAT(B1807:C1807),MAX($A$2:A1807),MAX($A$2:A1807)+1)</f>
        <v>901</v>
      </c>
      <c r="B1808" s="3">
        <v>45297</v>
      </c>
      <c r="C1808" s="2" t="s">
        <v>116</v>
      </c>
      <c r="D1808" s="47" t="str">
        <f>_xlfn.XLOOKUP(C1808,Proveedores!A:A,Proveedores!B:B)</f>
        <v>EMPRESA COMERCIAL LA VEGA</v>
      </c>
      <c r="E1808" s="2">
        <v>56</v>
      </c>
      <c r="F1808" s="2" t="str">
        <f>_xlfn.XLOOKUP(E1808,Productos!A:A,Productos!B:B)</f>
        <v>VERDURAS</v>
      </c>
      <c r="G1808" s="2" t="str">
        <f>_xlfn.XLOOKUP(F1808,Productos!B:B,Productos!C:C)</f>
        <v>UN</v>
      </c>
      <c r="H1808" s="12">
        <v>1</v>
      </c>
      <c r="I1808" s="10">
        <v>15470</v>
      </c>
      <c r="J1808" s="14">
        <v>0</v>
      </c>
      <c r="K1808" s="10">
        <f t="shared" si="32"/>
        <v>15470</v>
      </c>
    </row>
    <row r="1809" spans="1:11" x14ac:dyDescent="0.3">
      <c r="A1809" s="2">
        <f>IF(_xlfn.CONCAT(B1809:C1809)=_xlfn.CONCAT(B1808:C1808),MAX($A$2:A1808),MAX($A$2:A1808)+1)</f>
        <v>902</v>
      </c>
      <c r="B1809" s="3">
        <v>45298</v>
      </c>
      <c r="C1809" s="2" t="s">
        <v>116</v>
      </c>
      <c r="D1809" s="47" t="str">
        <f>_xlfn.XLOOKUP(C1809,Proveedores!A:A,Proveedores!B:B)</f>
        <v>EMPRESA COMERCIAL LA VEGA</v>
      </c>
      <c r="E1809" s="2">
        <v>56</v>
      </c>
      <c r="F1809" s="2" t="str">
        <f>_xlfn.XLOOKUP(E1809,Productos!A:A,Productos!B:B)</f>
        <v>VERDURAS</v>
      </c>
      <c r="G1809" s="2" t="str">
        <f>_xlfn.XLOOKUP(F1809,Productos!B:B,Productos!C:C)</f>
        <v>UN</v>
      </c>
      <c r="H1809" s="12">
        <v>1</v>
      </c>
      <c r="I1809" s="10">
        <v>3000</v>
      </c>
      <c r="J1809" s="14">
        <v>0</v>
      </c>
      <c r="K1809" s="10">
        <f t="shared" si="32"/>
        <v>3000</v>
      </c>
    </row>
    <row r="1810" spans="1:11" x14ac:dyDescent="0.3">
      <c r="A1810" s="2">
        <f>IF(_xlfn.CONCAT(B1810:C1810)=_xlfn.CONCAT(B1809:C1809),MAX($A$2:A1809),MAX($A$2:A1809)+1)</f>
        <v>903</v>
      </c>
      <c r="B1810" s="3">
        <v>45299</v>
      </c>
      <c r="C1810" s="2" t="s">
        <v>116</v>
      </c>
      <c r="D1810" s="47" t="str">
        <f>_xlfn.XLOOKUP(C1810,Proveedores!A:A,Proveedores!B:B)</f>
        <v>EMPRESA COMERCIAL LA VEGA</v>
      </c>
      <c r="E1810" s="2">
        <v>56</v>
      </c>
      <c r="F1810" s="2" t="str">
        <f>_xlfn.XLOOKUP(E1810,Productos!A:A,Productos!B:B)</f>
        <v>VERDURAS</v>
      </c>
      <c r="G1810" s="2" t="str">
        <f>_xlfn.XLOOKUP(F1810,Productos!B:B,Productos!C:C)</f>
        <v>UN</v>
      </c>
      <c r="H1810" s="12">
        <v>1</v>
      </c>
      <c r="I1810" s="10">
        <v>4000</v>
      </c>
      <c r="J1810" s="14">
        <v>0</v>
      </c>
      <c r="K1810" s="10">
        <f t="shared" si="32"/>
        <v>4000</v>
      </c>
    </row>
    <row r="1811" spans="1:11" x14ac:dyDescent="0.3">
      <c r="A1811" s="2">
        <f>IF(_xlfn.CONCAT(B1811:C1811)=_xlfn.CONCAT(B1810:C1810),MAX($A$2:A1810),MAX($A$2:A1810)+1)</f>
        <v>904</v>
      </c>
      <c r="B1811" s="3">
        <v>45301</v>
      </c>
      <c r="C1811" s="2" t="s">
        <v>116</v>
      </c>
      <c r="D1811" s="47" t="str">
        <f>_xlfn.XLOOKUP(C1811,Proveedores!A:A,Proveedores!B:B)</f>
        <v>EMPRESA COMERCIAL LA VEGA</v>
      </c>
      <c r="E1811" s="2">
        <v>56</v>
      </c>
      <c r="F1811" s="2" t="str">
        <f>_xlfn.XLOOKUP(E1811,Productos!A:A,Productos!B:B)</f>
        <v>VERDURAS</v>
      </c>
      <c r="G1811" s="2" t="str">
        <f>_xlfn.XLOOKUP(F1811,Productos!B:B,Productos!C:C)</f>
        <v>UN</v>
      </c>
      <c r="H1811" s="12">
        <v>1</v>
      </c>
      <c r="I1811" s="10">
        <v>6320</v>
      </c>
      <c r="J1811" s="14">
        <v>0</v>
      </c>
      <c r="K1811" s="10">
        <f t="shared" si="32"/>
        <v>6320</v>
      </c>
    </row>
    <row r="1812" spans="1:11" x14ac:dyDescent="0.3">
      <c r="A1812" s="2">
        <f>IF(_xlfn.CONCAT(B1812:C1812)=_xlfn.CONCAT(B1811:C1811),MAX($A$2:A1811),MAX($A$2:A1811)+1)</f>
        <v>904</v>
      </c>
      <c r="B1812" s="3">
        <v>45301</v>
      </c>
      <c r="C1812" s="2" t="s">
        <v>116</v>
      </c>
      <c r="D1812" s="47" t="str">
        <f>_xlfn.XLOOKUP(C1812,Proveedores!A:A,Proveedores!B:B)</f>
        <v>EMPRESA COMERCIAL LA VEGA</v>
      </c>
      <c r="E1812" s="2">
        <v>56</v>
      </c>
      <c r="F1812" s="2" t="str">
        <f>_xlfn.XLOOKUP(E1812,Productos!A:A,Productos!B:B)</f>
        <v>VERDURAS</v>
      </c>
      <c r="G1812" s="2" t="str">
        <f>_xlfn.XLOOKUP(F1812,Productos!B:B,Productos!C:C)</f>
        <v>UN</v>
      </c>
      <c r="H1812" s="12">
        <v>1</v>
      </c>
      <c r="I1812" s="10">
        <v>4900</v>
      </c>
      <c r="J1812" s="14">
        <v>0</v>
      </c>
      <c r="K1812" s="10">
        <f t="shared" si="32"/>
        <v>4900</v>
      </c>
    </row>
    <row r="1813" spans="1:11" x14ac:dyDescent="0.3">
      <c r="A1813" s="2">
        <f>IF(_xlfn.CONCAT(B1813:C1813)=_xlfn.CONCAT(B1812:C1812),MAX($A$2:A1812),MAX($A$2:A1812)+1)</f>
        <v>905</v>
      </c>
      <c r="B1813" s="3">
        <v>45302</v>
      </c>
      <c r="C1813" s="2" t="s">
        <v>116</v>
      </c>
      <c r="D1813" s="47" t="str">
        <f>_xlfn.XLOOKUP(C1813,Proveedores!A:A,Proveedores!B:B)</f>
        <v>EMPRESA COMERCIAL LA VEGA</v>
      </c>
      <c r="E1813" s="2">
        <v>56</v>
      </c>
      <c r="F1813" s="2" t="str">
        <f>_xlfn.XLOOKUP(E1813,Productos!A:A,Productos!B:B)</f>
        <v>VERDURAS</v>
      </c>
      <c r="G1813" s="2" t="str">
        <f>_xlfn.XLOOKUP(F1813,Productos!B:B,Productos!C:C)</f>
        <v>UN</v>
      </c>
      <c r="H1813" s="12">
        <v>1</v>
      </c>
      <c r="I1813" s="10">
        <v>5300</v>
      </c>
      <c r="J1813" s="14">
        <v>0</v>
      </c>
      <c r="K1813" s="10">
        <f t="shared" si="32"/>
        <v>5300</v>
      </c>
    </row>
    <row r="1814" spans="1:11" x14ac:dyDescent="0.3">
      <c r="A1814" s="2">
        <f>IF(_xlfn.CONCAT(B1814:C1814)=_xlfn.CONCAT(B1813:C1813),MAX($A$2:A1813),MAX($A$2:A1813)+1)</f>
        <v>906</v>
      </c>
      <c r="B1814" s="3">
        <v>45305</v>
      </c>
      <c r="C1814" s="2" t="s">
        <v>116</v>
      </c>
      <c r="D1814" s="47" t="str">
        <f>_xlfn.XLOOKUP(C1814,Proveedores!A:A,Proveedores!B:B)</f>
        <v>EMPRESA COMERCIAL LA VEGA</v>
      </c>
      <c r="E1814" s="2">
        <v>56</v>
      </c>
      <c r="F1814" s="2" t="str">
        <f>_xlfn.XLOOKUP(E1814,Productos!A:A,Productos!B:B)</f>
        <v>VERDURAS</v>
      </c>
      <c r="G1814" s="2" t="str">
        <f>_xlfn.XLOOKUP(F1814,Productos!B:B,Productos!C:C)</f>
        <v>UN</v>
      </c>
      <c r="H1814" s="12">
        <v>1</v>
      </c>
      <c r="I1814" s="10">
        <v>3000</v>
      </c>
      <c r="J1814" s="14">
        <v>0</v>
      </c>
      <c r="K1814" s="10">
        <f t="shared" si="32"/>
        <v>3000</v>
      </c>
    </row>
    <row r="1815" spans="1:11" x14ac:dyDescent="0.3">
      <c r="A1815" s="2">
        <f>IF(_xlfn.CONCAT(B1815:C1815)=_xlfn.CONCAT(B1814:C1814),MAX($A$2:A1814),MAX($A$2:A1814)+1)</f>
        <v>907</v>
      </c>
      <c r="B1815" s="3">
        <v>45309</v>
      </c>
      <c r="C1815" s="2" t="s">
        <v>116</v>
      </c>
      <c r="D1815" s="47" t="str">
        <f>_xlfn.XLOOKUP(C1815,Proveedores!A:A,Proveedores!B:B)</f>
        <v>EMPRESA COMERCIAL LA VEGA</v>
      </c>
      <c r="E1815" s="2">
        <v>56</v>
      </c>
      <c r="F1815" s="2" t="str">
        <f>_xlfn.XLOOKUP(E1815,Productos!A:A,Productos!B:B)</f>
        <v>VERDURAS</v>
      </c>
      <c r="G1815" s="2" t="str">
        <f>_xlfn.XLOOKUP(F1815,Productos!B:B,Productos!C:C)</f>
        <v>UN</v>
      </c>
      <c r="H1815" s="12">
        <v>1</v>
      </c>
      <c r="I1815" s="10">
        <v>12750</v>
      </c>
      <c r="J1815" s="14">
        <v>0</v>
      </c>
      <c r="K1815" s="10">
        <f t="shared" si="32"/>
        <v>12750</v>
      </c>
    </row>
    <row r="1816" spans="1:11" x14ac:dyDescent="0.3">
      <c r="A1816" s="2">
        <f>IF(_xlfn.CONCAT(B1816:C1816)=_xlfn.CONCAT(B1815:C1815),MAX($A$2:A1815),MAX($A$2:A1815)+1)</f>
        <v>908</v>
      </c>
      <c r="B1816" s="3">
        <v>45310</v>
      </c>
      <c r="C1816" s="2" t="s">
        <v>116</v>
      </c>
      <c r="D1816" s="47" t="str">
        <f>_xlfn.XLOOKUP(C1816,Proveedores!A:A,Proveedores!B:B)</f>
        <v>EMPRESA COMERCIAL LA VEGA</v>
      </c>
      <c r="E1816" s="2">
        <v>56</v>
      </c>
      <c r="F1816" s="2" t="str">
        <f>_xlfn.XLOOKUP(E1816,Productos!A:A,Productos!B:B)</f>
        <v>VERDURAS</v>
      </c>
      <c r="G1816" s="2" t="str">
        <f>_xlfn.XLOOKUP(F1816,Productos!B:B,Productos!C:C)</f>
        <v>UN</v>
      </c>
      <c r="H1816" s="12">
        <v>1</v>
      </c>
      <c r="I1816" s="10">
        <v>16800</v>
      </c>
      <c r="J1816" s="14">
        <v>0</v>
      </c>
      <c r="K1816" s="10">
        <f t="shared" si="32"/>
        <v>16800</v>
      </c>
    </row>
    <row r="1817" spans="1:11" x14ac:dyDescent="0.3">
      <c r="A1817" s="2">
        <f>IF(_xlfn.CONCAT(B1817:C1817)=_xlfn.CONCAT(B1816:C1816),MAX($A$2:A1816),MAX($A$2:A1816)+1)</f>
        <v>908</v>
      </c>
      <c r="B1817" s="3">
        <v>45310</v>
      </c>
      <c r="C1817" s="2" t="s">
        <v>116</v>
      </c>
      <c r="D1817" s="47" t="str">
        <f>_xlfn.XLOOKUP(C1817,Proveedores!A:A,Proveedores!B:B)</f>
        <v>EMPRESA COMERCIAL LA VEGA</v>
      </c>
      <c r="E1817" s="2">
        <v>56</v>
      </c>
      <c r="F1817" s="2" t="str">
        <f>_xlfn.XLOOKUP(E1817,Productos!A:A,Productos!B:B)</f>
        <v>VERDURAS</v>
      </c>
      <c r="G1817" s="2" t="str">
        <f>_xlfn.XLOOKUP(F1817,Productos!B:B,Productos!C:C)</f>
        <v>UN</v>
      </c>
      <c r="H1817" s="12">
        <v>1</v>
      </c>
      <c r="I1817" s="10">
        <v>3600</v>
      </c>
      <c r="J1817" s="14">
        <v>0</v>
      </c>
      <c r="K1817" s="10">
        <f t="shared" si="32"/>
        <v>3600</v>
      </c>
    </row>
    <row r="1818" spans="1:11" x14ac:dyDescent="0.3">
      <c r="A1818" s="2">
        <f>IF(_xlfn.CONCAT(B1818:C1818)=_xlfn.CONCAT(B1817:C1817),MAX($A$2:A1817),MAX($A$2:A1817)+1)</f>
        <v>909</v>
      </c>
      <c r="B1818" s="3">
        <v>45313</v>
      </c>
      <c r="C1818" s="2" t="s">
        <v>116</v>
      </c>
      <c r="D1818" s="47" t="str">
        <f>_xlfn.XLOOKUP(C1818,Proveedores!A:A,Proveedores!B:B)</f>
        <v>EMPRESA COMERCIAL LA VEGA</v>
      </c>
      <c r="E1818" s="2">
        <v>56</v>
      </c>
      <c r="F1818" s="2" t="str">
        <f>_xlfn.XLOOKUP(E1818,Productos!A:A,Productos!B:B)</f>
        <v>VERDURAS</v>
      </c>
      <c r="G1818" s="2" t="str">
        <f>_xlfn.XLOOKUP(F1818,Productos!B:B,Productos!C:C)</f>
        <v>UN</v>
      </c>
      <c r="H1818" s="12">
        <v>1</v>
      </c>
      <c r="I1818" s="10">
        <v>7500</v>
      </c>
      <c r="J1818" s="14">
        <v>0</v>
      </c>
      <c r="K1818" s="10">
        <f t="shared" si="32"/>
        <v>7500</v>
      </c>
    </row>
    <row r="1819" spans="1:11" x14ac:dyDescent="0.3">
      <c r="A1819" s="2">
        <f>IF(_xlfn.CONCAT(B1819:C1819)=_xlfn.CONCAT(B1818:C1818),MAX($A$2:A1818),MAX($A$2:A1818)+1)</f>
        <v>909</v>
      </c>
      <c r="B1819" s="3">
        <v>45313</v>
      </c>
      <c r="C1819" s="2" t="s">
        <v>116</v>
      </c>
      <c r="D1819" s="47" t="str">
        <f>_xlfn.XLOOKUP(C1819,Proveedores!A:A,Proveedores!B:B)</f>
        <v>EMPRESA COMERCIAL LA VEGA</v>
      </c>
      <c r="E1819" s="2">
        <v>56</v>
      </c>
      <c r="F1819" s="2" t="str">
        <f>_xlfn.XLOOKUP(E1819,Productos!A:A,Productos!B:B)</f>
        <v>VERDURAS</v>
      </c>
      <c r="G1819" s="2" t="str">
        <f>_xlfn.XLOOKUP(F1819,Productos!B:B,Productos!C:C)</f>
        <v>UN</v>
      </c>
      <c r="H1819" s="12">
        <v>1</v>
      </c>
      <c r="I1819" s="10">
        <v>6870</v>
      </c>
      <c r="J1819" s="14">
        <v>0</v>
      </c>
      <c r="K1819" s="10">
        <f t="shared" si="32"/>
        <v>6870</v>
      </c>
    </row>
    <row r="1820" spans="1:11" x14ac:dyDescent="0.3">
      <c r="A1820" s="2">
        <f>IF(_xlfn.CONCAT(B1820:C1820)=_xlfn.CONCAT(B1819:C1819),MAX($A$2:A1819),MAX($A$2:A1819)+1)</f>
        <v>910</v>
      </c>
      <c r="B1820" s="3">
        <v>45314</v>
      </c>
      <c r="C1820" s="2" t="s">
        <v>116</v>
      </c>
      <c r="D1820" s="47" t="str">
        <f>_xlfn.XLOOKUP(C1820,Proveedores!A:A,Proveedores!B:B)</f>
        <v>EMPRESA COMERCIAL LA VEGA</v>
      </c>
      <c r="E1820" s="2">
        <v>56</v>
      </c>
      <c r="F1820" s="2" t="str">
        <f>_xlfn.XLOOKUP(E1820,Productos!A:A,Productos!B:B)</f>
        <v>VERDURAS</v>
      </c>
      <c r="G1820" s="2" t="str">
        <f>_xlfn.XLOOKUP(F1820,Productos!B:B,Productos!C:C)</f>
        <v>UN</v>
      </c>
      <c r="H1820" s="12">
        <v>1</v>
      </c>
      <c r="I1820" s="10">
        <v>4090</v>
      </c>
      <c r="J1820" s="14">
        <v>0</v>
      </c>
      <c r="K1820" s="10">
        <f t="shared" si="32"/>
        <v>4090</v>
      </c>
    </row>
    <row r="1821" spans="1:11" x14ac:dyDescent="0.3">
      <c r="A1821" s="2">
        <f>IF(_xlfn.CONCAT(B1821:C1821)=_xlfn.CONCAT(B1820:C1820),MAX($A$2:A1820),MAX($A$2:A1820)+1)</f>
        <v>910</v>
      </c>
      <c r="B1821" s="3">
        <v>45314</v>
      </c>
      <c r="C1821" s="2" t="s">
        <v>116</v>
      </c>
      <c r="D1821" s="47" t="str">
        <f>_xlfn.XLOOKUP(C1821,Proveedores!A:A,Proveedores!B:B)</f>
        <v>EMPRESA COMERCIAL LA VEGA</v>
      </c>
      <c r="E1821" s="2">
        <v>56</v>
      </c>
      <c r="F1821" s="2" t="str">
        <f>_xlfn.XLOOKUP(E1821,Productos!A:A,Productos!B:B)</f>
        <v>VERDURAS</v>
      </c>
      <c r="G1821" s="2" t="str">
        <f>_xlfn.XLOOKUP(F1821,Productos!B:B,Productos!C:C)</f>
        <v>UN</v>
      </c>
      <c r="H1821" s="12">
        <v>1</v>
      </c>
      <c r="I1821" s="10">
        <v>1150</v>
      </c>
      <c r="J1821" s="14">
        <v>0</v>
      </c>
      <c r="K1821" s="10">
        <f t="shared" si="32"/>
        <v>1150</v>
      </c>
    </row>
    <row r="1822" spans="1:11" x14ac:dyDescent="0.3">
      <c r="A1822" s="2">
        <f>IF(_xlfn.CONCAT(B1822:C1822)=_xlfn.CONCAT(B1821:C1821),MAX($A$2:A1821),MAX($A$2:A1821)+1)</f>
        <v>911</v>
      </c>
      <c r="B1822" s="3">
        <v>45315</v>
      </c>
      <c r="C1822" s="2" t="s">
        <v>116</v>
      </c>
      <c r="D1822" s="47" t="str">
        <f>_xlfn.XLOOKUP(C1822,Proveedores!A:A,Proveedores!B:B)</f>
        <v>EMPRESA COMERCIAL LA VEGA</v>
      </c>
      <c r="E1822" s="2">
        <v>56</v>
      </c>
      <c r="F1822" s="2" t="str">
        <f>_xlfn.XLOOKUP(E1822,Productos!A:A,Productos!B:B)</f>
        <v>VERDURAS</v>
      </c>
      <c r="G1822" s="2" t="str">
        <f>_xlfn.XLOOKUP(F1822,Productos!B:B,Productos!C:C)</f>
        <v>UN</v>
      </c>
      <c r="H1822" s="12">
        <v>1</v>
      </c>
      <c r="I1822" s="10">
        <v>2200</v>
      </c>
      <c r="J1822" s="14">
        <v>0</v>
      </c>
      <c r="K1822" s="10">
        <f t="shared" si="32"/>
        <v>2200</v>
      </c>
    </row>
    <row r="1823" spans="1:11" x14ac:dyDescent="0.3">
      <c r="A1823" s="2">
        <f>IF(_xlfn.CONCAT(B1823:C1823)=_xlfn.CONCAT(B1822:C1822),MAX($A$2:A1822),MAX($A$2:A1822)+1)</f>
        <v>911</v>
      </c>
      <c r="B1823" s="3">
        <v>45315</v>
      </c>
      <c r="C1823" s="2" t="s">
        <v>116</v>
      </c>
      <c r="D1823" s="47" t="str">
        <f>_xlfn.XLOOKUP(C1823,Proveedores!A:A,Proveedores!B:B)</f>
        <v>EMPRESA COMERCIAL LA VEGA</v>
      </c>
      <c r="E1823" s="2">
        <v>56</v>
      </c>
      <c r="F1823" s="2" t="str">
        <f>_xlfn.XLOOKUP(E1823,Productos!A:A,Productos!B:B)</f>
        <v>VERDURAS</v>
      </c>
      <c r="G1823" s="2" t="str">
        <f>_xlfn.XLOOKUP(F1823,Productos!B:B,Productos!C:C)</f>
        <v>UN</v>
      </c>
      <c r="H1823" s="12">
        <v>1</v>
      </c>
      <c r="I1823" s="10">
        <v>3200</v>
      </c>
      <c r="J1823" s="14">
        <v>0</v>
      </c>
      <c r="K1823" s="10">
        <f t="shared" si="32"/>
        <v>3200</v>
      </c>
    </row>
    <row r="1824" spans="1:11" x14ac:dyDescent="0.3">
      <c r="A1824" s="2">
        <f>IF(_xlfn.CONCAT(B1824:C1824)=_xlfn.CONCAT(B1823:C1823),MAX($A$2:A1823),MAX($A$2:A1823)+1)</f>
        <v>912</v>
      </c>
      <c r="B1824" s="3">
        <v>45316</v>
      </c>
      <c r="C1824" s="2" t="s">
        <v>116</v>
      </c>
      <c r="D1824" s="47" t="str">
        <f>_xlfn.XLOOKUP(C1824,Proveedores!A:A,Proveedores!B:B)</f>
        <v>EMPRESA COMERCIAL LA VEGA</v>
      </c>
      <c r="E1824" s="2">
        <v>56</v>
      </c>
      <c r="F1824" s="2" t="str">
        <f>_xlfn.XLOOKUP(E1824,Productos!A:A,Productos!B:B)</f>
        <v>VERDURAS</v>
      </c>
      <c r="G1824" s="2" t="str">
        <f>_xlfn.XLOOKUP(F1824,Productos!B:B,Productos!C:C)</f>
        <v>UN</v>
      </c>
      <c r="H1824" s="12">
        <v>1</v>
      </c>
      <c r="I1824" s="10">
        <v>3000</v>
      </c>
      <c r="J1824" s="14">
        <v>0</v>
      </c>
      <c r="K1824" s="10">
        <f t="shared" si="32"/>
        <v>3000</v>
      </c>
    </row>
    <row r="1825" spans="1:11" x14ac:dyDescent="0.3">
      <c r="A1825" s="2">
        <f>IF(_xlfn.CONCAT(B1825:C1825)=_xlfn.CONCAT(B1824:C1824),MAX($A$2:A1824),MAX($A$2:A1824)+1)</f>
        <v>913</v>
      </c>
      <c r="B1825" s="3">
        <v>45318</v>
      </c>
      <c r="C1825" s="2" t="s">
        <v>116</v>
      </c>
      <c r="D1825" s="47" t="str">
        <f>_xlfn.XLOOKUP(C1825,Proveedores!A:A,Proveedores!B:B)</f>
        <v>EMPRESA COMERCIAL LA VEGA</v>
      </c>
      <c r="E1825" s="2">
        <v>56</v>
      </c>
      <c r="F1825" s="2" t="str">
        <f>_xlfn.XLOOKUP(E1825,Productos!A:A,Productos!B:B)</f>
        <v>VERDURAS</v>
      </c>
      <c r="G1825" s="2" t="str">
        <f>_xlfn.XLOOKUP(F1825,Productos!B:B,Productos!C:C)</f>
        <v>UN</v>
      </c>
      <c r="H1825" s="12">
        <v>1</v>
      </c>
      <c r="I1825" s="10">
        <v>4650</v>
      </c>
      <c r="J1825" s="14">
        <v>0</v>
      </c>
      <c r="K1825" s="10">
        <f t="shared" si="32"/>
        <v>4650</v>
      </c>
    </row>
    <row r="1826" spans="1:11" x14ac:dyDescent="0.3">
      <c r="A1826" s="2">
        <f>IF(_xlfn.CONCAT(B1826:C1826)=_xlfn.CONCAT(B1825:C1825),MAX($A$2:A1825),MAX($A$2:A1825)+1)</f>
        <v>913</v>
      </c>
      <c r="B1826" s="3">
        <v>45318</v>
      </c>
      <c r="C1826" s="2" t="s">
        <v>116</v>
      </c>
      <c r="D1826" s="47" t="str">
        <f>_xlfn.XLOOKUP(C1826,Proveedores!A:A,Proveedores!B:B)</f>
        <v>EMPRESA COMERCIAL LA VEGA</v>
      </c>
      <c r="E1826" s="2">
        <v>56</v>
      </c>
      <c r="F1826" s="2" t="str">
        <f>_xlfn.XLOOKUP(E1826,Productos!A:A,Productos!B:B)</f>
        <v>VERDURAS</v>
      </c>
      <c r="G1826" s="2" t="str">
        <f>_xlfn.XLOOKUP(F1826,Productos!B:B,Productos!C:C)</f>
        <v>UN</v>
      </c>
      <c r="H1826" s="12">
        <v>1</v>
      </c>
      <c r="I1826" s="10">
        <v>1400</v>
      </c>
      <c r="J1826" s="14">
        <v>0</v>
      </c>
      <c r="K1826" s="10">
        <f t="shared" si="32"/>
        <v>1400</v>
      </c>
    </row>
    <row r="1827" spans="1:11" x14ac:dyDescent="0.3">
      <c r="A1827" s="2">
        <f>IF(_xlfn.CONCAT(B1827:C1827)=_xlfn.CONCAT(B1826:C1826),MAX($A$2:A1826),MAX($A$2:A1826)+1)</f>
        <v>914</v>
      </c>
      <c r="B1827" s="3">
        <v>45324</v>
      </c>
      <c r="C1827" s="2" t="s">
        <v>116</v>
      </c>
      <c r="D1827" s="47" t="str">
        <f>_xlfn.XLOOKUP(C1827,Proveedores!A:A,Proveedores!B:B)</f>
        <v>EMPRESA COMERCIAL LA VEGA</v>
      </c>
      <c r="E1827" s="2">
        <v>56</v>
      </c>
      <c r="F1827" s="2" t="str">
        <f>_xlfn.XLOOKUP(E1827,Productos!A:A,Productos!B:B)</f>
        <v>VERDURAS</v>
      </c>
      <c r="G1827" s="2" t="str">
        <f>_xlfn.XLOOKUP(F1827,Productos!B:B,Productos!C:C)</f>
        <v>UN</v>
      </c>
      <c r="H1827" s="12">
        <v>1</v>
      </c>
      <c r="I1827" s="10">
        <v>2700</v>
      </c>
      <c r="J1827" s="14">
        <v>0</v>
      </c>
      <c r="K1827" s="10">
        <f t="shared" si="32"/>
        <v>2700</v>
      </c>
    </row>
    <row r="1828" spans="1:11" x14ac:dyDescent="0.3">
      <c r="A1828" s="2">
        <f>IF(_xlfn.CONCAT(B1828:C1828)=_xlfn.CONCAT(B1827:C1827),MAX($A$2:A1827),MAX($A$2:A1827)+1)</f>
        <v>914</v>
      </c>
      <c r="B1828" s="3">
        <v>45324</v>
      </c>
      <c r="C1828" s="2" t="s">
        <v>116</v>
      </c>
      <c r="D1828" s="47" t="str">
        <f>_xlfn.XLOOKUP(C1828,Proveedores!A:A,Proveedores!B:B)</f>
        <v>EMPRESA COMERCIAL LA VEGA</v>
      </c>
      <c r="E1828" s="2">
        <v>56</v>
      </c>
      <c r="F1828" s="2" t="str">
        <f>_xlfn.XLOOKUP(E1828,Productos!A:A,Productos!B:B)</f>
        <v>VERDURAS</v>
      </c>
      <c r="G1828" s="2" t="str">
        <f>_xlfn.XLOOKUP(F1828,Productos!B:B,Productos!C:C)</f>
        <v>UN</v>
      </c>
      <c r="H1828" s="12">
        <v>1</v>
      </c>
      <c r="I1828" s="10">
        <v>4400</v>
      </c>
      <c r="J1828" s="14">
        <v>0</v>
      </c>
      <c r="K1828" s="10">
        <f t="shared" si="32"/>
        <v>4400</v>
      </c>
    </row>
    <row r="1829" spans="1:11" x14ac:dyDescent="0.3">
      <c r="A1829" s="2">
        <f>IF(_xlfn.CONCAT(B1829:C1829)=_xlfn.CONCAT(B1828:C1828),MAX($A$2:A1828),MAX($A$2:A1828)+1)</f>
        <v>915</v>
      </c>
      <c r="B1829" s="3">
        <v>45641</v>
      </c>
      <c r="C1829" s="2" t="s">
        <v>851</v>
      </c>
      <c r="D1829" s="47" t="str">
        <f>_xlfn.XLOOKUP(C1829,Proveedores!A:A,Proveedores!B:B)</f>
        <v>MUNICIPALIDAD COQUIMBO</v>
      </c>
      <c r="E1829" s="2">
        <v>1054</v>
      </c>
      <c r="F1829" s="2" t="str">
        <f>_xlfn.XLOOKUP(E1829,Productos!A:A,Productos!B:B)</f>
        <v>PATENTE MUNICIPAL</v>
      </c>
      <c r="G1829" s="2" t="str">
        <f>_xlfn.XLOOKUP(F1829,Productos!B:B,Productos!C:C)</f>
        <v>UN</v>
      </c>
      <c r="H1829" s="12">
        <v>1</v>
      </c>
      <c r="I1829" s="10">
        <v>21376</v>
      </c>
      <c r="J1829" s="14">
        <v>0</v>
      </c>
      <c r="K1829" s="10">
        <f t="shared" si="32"/>
        <v>21376</v>
      </c>
    </row>
    <row r="1830" spans="1:11" x14ac:dyDescent="0.3">
      <c r="A1830" s="2">
        <f>IF(_xlfn.CONCAT(B1830:C1830)=_xlfn.CONCAT(B1829:C1829),MAX($A$2:A1829),MAX($A$2:A1829)+1)</f>
        <v>916</v>
      </c>
      <c r="B1830" s="3">
        <v>45306</v>
      </c>
      <c r="C1830" s="2" t="s">
        <v>851</v>
      </c>
      <c r="D1830" s="47" t="str">
        <f>_xlfn.XLOOKUP(C1830,Proveedores!A:A,Proveedores!B:B)</f>
        <v>MUNICIPALIDAD COQUIMBO</v>
      </c>
      <c r="E1830" s="2">
        <v>1054</v>
      </c>
      <c r="F1830" s="2" t="str">
        <f>_xlfn.XLOOKUP(E1830,Productos!A:A,Productos!B:B)</f>
        <v>PATENTE MUNICIPAL</v>
      </c>
      <c r="G1830" s="2" t="str">
        <f>_xlfn.XLOOKUP(F1830,Productos!B:B,Productos!C:C)</f>
        <v>UN</v>
      </c>
      <c r="H1830" s="12">
        <v>1</v>
      </c>
      <c r="I1830" s="10">
        <v>21376</v>
      </c>
      <c r="J1830" s="14">
        <v>0</v>
      </c>
      <c r="K1830" s="10">
        <f t="shared" si="32"/>
        <v>21376</v>
      </c>
    </row>
    <row r="1831" spans="1:11" x14ac:dyDescent="0.3">
      <c r="A1831" s="2">
        <f>IF(_xlfn.CONCAT(B1831:C1831)=_xlfn.CONCAT(B1830:C1830),MAX($A$2:A1830),MAX($A$2:A1830)+1)</f>
        <v>917</v>
      </c>
      <c r="B1831" s="3">
        <v>45337</v>
      </c>
      <c r="C1831" s="2" t="s">
        <v>851</v>
      </c>
      <c r="D1831" s="47" t="str">
        <f>_xlfn.XLOOKUP(C1831,Proveedores!A:A,Proveedores!B:B)</f>
        <v>MUNICIPALIDAD COQUIMBO</v>
      </c>
      <c r="E1831" s="2">
        <v>1054</v>
      </c>
      <c r="F1831" s="2" t="str">
        <f>_xlfn.XLOOKUP(E1831,Productos!A:A,Productos!B:B)</f>
        <v>PATENTE MUNICIPAL</v>
      </c>
      <c r="G1831" s="2" t="str">
        <f>_xlfn.XLOOKUP(F1831,Productos!B:B,Productos!C:C)</f>
        <v>UN</v>
      </c>
      <c r="H1831" s="12">
        <v>1</v>
      </c>
      <c r="I1831" s="10">
        <v>21376</v>
      </c>
      <c r="J1831" s="14">
        <v>0</v>
      </c>
      <c r="K1831" s="10">
        <f t="shared" si="32"/>
        <v>21376</v>
      </c>
    </row>
    <row r="1832" spans="1:11" x14ac:dyDescent="0.3">
      <c r="A1832" s="2">
        <f>IF(_xlfn.CONCAT(B1832:C1832)=_xlfn.CONCAT(B1831:C1831),MAX($A$2:A1831),MAX($A$2:A1831)+1)</f>
        <v>918</v>
      </c>
      <c r="B1832" s="3">
        <v>45328</v>
      </c>
      <c r="C1832" s="2" t="s">
        <v>851</v>
      </c>
      <c r="D1832" s="47" t="str">
        <f>_xlfn.XLOOKUP(C1832,Proveedores!A:A,Proveedores!B:B)</f>
        <v>MUNICIPALIDAD COQUIMBO</v>
      </c>
      <c r="E1832" s="2">
        <v>1054</v>
      </c>
      <c r="F1832" s="2" t="str">
        <f>_xlfn.XLOOKUP(E1832,Productos!A:A,Productos!B:B)</f>
        <v>PATENTE MUNICIPAL</v>
      </c>
      <c r="G1832" s="2" t="str">
        <f>_xlfn.XLOOKUP(F1832,Productos!B:B,Productos!C:C)</f>
        <v>UN</v>
      </c>
      <c r="H1832" s="12">
        <v>1</v>
      </c>
      <c r="I1832" s="10">
        <f>61715/3</f>
        <v>20571.666666666668</v>
      </c>
      <c r="J1832" s="14">
        <v>0</v>
      </c>
      <c r="K1832" s="10">
        <f t="shared" si="32"/>
        <v>20572</v>
      </c>
    </row>
    <row r="1833" spans="1:11" x14ac:dyDescent="0.3">
      <c r="A1833" s="2">
        <f>IF(_xlfn.CONCAT(B1833:C1833)=_xlfn.CONCAT(B1832:C1832),MAX($A$2:A1832),MAX($A$2:A1832)+1)</f>
        <v>919</v>
      </c>
      <c r="B1833" s="3">
        <v>45357</v>
      </c>
      <c r="C1833" s="2" t="s">
        <v>851</v>
      </c>
      <c r="D1833" s="47" t="str">
        <f>_xlfn.XLOOKUP(C1833,Proveedores!A:A,Proveedores!B:B)</f>
        <v>MUNICIPALIDAD COQUIMBO</v>
      </c>
      <c r="E1833" s="2">
        <v>1054</v>
      </c>
      <c r="F1833" s="2" t="str">
        <f>_xlfn.XLOOKUP(E1833,Productos!A:A,Productos!B:B)</f>
        <v>PATENTE MUNICIPAL</v>
      </c>
      <c r="G1833" s="2" t="str">
        <f>_xlfn.XLOOKUP(F1833,Productos!B:B,Productos!C:C)</f>
        <v>UN</v>
      </c>
      <c r="H1833" s="12">
        <v>1</v>
      </c>
      <c r="I1833" s="10">
        <f>61715/3</f>
        <v>20571.666666666668</v>
      </c>
      <c r="J1833" s="14">
        <v>0</v>
      </c>
      <c r="K1833" s="10">
        <f t="shared" si="32"/>
        <v>20572</v>
      </c>
    </row>
    <row r="1834" spans="1:11" x14ac:dyDescent="0.3">
      <c r="A1834" s="2">
        <f>IF(_xlfn.CONCAT(B1834:C1834)=_xlfn.CONCAT(B1833:C1833),MAX($A$2:A1833),MAX($A$2:A1833)+1)</f>
        <v>920</v>
      </c>
      <c r="B1834" s="3">
        <v>45388</v>
      </c>
      <c r="C1834" s="2" t="s">
        <v>851</v>
      </c>
      <c r="D1834" s="47" t="str">
        <f>_xlfn.XLOOKUP(C1834,Proveedores!A:A,Proveedores!B:B)</f>
        <v>MUNICIPALIDAD COQUIMBO</v>
      </c>
      <c r="E1834" s="2">
        <v>1054</v>
      </c>
      <c r="F1834" s="2" t="str">
        <f>_xlfn.XLOOKUP(E1834,Productos!A:A,Productos!B:B)</f>
        <v>PATENTE MUNICIPAL</v>
      </c>
      <c r="G1834" s="2" t="str">
        <f>_xlfn.XLOOKUP(F1834,Productos!B:B,Productos!C:C)</f>
        <v>UN</v>
      </c>
      <c r="H1834" s="12">
        <v>1</v>
      </c>
      <c r="I1834" s="10">
        <f>61715/3</f>
        <v>20571.666666666668</v>
      </c>
      <c r="J1834" s="14">
        <v>0</v>
      </c>
      <c r="K1834" s="10">
        <f t="shared" si="32"/>
        <v>20572</v>
      </c>
    </row>
    <row r="1835" spans="1:11" x14ac:dyDescent="0.3">
      <c r="A1835" s="2">
        <f>IF(_xlfn.CONCAT(B1835:C1835)=_xlfn.CONCAT(B1834:C1834),MAX($A$2:A1834),MAX($A$2:A1834)+1)</f>
        <v>921</v>
      </c>
      <c r="B1835" s="3">
        <v>45324</v>
      </c>
      <c r="C1835" s="2" t="s">
        <v>454</v>
      </c>
      <c r="D1835" s="47" t="str">
        <f>_xlfn.XLOOKUP(C1835,Proveedores!A:A,Proveedores!B:B)</f>
        <v>BAZAR MONICA VIERA</v>
      </c>
      <c r="E1835" s="2">
        <v>3</v>
      </c>
      <c r="F1835" s="2" t="str">
        <f>_xlfn.XLOOKUP(E1835,Productos!A:A,Productos!B:B)</f>
        <v>MARMITA</v>
      </c>
      <c r="G1835" s="2" t="str">
        <f>_xlfn.XLOOKUP(F1835,Productos!B:B,Productos!C:C)</f>
        <v>UN</v>
      </c>
      <c r="H1835" s="12">
        <v>50</v>
      </c>
      <c r="I1835" s="10">
        <v>170</v>
      </c>
      <c r="J1835" s="14">
        <v>0</v>
      </c>
      <c r="K1835" s="10">
        <f t="shared" si="32"/>
        <v>8500</v>
      </c>
    </row>
    <row r="1836" spans="1:11" x14ac:dyDescent="0.3">
      <c r="A1836" s="2">
        <f>IF(_xlfn.CONCAT(B1836:C1836)=_xlfn.CONCAT(B1835:C1835),MAX($A$2:A1835),MAX($A$2:A1835)+1)</f>
        <v>922</v>
      </c>
      <c r="B1836" s="3">
        <v>45295</v>
      </c>
      <c r="C1836" s="2" t="s">
        <v>302</v>
      </c>
      <c r="D1836" s="47" t="str">
        <f>_xlfn.XLOOKUP(C1836,Proveedores!A:A,Proveedores!B:B)</f>
        <v>JUGETERIA MENAJES DONDE SILVA</v>
      </c>
      <c r="E1836" s="2">
        <v>1018</v>
      </c>
      <c r="F1836" s="2" t="str">
        <f>_xlfn.XLOOKUP(E1836,Productos!A:A,Productos!B:B)</f>
        <v>VELAS</v>
      </c>
      <c r="G1836" s="2" t="str">
        <f>_xlfn.XLOOKUP(F1836,Productos!B:B,Productos!C:C)</f>
        <v>UN</v>
      </c>
      <c r="H1836" s="12">
        <v>2</v>
      </c>
      <c r="I1836" s="10">
        <v>1300</v>
      </c>
      <c r="J1836" s="14">
        <v>0</v>
      </c>
      <c r="K1836" s="10">
        <f t="shared" si="32"/>
        <v>2600</v>
      </c>
    </row>
    <row r="1837" spans="1:11" x14ac:dyDescent="0.3">
      <c r="A1837" s="2">
        <f>IF(_xlfn.CONCAT(B1837:C1837)=_xlfn.CONCAT(B1836:C1836),MAX($A$2:A1836),MAX($A$2:A1836)+1)</f>
        <v>923</v>
      </c>
      <c r="B1837" s="3">
        <v>45300</v>
      </c>
      <c r="C1837" s="2" t="s">
        <v>160</v>
      </c>
      <c r="D1837" s="47" t="str">
        <f>_xlfn.XLOOKUP(C1837,Proveedores!A:A,Proveedores!B:B)</f>
        <v>CARNES KAR</v>
      </c>
      <c r="E1837" s="2">
        <v>70</v>
      </c>
      <c r="F1837" s="2" t="str">
        <f>_xlfn.XLOOKUP(E1837,Productos!A:A,Productos!B:B)</f>
        <v>CARNE VACUNO</v>
      </c>
      <c r="G1837" s="2" t="str">
        <f>_xlfn.XLOOKUP(F1837,Productos!B:B,Productos!C:C)</f>
        <v>KG</v>
      </c>
      <c r="H1837" s="12">
        <v>1.18</v>
      </c>
      <c r="I1837" s="10">
        <v>4198</v>
      </c>
      <c r="J1837" s="14">
        <v>0</v>
      </c>
      <c r="K1837" s="10">
        <f t="shared" si="32"/>
        <v>4954</v>
      </c>
    </row>
    <row r="1838" spans="1:11" x14ac:dyDescent="0.3">
      <c r="A1838" s="2">
        <f>IF(_xlfn.CONCAT(B1838:C1838)=_xlfn.CONCAT(B1837:C1837),MAX($A$2:A1837),MAX($A$2:A1837)+1)</f>
        <v>924</v>
      </c>
      <c r="B1838" s="3">
        <v>45315</v>
      </c>
      <c r="C1838" s="2" t="s">
        <v>160</v>
      </c>
      <c r="D1838" s="47" t="str">
        <f>_xlfn.XLOOKUP(C1838,Proveedores!A:A,Proveedores!B:B)</f>
        <v>CARNES KAR</v>
      </c>
      <c r="E1838" s="2">
        <v>70</v>
      </c>
      <c r="F1838" s="2" t="str">
        <f>_xlfn.XLOOKUP(E1838,Productos!A:A,Productos!B:B)</f>
        <v>CARNE VACUNO</v>
      </c>
      <c r="G1838" s="2" t="str">
        <f>_xlfn.XLOOKUP(F1838,Productos!B:B,Productos!C:C)</f>
        <v>KG</v>
      </c>
      <c r="H1838" s="12">
        <v>1.1319999999999999</v>
      </c>
      <c r="I1838" s="10">
        <v>4198</v>
      </c>
      <c r="J1838" s="14">
        <v>0</v>
      </c>
      <c r="K1838" s="10">
        <f t="shared" si="32"/>
        <v>4752</v>
      </c>
    </row>
    <row r="1839" spans="1:11" x14ac:dyDescent="0.3">
      <c r="A1839" s="2">
        <f>IF(_xlfn.CONCAT(B1839:C1839)=_xlfn.CONCAT(B1838:C1838),MAX($A$2:A1838),MAX($A$2:A1838)+1)</f>
        <v>925</v>
      </c>
      <c r="B1839" s="3">
        <v>45303</v>
      </c>
      <c r="C1839" s="2" t="s">
        <v>258</v>
      </c>
      <c r="D1839" s="47" t="str">
        <f>_xlfn.XLOOKUP(C1839,Proveedores!A:A,Proveedores!B:B)</f>
        <v>COMERCIAL SAN MARTIN</v>
      </c>
      <c r="E1839" s="2">
        <v>68</v>
      </c>
      <c r="F1839" s="2" t="str">
        <f>_xlfn.XLOOKUP(E1839,Productos!A:A,Productos!B:B)</f>
        <v>BOLSA CAMISETA</v>
      </c>
      <c r="G1839" s="2" t="str">
        <f>_xlfn.XLOOKUP(F1839,Productos!B:B,Productos!C:C)</f>
        <v>UN</v>
      </c>
      <c r="H1839" s="12">
        <v>100</v>
      </c>
      <c r="I1839" s="10">
        <v>8.1</v>
      </c>
      <c r="J1839" s="14">
        <v>0</v>
      </c>
      <c r="K1839" s="10">
        <f t="shared" si="32"/>
        <v>810</v>
      </c>
    </row>
    <row r="1840" spans="1:11" x14ac:dyDescent="0.3">
      <c r="A1840" s="2">
        <f>IF(_xlfn.CONCAT(B1840:C1840)=_xlfn.CONCAT(B1839:C1839),MAX($A$2:A1839),MAX($A$2:A1839)+1)</f>
        <v>925</v>
      </c>
      <c r="B1840" s="3">
        <v>45303</v>
      </c>
      <c r="C1840" s="2" t="s">
        <v>258</v>
      </c>
      <c r="D1840" s="47" t="str">
        <f>_xlfn.XLOOKUP(C1840,Proveedores!A:A,Proveedores!B:B)</f>
        <v>COMERCIAL SAN MARTIN</v>
      </c>
      <c r="E1840" s="2">
        <v>-1</v>
      </c>
      <c r="F1840" s="2" t="str">
        <f>_xlfn.XLOOKUP(E1840,Productos!A:A,Productos!B:B)</f>
        <v>OTROS</v>
      </c>
      <c r="G1840" s="2" t="str">
        <f>_xlfn.XLOOKUP(F1840,Productos!B:B,Productos!C:C)</f>
        <v>UN</v>
      </c>
      <c r="H1840" s="12">
        <v>1</v>
      </c>
      <c r="I1840" s="10">
        <v>2500</v>
      </c>
      <c r="J1840" s="14">
        <v>0</v>
      </c>
      <c r="K1840" s="10">
        <f t="shared" si="32"/>
        <v>2500</v>
      </c>
    </row>
    <row r="1841" spans="1:11" x14ac:dyDescent="0.3">
      <c r="A1841" s="2">
        <f>IF(_xlfn.CONCAT(B1841:C1841)=_xlfn.CONCAT(B1840:C1840),MAX($A$2:A1840),MAX($A$2:A1840)+1)</f>
        <v>926</v>
      </c>
      <c r="B1841" s="3">
        <v>45303</v>
      </c>
      <c r="C1841" s="2" t="s">
        <v>407</v>
      </c>
      <c r="D1841" s="47" t="str">
        <f>_xlfn.XLOOKUP(C1841,Proveedores!A:A,Proveedores!B:B)</f>
        <v>COMERCIAL MAICAO</v>
      </c>
      <c r="E1841" s="2">
        <v>1038</v>
      </c>
      <c r="F1841" s="2" t="str">
        <f>_xlfn.XLOOKUP(E1841,Productos!A:A,Productos!B:B)</f>
        <v>ART. PERSONAL</v>
      </c>
      <c r="G1841" s="2" t="str">
        <f>_xlfn.XLOOKUP(F1841,Productos!B:B,Productos!C:C)</f>
        <v>UN</v>
      </c>
      <c r="H1841" s="12">
        <v>1</v>
      </c>
      <c r="I1841" s="10">
        <v>2999</v>
      </c>
      <c r="J1841" s="14">
        <v>699</v>
      </c>
      <c r="K1841" s="10">
        <f t="shared" si="32"/>
        <v>2300</v>
      </c>
    </row>
    <row r="1842" spans="1:11" x14ac:dyDescent="0.3">
      <c r="A1842" s="2">
        <f>IF(_xlfn.CONCAT(B1842:C1842)=_xlfn.CONCAT(B1841:C1841),MAX($A$2:A1841),MAX($A$2:A1841)+1)</f>
        <v>927</v>
      </c>
      <c r="B1842" s="3">
        <v>45321</v>
      </c>
      <c r="C1842" s="2" t="s">
        <v>407</v>
      </c>
      <c r="D1842" s="47" t="str">
        <f>_xlfn.XLOOKUP(C1842,Proveedores!A:A,Proveedores!B:B)</f>
        <v>COMERCIAL MAICAO</v>
      </c>
      <c r="E1842" s="2">
        <v>1038</v>
      </c>
      <c r="F1842" s="2" t="str">
        <f>_xlfn.XLOOKUP(E1842,Productos!A:A,Productos!B:B)</f>
        <v>ART. PERSONAL</v>
      </c>
      <c r="G1842" s="2" t="str">
        <f>_xlfn.XLOOKUP(F1842,Productos!B:B,Productos!C:C)</f>
        <v>UN</v>
      </c>
      <c r="H1842" s="12">
        <v>1</v>
      </c>
      <c r="I1842" s="10">
        <v>2999</v>
      </c>
      <c r="J1842" s="14">
        <v>499</v>
      </c>
      <c r="K1842" s="10">
        <f t="shared" si="32"/>
        <v>2500</v>
      </c>
    </row>
    <row r="1843" spans="1:11" x14ac:dyDescent="0.3">
      <c r="A1843" s="2">
        <f>IF(_xlfn.CONCAT(B1843:C1843)=_xlfn.CONCAT(B1842:C1842),MAX($A$2:A1842),MAX($A$2:A1842)+1)</f>
        <v>928</v>
      </c>
      <c r="B1843" s="3">
        <v>45295</v>
      </c>
      <c r="C1843" s="2" t="s">
        <v>263</v>
      </c>
      <c r="D1843" s="47" t="str">
        <f>_xlfn.XLOOKUP(C1843,Proveedores!A:A,Proveedores!B:B)</f>
        <v>FARMACIAS FENIX</v>
      </c>
      <c r="E1843" s="2">
        <v>1005</v>
      </c>
      <c r="F1843" s="2" t="str">
        <f>_xlfn.XLOOKUP(E1843,Productos!A:A,Productos!B:B)</f>
        <v>MEDICAMENTOS CASA</v>
      </c>
      <c r="G1843" s="2" t="str">
        <f>_xlfn.XLOOKUP(F1843,Productos!B:B,Productos!C:C)</f>
        <v>UN</v>
      </c>
      <c r="H1843" s="12">
        <v>3</v>
      </c>
      <c r="I1843" s="10">
        <v>2500</v>
      </c>
      <c r="J1843" s="14">
        <v>0</v>
      </c>
      <c r="K1843" s="10">
        <f t="shared" si="32"/>
        <v>7500</v>
      </c>
    </row>
    <row r="1844" spans="1:11" x14ac:dyDescent="0.3">
      <c r="A1844" s="2">
        <f>IF(_xlfn.CONCAT(B1844:C1844)=_xlfn.CONCAT(B1843:C1843),MAX($A$2:A1843),MAX($A$2:A1843)+1)</f>
        <v>929</v>
      </c>
      <c r="B1844" s="3">
        <v>45315</v>
      </c>
      <c r="C1844" s="2" t="s">
        <v>263</v>
      </c>
      <c r="D1844" s="47" t="str">
        <f>_xlfn.XLOOKUP(C1844,Proveedores!A:A,Proveedores!B:B)</f>
        <v>FARMACIAS FENIX</v>
      </c>
      <c r="E1844" s="2">
        <v>1005</v>
      </c>
      <c r="F1844" s="2" t="str">
        <f>_xlfn.XLOOKUP(E1844,Productos!A:A,Productos!B:B)</f>
        <v>MEDICAMENTOS CASA</v>
      </c>
      <c r="G1844" s="2" t="str">
        <f>_xlfn.XLOOKUP(F1844,Productos!B:B,Productos!C:C)</f>
        <v>UN</v>
      </c>
      <c r="H1844" s="12">
        <v>3</v>
      </c>
      <c r="I1844" s="10">
        <v>1733.3333333333333</v>
      </c>
      <c r="J1844" s="14">
        <v>0</v>
      </c>
      <c r="K1844" s="10">
        <f t="shared" si="32"/>
        <v>5200</v>
      </c>
    </row>
    <row r="1845" spans="1:11" x14ac:dyDescent="0.3">
      <c r="A1845" s="2">
        <f>IF(_xlfn.CONCAT(B1845:C1845)=_xlfn.CONCAT(B1844:C1844),MAX($A$2:A1844),MAX($A$2:A1844)+1)</f>
        <v>930</v>
      </c>
      <c r="B1845" s="3">
        <v>45302</v>
      </c>
      <c r="C1845" s="2" t="s">
        <v>221</v>
      </c>
      <c r="D1845" s="47" t="str">
        <f>_xlfn.XLOOKUP(C1845,Proveedores!A:A,Proveedores!B:B)</f>
        <v>FAMA</v>
      </c>
      <c r="E1845" s="2">
        <v>1014</v>
      </c>
      <c r="F1845" s="2" t="str">
        <f>_xlfn.XLOOKUP(E1845,Productos!A:A,Productos!B:B)</f>
        <v>BEBIDA</v>
      </c>
      <c r="G1845" s="2" t="str">
        <f>_xlfn.XLOOKUP(F1845,Productos!B:B,Productos!C:C)</f>
        <v>UN</v>
      </c>
      <c r="H1845" s="12">
        <v>1</v>
      </c>
      <c r="I1845" s="10">
        <v>1900</v>
      </c>
      <c r="J1845" s="14">
        <v>0</v>
      </c>
      <c r="K1845" s="10">
        <f t="shared" si="32"/>
        <v>1900</v>
      </c>
    </row>
    <row r="1846" spans="1:11" x14ac:dyDescent="0.3">
      <c r="A1846" s="2">
        <f>IF(_xlfn.CONCAT(B1846:C1846)=_xlfn.CONCAT(B1845:C1845),MAX($A$2:A1845),MAX($A$2:A1845)+1)</f>
        <v>931</v>
      </c>
      <c r="B1846" s="3">
        <v>45315</v>
      </c>
      <c r="C1846" s="2" t="s">
        <v>221</v>
      </c>
      <c r="D1846" s="47" t="str">
        <f>_xlfn.XLOOKUP(C1846,Proveedores!A:A,Proveedores!B:B)</f>
        <v>FAMA</v>
      </c>
      <c r="E1846" s="2">
        <v>1014</v>
      </c>
      <c r="F1846" s="2" t="str">
        <f>_xlfn.XLOOKUP(E1846,Productos!A:A,Productos!B:B)</f>
        <v>BEBIDA</v>
      </c>
      <c r="G1846" s="2" t="str">
        <f>_xlfn.XLOOKUP(F1846,Productos!B:B,Productos!C:C)</f>
        <v>UN</v>
      </c>
      <c r="H1846" s="12">
        <v>2</v>
      </c>
      <c r="I1846" s="10">
        <v>1200</v>
      </c>
      <c r="J1846" s="14">
        <v>0</v>
      </c>
      <c r="K1846" s="10">
        <f t="shared" si="32"/>
        <v>2400</v>
      </c>
    </row>
    <row r="1847" spans="1:11" x14ac:dyDescent="0.3">
      <c r="A1847" s="2">
        <f>IF(_xlfn.CONCAT(B1847:C1847)=_xlfn.CONCAT(B1846:C1846),MAX($A$2:A1846),MAX($A$2:A1846)+1)</f>
        <v>931</v>
      </c>
      <c r="B1847" s="3">
        <v>45315</v>
      </c>
      <c r="C1847" s="2" t="s">
        <v>221</v>
      </c>
      <c r="D1847" s="47" t="str">
        <f>_xlfn.XLOOKUP(C1847,Proveedores!A:A,Proveedores!B:B)</f>
        <v>FAMA</v>
      </c>
      <c r="E1847" s="2">
        <v>-1</v>
      </c>
      <c r="F1847" s="2" t="str">
        <f>_xlfn.XLOOKUP(E1847,Productos!A:A,Productos!B:B)</f>
        <v>OTROS</v>
      </c>
      <c r="G1847" s="2" t="str">
        <f>_xlfn.XLOOKUP(F1847,Productos!B:B,Productos!C:C)</f>
        <v>UN</v>
      </c>
      <c r="H1847" s="12">
        <v>1</v>
      </c>
      <c r="I1847" s="10">
        <v>1000</v>
      </c>
      <c r="J1847" s="14">
        <v>0</v>
      </c>
      <c r="K1847" s="10">
        <f t="shared" ref="K1847" si="34">ROUND((H1847*I1847)-J1847, 0)</f>
        <v>1000</v>
      </c>
    </row>
    <row r="1848" spans="1:11" x14ac:dyDescent="0.3">
      <c r="A1848" s="2">
        <f>IF(_xlfn.CONCAT(B1848:C1848)=_xlfn.CONCAT(B1847:C1847),MAX($A$2:A1847),MAX($A$2:A1847)+1)</f>
        <v>932</v>
      </c>
      <c r="B1848" s="3">
        <v>45303</v>
      </c>
      <c r="C1848" s="2" t="s">
        <v>327</v>
      </c>
      <c r="D1848" s="47" t="str">
        <f>_xlfn.XLOOKUP(C1848,Proveedores!A:A,Proveedores!B:B)</f>
        <v>LIQUIMAX</v>
      </c>
      <c r="E1848" s="2">
        <v>1038</v>
      </c>
      <c r="F1848" s="2" t="str">
        <f>_xlfn.XLOOKUP(E1848,Productos!A:A,Productos!B:B)</f>
        <v>ART. PERSONAL</v>
      </c>
      <c r="G1848" s="2" t="str">
        <f>_xlfn.XLOOKUP(F1848,Productos!B:B,Productos!C:C)</f>
        <v>UN</v>
      </c>
      <c r="H1848" s="12">
        <v>2</v>
      </c>
      <c r="I1848" s="10">
        <v>2290</v>
      </c>
      <c r="J1848" s="14">
        <v>0</v>
      </c>
      <c r="K1848" s="10">
        <f t="shared" si="32"/>
        <v>4580</v>
      </c>
    </row>
    <row r="1849" spans="1:11" x14ac:dyDescent="0.3">
      <c r="A1849" s="2">
        <f>IF(_xlfn.CONCAT(B1849:C1849)=_xlfn.CONCAT(B1848:C1848),MAX($A$2:A1848),MAX($A$2:A1848)+1)</f>
        <v>933</v>
      </c>
      <c r="B1849" s="3">
        <v>45315</v>
      </c>
      <c r="C1849" s="2" t="s">
        <v>327</v>
      </c>
      <c r="D1849" s="47" t="str">
        <f>_xlfn.XLOOKUP(C1849,Proveedores!A:A,Proveedores!B:B)</f>
        <v>LIQUIMAX</v>
      </c>
      <c r="E1849" s="2">
        <v>1038</v>
      </c>
      <c r="F1849" s="2" t="str">
        <f>_xlfn.XLOOKUP(E1849,Productos!A:A,Productos!B:B)</f>
        <v>ART. PERSONAL</v>
      </c>
      <c r="G1849" s="2" t="str">
        <f>_xlfn.XLOOKUP(F1849,Productos!B:B,Productos!C:C)</f>
        <v>UN</v>
      </c>
      <c r="H1849" s="12">
        <v>4</v>
      </c>
      <c r="I1849" s="10">
        <v>1712.5</v>
      </c>
      <c r="J1849" s="14">
        <v>0</v>
      </c>
      <c r="K1849" s="10">
        <f t="shared" si="32"/>
        <v>6850</v>
      </c>
    </row>
    <row r="1850" spans="1:11" x14ac:dyDescent="0.3">
      <c r="A1850" s="2">
        <f>IF(_xlfn.CONCAT(B1850:C1850)=_xlfn.CONCAT(B1849:C1849),MAX($A$2:A1849),MAX($A$2:A1849)+1)</f>
        <v>934</v>
      </c>
      <c r="B1850" s="3">
        <v>45295</v>
      </c>
      <c r="C1850" s="2" t="s">
        <v>853</v>
      </c>
      <c r="D1850" s="47" t="str">
        <f>_xlfn.XLOOKUP(C1850,Proveedores!A:A,Proveedores!B:B)</f>
        <v>MENAJES MARIA BEGOÑA</v>
      </c>
      <c r="E1850" s="2">
        <v>1041</v>
      </c>
      <c r="F1850" s="2" t="str">
        <f>_xlfn.XLOOKUP(E1850,Productos!A:A,Productos!B:B)</f>
        <v>ACCESORIOS COCINA</v>
      </c>
      <c r="G1850" s="2" t="str">
        <f>_xlfn.XLOOKUP(F1850,Productos!B:B,Productos!C:C)</f>
        <v>UN</v>
      </c>
      <c r="H1850" s="12">
        <v>1</v>
      </c>
      <c r="I1850" s="10">
        <v>5500</v>
      </c>
      <c r="J1850" s="14">
        <v>0</v>
      </c>
      <c r="K1850" s="10">
        <f t="shared" si="32"/>
        <v>5500</v>
      </c>
    </row>
    <row r="1851" spans="1:11" x14ac:dyDescent="0.3">
      <c r="A1851" s="2">
        <f>IF(_xlfn.CONCAT(B1851:C1851)=_xlfn.CONCAT(B1850:C1850),MAX($A$2:A1850),MAX($A$2:A1850)+1)</f>
        <v>934</v>
      </c>
      <c r="B1851" s="3">
        <v>45295</v>
      </c>
      <c r="C1851" s="2" t="s">
        <v>853</v>
      </c>
      <c r="D1851" s="47" t="str">
        <f>_xlfn.XLOOKUP(C1851,Proveedores!A:A,Proveedores!B:B)</f>
        <v>MENAJES MARIA BEGOÑA</v>
      </c>
      <c r="E1851" s="2">
        <v>1041</v>
      </c>
      <c r="F1851" s="2" t="str">
        <f>_xlfn.XLOOKUP(E1851,Productos!A:A,Productos!B:B)</f>
        <v>ACCESORIOS COCINA</v>
      </c>
      <c r="G1851" s="2" t="str">
        <f>_xlfn.XLOOKUP(F1851,Productos!B:B,Productos!C:C)</f>
        <v>UN</v>
      </c>
      <c r="H1851" s="12">
        <v>1</v>
      </c>
      <c r="I1851" s="10">
        <v>2600</v>
      </c>
      <c r="J1851" s="14">
        <v>0</v>
      </c>
      <c r="K1851" s="10">
        <f t="shared" si="32"/>
        <v>2600</v>
      </c>
    </row>
    <row r="1852" spans="1:11" x14ac:dyDescent="0.3">
      <c r="A1852" s="2">
        <f>IF(_xlfn.CONCAT(B1852:C1852)=_xlfn.CONCAT(B1851:C1851),MAX($A$2:A1851),MAX($A$2:A1851)+1)</f>
        <v>935</v>
      </c>
      <c r="B1852" s="3">
        <v>45296</v>
      </c>
      <c r="C1852" s="2" t="s">
        <v>270</v>
      </c>
      <c r="D1852" s="47" t="str">
        <f>_xlfn.XLOOKUP(C1852,Proveedores!A:A,Proveedores!B:B)</f>
        <v>CARNES SANTA ANA</v>
      </c>
      <c r="E1852" s="2">
        <v>59</v>
      </c>
      <c r="F1852" s="2" t="str">
        <f>_xlfn.XLOOKUP(E1852,Productos!A:A,Productos!B:B)</f>
        <v>GUATA CALLO</v>
      </c>
      <c r="G1852" s="2" t="str">
        <f>_xlfn.XLOOKUP(F1852,Productos!B:B,Productos!C:C)</f>
        <v>KG</v>
      </c>
      <c r="H1852" s="12">
        <v>1.36</v>
      </c>
      <c r="I1852" s="10">
        <v>4613</v>
      </c>
      <c r="J1852" s="14">
        <v>0</v>
      </c>
      <c r="K1852" s="10">
        <f t="shared" si="32"/>
        <v>6274</v>
      </c>
    </row>
    <row r="1853" spans="1:11" x14ac:dyDescent="0.3">
      <c r="A1853" s="2">
        <f>IF(_xlfn.CONCAT(B1853:C1853)=_xlfn.CONCAT(B1852:C1852),MAX($A$2:A1852),MAX($A$2:A1852)+1)</f>
        <v>936</v>
      </c>
      <c r="B1853" s="3">
        <v>45296</v>
      </c>
      <c r="C1853" s="2" t="s">
        <v>355</v>
      </c>
      <c r="D1853" s="47" t="str">
        <f>_xlfn.XLOOKUP(C1853,Proveedores!A:A,Proveedores!B:B)</f>
        <v>SOCIEDAD SANT JULIAN SPA</v>
      </c>
      <c r="E1853" s="2">
        <v>-1</v>
      </c>
      <c r="F1853" s="2" t="str">
        <f>_xlfn.XLOOKUP(E1853,Productos!A:A,Productos!B:B)</f>
        <v>OTROS</v>
      </c>
      <c r="G1853" s="2" t="str">
        <f>_xlfn.XLOOKUP(F1853,Productos!B:B,Productos!C:C)</f>
        <v>UN</v>
      </c>
      <c r="H1853" s="12">
        <v>2</v>
      </c>
      <c r="I1853" s="10">
        <v>1850</v>
      </c>
      <c r="J1853" s="14">
        <v>0</v>
      </c>
      <c r="K1853" s="10">
        <f t="shared" si="32"/>
        <v>3700</v>
      </c>
    </row>
    <row r="1854" spans="1:11" x14ac:dyDescent="0.3">
      <c r="A1854" s="2">
        <f>IF(_xlfn.CONCAT(B1854:C1854)=_xlfn.CONCAT(B1853:C1853),MAX($A$2:A1853),MAX($A$2:A1853)+1)</f>
        <v>937</v>
      </c>
      <c r="B1854" s="3">
        <v>45308</v>
      </c>
      <c r="C1854" s="2" t="s">
        <v>856</v>
      </c>
      <c r="D1854" s="47" t="str">
        <f>_xlfn.XLOOKUP(C1854,Proveedores!A:A,Proveedores!B:B)</f>
        <v>FARMAVITAL</v>
      </c>
      <c r="E1854" s="2">
        <v>1005</v>
      </c>
      <c r="F1854" s="2" t="str">
        <f>_xlfn.XLOOKUP(E1854,Productos!A:A,Productos!B:B)</f>
        <v>MEDICAMENTOS CASA</v>
      </c>
      <c r="G1854" s="2" t="str">
        <f>_xlfn.XLOOKUP(F1854,Productos!B:B,Productos!C:C)</f>
        <v>UN</v>
      </c>
      <c r="H1854" s="12">
        <v>1</v>
      </c>
      <c r="I1854" s="10">
        <v>5400</v>
      </c>
      <c r="J1854" s="14">
        <v>0</v>
      </c>
      <c r="K1854" s="10">
        <f t="shared" si="32"/>
        <v>5400</v>
      </c>
    </row>
    <row r="1855" spans="1:11" x14ac:dyDescent="0.3">
      <c r="A1855" s="2">
        <f>IF(_xlfn.CONCAT(B1855:C1855)=_xlfn.CONCAT(B1854:C1854),MAX($A$2:A1854),MAX($A$2:A1854)+1)</f>
        <v>938</v>
      </c>
      <c r="B1855" s="3">
        <v>45315</v>
      </c>
      <c r="C1855" s="2" t="s">
        <v>403</v>
      </c>
      <c r="D1855" s="47" t="str">
        <f>_xlfn.XLOOKUP(C1855,Proveedores!A:A,Proveedores!B:B)</f>
        <v>PREUNIC COQUIMBO</v>
      </c>
      <c r="E1855" s="2">
        <v>1038</v>
      </c>
      <c r="F1855" s="2" t="str">
        <f>_xlfn.XLOOKUP(E1855,Productos!A:A,Productos!B:B)</f>
        <v>ART. PERSONAL</v>
      </c>
      <c r="G1855" s="2" t="str">
        <f>_xlfn.XLOOKUP(F1855,Productos!B:B,Productos!C:C)</f>
        <v>UN</v>
      </c>
      <c r="H1855" s="12">
        <v>1</v>
      </c>
      <c r="I1855" s="10">
        <v>5999</v>
      </c>
      <c r="J1855" s="14">
        <v>2500</v>
      </c>
      <c r="K1855" s="10">
        <f t="shared" si="32"/>
        <v>3499</v>
      </c>
    </row>
    <row r="1856" spans="1:11" x14ac:dyDescent="0.3">
      <c r="A1856" s="2">
        <f>IF(_xlfn.CONCAT(B1856:C1856)=_xlfn.CONCAT(B1855:C1855),MAX($A$2:A1855),MAX($A$2:A1855)+1)</f>
        <v>939</v>
      </c>
      <c r="B1856" s="3">
        <v>45315</v>
      </c>
      <c r="C1856" s="2" t="s">
        <v>642</v>
      </c>
      <c r="D1856" s="47" t="str">
        <f>_xlfn.XLOOKUP(C1856,Proveedores!A:A,Proveedores!B:B)</f>
        <v>DISTRIBUIDORA ALMACEN Y TRANSPORTE</v>
      </c>
      <c r="E1856" s="2">
        <v>96</v>
      </c>
      <c r="F1856" s="2" t="str">
        <f>_xlfn.XLOOKUP(E1856,Productos!A:A,Productos!B:B)</f>
        <v>MAICENA</v>
      </c>
      <c r="G1856" s="2" t="str">
        <f>_xlfn.XLOOKUP(F1856,Productos!B:B,Productos!C:C)</f>
        <v>KG</v>
      </c>
      <c r="H1856" s="12">
        <v>1</v>
      </c>
      <c r="I1856" s="10">
        <v>1650</v>
      </c>
      <c r="J1856" s="14">
        <v>0</v>
      </c>
      <c r="K1856" s="10">
        <f t="shared" si="32"/>
        <v>1650</v>
      </c>
    </row>
    <row r="1857" spans="1:11" x14ac:dyDescent="0.3">
      <c r="A1857" s="2">
        <f>IF(_xlfn.CONCAT(B1857:C1857)=_xlfn.CONCAT(B1856:C1856),MAX($A$2:A1856),MAX($A$2:A1856)+1)</f>
        <v>939</v>
      </c>
      <c r="B1857" s="3">
        <v>45315</v>
      </c>
      <c r="C1857" s="2" t="s">
        <v>642</v>
      </c>
      <c r="D1857" s="47" t="str">
        <f>_xlfn.XLOOKUP(C1857,Proveedores!A:A,Proveedores!B:B)</f>
        <v>DISTRIBUIDORA ALMACEN Y TRANSPORTE</v>
      </c>
      <c r="E1857" s="2">
        <v>14</v>
      </c>
      <c r="F1857" s="2" t="str">
        <f>_xlfn.XLOOKUP(E1857,Productos!A:A,Productos!B:B)</f>
        <v>ARROZ</v>
      </c>
      <c r="G1857" s="2" t="str">
        <f>_xlfn.XLOOKUP(F1857,Productos!B:B,Productos!C:C)</f>
        <v>UN</v>
      </c>
      <c r="H1857" s="12">
        <v>2</v>
      </c>
      <c r="I1857" s="10">
        <v>1780</v>
      </c>
      <c r="J1857" s="14">
        <v>0</v>
      </c>
      <c r="K1857" s="10">
        <f t="shared" si="32"/>
        <v>3560</v>
      </c>
    </row>
    <row r="1858" spans="1:11" x14ac:dyDescent="0.3">
      <c r="A1858" s="2">
        <f>IF(_xlfn.CONCAT(B1858:C1858)=_xlfn.CONCAT(B1857:C1857),MAX($A$2:A1857),MAX($A$2:A1857)+1)</f>
        <v>939</v>
      </c>
      <c r="B1858" s="3">
        <v>45315</v>
      </c>
      <c r="C1858" s="2" t="s">
        <v>642</v>
      </c>
      <c r="D1858" s="47" t="str">
        <f>_xlfn.XLOOKUP(C1858,Proveedores!A:A,Proveedores!B:B)</f>
        <v>DISTRIBUIDORA ALMACEN Y TRANSPORTE</v>
      </c>
      <c r="E1858" s="2">
        <v>26</v>
      </c>
      <c r="F1858" s="2" t="str">
        <f>_xlfn.XLOOKUP(E1858,Productos!A:A,Productos!B:B)</f>
        <v>QUESO</v>
      </c>
      <c r="G1858" s="2" t="str">
        <f>_xlfn.XLOOKUP(F1858,Productos!B:B,Productos!C:C)</f>
        <v>KG</v>
      </c>
      <c r="H1858" s="12">
        <v>3.1539999999999999</v>
      </c>
      <c r="I1858" s="10">
        <v>5989.65</v>
      </c>
      <c r="J1858" s="14">
        <v>0</v>
      </c>
      <c r="K1858" s="10">
        <f t="shared" si="32"/>
        <v>18891</v>
      </c>
    </row>
    <row r="1859" spans="1:11" x14ac:dyDescent="0.3">
      <c r="A1859" s="2">
        <f>IF(_xlfn.CONCAT(B1859:C1859)=_xlfn.CONCAT(B1858:C1858),MAX($A$2:A1858),MAX($A$2:A1858)+1)</f>
        <v>940</v>
      </c>
      <c r="B1859" s="3">
        <v>45315</v>
      </c>
      <c r="C1859" s="2" t="s">
        <v>342</v>
      </c>
      <c r="D1859" s="47" t="str">
        <f>_xlfn.XLOOKUP(C1859,Proveedores!A:A,Proveedores!B:B)</f>
        <v>FARMACIAS CRUZ VERDE</v>
      </c>
      <c r="E1859" s="2">
        <v>1005</v>
      </c>
      <c r="F1859" s="2" t="str">
        <f>_xlfn.XLOOKUP(E1859,Productos!A:A,Productos!B:B)</f>
        <v>MEDICAMENTOS CASA</v>
      </c>
      <c r="G1859" s="2" t="str">
        <f>_xlfn.XLOOKUP(F1859,Productos!B:B,Productos!C:C)</f>
        <v>UN</v>
      </c>
      <c r="H1859" s="12">
        <v>1</v>
      </c>
      <c r="I1859" s="10">
        <v>7190</v>
      </c>
      <c r="J1859" s="14">
        <v>1200</v>
      </c>
      <c r="K1859" s="10">
        <f t="shared" si="32"/>
        <v>5990</v>
      </c>
    </row>
    <row r="1860" spans="1:11" x14ac:dyDescent="0.3">
      <c r="A1860" s="2">
        <f>IF(_xlfn.CONCAT(B1860:C1860)=_xlfn.CONCAT(B1859:C1859),MAX($A$2:A1859),MAX($A$2:A1859)+1)</f>
        <v>941</v>
      </c>
      <c r="B1860" s="3">
        <v>45300</v>
      </c>
      <c r="C1860" s="2" t="s">
        <v>110</v>
      </c>
      <c r="D1860" s="47" t="str">
        <f>_xlfn.XLOOKUP(C1860,Proveedores!A:A,Proveedores!B:B)</f>
        <v>DISTRIBUIDORA DELICIA SPA</v>
      </c>
      <c r="E1860" s="2">
        <v>38</v>
      </c>
      <c r="F1860" s="2" t="str">
        <f>_xlfn.XLOOKUP(E1860,Productos!A:A,Productos!B:B)</f>
        <v>ENVASE ENSALADA GA-08</v>
      </c>
      <c r="G1860" s="2" t="str">
        <f>_xlfn.XLOOKUP(F1860,Productos!B:B,Productos!C:C)</f>
        <v>UN</v>
      </c>
      <c r="H1860" s="12">
        <v>100</v>
      </c>
      <c r="I1860" s="10">
        <v>77</v>
      </c>
      <c r="J1860" s="14">
        <v>0</v>
      </c>
      <c r="K1860" s="10">
        <f t="shared" ref="K1860:K1871" si="35">ROUND((H1860*I1860)-J1860, 0)</f>
        <v>7700</v>
      </c>
    </row>
    <row r="1861" spans="1:11" x14ac:dyDescent="0.3">
      <c r="A1861" s="2">
        <f>IF(_xlfn.CONCAT(B1861:C1861)=_xlfn.CONCAT(B1860:C1860),MAX($A$2:A1860),MAX($A$2:A1860)+1)</f>
        <v>942</v>
      </c>
      <c r="B1861" s="3">
        <v>45303</v>
      </c>
      <c r="C1861" s="2" t="s">
        <v>110</v>
      </c>
      <c r="D1861" s="47" t="str">
        <f>_xlfn.XLOOKUP(C1861,Proveedores!A:A,Proveedores!B:B)</f>
        <v>DISTRIBUIDORA DELICIA SPA</v>
      </c>
      <c r="E1861" s="2">
        <v>3</v>
      </c>
      <c r="F1861" s="2" t="str">
        <f>_xlfn.XLOOKUP(E1861,Productos!A:A,Productos!B:B)</f>
        <v>MARMITA</v>
      </c>
      <c r="G1861" s="2" t="str">
        <f>_xlfn.XLOOKUP(F1861,Productos!B:B,Productos!C:C)</f>
        <v>UN</v>
      </c>
      <c r="H1861" s="12">
        <v>50</v>
      </c>
      <c r="I1861" s="10">
        <v>140</v>
      </c>
      <c r="J1861" s="14">
        <v>0</v>
      </c>
      <c r="K1861" s="10">
        <f t="shared" si="35"/>
        <v>7000</v>
      </c>
    </row>
    <row r="1862" spans="1:11" x14ac:dyDescent="0.3">
      <c r="A1862" s="2">
        <f>IF(_xlfn.CONCAT(B1862:C1862)=_xlfn.CONCAT(B1861:C1861),MAX($A$2:A1861),MAX($A$2:A1861)+1)</f>
        <v>942</v>
      </c>
      <c r="B1862" s="3">
        <v>45303</v>
      </c>
      <c r="C1862" s="2" t="s">
        <v>110</v>
      </c>
      <c r="D1862" s="47" t="str">
        <f>_xlfn.XLOOKUP(C1862,Proveedores!A:A,Proveedores!B:B)</f>
        <v>DISTRIBUIDORA DELICIA SPA</v>
      </c>
      <c r="E1862" s="2">
        <v>68</v>
      </c>
      <c r="F1862" s="2" t="str">
        <f>_xlfn.XLOOKUP(E1862,Productos!A:A,Productos!B:B)</f>
        <v>BOLSA CAMISETA</v>
      </c>
      <c r="G1862" s="2" t="str">
        <f>_xlfn.XLOOKUP(F1862,Productos!B:B,Productos!C:C)</f>
        <v>UN</v>
      </c>
      <c r="H1862" s="12">
        <v>100</v>
      </c>
      <c r="I1862" s="10">
        <v>9.5</v>
      </c>
      <c r="J1862" s="14">
        <v>0</v>
      </c>
      <c r="K1862" s="10">
        <f t="shared" si="35"/>
        <v>950</v>
      </c>
    </row>
    <row r="1863" spans="1:11" x14ac:dyDescent="0.3">
      <c r="A1863" s="2">
        <f>IF(_xlfn.CONCAT(B1863:C1863)=_xlfn.CONCAT(B1862:C1862),MAX($A$2:A1862),MAX($A$2:A1862)+1)</f>
        <v>943</v>
      </c>
      <c r="B1863" s="3">
        <v>45310</v>
      </c>
      <c r="C1863" s="2" t="s">
        <v>110</v>
      </c>
      <c r="D1863" s="47" t="str">
        <f>_xlfn.XLOOKUP(C1863,Proveedores!A:A,Proveedores!B:B)</f>
        <v>DISTRIBUIDORA DELICIA SPA</v>
      </c>
      <c r="E1863" s="2">
        <v>3</v>
      </c>
      <c r="F1863" s="2" t="str">
        <f>_xlfn.XLOOKUP(E1863,Productos!A:A,Productos!B:B)</f>
        <v>MARMITA</v>
      </c>
      <c r="G1863" s="2" t="str">
        <f>_xlfn.XLOOKUP(F1863,Productos!B:B,Productos!C:C)</f>
        <v>UN</v>
      </c>
      <c r="H1863" s="12">
        <v>50</v>
      </c>
      <c r="I1863" s="10">
        <v>140</v>
      </c>
      <c r="J1863" s="14">
        <v>0</v>
      </c>
      <c r="K1863" s="10">
        <f t="shared" si="35"/>
        <v>7000</v>
      </c>
    </row>
    <row r="1864" spans="1:11" x14ac:dyDescent="0.3">
      <c r="A1864" s="2">
        <f>IF(_xlfn.CONCAT(B1864:C1864)=_xlfn.CONCAT(B1863:C1863),MAX($A$2:A1863),MAX($A$2:A1863)+1)</f>
        <v>944</v>
      </c>
      <c r="B1864" s="3">
        <v>45315</v>
      </c>
      <c r="C1864" s="2" t="s">
        <v>110</v>
      </c>
      <c r="D1864" s="47" t="str">
        <f>_xlfn.XLOOKUP(C1864,Proveedores!A:A,Proveedores!B:B)</f>
        <v>DISTRIBUIDORA DELICIA SPA</v>
      </c>
      <c r="E1864" s="2">
        <v>3</v>
      </c>
      <c r="F1864" s="2" t="str">
        <f>_xlfn.XLOOKUP(E1864,Productos!A:A,Productos!B:B)</f>
        <v>MARMITA</v>
      </c>
      <c r="G1864" s="2" t="str">
        <f>_xlfn.XLOOKUP(F1864,Productos!B:B,Productos!C:C)</f>
        <v>UN</v>
      </c>
      <c r="H1864" s="12">
        <v>50</v>
      </c>
      <c r="I1864" s="10">
        <v>140</v>
      </c>
      <c r="J1864" s="14">
        <v>0</v>
      </c>
      <c r="K1864" s="10">
        <f t="shared" si="35"/>
        <v>7000</v>
      </c>
    </row>
    <row r="1865" spans="1:11" x14ac:dyDescent="0.3">
      <c r="A1865" s="2">
        <f>IF(_xlfn.CONCAT(B1865:C1865)=_xlfn.CONCAT(B1864:C1864),MAX($A$2:A1864),MAX($A$2:A1864)+1)</f>
        <v>944</v>
      </c>
      <c r="B1865" s="3">
        <v>45315</v>
      </c>
      <c r="C1865" s="2" t="s">
        <v>110</v>
      </c>
      <c r="D1865" s="47" t="str">
        <f>_xlfn.XLOOKUP(C1865,Proveedores!A:A,Proveedores!B:B)</f>
        <v>DISTRIBUIDORA DELICIA SPA</v>
      </c>
      <c r="E1865" s="2">
        <v>128</v>
      </c>
      <c r="F1865" s="2" t="str">
        <f>_xlfn.XLOOKUP(E1865,Productos!A:A,Productos!B:B)</f>
        <v>ENVASE ENSALADA GA-10</v>
      </c>
      <c r="G1865" s="2" t="str">
        <f>_xlfn.XLOOKUP(F1865,Productos!B:B,Productos!C:C)</f>
        <v>UN</v>
      </c>
      <c r="H1865" s="12">
        <v>20</v>
      </c>
      <c r="I1865" s="10">
        <v>85</v>
      </c>
      <c r="J1865" s="14">
        <v>0</v>
      </c>
      <c r="K1865" s="10">
        <f t="shared" si="35"/>
        <v>1700</v>
      </c>
    </row>
    <row r="1866" spans="1:11" x14ac:dyDescent="0.3">
      <c r="A1866" s="2">
        <f>IF(_xlfn.CONCAT(B1866:C1866)=_xlfn.CONCAT(B1865:C1865),MAX($A$2:A1865),MAX($A$2:A1865)+1)</f>
        <v>944</v>
      </c>
      <c r="B1866" s="3">
        <v>45315</v>
      </c>
      <c r="C1866" s="2" t="s">
        <v>110</v>
      </c>
      <c r="D1866" s="47" t="str">
        <f>_xlfn.XLOOKUP(C1866,Proveedores!A:A,Proveedores!B:B)</f>
        <v>DISTRIBUIDORA DELICIA SPA</v>
      </c>
      <c r="E1866" s="2">
        <v>125</v>
      </c>
      <c r="F1866" s="2" t="str">
        <f>_xlfn.XLOOKUP(E1866,Productos!A:A,Productos!B:B)</f>
        <v>ENVASE 244 MIX ENSALADA</v>
      </c>
      <c r="G1866" s="2" t="str">
        <f>_xlfn.XLOOKUP(F1866,Productos!B:B,Productos!C:C)</f>
        <v>UN</v>
      </c>
      <c r="H1866" s="12">
        <v>10</v>
      </c>
      <c r="I1866" s="10">
        <v>130</v>
      </c>
      <c r="J1866" s="14">
        <v>0</v>
      </c>
      <c r="K1866" s="10">
        <f t="shared" si="35"/>
        <v>1300</v>
      </c>
    </row>
    <row r="1867" spans="1:11" x14ac:dyDescent="0.3">
      <c r="A1867" s="2">
        <f>IF(_xlfn.CONCAT(B1867:C1867)=_xlfn.CONCAT(B1866:C1866),MAX($A$2:A1866),MAX($A$2:A1866)+1)</f>
        <v>945</v>
      </c>
      <c r="B1867" s="3">
        <v>45323</v>
      </c>
      <c r="C1867" s="2" t="s">
        <v>110</v>
      </c>
      <c r="D1867" s="47" t="str">
        <f>_xlfn.XLOOKUP(C1867,Proveedores!A:A,Proveedores!B:B)</f>
        <v>DISTRIBUIDORA DELICIA SPA</v>
      </c>
      <c r="E1867" s="2">
        <v>38</v>
      </c>
      <c r="F1867" s="2" t="str">
        <f>_xlfn.XLOOKUP(E1867,Productos!A:A,Productos!B:B)</f>
        <v>ENVASE ENSALADA GA-08</v>
      </c>
      <c r="G1867" s="2" t="str">
        <f>_xlfn.XLOOKUP(F1867,Productos!B:B,Productos!C:C)</f>
        <v>UN</v>
      </c>
      <c r="H1867" s="12">
        <v>100</v>
      </c>
      <c r="I1867" s="10">
        <v>77</v>
      </c>
      <c r="J1867" s="14">
        <v>0</v>
      </c>
      <c r="K1867" s="10">
        <f t="shared" si="35"/>
        <v>7700</v>
      </c>
    </row>
    <row r="1868" spans="1:11" x14ac:dyDescent="0.3">
      <c r="A1868" s="2">
        <f>IF(_xlfn.CONCAT(B1868:C1868)=_xlfn.CONCAT(B1867:C1867),MAX($A$2:A1867),MAX($A$2:A1867)+1)</f>
        <v>946</v>
      </c>
      <c r="B1868" s="3">
        <v>45295</v>
      </c>
      <c r="C1868" s="2" t="s">
        <v>194</v>
      </c>
      <c r="D1868" s="47" t="str">
        <f>_xlfn.XLOOKUP(C1868,Proveedores!A:A,Proveedores!B:B)</f>
        <v>FRUNA</v>
      </c>
      <c r="E1868" s="2">
        <v>20</v>
      </c>
      <c r="F1868" s="2" t="str">
        <f>_xlfn.XLOOKUP(E1868,Productos!A:A,Productos!B:B)</f>
        <v>ACEITE 900ML</v>
      </c>
      <c r="G1868" s="2" t="str">
        <f>_xlfn.XLOOKUP(F1868,Productos!B:B,Productos!C:C)</f>
        <v>UN</v>
      </c>
      <c r="H1868" s="12">
        <v>5</v>
      </c>
      <c r="I1868" s="10">
        <v>1499</v>
      </c>
      <c r="J1868" s="14">
        <v>0</v>
      </c>
      <c r="K1868" s="10">
        <f t="shared" si="35"/>
        <v>7495</v>
      </c>
    </row>
    <row r="1869" spans="1:11" x14ac:dyDescent="0.3">
      <c r="A1869" s="2">
        <f>IF(_xlfn.CONCAT(B1869:C1869)=_xlfn.CONCAT(B1868:C1868),MAX($A$2:A1868),MAX($A$2:A1868)+1)</f>
        <v>946</v>
      </c>
      <c r="B1869" s="3">
        <v>45295</v>
      </c>
      <c r="C1869" s="2" t="s">
        <v>194</v>
      </c>
      <c r="D1869" s="47" t="str">
        <f>_xlfn.XLOOKUP(C1869,Proveedores!A:A,Proveedores!B:B)</f>
        <v>FRUNA</v>
      </c>
      <c r="E1869" s="2">
        <v>21</v>
      </c>
      <c r="F1869" s="2" t="str">
        <f>_xlfn.XLOOKUP(E1869,Productos!A:A,Productos!B:B)</f>
        <v>SALSA DE TOMATE</v>
      </c>
      <c r="G1869" s="2" t="str">
        <f>_xlfn.XLOOKUP(F1869,Productos!B:B,Productos!C:C)</f>
        <v>UN</v>
      </c>
      <c r="H1869" s="12">
        <v>6</v>
      </c>
      <c r="I1869" s="10">
        <v>299</v>
      </c>
      <c r="J1869" s="14">
        <v>0</v>
      </c>
      <c r="K1869" s="10">
        <f t="shared" si="35"/>
        <v>1794</v>
      </c>
    </row>
    <row r="1870" spans="1:11" x14ac:dyDescent="0.3">
      <c r="A1870" s="2">
        <f>IF(_xlfn.CONCAT(B1870:C1870)=_xlfn.CONCAT(B1869:C1869),MAX($A$2:A1869),MAX($A$2:A1869)+1)</f>
        <v>946</v>
      </c>
      <c r="B1870" s="3">
        <v>45295</v>
      </c>
      <c r="C1870" s="2" t="s">
        <v>194</v>
      </c>
      <c r="D1870" s="47" t="str">
        <f>_xlfn.XLOOKUP(C1870,Proveedores!A:A,Proveedores!B:B)</f>
        <v>FRUNA</v>
      </c>
      <c r="E1870" s="2">
        <v>1010</v>
      </c>
      <c r="F1870" s="2" t="str">
        <f>_xlfn.XLOOKUP(E1870,Productos!A:A,Productos!B:B)</f>
        <v>GALLETAS SODA</v>
      </c>
      <c r="G1870" s="2" t="str">
        <f>_xlfn.XLOOKUP(F1870,Productos!B:B,Productos!C:C)</f>
        <v>UN</v>
      </c>
      <c r="H1870" s="12">
        <v>2</v>
      </c>
      <c r="I1870" s="10">
        <v>454</v>
      </c>
      <c r="J1870" s="14">
        <v>0</v>
      </c>
      <c r="K1870" s="10">
        <f t="shared" si="35"/>
        <v>908</v>
      </c>
    </row>
    <row r="1871" spans="1:11" x14ac:dyDescent="0.3">
      <c r="A1871" s="2">
        <f>IF(_xlfn.CONCAT(B1871:C1871)=_xlfn.CONCAT(B1870:C1870),MAX($A$2:A1870),MAX($A$2:A1870)+1)</f>
        <v>947</v>
      </c>
      <c r="B1871" s="3">
        <v>45310</v>
      </c>
      <c r="C1871" s="2" t="s">
        <v>194</v>
      </c>
      <c r="D1871" s="47" t="str">
        <f>_xlfn.XLOOKUP(C1871,Proveedores!A:A,Proveedores!B:B)</f>
        <v>FRUNA</v>
      </c>
      <c r="E1871" s="2">
        <v>21</v>
      </c>
      <c r="F1871" s="2" t="str">
        <f>_xlfn.XLOOKUP(E1871,Productos!A:A,Productos!B:B)</f>
        <v>SALSA DE TOMATE</v>
      </c>
      <c r="G1871" s="2" t="str">
        <f>_xlfn.XLOOKUP(F1871,Productos!B:B,Productos!C:C)</f>
        <v>UN</v>
      </c>
      <c r="H1871" s="12">
        <v>10</v>
      </c>
      <c r="I1871" s="10">
        <v>299</v>
      </c>
      <c r="J1871" s="14">
        <v>0</v>
      </c>
      <c r="K1871" s="10">
        <f t="shared" si="35"/>
        <v>2990</v>
      </c>
    </row>
    <row r="1872" spans="1:11" x14ac:dyDescent="0.3">
      <c r="A1872" s="2">
        <f>IF(_xlfn.CONCAT(B1872:C1872)=_xlfn.CONCAT(B1871:C1871),MAX($A$2:A1871),MAX($A$2:A1871)+1)</f>
        <v>947</v>
      </c>
      <c r="B1872" s="3">
        <v>45310</v>
      </c>
      <c r="C1872" s="2" t="s">
        <v>194</v>
      </c>
      <c r="D1872" s="47" t="str">
        <f>_xlfn.XLOOKUP(C1872,Proveedores!A:A,Proveedores!B:B)</f>
        <v>FRUNA</v>
      </c>
      <c r="E1872" s="2">
        <v>20</v>
      </c>
      <c r="F1872" s="2" t="str">
        <f>_xlfn.XLOOKUP(E1872,Productos!A:A,Productos!B:B)</f>
        <v>ACEITE 900ML</v>
      </c>
      <c r="G1872" s="2" t="str">
        <f>_xlfn.XLOOKUP(F1872,Productos!B:B,Productos!C:C)</f>
        <v>UN</v>
      </c>
      <c r="H1872" s="12">
        <v>2</v>
      </c>
      <c r="I1872" s="10">
        <v>1499</v>
      </c>
      <c r="J1872" s="14">
        <v>0</v>
      </c>
      <c r="K1872" s="10">
        <f t="shared" ref="K1872:K1935" si="36">ROUND((H1872*I1872)-J1872, 0)</f>
        <v>2998</v>
      </c>
    </row>
    <row r="1873" spans="1:11" x14ac:dyDescent="0.3">
      <c r="A1873" s="2">
        <f>IF(_xlfn.CONCAT(B1873:C1873)=_xlfn.CONCAT(B1872:C1872),MAX($A$2:A1872),MAX($A$2:A1872)+1)</f>
        <v>948</v>
      </c>
      <c r="B1873" s="3">
        <v>45315</v>
      </c>
      <c r="C1873" s="2" t="s">
        <v>194</v>
      </c>
      <c r="D1873" s="47" t="str">
        <f>_xlfn.XLOOKUP(C1873,Proveedores!A:A,Proveedores!B:B)</f>
        <v>FRUNA</v>
      </c>
      <c r="E1873" s="2">
        <v>20</v>
      </c>
      <c r="F1873" s="2" t="str">
        <f>_xlfn.XLOOKUP(E1873,Productos!A:A,Productos!B:B)</f>
        <v>ACEITE 900ML</v>
      </c>
      <c r="G1873" s="2" t="str">
        <f>_xlfn.XLOOKUP(F1873,Productos!B:B,Productos!C:C)</f>
        <v>UN</v>
      </c>
      <c r="H1873" s="12">
        <v>3</v>
      </c>
      <c r="I1873" s="10">
        <v>1499</v>
      </c>
      <c r="J1873" s="14">
        <v>0</v>
      </c>
      <c r="K1873" s="10">
        <f t="shared" si="36"/>
        <v>4497</v>
      </c>
    </row>
    <row r="1874" spans="1:11" x14ac:dyDescent="0.3">
      <c r="A1874" s="2">
        <f>IF(_xlfn.CONCAT(B1874:C1874)=_xlfn.CONCAT(B1873:C1873),MAX($A$2:A1873),MAX($A$2:A1873)+1)</f>
        <v>948</v>
      </c>
      <c r="B1874" s="3">
        <v>45315</v>
      </c>
      <c r="C1874" s="2" t="s">
        <v>194</v>
      </c>
      <c r="D1874" s="47" t="str">
        <f>_xlfn.XLOOKUP(C1874,Proveedores!A:A,Proveedores!B:B)</f>
        <v>FRUNA</v>
      </c>
      <c r="E1874" s="2">
        <v>21</v>
      </c>
      <c r="F1874" s="2" t="str">
        <f>_xlfn.XLOOKUP(E1874,Productos!A:A,Productos!B:B)</f>
        <v>SALSA DE TOMATE</v>
      </c>
      <c r="G1874" s="2" t="str">
        <f>_xlfn.XLOOKUP(F1874,Productos!B:B,Productos!C:C)</f>
        <v>UN</v>
      </c>
      <c r="H1874" s="12">
        <v>12</v>
      </c>
      <c r="I1874" s="10">
        <v>299</v>
      </c>
      <c r="J1874" s="14">
        <v>0</v>
      </c>
      <c r="K1874" s="10">
        <f t="shared" si="36"/>
        <v>3588</v>
      </c>
    </row>
    <row r="1875" spans="1:11" x14ac:dyDescent="0.3">
      <c r="A1875" s="2">
        <f>IF(_xlfn.CONCAT(B1875:C1875)=_xlfn.CONCAT(B1874:C1874),MAX($A$2:A1874),MAX($A$2:A1874)+1)</f>
        <v>948</v>
      </c>
      <c r="B1875" s="3">
        <v>45315</v>
      </c>
      <c r="C1875" s="2" t="s">
        <v>194</v>
      </c>
      <c r="D1875" s="47" t="str">
        <f>_xlfn.XLOOKUP(C1875,Proveedores!A:A,Proveedores!B:B)</f>
        <v>FRUNA</v>
      </c>
      <c r="E1875" s="2">
        <v>1010</v>
      </c>
      <c r="F1875" s="2" t="str">
        <f>_xlfn.XLOOKUP(E1875,Productos!A:A,Productos!B:B)</f>
        <v>GALLETAS SODA</v>
      </c>
      <c r="G1875" s="2" t="str">
        <f>_xlfn.XLOOKUP(F1875,Productos!B:B,Productos!C:C)</f>
        <v>UN</v>
      </c>
      <c r="H1875" s="12">
        <v>3</v>
      </c>
      <c r="I1875" s="10">
        <v>454</v>
      </c>
      <c r="J1875" s="14">
        <v>0</v>
      </c>
      <c r="K1875" s="10">
        <f t="shared" si="36"/>
        <v>1362</v>
      </c>
    </row>
    <row r="1876" spans="1:11" x14ac:dyDescent="0.3">
      <c r="A1876" s="2">
        <f>IF(_xlfn.CONCAT(B1876:C1876)=_xlfn.CONCAT(B1875:C1875),MAX($A$2:A1875),MAX($A$2:A1875)+1)</f>
        <v>949</v>
      </c>
      <c r="B1876" s="3">
        <v>45295</v>
      </c>
      <c r="C1876" s="2" t="s">
        <v>108</v>
      </c>
      <c r="D1876" s="47" t="str">
        <f>_xlfn.XLOOKUP(C1876,Proveedores!A:A,Proveedores!B:B)</f>
        <v>COMERCIAL DE GALLARDO LTDA</v>
      </c>
      <c r="E1876" s="2">
        <v>8</v>
      </c>
      <c r="F1876" s="2" t="str">
        <f>_xlfn.XLOOKUP(E1876,Productos!A:A,Productos!B:B)</f>
        <v>JAMON</v>
      </c>
      <c r="G1876" s="2" t="str">
        <f>_xlfn.XLOOKUP(F1876,Productos!B:B,Productos!C:C)</f>
        <v>KG</v>
      </c>
      <c r="H1876" s="12">
        <v>0.49</v>
      </c>
      <c r="I1876" s="10">
        <v>8200</v>
      </c>
      <c r="J1876" s="14">
        <v>0</v>
      </c>
      <c r="K1876" s="10">
        <f t="shared" si="36"/>
        <v>4018</v>
      </c>
    </row>
    <row r="1877" spans="1:11" x14ac:dyDescent="0.3">
      <c r="A1877" s="2">
        <f>IF(_xlfn.CONCAT(B1877:C1877)=_xlfn.CONCAT(B1876:C1876),MAX($A$2:A1876),MAX($A$2:A1876)+1)</f>
        <v>949</v>
      </c>
      <c r="B1877" s="3">
        <v>45295</v>
      </c>
      <c r="C1877" s="2" t="s">
        <v>108</v>
      </c>
      <c r="D1877" s="47" t="str">
        <f>_xlfn.XLOOKUP(C1877,Proveedores!A:A,Proveedores!B:B)</f>
        <v>COMERCIAL DE GALLARDO LTDA</v>
      </c>
      <c r="E1877" s="2">
        <v>1022</v>
      </c>
      <c r="F1877" s="2" t="str">
        <f>_xlfn.XLOOKUP(E1877,Productos!A:A,Productos!B:B)</f>
        <v>JAMONADA</v>
      </c>
      <c r="G1877" s="2" t="str">
        <f>_xlfn.XLOOKUP(F1877,Productos!B:B,Productos!C:C)</f>
        <v>KG</v>
      </c>
      <c r="H1877" s="12">
        <v>0.25</v>
      </c>
      <c r="I1877" s="10">
        <v>6360</v>
      </c>
      <c r="J1877" s="14">
        <v>0</v>
      </c>
      <c r="K1877" s="10">
        <f t="shared" si="36"/>
        <v>1590</v>
      </c>
    </row>
    <row r="1878" spans="1:11" x14ac:dyDescent="0.3">
      <c r="A1878" s="2">
        <f>IF(_xlfn.CONCAT(B1878:C1878)=_xlfn.CONCAT(B1877:C1877),MAX($A$2:A1877),MAX($A$2:A1877)+1)</f>
        <v>949</v>
      </c>
      <c r="B1878" s="3">
        <v>45295</v>
      </c>
      <c r="C1878" s="2" t="s">
        <v>108</v>
      </c>
      <c r="D1878" s="47" t="str">
        <f>_xlfn.XLOOKUP(C1878,Proveedores!A:A,Proveedores!B:B)</f>
        <v>COMERCIAL DE GALLARDO LTDA</v>
      </c>
      <c r="E1878" s="2">
        <v>23</v>
      </c>
      <c r="F1878" s="2" t="str">
        <f>_xlfn.XLOOKUP(E1878,Productos!A:A,Productos!B:B)</f>
        <v>MARGARINA</v>
      </c>
      <c r="G1878" s="2" t="str">
        <f>_xlfn.XLOOKUP(F1878,Productos!B:B,Productos!C:C)</f>
        <v>UN</v>
      </c>
      <c r="H1878" s="12">
        <v>3</v>
      </c>
      <c r="I1878" s="10">
        <v>1190</v>
      </c>
      <c r="J1878" s="14">
        <v>0</v>
      </c>
      <c r="K1878" s="10">
        <f t="shared" si="36"/>
        <v>3570</v>
      </c>
    </row>
    <row r="1879" spans="1:11" x14ac:dyDescent="0.3">
      <c r="A1879" s="2">
        <f>IF(_xlfn.CONCAT(B1879:C1879)=_xlfn.CONCAT(B1878:C1878),MAX($A$2:A1878),MAX($A$2:A1878)+1)</f>
        <v>949</v>
      </c>
      <c r="B1879" s="3">
        <v>45295</v>
      </c>
      <c r="C1879" s="2" t="s">
        <v>108</v>
      </c>
      <c r="D1879" s="47" t="str">
        <f>_xlfn.XLOOKUP(C1879,Proveedores!A:A,Proveedores!B:B)</f>
        <v>COMERCIAL DE GALLARDO LTDA</v>
      </c>
      <c r="E1879" s="2">
        <v>126</v>
      </c>
      <c r="F1879" s="2" t="str">
        <f>_xlfn.XLOOKUP(E1879,Productos!A:A,Productos!B:B)</f>
        <v>PAVO - PECHUGA</v>
      </c>
      <c r="G1879" s="2" t="str">
        <f>_xlfn.XLOOKUP(F1879,Productos!B:B,Productos!C:C)</f>
        <v>KG</v>
      </c>
      <c r="H1879" s="12">
        <v>0.24</v>
      </c>
      <c r="I1879" s="10">
        <v>7560</v>
      </c>
      <c r="J1879" s="14">
        <v>0</v>
      </c>
      <c r="K1879" s="10">
        <f t="shared" si="36"/>
        <v>1814</v>
      </c>
    </row>
    <row r="1880" spans="1:11" x14ac:dyDescent="0.3">
      <c r="A1880" s="2">
        <f>IF(_xlfn.CONCAT(B1880:C1880)=_xlfn.CONCAT(B1879:C1879),MAX($A$2:A1879),MAX($A$2:A1879)+1)</f>
        <v>949</v>
      </c>
      <c r="B1880" s="3">
        <v>45295</v>
      </c>
      <c r="C1880" s="2" t="s">
        <v>108</v>
      </c>
      <c r="D1880" s="47" t="str">
        <f>_xlfn.XLOOKUP(C1880,Proveedores!A:A,Proveedores!B:B)</f>
        <v>COMERCIAL DE GALLARDO LTDA</v>
      </c>
      <c r="E1880" s="2">
        <v>124</v>
      </c>
      <c r="F1880" s="2" t="str">
        <f>_xlfn.XLOOKUP(E1880,Productos!A:A,Productos!B:B)</f>
        <v>PASTELERA (PASTA CHOCLO)</v>
      </c>
      <c r="G1880" s="2" t="str">
        <f>_xlfn.XLOOKUP(F1880,Productos!B:B,Productos!C:C)</f>
        <v>UN</v>
      </c>
      <c r="H1880" s="12">
        <v>2</v>
      </c>
      <c r="I1880" s="10">
        <v>3390</v>
      </c>
      <c r="J1880" s="14">
        <v>0</v>
      </c>
      <c r="K1880" s="10">
        <f t="shared" si="36"/>
        <v>6780</v>
      </c>
    </row>
    <row r="1881" spans="1:11" x14ac:dyDescent="0.3">
      <c r="A1881" s="2">
        <f>IF(_xlfn.CONCAT(B1881:C1881)=_xlfn.CONCAT(B1880:C1880),MAX($A$2:A1880),MAX($A$2:A1880)+1)</f>
        <v>950</v>
      </c>
      <c r="B1881" s="3">
        <v>45296</v>
      </c>
      <c r="C1881" s="2" t="s">
        <v>108</v>
      </c>
      <c r="D1881" s="47" t="str">
        <f>_xlfn.XLOOKUP(C1881,Proveedores!A:A,Proveedores!B:B)</f>
        <v>COMERCIAL DE GALLARDO LTDA</v>
      </c>
      <c r="E1881" s="2">
        <v>23</v>
      </c>
      <c r="F1881" s="2" t="str">
        <f>_xlfn.XLOOKUP(E1881,Productos!A:A,Productos!B:B)</f>
        <v>MARGARINA</v>
      </c>
      <c r="G1881" s="2" t="str">
        <f>_xlfn.XLOOKUP(F1881,Productos!B:B,Productos!C:C)</f>
        <v>UN</v>
      </c>
      <c r="H1881" s="12">
        <v>2</v>
      </c>
      <c r="I1881" s="10">
        <v>1190</v>
      </c>
      <c r="J1881" s="14">
        <v>0</v>
      </c>
      <c r="K1881" s="10">
        <f t="shared" si="36"/>
        <v>2380</v>
      </c>
    </row>
    <row r="1882" spans="1:11" x14ac:dyDescent="0.3">
      <c r="A1882" s="2">
        <f>IF(_xlfn.CONCAT(B1882:C1882)=_xlfn.CONCAT(B1881:C1881),MAX($A$2:A1881),MAX($A$2:A1881)+1)</f>
        <v>950</v>
      </c>
      <c r="B1882" s="3">
        <v>45296</v>
      </c>
      <c r="C1882" s="2" t="s">
        <v>108</v>
      </c>
      <c r="D1882" s="47" t="str">
        <f>_xlfn.XLOOKUP(C1882,Proveedores!A:A,Proveedores!B:B)</f>
        <v>COMERCIAL DE GALLARDO LTDA</v>
      </c>
      <c r="E1882" s="2">
        <v>124</v>
      </c>
      <c r="F1882" s="2" t="str">
        <f>_xlfn.XLOOKUP(E1882,Productos!A:A,Productos!B:B)</f>
        <v>PASTELERA (PASTA CHOCLO)</v>
      </c>
      <c r="G1882" s="2" t="str">
        <f>_xlfn.XLOOKUP(F1882,Productos!B:B,Productos!C:C)</f>
        <v>UN</v>
      </c>
      <c r="H1882" s="12">
        <v>2</v>
      </c>
      <c r="I1882" s="10">
        <v>3390</v>
      </c>
      <c r="J1882" s="14">
        <v>0</v>
      </c>
      <c r="K1882" s="10">
        <f t="shared" si="36"/>
        <v>6780</v>
      </c>
    </row>
    <row r="1883" spans="1:11" x14ac:dyDescent="0.3">
      <c r="A1883" s="2">
        <f>IF(_xlfn.CONCAT(B1883:C1883)=_xlfn.CONCAT(B1882:C1882),MAX($A$2:A1882),MAX($A$2:A1882)+1)</f>
        <v>950</v>
      </c>
      <c r="B1883" s="3">
        <v>45296</v>
      </c>
      <c r="C1883" s="2" t="s">
        <v>108</v>
      </c>
      <c r="D1883" s="47" t="str">
        <f>_xlfn.XLOOKUP(C1883,Proveedores!A:A,Proveedores!B:B)</f>
        <v>COMERCIAL DE GALLARDO LTDA</v>
      </c>
      <c r="E1883" s="2">
        <v>52</v>
      </c>
      <c r="F1883" s="2" t="str">
        <f>_xlfn.XLOOKUP(E1883,Productos!A:A,Productos!B:B)</f>
        <v>PRIMAVERA MINUTO VERDE</v>
      </c>
      <c r="G1883" s="2" t="str">
        <f>_xlfn.XLOOKUP(F1883,Productos!B:B,Productos!C:C)</f>
        <v>UN</v>
      </c>
      <c r="H1883" s="12">
        <v>1</v>
      </c>
      <c r="I1883" s="10">
        <v>2190</v>
      </c>
      <c r="J1883" s="14">
        <v>0</v>
      </c>
      <c r="K1883" s="10">
        <f t="shared" si="36"/>
        <v>2190</v>
      </c>
    </row>
    <row r="1884" spans="1:11" x14ac:dyDescent="0.3">
      <c r="A1884" s="2">
        <f>IF(_xlfn.CONCAT(B1884:C1884)=_xlfn.CONCAT(B1883:C1883),MAX($A$2:A1883),MAX($A$2:A1883)+1)</f>
        <v>951</v>
      </c>
      <c r="B1884" s="3">
        <v>45300</v>
      </c>
      <c r="C1884" s="2" t="s">
        <v>108</v>
      </c>
      <c r="D1884" s="47" t="str">
        <f>_xlfn.XLOOKUP(C1884,Proveedores!A:A,Proveedores!B:B)</f>
        <v>COMERCIAL DE GALLARDO LTDA</v>
      </c>
      <c r="E1884" s="2">
        <v>8</v>
      </c>
      <c r="F1884" s="2" t="str">
        <f>_xlfn.XLOOKUP(E1884,Productos!A:A,Productos!B:B)</f>
        <v>JAMON</v>
      </c>
      <c r="G1884" s="2" t="str">
        <f>_xlfn.XLOOKUP(F1884,Productos!B:B,Productos!C:C)</f>
        <v>KG</v>
      </c>
      <c r="H1884" s="12">
        <v>0.49</v>
      </c>
      <c r="I1884" s="10">
        <v>8200</v>
      </c>
      <c r="J1884" s="14">
        <v>0</v>
      </c>
      <c r="K1884" s="10">
        <f t="shared" si="36"/>
        <v>4018</v>
      </c>
    </row>
    <row r="1885" spans="1:11" x14ac:dyDescent="0.3">
      <c r="A1885" s="2">
        <f>IF(_xlfn.CONCAT(B1885:C1885)=_xlfn.CONCAT(B1884:C1884),MAX($A$2:A1884),MAX($A$2:A1884)+1)</f>
        <v>951</v>
      </c>
      <c r="B1885" s="3">
        <v>45300</v>
      </c>
      <c r="C1885" s="2" t="s">
        <v>108</v>
      </c>
      <c r="D1885" s="47" t="str">
        <f>_xlfn.XLOOKUP(C1885,Proveedores!A:A,Proveedores!B:B)</f>
        <v>COMERCIAL DE GALLARDO LTDA</v>
      </c>
      <c r="E1885" s="2">
        <v>23</v>
      </c>
      <c r="F1885" s="2" t="str">
        <f>_xlfn.XLOOKUP(E1885,Productos!A:A,Productos!B:B)</f>
        <v>MARGARINA</v>
      </c>
      <c r="G1885" s="2" t="str">
        <f>_xlfn.XLOOKUP(F1885,Productos!B:B,Productos!C:C)</f>
        <v>UN</v>
      </c>
      <c r="H1885" s="12">
        <v>2</v>
      </c>
      <c r="I1885" s="10">
        <v>1190</v>
      </c>
      <c r="J1885" s="14">
        <v>0</v>
      </c>
      <c r="K1885" s="10">
        <f t="shared" si="36"/>
        <v>2380</v>
      </c>
    </row>
    <row r="1886" spans="1:11" x14ac:dyDescent="0.3">
      <c r="A1886" s="2">
        <f>IF(_xlfn.CONCAT(B1886:C1886)=_xlfn.CONCAT(B1885:C1885),MAX($A$2:A1885),MAX($A$2:A1885)+1)</f>
        <v>951</v>
      </c>
      <c r="B1886" s="3">
        <v>45300</v>
      </c>
      <c r="C1886" s="2" t="s">
        <v>108</v>
      </c>
      <c r="D1886" s="47" t="str">
        <f>_xlfn.XLOOKUP(C1886,Proveedores!A:A,Proveedores!B:B)</f>
        <v>COMERCIAL DE GALLARDO LTDA</v>
      </c>
      <c r="E1886" s="2">
        <v>124</v>
      </c>
      <c r="F1886" s="2" t="str">
        <f>_xlfn.XLOOKUP(E1886,Productos!A:A,Productos!B:B)</f>
        <v>PASTELERA (PASTA CHOCLO)</v>
      </c>
      <c r="G1886" s="2" t="str">
        <f>_xlfn.XLOOKUP(F1886,Productos!B:B,Productos!C:C)</f>
        <v>UN</v>
      </c>
      <c r="H1886" s="12">
        <v>1</v>
      </c>
      <c r="I1886" s="10">
        <v>3390</v>
      </c>
      <c r="J1886" s="14">
        <v>0</v>
      </c>
      <c r="K1886" s="10">
        <f t="shared" si="36"/>
        <v>3390</v>
      </c>
    </row>
    <row r="1887" spans="1:11" x14ac:dyDescent="0.3">
      <c r="A1887" s="2">
        <f>IF(_xlfn.CONCAT(B1887:C1887)=_xlfn.CONCAT(B1886:C1886),MAX($A$2:A1886),MAX($A$2:A1886)+1)</f>
        <v>952</v>
      </c>
      <c r="B1887" s="3">
        <v>45303</v>
      </c>
      <c r="C1887" s="2" t="s">
        <v>108</v>
      </c>
      <c r="D1887" s="47" t="str">
        <f>_xlfn.XLOOKUP(C1887,Proveedores!A:A,Proveedores!B:B)</f>
        <v>COMERCIAL DE GALLARDO LTDA</v>
      </c>
      <c r="E1887" s="2">
        <v>1011</v>
      </c>
      <c r="F1887" s="2" t="str">
        <f>_xlfn.XLOOKUP(E1887,Productos!A:A,Productos!B:B)</f>
        <v>ART. LIMPIEZA</v>
      </c>
      <c r="G1887" s="2" t="str">
        <f>_xlfn.XLOOKUP(F1887,Productos!B:B,Productos!C:C)</f>
        <v>UN</v>
      </c>
      <c r="H1887" s="12">
        <v>1</v>
      </c>
      <c r="I1887" s="10">
        <v>590</v>
      </c>
      <c r="J1887" s="14">
        <v>0</v>
      </c>
      <c r="K1887" s="10">
        <f t="shared" si="36"/>
        <v>590</v>
      </c>
    </row>
    <row r="1888" spans="1:11" x14ac:dyDescent="0.3">
      <c r="A1888" s="2">
        <f>IF(_xlfn.CONCAT(B1888:C1888)=_xlfn.CONCAT(B1887:C1887),MAX($A$2:A1887),MAX($A$2:A1887)+1)</f>
        <v>952</v>
      </c>
      <c r="B1888" s="3">
        <v>45303</v>
      </c>
      <c r="C1888" s="2" t="s">
        <v>108</v>
      </c>
      <c r="D1888" s="47" t="str">
        <f>_xlfn.XLOOKUP(C1888,Proveedores!A:A,Proveedores!B:B)</f>
        <v>COMERCIAL DE GALLARDO LTDA</v>
      </c>
      <c r="E1888" s="2">
        <v>30</v>
      </c>
      <c r="F1888" s="2" t="str">
        <f>_xlfn.XLOOKUP(E1888,Productos!A:A,Productos!B:B)</f>
        <v>CHOCLO BOLSA 1KG</v>
      </c>
      <c r="G1888" s="2" t="str">
        <f>_xlfn.XLOOKUP(F1888,Productos!B:B,Productos!C:C)</f>
        <v>UN</v>
      </c>
      <c r="H1888" s="12">
        <v>1</v>
      </c>
      <c r="I1888" s="10">
        <v>2590</v>
      </c>
      <c r="J1888" s="14">
        <v>0</v>
      </c>
      <c r="K1888" s="10">
        <f t="shared" si="36"/>
        <v>2590</v>
      </c>
    </row>
    <row r="1889" spans="1:11" x14ac:dyDescent="0.3">
      <c r="A1889" s="2">
        <f>IF(_xlfn.CONCAT(B1889:C1889)=_xlfn.CONCAT(B1888:C1888),MAX($A$2:A1888),MAX($A$2:A1888)+1)</f>
        <v>952</v>
      </c>
      <c r="B1889" s="3">
        <v>45303</v>
      </c>
      <c r="C1889" s="2" t="s">
        <v>108</v>
      </c>
      <c r="D1889" s="47" t="str">
        <f>_xlfn.XLOOKUP(C1889,Proveedores!A:A,Proveedores!B:B)</f>
        <v>COMERCIAL DE GALLARDO LTDA</v>
      </c>
      <c r="E1889" s="2">
        <v>8</v>
      </c>
      <c r="F1889" s="2" t="str">
        <f>_xlfn.XLOOKUP(E1889,Productos!A:A,Productos!B:B)</f>
        <v>JAMON</v>
      </c>
      <c r="G1889" s="2" t="str">
        <f>_xlfn.XLOOKUP(F1889,Productos!B:B,Productos!C:C)</f>
        <v>KG</v>
      </c>
      <c r="H1889" s="12">
        <v>0.36499999999999999</v>
      </c>
      <c r="I1889" s="10">
        <v>8200</v>
      </c>
      <c r="J1889" s="14">
        <v>0</v>
      </c>
      <c r="K1889" s="10">
        <f t="shared" si="36"/>
        <v>2993</v>
      </c>
    </row>
    <row r="1890" spans="1:11" x14ac:dyDescent="0.3">
      <c r="A1890" s="2">
        <f>IF(_xlfn.CONCAT(B1890:C1890)=_xlfn.CONCAT(B1889:C1889),MAX($A$2:A1889),MAX($A$2:A1889)+1)</f>
        <v>952</v>
      </c>
      <c r="B1890" s="3">
        <v>45303</v>
      </c>
      <c r="C1890" s="2" t="s">
        <v>108</v>
      </c>
      <c r="D1890" s="47" t="str">
        <f>_xlfn.XLOOKUP(C1890,Proveedores!A:A,Proveedores!B:B)</f>
        <v>COMERCIAL DE GALLARDO LTDA</v>
      </c>
      <c r="E1890" s="2">
        <v>52</v>
      </c>
      <c r="F1890" s="2" t="str">
        <f>_xlfn.XLOOKUP(E1890,Productos!A:A,Productos!B:B)</f>
        <v>PRIMAVERA MINUTO VERDE</v>
      </c>
      <c r="G1890" s="2" t="str">
        <f>_xlfn.XLOOKUP(F1890,Productos!B:B,Productos!C:C)</f>
        <v>UN</v>
      </c>
      <c r="H1890" s="12">
        <v>1</v>
      </c>
      <c r="I1890" s="10">
        <v>2190</v>
      </c>
      <c r="J1890" s="14">
        <v>0</v>
      </c>
      <c r="K1890" s="10">
        <f t="shared" si="36"/>
        <v>2190</v>
      </c>
    </row>
    <row r="1891" spans="1:11" x14ac:dyDescent="0.3">
      <c r="A1891" s="2">
        <f>IF(_xlfn.CONCAT(B1891:C1891)=_xlfn.CONCAT(B1890:C1890),MAX($A$2:A1890),MAX($A$2:A1890)+1)</f>
        <v>952</v>
      </c>
      <c r="B1891" s="3">
        <v>45303</v>
      </c>
      <c r="C1891" s="2" t="s">
        <v>108</v>
      </c>
      <c r="D1891" s="47" t="str">
        <f>_xlfn.XLOOKUP(C1891,Proveedores!A:A,Proveedores!B:B)</f>
        <v>COMERCIAL DE GALLARDO LTDA</v>
      </c>
      <c r="E1891" s="2">
        <v>151</v>
      </c>
      <c r="F1891" s="2" t="str">
        <f>_xlfn.XLOOKUP(E1891,Productos!A:A,Productos!B:B)</f>
        <v>VIENESAS</v>
      </c>
      <c r="G1891" s="2" t="str">
        <f>_xlfn.XLOOKUP(F1891,Productos!B:B,Productos!C:C)</f>
        <v>UN</v>
      </c>
      <c r="H1891" s="12">
        <v>1</v>
      </c>
      <c r="I1891" s="10">
        <v>3890</v>
      </c>
      <c r="J1891" s="14">
        <v>0</v>
      </c>
      <c r="K1891" s="10">
        <f t="shared" si="36"/>
        <v>3890</v>
      </c>
    </row>
    <row r="1892" spans="1:11" x14ac:dyDescent="0.3">
      <c r="A1892" s="2">
        <f>IF(_xlfn.CONCAT(B1892:C1892)=_xlfn.CONCAT(B1891:C1891),MAX($A$2:A1891),MAX($A$2:A1891)+1)</f>
        <v>953</v>
      </c>
      <c r="B1892" s="3">
        <v>45310</v>
      </c>
      <c r="C1892" s="2" t="s">
        <v>108</v>
      </c>
      <c r="D1892" s="47" t="str">
        <f>_xlfn.XLOOKUP(C1892,Proveedores!A:A,Proveedores!B:B)</f>
        <v>COMERCIAL DE GALLARDO LTDA</v>
      </c>
      <c r="E1892" s="2">
        <v>8</v>
      </c>
      <c r="F1892" s="2" t="str">
        <f>_xlfn.XLOOKUP(E1892,Productos!A:A,Productos!B:B)</f>
        <v>JAMON</v>
      </c>
      <c r="G1892" s="2" t="str">
        <f>_xlfn.XLOOKUP(F1892,Productos!B:B,Productos!C:C)</f>
        <v>KG</v>
      </c>
      <c r="H1892" s="12">
        <v>0.34499999999999997</v>
      </c>
      <c r="I1892" s="10">
        <v>9160</v>
      </c>
      <c r="J1892" s="14">
        <v>0</v>
      </c>
      <c r="K1892" s="10">
        <f t="shared" si="36"/>
        <v>3160</v>
      </c>
    </row>
    <row r="1893" spans="1:11" x14ac:dyDescent="0.3">
      <c r="A1893" s="2">
        <f>IF(_xlfn.CONCAT(B1893:C1893)=_xlfn.CONCAT(B1892:C1892),MAX($A$2:A1892),MAX($A$2:A1892)+1)</f>
        <v>954</v>
      </c>
      <c r="B1893" s="3">
        <v>45315</v>
      </c>
      <c r="C1893" s="2" t="s">
        <v>108</v>
      </c>
      <c r="D1893" s="47" t="str">
        <f>_xlfn.XLOOKUP(C1893,Proveedores!A:A,Proveedores!B:B)</f>
        <v>COMERCIAL DE GALLARDO LTDA</v>
      </c>
      <c r="E1893" s="2">
        <v>30</v>
      </c>
      <c r="F1893" s="2" t="str">
        <f>_xlfn.XLOOKUP(E1893,Productos!A:A,Productos!B:B)</f>
        <v>CHOCLO BOLSA 1KG</v>
      </c>
      <c r="G1893" s="2" t="str">
        <f>_xlfn.XLOOKUP(F1893,Productos!B:B,Productos!C:C)</f>
        <v>UN</v>
      </c>
      <c r="H1893" s="12">
        <v>1</v>
      </c>
      <c r="I1893" s="10">
        <v>2590</v>
      </c>
      <c r="J1893" s="14">
        <v>0</v>
      </c>
      <c r="K1893" s="10">
        <f t="shared" si="36"/>
        <v>2590</v>
      </c>
    </row>
    <row r="1894" spans="1:11" x14ac:dyDescent="0.3">
      <c r="A1894" s="2">
        <f>IF(_xlfn.CONCAT(B1894:C1894)=_xlfn.CONCAT(B1893:C1893),MAX($A$2:A1893),MAX($A$2:A1893)+1)</f>
        <v>954</v>
      </c>
      <c r="B1894" s="3">
        <v>45315</v>
      </c>
      <c r="C1894" s="2" t="s">
        <v>108</v>
      </c>
      <c r="D1894" s="47" t="str">
        <f>_xlfn.XLOOKUP(C1894,Proveedores!A:A,Proveedores!B:B)</f>
        <v>COMERCIAL DE GALLARDO LTDA</v>
      </c>
      <c r="E1894" s="2">
        <v>8</v>
      </c>
      <c r="F1894" s="2" t="str">
        <f>_xlfn.XLOOKUP(E1894,Productos!A:A,Productos!B:B)</f>
        <v>JAMON</v>
      </c>
      <c r="G1894" s="2" t="str">
        <f>_xlfn.XLOOKUP(F1894,Productos!B:B,Productos!C:C)</f>
        <v>KG</v>
      </c>
      <c r="H1894" s="12">
        <v>0.44</v>
      </c>
      <c r="I1894" s="10">
        <v>9160</v>
      </c>
      <c r="J1894" s="14">
        <v>0</v>
      </c>
      <c r="K1894" s="10">
        <f t="shared" si="36"/>
        <v>4030</v>
      </c>
    </row>
    <row r="1895" spans="1:11" x14ac:dyDescent="0.3">
      <c r="A1895" s="2">
        <f>IF(_xlfn.CONCAT(B1895:C1895)=_xlfn.CONCAT(B1894:C1894),MAX($A$2:A1894),MAX($A$2:A1894)+1)</f>
        <v>954</v>
      </c>
      <c r="B1895" s="3">
        <v>45315</v>
      </c>
      <c r="C1895" s="2" t="s">
        <v>108</v>
      </c>
      <c r="D1895" s="47" t="str">
        <f>_xlfn.XLOOKUP(C1895,Proveedores!A:A,Proveedores!B:B)</f>
        <v>COMERCIAL DE GALLARDO LTDA</v>
      </c>
      <c r="E1895" s="2">
        <v>52</v>
      </c>
      <c r="F1895" s="2" t="str">
        <f>_xlfn.XLOOKUP(E1895,Productos!A:A,Productos!B:B)</f>
        <v>PRIMAVERA MINUTO VERDE</v>
      </c>
      <c r="G1895" s="2" t="str">
        <f>_xlfn.XLOOKUP(F1895,Productos!B:B,Productos!C:C)</f>
        <v>UN</v>
      </c>
      <c r="H1895" s="12">
        <v>1</v>
      </c>
      <c r="I1895" s="10">
        <v>2190</v>
      </c>
      <c r="J1895" s="14">
        <v>0</v>
      </c>
      <c r="K1895" s="10">
        <f t="shared" si="36"/>
        <v>2190</v>
      </c>
    </row>
    <row r="1896" spans="1:11" x14ac:dyDescent="0.3">
      <c r="A1896" s="2">
        <f>IF(_xlfn.CONCAT(B1896:C1896)=_xlfn.CONCAT(B1895:C1895),MAX($A$2:A1895),MAX($A$2:A1895)+1)</f>
        <v>954</v>
      </c>
      <c r="B1896" s="3">
        <v>45315</v>
      </c>
      <c r="C1896" s="2" t="s">
        <v>108</v>
      </c>
      <c r="D1896" s="47" t="str">
        <f>_xlfn.XLOOKUP(C1896,Proveedores!A:A,Proveedores!B:B)</f>
        <v>COMERCIAL DE GALLARDO LTDA</v>
      </c>
      <c r="E1896" s="2">
        <v>44</v>
      </c>
      <c r="F1896" s="2" t="str">
        <f>_xlfn.XLOOKUP(E1896,Productos!A:A,Productos!B:B)</f>
        <v>QUESO RALLADO</v>
      </c>
      <c r="G1896" s="2" t="str">
        <f>_xlfn.XLOOKUP(F1896,Productos!B:B,Productos!C:C)</f>
        <v>UN</v>
      </c>
      <c r="H1896" s="12">
        <v>1</v>
      </c>
      <c r="I1896" s="10">
        <v>500</v>
      </c>
      <c r="J1896" s="14">
        <v>0</v>
      </c>
      <c r="K1896" s="10">
        <f t="shared" si="36"/>
        <v>500</v>
      </c>
    </row>
    <row r="1897" spans="1:11" x14ac:dyDescent="0.3">
      <c r="A1897" s="2">
        <f>IF(_xlfn.CONCAT(B1897:C1897)=_xlfn.CONCAT(B1896:C1896),MAX($A$2:A1896),MAX($A$2:A1896)+1)</f>
        <v>955</v>
      </c>
      <c r="B1897" s="3">
        <v>45321</v>
      </c>
      <c r="C1897" s="2" t="s">
        <v>108</v>
      </c>
      <c r="D1897" s="47" t="str">
        <f>_xlfn.XLOOKUP(C1897,Proveedores!A:A,Proveedores!B:B)</f>
        <v>COMERCIAL DE GALLARDO LTDA</v>
      </c>
      <c r="E1897" s="2">
        <v>8</v>
      </c>
      <c r="F1897" s="2" t="str">
        <f>_xlfn.XLOOKUP(E1897,Productos!A:A,Productos!B:B)</f>
        <v>JAMON</v>
      </c>
      <c r="G1897" s="2" t="str">
        <f>_xlfn.XLOOKUP(F1897,Productos!B:B,Productos!C:C)</f>
        <v>KG</v>
      </c>
      <c r="H1897" s="12">
        <v>0.495</v>
      </c>
      <c r="I1897" s="10">
        <v>8200</v>
      </c>
      <c r="J1897" s="14">
        <v>0</v>
      </c>
      <c r="K1897" s="10">
        <f t="shared" si="36"/>
        <v>4059</v>
      </c>
    </row>
    <row r="1898" spans="1:11" x14ac:dyDescent="0.3">
      <c r="A1898" s="2">
        <f>IF(_xlfn.CONCAT(B1898:C1898)=_xlfn.CONCAT(B1897:C1897),MAX($A$2:A1897),MAX($A$2:A1897)+1)</f>
        <v>955</v>
      </c>
      <c r="B1898" s="3">
        <v>45321</v>
      </c>
      <c r="C1898" s="2" t="s">
        <v>108</v>
      </c>
      <c r="D1898" s="47" t="str">
        <f>_xlfn.XLOOKUP(C1898,Proveedores!A:A,Proveedores!B:B)</f>
        <v>COMERCIAL DE GALLARDO LTDA</v>
      </c>
      <c r="E1898" s="2">
        <v>126</v>
      </c>
      <c r="F1898" s="2" t="str">
        <f>_xlfn.XLOOKUP(E1898,Productos!A:A,Productos!B:B)</f>
        <v>PAVO - PECHUGA</v>
      </c>
      <c r="G1898" s="2" t="str">
        <f>_xlfn.XLOOKUP(F1898,Productos!B:B,Productos!C:C)</f>
        <v>KG</v>
      </c>
      <c r="H1898" s="12">
        <v>0.28000000000000003</v>
      </c>
      <c r="I1898" s="10">
        <v>7560</v>
      </c>
      <c r="J1898" s="14">
        <v>0</v>
      </c>
      <c r="K1898" s="10">
        <f t="shared" si="36"/>
        <v>2117</v>
      </c>
    </row>
    <row r="1899" spans="1:11" x14ac:dyDescent="0.3">
      <c r="A1899" s="2">
        <f>IF(_xlfn.CONCAT(B1899:C1899)=_xlfn.CONCAT(B1898:C1898),MAX($A$2:A1898),MAX($A$2:A1898)+1)</f>
        <v>956</v>
      </c>
      <c r="B1899" s="3">
        <v>45293</v>
      </c>
      <c r="C1899" s="2" t="s">
        <v>116</v>
      </c>
      <c r="D1899" s="47" t="str">
        <f>_xlfn.XLOOKUP(C1899,Proveedores!A:A,Proveedores!B:B)</f>
        <v>EMPRESA COMERCIAL LA VEGA</v>
      </c>
      <c r="E1899" s="2">
        <v>56</v>
      </c>
      <c r="F1899" s="2" t="str">
        <f>_xlfn.XLOOKUP(E1899,Productos!A:A,Productos!B:B)</f>
        <v>VERDURAS</v>
      </c>
      <c r="G1899" s="2" t="str">
        <f>_xlfn.XLOOKUP(F1899,Productos!B:B,Productos!C:C)</f>
        <v>UN</v>
      </c>
      <c r="H1899" s="12">
        <v>1</v>
      </c>
      <c r="I1899" s="10">
        <v>1200</v>
      </c>
      <c r="J1899" s="14">
        <v>0</v>
      </c>
      <c r="K1899" s="10">
        <f t="shared" si="36"/>
        <v>1200</v>
      </c>
    </row>
    <row r="1900" spans="1:11" x14ac:dyDescent="0.3">
      <c r="A1900" s="2">
        <f>IF(_xlfn.CONCAT(B1900:C1900)=_xlfn.CONCAT(B1899:C1899),MAX($A$2:A1899),MAX($A$2:A1899)+1)</f>
        <v>957</v>
      </c>
      <c r="B1900" s="3">
        <v>45294</v>
      </c>
      <c r="C1900" s="2" t="s">
        <v>116</v>
      </c>
      <c r="D1900" s="47" t="str">
        <f>_xlfn.XLOOKUP(C1900,Proveedores!A:A,Proveedores!B:B)</f>
        <v>EMPRESA COMERCIAL LA VEGA</v>
      </c>
      <c r="E1900" s="2">
        <v>56</v>
      </c>
      <c r="F1900" s="2" t="str">
        <f>_xlfn.XLOOKUP(E1900,Productos!A:A,Productos!B:B)</f>
        <v>VERDURAS</v>
      </c>
      <c r="G1900" s="2" t="str">
        <f>_xlfn.XLOOKUP(F1900,Productos!B:B,Productos!C:C)</f>
        <v>UN</v>
      </c>
      <c r="H1900" s="12">
        <v>1</v>
      </c>
      <c r="I1900" s="10">
        <v>3300</v>
      </c>
      <c r="J1900" s="14">
        <v>0</v>
      </c>
      <c r="K1900" s="10">
        <f t="shared" si="36"/>
        <v>3300</v>
      </c>
    </row>
    <row r="1901" spans="1:11" x14ac:dyDescent="0.3">
      <c r="A1901" s="2">
        <f>IF(_xlfn.CONCAT(B1901:C1901)=_xlfn.CONCAT(B1900:C1900),MAX($A$2:A1900),MAX($A$2:A1900)+1)</f>
        <v>958</v>
      </c>
      <c r="B1901" s="3">
        <v>45294</v>
      </c>
      <c r="C1901" s="2" t="s">
        <v>786</v>
      </c>
      <c r="D1901" s="47" t="str">
        <f>_xlfn.XLOOKUP(C1901,Proveedores!A:A,Proveedores!B:B)</f>
        <v>CARNES 2 DE JULIO</v>
      </c>
      <c r="E1901" s="2">
        <v>10</v>
      </c>
      <c r="F1901" s="2" t="str">
        <f>_xlfn.XLOOKUP(E1901,Productos!A:A,Productos!B:B)</f>
        <v>TRUTRO ALA</v>
      </c>
      <c r="G1901" s="2" t="str">
        <f>_xlfn.XLOOKUP(F1901,Productos!B:B,Productos!C:C)</f>
        <v>KG</v>
      </c>
      <c r="H1901" s="12">
        <v>1.6285714285714286</v>
      </c>
      <c r="I1901" s="10">
        <v>3500</v>
      </c>
      <c r="J1901" s="14">
        <v>0</v>
      </c>
      <c r="K1901" s="10">
        <f t="shared" si="36"/>
        <v>5700</v>
      </c>
    </row>
    <row r="1902" spans="1:11" x14ac:dyDescent="0.3">
      <c r="A1902" s="2">
        <f>IF(_xlfn.CONCAT(B1902:C1902)=_xlfn.CONCAT(B1901:C1901),MAX($A$2:A1901),MAX($A$2:A1901)+1)</f>
        <v>959</v>
      </c>
      <c r="B1902" s="3">
        <v>45295</v>
      </c>
      <c r="C1902" s="2" t="s">
        <v>116</v>
      </c>
      <c r="D1902" s="47" t="str">
        <f>_xlfn.XLOOKUP(C1902,Proveedores!A:A,Proveedores!B:B)</f>
        <v>EMPRESA COMERCIAL LA VEGA</v>
      </c>
      <c r="E1902" s="2">
        <v>152</v>
      </c>
      <c r="F1902" s="2" t="str">
        <f>_xlfn.XLOOKUP(E1902,Productos!A:A,Productos!B:B)</f>
        <v>CHOCLOS</v>
      </c>
      <c r="G1902" s="2" t="str">
        <f>_xlfn.XLOOKUP(F1902,Productos!B:B,Productos!C:C)</f>
        <v>UN</v>
      </c>
      <c r="H1902" s="12">
        <v>6</v>
      </c>
      <c r="I1902" s="10">
        <v>500</v>
      </c>
      <c r="J1902" s="14">
        <v>0</v>
      </c>
      <c r="K1902" s="10">
        <f t="shared" si="36"/>
        <v>3000</v>
      </c>
    </row>
    <row r="1903" spans="1:11" x14ac:dyDescent="0.3">
      <c r="A1903" s="2">
        <f>IF(_xlfn.CONCAT(B1903:C1903)=_xlfn.CONCAT(B1902:C1902),MAX($A$2:A1902),MAX($A$2:A1902)+1)</f>
        <v>960</v>
      </c>
      <c r="B1903" s="3">
        <v>45295</v>
      </c>
      <c r="C1903" s="2" t="s">
        <v>458</v>
      </c>
      <c r="D1903" s="47" t="str">
        <f>_xlfn.XLOOKUP(C1903,Proveedores!A:A,Proveedores!B:B)</f>
        <v>CARNICERIA LONQUIMAY</v>
      </c>
      <c r="E1903" s="2">
        <v>59</v>
      </c>
      <c r="F1903" s="2" t="str">
        <f>_xlfn.XLOOKUP(E1903,Productos!A:A,Productos!B:B)</f>
        <v>GUATA CALLO</v>
      </c>
      <c r="G1903" s="2" t="str">
        <f>_xlfn.XLOOKUP(F1903,Productos!B:B,Productos!C:C)</f>
        <v>KG</v>
      </c>
      <c r="H1903" s="12">
        <v>3.4482758620689653</v>
      </c>
      <c r="I1903" s="10">
        <v>5800</v>
      </c>
      <c r="J1903" s="14">
        <v>0</v>
      </c>
      <c r="K1903" s="10">
        <f t="shared" si="36"/>
        <v>20000</v>
      </c>
    </row>
    <row r="1904" spans="1:11" x14ac:dyDescent="0.3">
      <c r="A1904" s="2">
        <f>IF(_xlfn.CONCAT(B1904:C1904)=_xlfn.CONCAT(B1903:C1903),MAX($A$2:A1903),MAX($A$2:A1903)+1)</f>
        <v>961</v>
      </c>
      <c r="B1904" s="3">
        <v>45296</v>
      </c>
      <c r="C1904" s="2" t="s">
        <v>245</v>
      </c>
      <c r="D1904" s="47" t="str">
        <f>_xlfn.XLOOKUP(C1904,Proveedores!A:A,Proveedores!B:B)</f>
        <v>COLECTIVOS 15</v>
      </c>
      <c r="E1904" s="2">
        <v>1004</v>
      </c>
      <c r="F1904" s="2" t="str">
        <f>_xlfn.XLOOKUP(E1904,Productos!A:A,Productos!B:B)</f>
        <v>TRANSPORTE</v>
      </c>
      <c r="G1904" s="2" t="str">
        <f>_xlfn.XLOOKUP(F1904,Productos!B:B,Productos!C:C)</f>
        <v>UN</v>
      </c>
      <c r="H1904" s="12">
        <v>4</v>
      </c>
      <c r="I1904" s="10">
        <v>1100</v>
      </c>
      <c r="J1904" s="14">
        <v>0</v>
      </c>
      <c r="K1904" s="10">
        <f t="shared" si="36"/>
        <v>4400</v>
      </c>
    </row>
    <row r="1905" spans="1:11" x14ac:dyDescent="0.3">
      <c r="A1905" s="2">
        <f>IF(_xlfn.CONCAT(B1905:C1905)=_xlfn.CONCAT(B1904:C1904),MAX($A$2:A1904),MAX($A$2:A1904)+1)</f>
        <v>962</v>
      </c>
      <c r="B1905" s="3">
        <v>45299</v>
      </c>
      <c r="C1905" s="2" t="s">
        <v>721</v>
      </c>
      <c r="D1905" s="47" t="str">
        <f>_xlfn.XLOOKUP(C1905,Proveedores!A:A,Proveedores!B:B)</f>
        <v>FLOPPY VENTA HUEVOS</v>
      </c>
      <c r="E1905" s="2">
        <v>32</v>
      </c>
      <c r="F1905" s="2" t="str">
        <f>_xlfn.XLOOKUP(E1905,Productos!A:A,Productos!B:B)</f>
        <v>HUEVOS 30 - BANDEJA</v>
      </c>
      <c r="G1905" s="2" t="str">
        <f>_xlfn.XLOOKUP(F1905,Productos!B:B,Productos!C:C)</f>
        <v>UN</v>
      </c>
      <c r="H1905" s="12">
        <v>1</v>
      </c>
      <c r="I1905" s="10">
        <v>6000</v>
      </c>
      <c r="J1905" s="14">
        <v>0</v>
      </c>
      <c r="K1905" s="10">
        <f t="shared" si="36"/>
        <v>6000</v>
      </c>
    </row>
    <row r="1906" spans="1:11" x14ac:dyDescent="0.3">
      <c r="A1906" s="2">
        <f>IF(_xlfn.CONCAT(B1906:C1906)=_xlfn.CONCAT(B1905:C1905),MAX($A$2:A1905),MAX($A$2:A1905)+1)</f>
        <v>963</v>
      </c>
      <c r="B1906" s="3">
        <v>45299</v>
      </c>
      <c r="C1906" s="2" t="s">
        <v>116</v>
      </c>
      <c r="D1906" s="47" t="str">
        <f>_xlfn.XLOOKUP(C1906,Proveedores!A:A,Proveedores!B:B)</f>
        <v>EMPRESA COMERCIAL LA VEGA</v>
      </c>
      <c r="E1906" s="2">
        <v>149</v>
      </c>
      <c r="F1906" s="2" t="str">
        <f>_xlfn.XLOOKUP(E1906,Productos!A:A,Productos!B:B)</f>
        <v>MALLA CEBOLLA</v>
      </c>
      <c r="G1906" s="2" t="str">
        <f>_xlfn.XLOOKUP(F1906,Productos!B:B,Productos!C:C)</f>
        <v>UN</v>
      </c>
      <c r="H1906" s="12">
        <v>1</v>
      </c>
      <c r="I1906" s="10">
        <v>10000</v>
      </c>
      <c r="J1906" s="14">
        <v>0</v>
      </c>
      <c r="K1906" s="10">
        <f t="shared" si="36"/>
        <v>10000</v>
      </c>
    </row>
    <row r="1907" spans="1:11" x14ac:dyDescent="0.3">
      <c r="A1907" s="2">
        <f>IF(_xlfn.CONCAT(B1907:C1907)=_xlfn.CONCAT(B1906:C1906),MAX($A$2:A1906),MAX($A$2:A1906)+1)</f>
        <v>964</v>
      </c>
      <c r="B1907" s="3">
        <v>45299</v>
      </c>
      <c r="C1907" s="2" t="s">
        <v>233</v>
      </c>
      <c r="D1907" s="47" t="str">
        <f>_xlfn.XLOOKUP(C1907,Proveedores!A:A,Proveedores!B:B)</f>
        <v>AURIGAS - ABASTIBLE</v>
      </c>
      <c r="E1907" s="2">
        <v>1006</v>
      </c>
      <c r="F1907" s="2" t="str">
        <f>_xlfn.XLOOKUP(E1907,Productos!A:A,Productos!B:B)</f>
        <v>GAS - GALONES</v>
      </c>
      <c r="G1907" s="2" t="str">
        <f>_xlfn.XLOOKUP(F1907,Productos!B:B,Productos!C:C)</f>
        <v>UN</v>
      </c>
      <c r="H1907" s="12">
        <v>2</v>
      </c>
      <c r="I1907" s="10">
        <f>39800/2</f>
        <v>19900</v>
      </c>
      <c r="J1907" s="14">
        <v>0</v>
      </c>
      <c r="K1907" s="10">
        <f t="shared" si="36"/>
        <v>39800</v>
      </c>
    </row>
    <row r="1908" spans="1:11" x14ac:dyDescent="0.3">
      <c r="A1908" s="2">
        <f>IF(_xlfn.CONCAT(B1908:C1908)=_xlfn.CONCAT(B1907:C1907),MAX($A$2:A1907),MAX($A$2:A1907)+1)</f>
        <v>965</v>
      </c>
      <c r="B1908" s="3">
        <v>45296</v>
      </c>
      <c r="C1908" s="2" t="s">
        <v>786</v>
      </c>
      <c r="D1908" s="47" t="str">
        <f>_xlfn.XLOOKUP(C1908,Proveedores!A:A,Proveedores!B:B)</f>
        <v>CARNES 2 DE JULIO</v>
      </c>
      <c r="E1908" s="2">
        <v>10</v>
      </c>
      <c r="F1908" s="2" t="str">
        <f>_xlfn.XLOOKUP(E1908,Productos!A:A,Productos!B:B)</f>
        <v>TRUTRO ALA</v>
      </c>
      <c r="G1908" s="2" t="str">
        <f>_xlfn.XLOOKUP(F1908,Productos!B:B,Productos!C:C)</f>
        <v>KG</v>
      </c>
      <c r="H1908" s="12">
        <v>3.4285714285714284</v>
      </c>
      <c r="I1908" s="10">
        <v>3500</v>
      </c>
      <c r="J1908" s="14">
        <v>0</v>
      </c>
      <c r="K1908" s="10">
        <f t="shared" si="36"/>
        <v>12000</v>
      </c>
    </row>
    <row r="1909" spans="1:11" x14ac:dyDescent="0.3">
      <c r="A1909" s="2">
        <f>IF(_xlfn.CONCAT(B1909:C1909)=_xlfn.CONCAT(B1908:C1908),MAX($A$2:A1908),MAX($A$2:A1908)+1)</f>
        <v>966</v>
      </c>
      <c r="B1909" s="3">
        <v>45299</v>
      </c>
      <c r="C1909" s="2" t="s">
        <v>116</v>
      </c>
      <c r="D1909" s="47" t="str">
        <f>_xlfn.XLOOKUP(C1909,Proveedores!A:A,Proveedores!B:B)</f>
        <v>EMPRESA COMERCIAL LA VEGA</v>
      </c>
      <c r="E1909" s="2">
        <v>153</v>
      </c>
      <c r="F1909" s="2" t="str">
        <f>_xlfn.XLOOKUP(E1909,Productos!A:A,Productos!B:B)</f>
        <v>PALTAS</v>
      </c>
      <c r="G1909" s="2" t="str">
        <f>_xlfn.XLOOKUP(F1909,Productos!B:B,Productos!C:C)</f>
        <v>KG</v>
      </c>
      <c r="H1909" s="12">
        <v>1.5</v>
      </c>
      <c r="I1909" s="10">
        <v>5100</v>
      </c>
      <c r="J1909" s="14">
        <v>0</v>
      </c>
      <c r="K1909" s="10">
        <f t="shared" si="36"/>
        <v>7650</v>
      </c>
    </row>
    <row r="1910" spans="1:11" x14ac:dyDescent="0.3">
      <c r="A1910" s="2">
        <f>IF(_xlfn.CONCAT(B1910:C1910)=_xlfn.CONCAT(B1909:C1909),MAX($A$2:A1909),MAX($A$2:A1909)+1)</f>
        <v>966</v>
      </c>
      <c r="B1910" s="3">
        <v>45299</v>
      </c>
      <c r="C1910" s="2" t="s">
        <v>116</v>
      </c>
      <c r="D1910" s="47" t="str">
        <f>_xlfn.XLOOKUP(C1910,Proveedores!A:A,Proveedores!B:B)</f>
        <v>EMPRESA COMERCIAL LA VEGA</v>
      </c>
      <c r="E1910" s="2">
        <v>152</v>
      </c>
      <c r="F1910" s="2" t="str">
        <f>_xlfn.XLOOKUP(E1910,Productos!A:A,Productos!B:B)</f>
        <v>CHOCLOS</v>
      </c>
      <c r="G1910" s="2" t="str">
        <f>_xlfn.XLOOKUP(F1910,Productos!B:B,Productos!C:C)</f>
        <v>UN</v>
      </c>
      <c r="H1910" s="12">
        <v>20</v>
      </c>
      <c r="I1910" s="10">
        <v>500</v>
      </c>
      <c r="J1910" s="14">
        <v>0</v>
      </c>
      <c r="K1910" s="10">
        <f t="shared" si="36"/>
        <v>10000</v>
      </c>
    </row>
    <row r="1911" spans="1:11" x14ac:dyDescent="0.3">
      <c r="A1911" s="2">
        <f>IF(_xlfn.CONCAT(B1911:C1911)=_xlfn.CONCAT(B1910:C1910),MAX($A$2:A1910),MAX($A$2:A1910)+1)</f>
        <v>967</v>
      </c>
      <c r="B1911" s="3">
        <v>45300</v>
      </c>
      <c r="C1911" s="2" t="s">
        <v>116</v>
      </c>
      <c r="D1911" s="47" t="str">
        <f>_xlfn.XLOOKUP(C1911,Proveedores!A:A,Proveedores!B:B)</f>
        <v>EMPRESA COMERCIAL LA VEGA</v>
      </c>
      <c r="E1911" s="2">
        <v>154</v>
      </c>
      <c r="F1911" s="2" t="str">
        <f>_xlfn.XLOOKUP(E1911,Productos!A:A,Productos!B:B)</f>
        <v>POROTOS</v>
      </c>
      <c r="G1911" s="2" t="str">
        <f>_xlfn.XLOOKUP(F1911,Productos!B:B,Productos!C:C)</f>
        <v>KG</v>
      </c>
      <c r="H1911" s="12">
        <v>1</v>
      </c>
      <c r="I1911" s="10">
        <v>4700</v>
      </c>
      <c r="J1911" s="14">
        <v>0</v>
      </c>
      <c r="K1911" s="10">
        <f t="shared" si="36"/>
        <v>4700</v>
      </c>
    </row>
    <row r="1912" spans="1:11" x14ac:dyDescent="0.3">
      <c r="A1912" s="2">
        <f>IF(_xlfn.CONCAT(B1912:C1912)=_xlfn.CONCAT(B1911:C1911),MAX($A$2:A1911),MAX($A$2:A1911)+1)</f>
        <v>968</v>
      </c>
      <c r="B1912" s="3">
        <v>45301</v>
      </c>
      <c r="C1912" s="2" t="s">
        <v>116</v>
      </c>
      <c r="D1912" s="47" t="str">
        <f>_xlfn.XLOOKUP(C1912,Proveedores!A:A,Proveedores!B:B)</f>
        <v>EMPRESA COMERCIAL LA VEGA</v>
      </c>
      <c r="E1912" s="2">
        <v>152</v>
      </c>
      <c r="F1912" s="2" t="str">
        <f>_xlfn.XLOOKUP(E1912,Productos!A:A,Productos!B:B)</f>
        <v>CHOCLOS</v>
      </c>
      <c r="G1912" s="2" t="str">
        <f>_xlfn.XLOOKUP(F1912,Productos!B:B,Productos!C:C)</f>
        <v>UN</v>
      </c>
      <c r="H1912" s="12">
        <v>10</v>
      </c>
      <c r="I1912" s="10">
        <v>500</v>
      </c>
      <c r="J1912" s="14">
        <v>0</v>
      </c>
      <c r="K1912" s="10">
        <f t="shared" si="36"/>
        <v>5000</v>
      </c>
    </row>
    <row r="1913" spans="1:11" x14ac:dyDescent="0.3">
      <c r="A1913" s="2">
        <f>IF(_xlfn.CONCAT(B1913:C1913)=_xlfn.CONCAT(B1912:C1912),MAX($A$2:A1912),MAX($A$2:A1912)+1)</f>
        <v>969</v>
      </c>
      <c r="B1913" s="3">
        <v>45302</v>
      </c>
      <c r="C1913" s="2" t="s">
        <v>116</v>
      </c>
      <c r="D1913" s="47" t="str">
        <f>_xlfn.XLOOKUP(C1913,Proveedores!A:A,Proveedores!B:B)</f>
        <v>EMPRESA COMERCIAL LA VEGA</v>
      </c>
      <c r="E1913" s="2">
        <v>148</v>
      </c>
      <c r="F1913" s="2" t="str">
        <f>_xlfn.XLOOKUP(E1913,Productos!A:A,Productos!B:B)</f>
        <v>SACO PAPAS</v>
      </c>
      <c r="G1913" s="2" t="str">
        <f>_xlfn.XLOOKUP(F1913,Productos!B:B,Productos!C:C)</f>
        <v>UN</v>
      </c>
      <c r="H1913" s="12">
        <v>1</v>
      </c>
      <c r="I1913" s="10">
        <v>18000</v>
      </c>
      <c r="J1913" s="14">
        <v>0</v>
      </c>
      <c r="K1913" s="10">
        <f t="shared" si="36"/>
        <v>18000</v>
      </c>
    </row>
    <row r="1914" spans="1:11" x14ac:dyDescent="0.3">
      <c r="A1914" s="2">
        <f>IF(_xlfn.CONCAT(B1914:C1914)=_xlfn.CONCAT(B1913:C1913),MAX($A$2:A1913),MAX($A$2:A1913)+1)</f>
        <v>970</v>
      </c>
      <c r="B1914" s="3">
        <v>45303</v>
      </c>
      <c r="C1914" s="2" t="s">
        <v>116</v>
      </c>
      <c r="D1914" s="47" t="str">
        <f>_xlfn.XLOOKUP(C1914,Proveedores!A:A,Proveedores!B:B)</f>
        <v>EMPRESA COMERCIAL LA VEGA</v>
      </c>
      <c r="E1914" s="2">
        <v>150</v>
      </c>
      <c r="F1914" s="2" t="str">
        <f>_xlfn.XLOOKUP(E1914,Productos!A:A,Productos!B:B)</f>
        <v>GAMELA TOMATE</v>
      </c>
      <c r="G1914" s="2" t="str">
        <f>_xlfn.XLOOKUP(F1914,Productos!B:B,Productos!C:C)</f>
        <v>UN</v>
      </c>
      <c r="H1914" s="12">
        <v>1</v>
      </c>
      <c r="I1914" s="10">
        <v>10000</v>
      </c>
      <c r="J1914" s="14">
        <v>0</v>
      </c>
      <c r="K1914" s="10">
        <f t="shared" si="36"/>
        <v>10000</v>
      </c>
    </row>
    <row r="1915" spans="1:11" x14ac:dyDescent="0.3">
      <c r="A1915" s="2">
        <f>IF(_xlfn.CONCAT(B1915:C1915)=_xlfn.CONCAT(B1914:C1914),MAX($A$2:A1914),MAX($A$2:A1914)+1)</f>
        <v>970</v>
      </c>
      <c r="B1915" s="3">
        <v>45303</v>
      </c>
      <c r="C1915" s="2" t="s">
        <v>116</v>
      </c>
      <c r="D1915" s="47" t="str">
        <f>_xlfn.XLOOKUP(C1915,Proveedores!A:A,Proveedores!B:B)</f>
        <v>EMPRESA COMERCIAL LA VEGA</v>
      </c>
      <c r="E1915" s="2">
        <v>154</v>
      </c>
      <c r="F1915" s="2" t="str">
        <f>_xlfn.XLOOKUP(E1915,Productos!A:A,Productos!B:B)</f>
        <v>POROTOS</v>
      </c>
      <c r="G1915" s="2" t="str">
        <f>_xlfn.XLOOKUP(F1915,Productos!B:B,Productos!C:C)</f>
        <v>KG</v>
      </c>
      <c r="H1915" s="12">
        <v>2</v>
      </c>
      <c r="I1915" s="10">
        <v>2200</v>
      </c>
      <c r="J1915" s="14">
        <v>0</v>
      </c>
      <c r="K1915" s="10">
        <f t="shared" si="36"/>
        <v>4400</v>
      </c>
    </row>
    <row r="1916" spans="1:11" x14ac:dyDescent="0.3">
      <c r="A1916" s="2">
        <f>IF(_xlfn.CONCAT(B1916:C1916)=_xlfn.CONCAT(B1915:C1915),MAX($A$2:A1915),MAX($A$2:A1915)+1)</f>
        <v>971</v>
      </c>
      <c r="B1916" s="3">
        <v>45303</v>
      </c>
      <c r="C1916" s="2" t="s">
        <v>458</v>
      </c>
      <c r="D1916" s="47" t="str">
        <f>_xlfn.XLOOKUP(C1916,Proveedores!A:A,Proveedores!B:B)</f>
        <v>CARNICERIA LONQUIMAY</v>
      </c>
      <c r="E1916" s="2">
        <v>12</v>
      </c>
      <c r="F1916" s="2" t="str">
        <f>_xlfn.XLOOKUP(E1916,Productos!A:A,Productos!B:B)</f>
        <v>CARNE MOLIDA</v>
      </c>
      <c r="G1916" s="2" t="str">
        <f>_xlfn.XLOOKUP(F1916,Productos!B:B,Productos!C:C)</f>
        <v>KG</v>
      </c>
      <c r="H1916" s="12">
        <v>1.25</v>
      </c>
      <c r="I1916" s="10">
        <v>8000</v>
      </c>
      <c r="J1916" s="14">
        <v>0</v>
      </c>
      <c r="K1916" s="10">
        <f t="shared" si="36"/>
        <v>10000</v>
      </c>
    </row>
    <row r="1917" spans="1:11" x14ac:dyDescent="0.3">
      <c r="A1917" s="2">
        <f>IF(_xlfn.CONCAT(B1917:C1917)=_xlfn.CONCAT(B1916:C1916),MAX($A$2:A1916),MAX($A$2:A1916)+1)</f>
        <v>972</v>
      </c>
      <c r="B1917" s="3">
        <v>45303</v>
      </c>
      <c r="C1917" s="2" t="s">
        <v>786</v>
      </c>
      <c r="D1917" s="47" t="str">
        <f>_xlfn.XLOOKUP(C1917,Proveedores!A:A,Proveedores!B:B)</f>
        <v>CARNES 2 DE JULIO</v>
      </c>
      <c r="E1917" s="2">
        <v>133</v>
      </c>
      <c r="F1917" s="2" t="str">
        <f>_xlfn.XLOOKUP(E1917,Productos!A:A,Productos!B:B)</f>
        <v>COSTILLAR</v>
      </c>
      <c r="G1917" s="2" t="str">
        <f>_xlfn.XLOOKUP(F1917,Productos!B:B,Productos!C:C)</f>
        <v>KG</v>
      </c>
      <c r="H1917" s="12">
        <v>1.476923076923077</v>
      </c>
      <c r="I1917" s="10">
        <v>6500</v>
      </c>
      <c r="J1917" s="14">
        <v>0</v>
      </c>
      <c r="K1917" s="10">
        <f t="shared" si="36"/>
        <v>9600</v>
      </c>
    </row>
    <row r="1918" spans="1:11" x14ac:dyDescent="0.3">
      <c r="A1918" s="2">
        <f>IF(_xlfn.CONCAT(B1918:C1918)=_xlfn.CONCAT(B1917:C1917),MAX($A$2:A1917),MAX($A$2:A1917)+1)</f>
        <v>973</v>
      </c>
      <c r="B1918" s="3">
        <v>45306</v>
      </c>
      <c r="C1918" s="2" t="s">
        <v>116</v>
      </c>
      <c r="D1918" s="47" t="str">
        <f>_xlfn.XLOOKUP(C1918,Proveedores!A:A,Proveedores!B:B)</f>
        <v>EMPRESA COMERCIAL LA VEGA</v>
      </c>
      <c r="E1918" s="2">
        <v>1055</v>
      </c>
      <c r="F1918" s="2" t="str">
        <f>_xlfn.XLOOKUP(E1918,Productos!A:A,Productos!B:B)</f>
        <v>QUESO CABRA</v>
      </c>
      <c r="G1918" s="2" t="str">
        <f>_xlfn.XLOOKUP(F1918,Productos!B:B,Productos!C:C)</f>
        <v>KG</v>
      </c>
      <c r="H1918" s="12">
        <v>0.85833333333333328</v>
      </c>
      <c r="I1918" s="10">
        <v>12000</v>
      </c>
      <c r="J1918" s="14">
        <v>0</v>
      </c>
      <c r="K1918" s="10">
        <f t="shared" si="36"/>
        <v>10300</v>
      </c>
    </row>
    <row r="1919" spans="1:11" x14ac:dyDescent="0.3">
      <c r="A1919" s="2">
        <f>IF(_xlfn.CONCAT(B1919:C1919)=_xlfn.CONCAT(B1918:C1918),MAX($A$2:A1918),MAX($A$2:A1918)+1)</f>
        <v>974</v>
      </c>
      <c r="B1919" s="3">
        <v>45307</v>
      </c>
      <c r="C1919" s="2" t="s">
        <v>896</v>
      </c>
      <c r="D1919" s="47" t="str">
        <f>_xlfn.XLOOKUP(C1919,Proveedores!A:A,Proveedores!B:B)</f>
        <v>JUAN</v>
      </c>
      <c r="E1919" s="2">
        <v>1056</v>
      </c>
      <c r="F1919" s="2" t="str">
        <f>_xlfn.XLOOKUP(E1919,Productos!A:A,Productos!B:B)</f>
        <v>FUMIGACIÓN</v>
      </c>
      <c r="G1919" s="2" t="str">
        <f>_xlfn.XLOOKUP(F1919,Productos!B:B,Productos!C:C)</f>
        <v>UN</v>
      </c>
      <c r="H1919" s="12">
        <v>1</v>
      </c>
      <c r="I1919" s="10">
        <v>25000</v>
      </c>
      <c r="J1919" s="14">
        <v>0</v>
      </c>
      <c r="K1919" s="10">
        <f t="shared" si="36"/>
        <v>25000</v>
      </c>
    </row>
    <row r="1920" spans="1:11" x14ac:dyDescent="0.3">
      <c r="A1920" s="2">
        <f>IF(_xlfn.CONCAT(B1920:C1920)=_xlfn.CONCAT(B1919:C1919),MAX($A$2:A1919),MAX($A$2:A1919)+1)</f>
        <v>975</v>
      </c>
      <c r="B1920" s="3">
        <v>45307</v>
      </c>
      <c r="C1920" s="2" t="s">
        <v>158</v>
      </c>
      <c r="D1920" s="47" t="str">
        <f>_xlfn.XLOOKUP(C1920,Proveedores!A:A,Proveedores!B:B)</f>
        <v>OTROS</v>
      </c>
      <c r="E1920" s="2">
        <v>-1</v>
      </c>
      <c r="F1920" s="2" t="s">
        <v>898</v>
      </c>
      <c r="G1920" s="2" t="s">
        <v>127</v>
      </c>
      <c r="H1920" s="12">
        <v>1</v>
      </c>
      <c r="I1920" s="10">
        <v>10000</v>
      </c>
      <c r="J1920" s="14">
        <v>0</v>
      </c>
      <c r="K1920" s="10">
        <f t="shared" si="36"/>
        <v>10000</v>
      </c>
    </row>
    <row r="1921" spans="1:11" x14ac:dyDescent="0.3">
      <c r="A1921" s="2">
        <f>IF(_xlfn.CONCAT(B1921:C1921)=_xlfn.CONCAT(B1920:C1920),MAX($A$2:A1920),MAX($A$2:A1920)+1)</f>
        <v>976</v>
      </c>
      <c r="B1921" s="3">
        <v>45308</v>
      </c>
      <c r="C1921" s="2" t="s">
        <v>723</v>
      </c>
      <c r="D1921" s="47" t="str">
        <f>_xlfn.XLOOKUP(C1921,Proveedores!A:A,Proveedores!B:B)</f>
        <v>UBER</v>
      </c>
      <c r="E1921" s="2">
        <v>1004</v>
      </c>
      <c r="F1921" s="2" t="str">
        <f>_xlfn.XLOOKUP(E1921,Productos!A:A,Productos!B:B)</f>
        <v>TRANSPORTE</v>
      </c>
      <c r="G1921" s="2" t="str">
        <f>_xlfn.XLOOKUP(F1921,Productos!B:B,Productos!C:C)</f>
        <v>UN</v>
      </c>
      <c r="H1921" s="12">
        <v>2</v>
      </c>
      <c r="I1921" s="10">
        <v>5000</v>
      </c>
      <c r="J1921" s="14">
        <v>0</v>
      </c>
      <c r="K1921" s="10">
        <f t="shared" si="36"/>
        <v>10000</v>
      </c>
    </row>
    <row r="1922" spans="1:11" x14ac:dyDescent="0.3">
      <c r="A1922" s="2">
        <f>IF(_xlfn.CONCAT(B1922:C1922)=_xlfn.CONCAT(B1921:C1921),MAX($A$2:A1921),MAX($A$2:A1921)+1)</f>
        <v>977</v>
      </c>
      <c r="B1922" s="3">
        <v>45308</v>
      </c>
      <c r="C1922" s="2" t="s">
        <v>158</v>
      </c>
      <c r="D1922" s="47" t="str">
        <f>_xlfn.XLOOKUP(C1922,Proveedores!A:A,Proveedores!B:B)</f>
        <v>OTROS</v>
      </c>
      <c r="E1922" s="2">
        <v>-1</v>
      </c>
      <c r="F1922" s="2" t="s">
        <v>899</v>
      </c>
      <c r="G1922" s="2" t="s">
        <v>127</v>
      </c>
      <c r="H1922" s="12">
        <v>1</v>
      </c>
      <c r="I1922" s="10">
        <v>120000</v>
      </c>
      <c r="J1922" s="14">
        <v>0</v>
      </c>
      <c r="K1922" s="10">
        <f t="shared" si="36"/>
        <v>120000</v>
      </c>
    </row>
    <row r="1923" spans="1:11" x14ac:dyDescent="0.3">
      <c r="A1923" s="2">
        <f>IF(_xlfn.CONCAT(B1923:C1923)=_xlfn.CONCAT(B1922:C1922),MAX($A$2:A1922),MAX($A$2:A1922)+1)</f>
        <v>977</v>
      </c>
      <c r="B1923" s="3">
        <v>45308</v>
      </c>
      <c r="C1923" s="2" t="s">
        <v>158</v>
      </c>
      <c r="D1923" s="47" t="str">
        <f>_xlfn.XLOOKUP(C1923,Proveedores!A:A,Proveedores!B:B)</f>
        <v>OTROS</v>
      </c>
      <c r="E1923" s="2">
        <v>-1</v>
      </c>
      <c r="F1923" s="2" t="str">
        <f>_xlfn.XLOOKUP(E1923,Productos!A:A,Productos!B:B)</f>
        <v>OTROS</v>
      </c>
      <c r="G1923" s="2" t="str">
        <f>_xlfn.XLOOKUP(F1923,Productos!B:B,Productos!C:C)</f>
        <v>UN</v>
      </c>
      <c r="H1923" s="12">
        <v>1</v>
      </c>
      <c r="I1923" s="10">
        <v>10000</v>
      </c>
      <c r="J1923" s="14">
        <v>0</v>
      </c>
      <c r="K1923" s="10">
        <f t="shared" si="36"/>
        <v>10000</v>
      </c>
    </row>
    <row r="1924" spans="1:11" x14ac:dyDescent="0.3">
      <c r="A1924" s="2">
        <f>IF(_xlfn.CONCAT(B1924:C1924)=_xlfn.CONCAT(B1923:C1923),MAX($A$2:A1923),MAX($A$2:A1923)+1)</f>
        <v>978</v>
      </c>
      <c r="B1924" s="3">
        <v>45312</v>
      </c>
      <c r="C1924" s="2" t="s">
        <v>116</v>
      </c>
      <c r="D1924" s="47" t="str">
        <f>_xlfn.XLOOKUP(C1924,Proveedores!A:A,Proveedores!B:B)</f>
        <v>EMPRESA COMERCIAL LA VEGA</v>
      </c>
      <c r="E1924" s="2">
        <v>149</v>
      </c>
      <c r="F1924" s="2" t="str">
        <f>_xlfn.XLOOKUP(E1924,Productos!A:A,Productos!B:B)</f>
        <v>MALLA CEBOLLA</v>
      </c>
      <c r="G1924" s="2" t="str">
        <f>_xlfn.XLOOKUP(F1924,Productos!B:B,Productos!C:C)</f>
        <v>UN</v>
      </c>
      <c r="H1924" s="12">
        <v>1</v>
      </c>
      <c r="I1924" s="10">
        <v>10000</v>
      </c>
      <c r="J1924" s="14">
        <v>0</v>
      </c>
      <c r="K1924" s="10">
        <f t="shared" si="36"/>
        <v>10000</v>
      </c>
    </row>
    <row r="1925" spans="1:11" x14ac:dyDescent="0.3">
      <c r="A1925" s="2">
        <f>IF(_xlfn.CONCAT(B1925:C1925)=_xlfn.CONCAT(B1924:C1924),MAX($A$2:A1924),MAX($A$2:A1924)+1)</f>
        <v>979</v>
      </c>
      <c r="B1925" s="3">
        <v>45314</v>
      </c>
      <c r="C1925" s="2" t="s">
        <v>458</v>
      </c>
      <c r="D1925" s="47" t="str">
        <f>_xlfn.XLOOKUP(C1925,Proveedores!A:A,Proveedores!B:B)</f>
        <v>CARNICERIA LONQUIMAY</v>
      </c>
      <c r="E1925" s="2">
        <v>12</v>
      </c>
      <c r="F1925" s="2" t="str">
        <f>_xlfn.XLOOKUP(E1925,Productos!A:A,Productos!B:B)</f>
        <v>CARNE MOLIDA</v>
      </c>
      <c r="G1925" s="2" t="str">
        <f>_xlfn.XLOOKUP(F1925,Productos!B:B,Productos!C:C)</f>
        <v>KG</v>
      </c>
      <c r="H1925" s="12">
        <v>2.5</v>
      </c>
      <c r="I1925" s="10">
        <v>8000</v>
      </c>
      <c r="J1925" s="14">
        <v>0</v>
      </c>
      <c r="K1925" s="10">
        <f t="shared" si="36"/>
        <v>20000</v>
      </c>
    </row>
    <row r="1926" spans="1:11" x14ac:dyDescent="0.3">
      <c r="A1926" s="2">
        <f>IF(_xlfn.CONCAT(B1926:C1926)=_xlfn.CONCAT(B1925:C1925),MAX($A$2:A1925),MAX($A$2:A1925)+1)</f>
        <v>980</v>
      </c>
      <c r="B1926" s="3">
        <v>45315</v>
      </c>
      <c r="C1926" s="2" t="s">
        <v>786</v>
      </c>
      <c r="D1926" s="47" t="str">
        <f>_xlfn.XLOOKUP(C1926,Proveedores!A:A,Proveedores!B:B)</f>
        <v>CARNES 2 DE JULIO</v>
      </c>
      <c r="E1926" s="2">
        <v>42</v>
      </c>
      <c r="F1926" s="2" t="str">
        <f>_xlfn.XLOOKUP(E1926,Productos!A:A,Productos!B:B)</f>
        <v>PECHUGA POLLO</v>
      </c>
      <c r="G1926" s="2" t="str">
        <f>_xlfn.XLOOKUP(F1926,Productos!B:B,Productos!C:C)</f>
        <v>KG</v>
      </c>
      <c r="H1926" s="12">
        <v>3.2857142857142856</v>
      </c>
      <c r="I1926" s="10">
        <v>3500</v>
      </c>
      <c r="J1926" s="14">
        <v>0</v>
      </c>
      <c r="K1926" s="10">
        <f t="shared" si="36"/>
        <v>11500</v>
      </c>
    </row>
    <row r="1927" spans="1:11" x14ac:dyDescent="0.3">
      <c r="A1927" s="2">
        <f>IF(_xlfn.CONCAT(B1927:C1927)=_xlfn.CONCAT(B1926:C1926),MAX($A$2:A1926),MAX($A$2:A1926)+1)</f>
        <v>981</v>
      </c>
      <c r="B1927" s="3">
        <v>45313</v>
      </c>
      <c r="C1927" s="2" t="s">
        <v>158</v>
      </c>
      <c r="D1927" s="47" t="str">
        <f>_xlfn.XLOOKUP(C1927,Proveedores!A:A,Proveedores!B:B)</f>
        <v>OTROS</v>
      </c>
      <c r="E1927" s="2">
        <v>-1</v>
      </c>
      <c r="F1927" s="2" t="s">
        <v>901</v>
      </c>
      <c r="G1927" s="2" t="s">
        <v>127</v>
      </c>
      <c r="H1927" s="12">
        <v>1</v>
      </c>
      <c r="I1927" s="10">
        <v>5000</v>
      </c>
      <c r="J1927" s="14">
        <v>0</v>
      </c>
      <c r="K1927" s="10">
        <f t="shared" si="36"/>
        <v>5000</v>
      </c>
    </row>
    <row r="1928" spans="1:11" x14ac:dyDescent="0.3">
      <c r="A1928" s="2">
        <f>IF(_xlfn.CONCAT(B1928:C1928)=_xlfn.CONCAT(B1927:C1927),MAX($A$2:A1927),MAX($A$2:A1927)+1)</f>
        <v>982</v>
      </c>
      <c r="B1928" s="3">
        <v>45315</v>
      </c>
      <c r="C1928" s="2" t="s">
        <v>458</v>
      </c>
      <c r="D1928" s="47" t="str">
        <f>_xlfn.XLOOKUP(C1928,Proveedores!A:A,Proveedores!B:B)</f>
        <v>CARNICERIA LONQUIMAY</v>
      </c>
      <c r="E1928" s="2">
        <v>12</v>
      </c>
      <c r="F1928" s="2" t="str">
        <f>_xlfn.XLOOKUP(E1928,Productos!A:A,Productos!B:B)</f>
        <v>CARNE MOLIDA</v>
      </c>
      <c r="G1928" s="2" t="str">
        <f>_xlfn.XLOOKUP(F1928,Productos!B:B,Productos!C:C)</f>
        <v>KG</v>
      </c>
      <c r="H1928" s="12">
        <v>1</v>
      </c>
      <c r="I1928" s="10">
        <v>8000</v>
      </c>
      <c r="J1928" s="14">
        <v>0</v>
      </c>
      <c r="K1928" s="10">
        <f t="shared" si="36"/>
        <v>8000</v>
      </c>
    </row>
    <row r="1929" spans="1:11" x14ac:dyDescent="0.3">
      <c r="A1929" s="2">
        <f>IF(_xlfn.CONCAT(B1929:C1929)=_xlfn.CONCAT(B1928:C1928),MAX($A$2:A1928),MAX($A$2:A1928)+1)</f>
        <v>983</v>
      </c>
      <c r="B1929" s="3">
        <v>45316</v>
      </c>
      <c r="C1929" s="2" t="s">
        <v>158</v>
      </c>
      <c r="D1929" s="47" t="str">
        <f>_xlfn.XLOOKUP(C1929,Proveedores!A:A,Proveedores!B:B)</f>
        <v>OTROS</v>
      </c>
      <c r="E1929" s="2">
        <v>-1</v>
      </c>
      <c r="F1929" s="2" t="s">
        <v>901</v>
      </c>
      <c r="G1929" s="2" t="s">
        <v>127</v>
      </c>
      <c r="H1929" s="12">
        <v>1</v>
      </c>
      <c r="I1929" s="10">
        <v>2000</v>
      </c>
      <c r="J1929" s="14">
        <v>0</v>
      </c>
      <c r="K1929" s="10">
        <f t="shared" si="36"/>
        <v>2000</v>
      </c>
    </row>
    <row r="1930" spans="1:11" x14ac:dyDescent="0.3">
      <c r="A1930" s="2">
        <f>IF(_xlfn.CONCAT(B1930:C1930)=_xlfn.CONCAT(B1929:C1929),MAX($A$2:A1929),MAX($A$2:A1929)+1)</f>
        <v>984</v>
      </c>
      <c r="B1930" s="3">
        <v>45317</v>
      </c>
      <c r="C1930" s="2" t="s">
        <v>116</v>
      </c>
      <c r="D1930" s="47" t="str">
        <f>_xlfn.XLOOKUP(C1930,Proveedores!A:A,Proveedores!B:B)</f>
        <v>EMPRESA COMERCIAL LA VEGA</v>
      </c>
      <c r="E1930" s="2">
        <v>150</v>
      </c>
      <c r="F1930" s="2" t="str">
        <f>_xlfn.XLOOKUP(E1930,Productos!A:A,Productos!B:B)</f>
        <v>GAMELA TOMATE</v>
      </c>
      <c r="G1930" s="2" t="str">
        <f>_xlfn.XLOOKUP(F1930,Productos!B:B,Productos!C:C)</f>
        <v>UN</v>
      </c>
      <c r="H1930" s="12">
        <v>1</v>
      </c>
      <c r="I1930" s="10">
        <v>15000</v>
      </c>
      <c r="J1930" s="14">
        <v>0</v>
      </c>
      <c r="K1930" s="10">
        <f t="shared" si="36"/>
        <v>15000</v>
      </c>
    </row>
    <row r="1931" spans="1:11" x14ac:dyDescent="0.3">
      <c r="A1931" s="2">
        <f>IF(_xlfn.CONCAT(B1931:C1931)=_xlfn.CONCAT(B1930:C1930),MAX($A$2:A1930),MAX($A$2:A1930)+1)</f>
        <v>984</v>
      </c>
      <c r="B1931" s="3">
        <v>45317</v>
      </c>
      <c r="C1931" s="2" t="s">
        <v>116</v>
      </c>
      <c r="D1931" s="47" t="str">
        <f>_xlfn.XLOOKUP(C1931,Proveedores!A:A,Proveedores!B:B)</f>
        <v>EMPRESA COMERCIAL LA VEGA</v>
      </c>
      <c r="E1931" s="2">
        <v>152</v>
      </c>
      <c r="F1931" s="2" t="str">
        <f>_xlfn.XLOOKUP(E1931,Productos!A:A,Productos!B:B)</f>
        <v>CHOCLOS</v>
      </c>
      <c r="G1931" s="2" t="str">
        <f>_xlfn.XLOOKUP(F1931,Productos!B:B,Productos!C:C)</f>
        <v>UN</v>
      </c>
      <c r="H1931" s="12">
        <v>10</v>
      </c>
      <c r="I1931" s="10">
        <v>500</v>
      </c>
      <c r="J1931" s="14">
        <v>0</v>
      </c>
      <c r="K1931" s="10">
        <f t="shared" si="36"/>
        <v>5000</v>
      </c>
    </row>
    <row r="1932" spans="1:11" x14ac:dyDescent="0.3">
      <c r="A1932" s="2">
        <f>IF(_xlfn.CONCAT(B1932:C1932)=_xlfn.CONCAT(B1931:C1931),MAX($A$2:A1931),MAX($A$2:A1931)+1)</f>
        <v>985</v>
      </c>
      <c r="B1932" s="3">
        <v>45318</v>
      </c>
      <c r="C1932" s="2" t="s">
        <v>458</v>
      </c>
      <c r="D1932" s="47" t="str">
        <f>_xlfn.XLOOKUP(C1932,Proveedores!A:A,Proveedores!B:B)</f>
        <v>CARNICERIA LONQUIMAY</v>
      </c>
      <c r="E1932" s="2">
        <v>12</v>
      </c>
      <c r="F1932" s="2" t="str">
        <f>_xlfn.XLOOKUP(E1932,Productos!A:A,Productos!B:B)</f>
        <v>CARNE MOLIDA</v>
      </c>
      <c r="G1932" s="2" t="str">
        <f>_xlfn.XLOOKUP(F1932,Productos!B:B,Productos!C:C)</f>
        <v>KG</v>
      </c>
      <c r="H1932" s="12">
        <v>3</v>
      </c>
      <c r="I1932" s="10">
        <v>8000</v>
      </c>
      <c r="J1932" s="14">
        <v>0</v>
      </c>
      <c r="K1932" s="10">
        <f t="shared" si="36"/>
        <v>24000</v>
      </c>
    </row>
    <row r="1933" spans="1:11" x14ac:dyDescent="0.3">
      <c r="A1933" s="2">
        <f>IF(_xlfn.CONCAT(B1933:C1933)=_xlfn.CONCAT(B1932:C1932),MAX($A$2:A1932),MAX($A$2:A1932)+1)</f>
        <v>986</v>
      </c>
      <c r="B1933" s="3">
        <v>45322</v>
      </c>
      <c r="C1933" s="2" t="s">
        <v>116</v>
      </c>
      <c r="D1933" s="47" t="str">
        <f>_xlfn.XLOOKUP(C1933,Proveedores!A:A,Proveedores!B:B)</f>
        <v>EMPRESA COMERCIAL LA VEGA</v>
      </c>
      <c r="E1933" s="2">
        <v>148</v>
      </c>
      <c r="F1933" s="2" t="str">
        <f>_xlfn.XLOOKUP(E1933,Productos!A:A,Productos!B:B)</f>
        <v>SACO PAPAS</v>
      </c>
      <c r="G1933" s="2" t="str">
        <f>_xlfn.XLOOKUP(F1933,Productos!B:B,Productos!C:C)</f>
        <v>UN</v>
      </c>
      <c r="H1933" s="12">
        <v>1</v>
      </c>
      <c r="I1933" s="10">
        <v>12000</v>
      </c>
      <c r="J1933" s="14">
        <v>0</v>
      </c>
      <c r="K1933" s="10">
        <f t="shared" si="36"/>
        <v>12000</v>
      </c>
    </row>
    <row r="1934" spans="1:11" x14ac:dyDescent="0.3">
      <c r="A1934" s="2">
        <f>IF(_xlfn.CONCAT(B1934:C1934)=_xlfn.CONCAT(B1933:C1933),MAX($A$2:A1933),MAX($A$2:A1933)+1)</f>
        <v>986</v>
      </c>
      <c r="B1934" s="3">
        <v>45322</v>
      </c>
      <c r="C1934" s="2" t="s">
        <v>116</v>
      </c>
      <c r="D1934" s="47" t="str">
        <f>_xlfn.XLOOKUP(C1934,Proveedores!A:A,Proveedores!B:B)</f>
        <v>EMPRESA COMERCIAL LA VEGA</v>
      </c>
      <c r="E1934" s="2">
        <v>149</v>
      </c>
      <c r="F1934" s="2" t="str">
        <f>_xlfn.XLOOKUP(E1934,Productos!A:A,Productos!B:B)</f>
        <v>MALLA CEBOLLA</v>
      </c>
      <c r="G1934" s="2" t="str">
        <f>_xlfn.XLOOKUP(F1934,Productos!B:B,Productos!C:C)</f>
        <v>UN</v>
      </c>
      <c r="H1934" s="12">
        <v>1</v>
      </c>
      <c r="I1934" s="10">
        <v>10000</v>
      </c>
      <c r="J1934" s="14">
        <v>0</v>
      </c>
      <c r="K1934" s="10">
        <f t="shared" si="36"/>
        <v>10000</v>
      </c>
    </row>
    <row r="1935" spans="1:11" x14ac:dyDescent="0.3">
      <c r="A1935" s="2">
        <f>IF(_xlfn.CONCAT(B1935:C1935)=_xlfn.CONCAT(B1934:C1934),MAX($A$2:A1934),MAX($A$2:A1934)+1)</f>
        <v>987</v>
      </c>
      <c r="B1935" s="3">
        <v>45322</v>
      </c>
      <c r="C1935" s="2" t="s">
        <v>786</v>
      </c>
      <c r="D1935" s="47" t="str">
        <f>_xlfn.XLOOKUP(C1935,Proveedores!A:A,Proveedores!B:B)</f>
        <v>CARNES 2 DE JULIO</v>
      </c>
      <c r="E1935" s="2">
        <v>42</v>
      </c>
      <c r="F1935" s="2" t="str">
        <f>_xlfn.XLOOKUP(E1935,Productos!A:A,Productos!B:B)</f>
        <v>PECHUGA POLLO</v>
      </c>
      <c r="G1935" s="2" t="str">
        <f>_xlfn.XLOOKUP(F1935,Productos!B:B,Productos!C:C)</f>
        <v>KG</v>
      </c>
      <c r="H1935" s="12">
        <v>5.7142857142857144</v>
      </c>
      <c r="I1935" s="10">
        <v>3500</v>
      </c>
      <c r="J1935" s="14">
        <v>0</v>
      </c>
      <c r="K1935" s="10">
        <f t="shared" si="36"/>
        <v>20000</v>
      </c>
    </row>
    <row r="1936" spans="1:11" x14ac:dyDescent="0.3">
      <c r="A1936" s="2">
        <f>IF(_xlfn.CONCAT(B1936:C1936)=_xlfn.CONCAT(B1935:C1935),MAX($A$2:A1935),MAX($A$2:A1935)+1)</f>
        <v>988</v>
      </c>
      <c r="B1936" s="3">
        <v>45321</v>
      </c>
      <c r="C1936" s="2" t="s">
        <v>723</v>
      </c>
      <c r="D1936" s="47" t="str">
        <f>_xlfn.XLOOKUP(C1936,Proveedores!A:A,Proveedores!B:B)</f>
        <v>UBER</v>
      </c>
      <c r="E1936" s="2">
        <v>1004</v>
      </c>
      <c r="F1936" s="2" t="str">
        <f>_xlfn.XLOOKUP(E1936,Productos!A:A,Productos!B:B)</f>
        <v>TRANSPORTE</v>
      </c>
      <c r="G1936" s="2" t="str">
        <f>_xlfn.XLOOKUP(F1936,Productos!B:B,Productos!C:C)</f>
        <v>UN</v>
      </c>
      <c r="H1936" s="12">
        <v>2</v>
      </c>
      <c r="I1936" s="10">
        <v>2500</v>
      </c>
      <c r="J1936" s="14">
        <v>0</v>
      </c>
      <c r="K1936" s="10">
        <f t="shared" ref="K1936:K1999" si="37">ROUND((H1936*I1936)-J1936, 0)</f>
        <v>5000</v>
      </c>
    </row>
    <row r="1937" spans="1:11" x14ac:dyDescent="0.3">
      <c r="A1937" s="2">
        <f>IF(_xlfn.CONCAT(B1937:C1937)=_xlfn.CONCAT(B1936:C1936),MAX($A$2:A1936),MAX($A$2:A1936)+1)</f>
        <v>989</v>
      </c>
      <c r="B1937" s="3">
        <v>45323</v>
      </c>
      <c r="C1937" s="2" t="s">
        <v>245</v>
      </c>
      <c r="D1937" s="47" t="str">
        <f>_xlfn.XLOOKUP(C1937,Proveedores!A:A,Proveedores!B:B)</f>
        <v>COLECTIVOS 15</v>
      </c>
      <c r="E1937" s="2">
        <v>1004</v>
      </c>
      <c r="F1937" s="2" t="str">
        <f>_xlfn.XLOOKUP(E1937,Productos!A:A,Productos!B:B)</f>
        <v>TRANSPORTE</v>
      </c>
      <c r="G1937" s="2" t="str">
        <f>_xlfn.XLOOKUP(F1937,Productos!B:B,Productos!C:C)</f>
        <v>UN</v>
      </c>
      <c r="H1937" s="12">
        <v>2</v>
      </c>
      <c r="I1937" s="10">
        <v>1100</v>
      </c>
      <c r="J1937" s="14">
        <v>0</v>
      </c>
      <c r="K1937" s="10">
        <f t="shared" si="37"/>
        <v>2200</v>
      </c>
    </row>
    <row r="1938" spans="1:11" x14ac:dyDescent="0.3">
      <c r="A1938" s="2">
        <f>IF(_xlfn.CONCAT(B1938:C1938)=_xlfn.CONCAT(B1937:C1937),MAX($A$2:A1937),MAX($A$2:A1937)+1)</f>
        <v>990</v>
      </c>
      <c r="B1938" s="3">
        <v>45322</v>
      </c>
      <c r="C1938" s="2" t="s">
        <v>454</v>
      </c>
      <c r="D1938" s="47" t="str">
        <f>_xlfn.XLOOKUP(C1938,Proveedores!A:A,Proveedores!B:B)</f>
        <v>BAZAR MONICA VIERA</v>
      </c>
      <c r="E1938" s="2">
        <v>3</v>
      </c>
      <c r="F1938" s="2" t="str">
        <f>_xlfn.XLOOKUP(E1938,Productos!A:A,Productos!B:B)</f>
        <v>MARMITA</v>
      </c>
      <c r="G1938" s="2" t="str">
        <f>_xlfn.XLOOKUP(F1938,Productos!B:B,Productos!C:C)</f>
        <v>UN</v>
      </c>
      <c r="H1938" s="12">
        <v>25</v>
      </c>
      <c r="I1938" s="10">
        <v>170</v>
      </c>
      <c r="J1938" s="14">
        <v>0</v>
      </c>
      <c r="K1938" s="10">
        <f t="shared" si="37"/>
        <v>4250</v>
      </c>
    </row>
    <row r="1939" spans="1:11" x14ac:dyDescent="0.3">
      <c r="A1939" s="2">
        <f>IF(_xlfn.CONCAT(B1939:C1939)=_xlfn.CONCAT(B1938:C1938),MAX($A$2:A1938),MAX($A$2:A1938)+1)</f>
        <v>991</v>
      </c>
      <c r="B1939" s="3">
        <v>45324</v>
      </c>
      <c r="C1939" s="2" t="s">
        <v>721</v>
      </c>
      <c r="D1939" s="47" t="str">
        <f>_xlfn.XLOOKUP(C1939,Proveedores!A:A,Proveedores!B:B)</f>
        <v>FLOPPY VENTA HUEVOS</v>
      </c>
      <c r="E1939" s="2">
        <v>32</v>
      </c>
      <c r="F1939" s="2" t="str">
        <f>_xlfn.XLOOKUP(E1939,Productos!A:A,Productos!B:B)</f>
        <v>HUEVOS 30 - BANDEJA</v>
      </c>
      <c r="G1939" s="2" t="str">
        <f>_xlfn.XLOOKUP(F1939,Productos!B:B,Productos!C:C)</f>
        <v>UN</v>
      </c>
      <c r="H1939" s="12">
        <v>1</v>
      </c>
      <c r="I1939" s="10">
        <v>6000</v>
      </c>
      <c r="J1939" s="14">
        <v>0</v>
      </c>
      <c r="K1939" s="10">
        <f t="shared" si="37"/>
        <v>6000</v>
      </c>
    </row>
    <row r="1940" spans="1:11" x14ac:dyDescent="0.3">
      <c r="A1940" s="2">
        <f>IF(_xlfn.CONCAT(B1940:C1940)=_xlfn.CONCAT(B1939:C1939),MAX($A$2:A1939),MAX($A$2:A1939)+1)</f>
        <v>992</v>
      </c>
      <c r="B1940" s="3">
        <v>45324</v>
      </c>
      <c r="C1940" s="2" t="s">
        <v>354</v>
      </c>
      <c r="D1940" s="47" t="str">
        <f>_xlfn.XLOOKUP(C1940,Proveedores!A:A,Proveedores!B:B)</f>
        <v>MICROS 1</v>
      </c>
      <c r="E1940" s="2">
        <v>1004</v>
      </c>
      <c r="F1940" s="2" t="str">
        <f>_xlfn.XLOOKUP(E1940,Productos!A:A,Productos!B:B)</f>
        <v>TRANSPORTE</v>
      </c>
      <c r="G1940" s="2" t="str">
        <f>_xlfn.XLOOKUP(F1940,Productos!B:B,Productos!C:C)</f>
        <v>UN</v>
      </c>
      <c r="H1940" s="12">
        <v>2</v>
      </c>
      <c r="I1940" s="10">
        <v>900</v>
      </c>
      <c r="J1940" s="14">
        <v>0</v>
      </c>
      <c r="K1940" s="10">
        <f t="shared" si="37"/>
        <v>1800</v>
      </c>
    </row>
    <row r="1941" spans="1:11" x14ac:dyDescent="0.3">
      <c r="A1941" s="2">
        <f>IF(_xlfn.CONCAT(B1941:C1941)=_xlfn.CONCAT(B1940:C1940),MAX($A$2:A1940),MAX($A$2:A1940)+1)</f>
        <v>993</v>
      </c>
      <c r="B1941" s="3">
        <v>45325</v>
      </c>
      <c r="C1941" s="2" t="s">
        <v>116</v>
      </c>
      <c r="D1941" s="47" t="str">
        <f>_xlfn.XLOOKUP(C1941,Proveedores!A:A,Proveedores!B:B)</f>
        <v>EMPRESA COMERCIAL LA VEGA</v>
      </c>
      <c r="E1941" s="2">
        <v>150</v>
      </c>
      <c r="F1941" s="2" t="str">
        <f>_xlfn.XLOOKUP(E1941,Productos!A:A,Productos!B:B)</f>
        <v>GAMELA TOMATE</v>
      </c>
      <c r="G1941" s="2" t="str">
        <f>_xlfn.XLOOKUP(F1941,Productos!B:B,Productos!C:C)</f>
        <v>UN</v>
      </c>
      <c r="H1941" s="12">
        <v>1</v>
      </c>
      <c r="I1941" s="10">
        <v>14000</v>
      </c>
      <c r="J1941" s="14">
        <v>0</v>
      </c>
      <c r="K1941" s="10">
        <f t="shared" si="37"/>
        <v>14000</v>
      </c>
    </row>
    <row r="1942" spans="1:11" x14ac:dyDescent="0.3">
      <c r="A1942" s="2">
        <f>IF(_xlfn.CONCAT(B1942:C1942)=_xlfn.CONCAT(B1941:C1941),MAX($A$2:A1941),MAX($A$2:A1941)+1)</f>
        <v>994</v>
      </c>
      <c r="B1942" s="3">
        <v>45326</v>
      </c>
      <c r="C1942" s="2" t="s">
        <v>309</v>
      </c>
      <c r="D1942" s="47" t="str">
        <f>_xlfn.XLOOKUP(C1942,Proveedores!A:A,Proveedores!B:B)</f>
        <v>MINIMARKET 465</v>
      </c>
      <c r="E1942" s="2">
        <v>1008</v>
      </c>
      <c r="F1942" s="2" t="str">
        <f>_xlfn.XLOOKUP(E1942,Productos!A:A,Productos!B:B)</f>
        <v>PAN CASA</v>
      </c>
      <c r="G1942" s="2" t="str">
        <f>_xlfn.XLOOKUP(F1942,Productos!B:B,Productos!C:C)</f>
        <v>KG</v>
      </c>
      <c r="H1942" s="12">
        <v>0.91566265060240959</v>
      </c>
      <c r="I1942" s="10">
        <v>2490</v>
      </c>
      <c r="J1942" s="14">
        <v>0</v>
      </c>
      <c r="K1942" s="10">
        <f t="shared" si="37"/>
        <v>2280</v>
      </c>
    </row>
    <row r="1943" spans="1:11" x14ac:dyDescent="0.3">
      <c r="A1943" s="2">
        <f>IF(_xlfn.CONCAT(B1943:C1943)=_xlfn.CONCAT(B1942:C1942),MAX($A$2:A1942),MAX($A$2:A1942)+1)</f>
        <v>995</v>
      </c>
      <c r="B1943" s="3">
        <v>45327</v>
      </c>
      <c r="C1943" s="2" t="s">
        <v>786</v>
      </c>
      <c r="D1943" s="47" t="str">
        <f>_xlfn.XLOOKUP(C1943,Proveedores!A:A,Proveedores!B:B)</f>
        <v>CARNES 2 DE JULIO</v>
      </c>
      <c r="E1943" s="2">
        <v>42</v>
      </c>
      <c r="F1943" s="2" t="str">
        <f>_xlfn.XLOOKUP(E1943,Productos!A:A,Productos!B:B)</f>
        <v>PECHUGA POLLO</v>
      </c>
      <c r="G1943" s="2" t="str">
        <f>_xlfn.XLOOKUP(F1943,Productos!B:B,Productos!C:C)</f>
        <v>KG</v>
      </c>
      <c r="H1943" s="12">
        <v>11.025714285714285</v>
      </c>
      <c r="I1943" s="10">
        <v>3500</v>
      </c>
      <c r="J1943" s="14">
        <v>0</v>
      </c>
      <c r="K1943" s="10">
        <f t="shared" si="37"/>
        <v>38590</v>
      </c>
    </row>
    <row r="1944" spans="1:11" x14ac:dyDescent="0.3">
      <c r="A1944" s="2">
        <f>IF(_xlfn.CONCAT(B1944:C1944)=_xlfn.CONCAT(B1943:C1943),MAX($A$2:A1943),MAX($A$2:A1943)+1)</f>
        <v>996</v>
      </c>
      <c r="B1944" s="3">
        <v>45327</v>
      </c>
      <c r="C1944" s="2" t="s">
        <v>294</v>
      </c>
      <c r="D1944" s="47" t="str">
        <f>_xlfn.XLOOKUP(C1944,Proveedores!A:A,Proveedores!B:B)</f>
        <v>LA QUILLOTANA</v>
      </c>
      <c r="E1944" s="2">
        <v>29</v>
      </c>
      <c r="F1944" s="2" t="str">
        <f>_xlfn.XLOOKUP(E1944,Productos!A:A,Productos!B:B)</f>
        <v>CHAMPIÑONES BANDEJA</v>
      </c>
      <c r="G1944" s="2" t="str">
        <f>_xlfn.XLOOKUP(F1944,Productos!B:B,Productos!C:C)</f>
        <v>UN</v>
      </c>
      <c r="H1944" s="12">
        <v>1</v>
      </c>
      <c r="I1944" s="10">
        <v>2300</v>
      </c>
      <c r="J1944" s="14">
        <v>0</v>
      </c>
      <c r="K1944" s="10">
        <f t="shared" si="37"/>
        <v>2300</v>
      </c>
    </row>
    <row r="1945" spans="1:11" x14ac:dyDescent="0.3">
      <c r="A1945" s="2">
        <f>IF(_xlfn.CONCAT(B1945:C1945)=_xlfn.CONCAT(B1944:C1944),MAX($A$2:A1944),MAX($A$2:A1944)+1)</f>
        <v>997</v>
      </c>
      <c r="B1945" s="3">
        <v>45329</v>
      </c>
      <c r="C1945" s="2" t="s">
        <v>309</v>
      </c>
      <c r="D1945" s="47" t="str">
        <f>_xlfn.XLOOKUP(C1945,Proveedores!A:A,Proveedores!B:B)</f>
        <v>MINIMARKET 465</v>
      </c>
      <c r="E1945" s="2">
        <v>1008</v>
      </c>
      <c r="F1945" s="2" t="str">
        <f>_xlfn.XLOOKUP(E1945,Productos!A:A,Productos!B:B)</f>
        <v>PAN CASA</v>
      </c>
      <c r="G1945" s="2" t="str">
        <f>_xlfn.XLOOKUP(F1945,Productos!B:B,Productos!C:C)</f>
        <v>KG</v>
      </c>
      <c r="H1945" s="12">
        <f>+(127+100)/249</f>
        <v>0.91164658634538154</v>
      </c>
      <c r="I1945" s="10">
        <v>2490</v>
      </c>
      <c r="J1945" s="14">
        <v>0</v>
      </c>
      <c r="K1945" s="10">
        <f t="shared" si="37"/>
        <v>2270</v>
      </c>
    </row>
    <row r="1946" spans="1:11" x14ac:dyDescent="0.3">
      <c r="A1946" s="2">
        <f>IF(_xlfn.CONCAT(B1946:C1946)=_xlfn.CONCAT(B1945:C1945),MAX($A$2:A1945),MAX($A$2:A1945)+1)</f>
        <v>998</v>
      </c>
      <c r="B1946" s="3">
        <v>45328</v>
      </c>
      <c r="C1946" s="2" t="s">
        <v>158</v>
      </c>
      <c r="D1946" s="47" t="str">
        <f>_xlfn.XLOOKUP(C1946,Proveedores!A:A,Proveedores!B:B)</f>
        <v>OTROS</v>
      </c>
      <c r="E1946" s="2">
        <v>-1</v>
      </c>
      <c r="F1946" s="2" t="s">
        <v>902</v>
      </c>
      <c r="G1946" s="2" t="s">
        <v>127</v>
      </c>
      <c r="H1946" s="12">
        <v>1</v>
      </c>
      <c r="I1946" s="10">
        <v>20000</v>
      </c>
      <c r="J1946" s="14">
        <v>0</v>
      </c>
      <c r="K1946" s="10">
        <f t="shared" si="37"/>
        <v>20000</v>
      </c>
    </row>
    <row r="1947" spans="1:11" x14ac:dyDescent="0.3">
      <c r="A1947" s="2">
        <f>IF(_xlfn.CONCAT(B1947:C1947)=_xlfn.CONCAT(B1946:C1946),MAX($A$2:A1946),MAX($A$2:A1946)+1)</f>
        <v>999</v>
      </c>
      <c r="B1947" s="3">
        <v>45329</v>
      </c>
      <c r="C1947" s="2" t="s">
        <v>116</v>
      </c>
      <c r="D1947" s="47" t="str">
        <f>_xlfn.XLOOKUP(C1947,Proveedores!A:A,Proveedores!B:B)</f>
        <v>EMPRESA COMERCIAL LA VEGA</v>
      </c>
      <c r="E1947" s="2">
        <v>56</v>
      </c>
      <c r="F1947" s="2" t="str">
        <f>_xlfn.XLOOKUP(E1947,Productos!A:A,Productos!B:B)</f>
        <v>VERDURAS</v>
      </c>
      <c r="G1947" s="2" t="str">
        <f>_xlfn.XLOOKUP(F1947,Productos!B:B,Productos!C:C)</f>
        <v>UN</v>
      </c>
      <c r="H1947" s="12">
        <v>1</v>
      </c>
      <c r="I1947" s="10">
        <v>800</v>
      </c>
      <c r="J1947" s="14">
        <v>0</v>
      </c>
      <c r="K1947" s="10">
        <f t="shared" si="37"/>
        <v>800</v>
      </c>
    </row>
    <row r="1948" spans="1:11" x14ac:dyDescent="0.3">
      <c r="A1948" s="2">
        <f>IF(_xlfn.CONCAT(B1948:C1948)=_xlfn.CONCAT(B1947:C1947),MAX($A$2:A1947),MAX($A$2:A1947)+1)</f>
        <v>1000</v>
      </c>
      <c r="B1948" s="3">
        <v>45330</v>
      </c>
      <c r="C1948" s="2" t="s">
        <v>116</v>
      </c>
      <c r="D1948" s="47" t="str">
        <f>_xlfn.XLOOKUP(C1948,Proveedores!A:A,Proveedores!B:B)</f>
        <v>EMPRESA COMERCIAL LA VEGA</v>
      </c>
      <c r="E1948" s="2">
        <v>56</v>
      </c>
      <c r="F1948" s="2" t="str">
        <f>_xlfn.XLOOKUP(E1948,Productos!A:A,Productos!B:B)</f>
        <v>VERDURAS</v>
      </c>
      <c r="G1948" s="2" t="str">
        <f>_xlfn.XLOOKUP(F1948,Productos!B:B,Productos!C:C)</f>
        <v>UN</v>
      </c>
      <c r="H1948" s="12">
        <v>1</v>
      </c>
      <c r="I1948" s="10">
        <v>5000</v>
      </c>
      <c r="J1948" s="14">
        <v>0</v>
      </c>
      <c r="K1948" s="10">
        <f t="shared" si="37"/>
        <v>5000</v>
      </c>
    </row>
    <row r="1949" spans="1:11" x14ac:dyDescent="0.3">
      <c r="A1949" s="2">
        <f>IF(_xlfn.CONCAT(B1949:C1949)=_xlfn.CONCAT(B1948:C1948),MAX($A$2:A1948),MAX($A$2:A1948)+1)</f>
        <v>1001</v>
      </c>
      <c r="B1949" s="3">
        <v>45330</v>
      </c>
      <c r="C1949" s="2" t="s">
        <v>309</v>
      </c>
      <c r="D1949" s="47" t="str">
        <f>_xlfn.XLOOKUP(C1949,Proveedores!A:A,Proveedores!B:B)</f>
        <v>MINIMARKET 465</v>
      </c>
      <c r="E1949" s="2">
        <v>1008</v>
      </c>
      <c r="F1949" s="2" t="str">
        <f>_xlfn.XLOOKUP(E1949,Productos!A:A,Productos!B:B)</f>
        <v>PAN CASA</v>
      </c>
      <c r="G1949" s="2" t="str">
        <f>_xlfn.XLOOKUP(F1949,Productos!B:B,Productos!C:C)</f>
        <v>KG</v>
      </c>
      <c r="H1949" s="12">
        <v>0.53413654618473894</v>
      </c>
      <c r="I1949" s="10">
        <v>2490</v>
      </c>
      <c r="J1949" s="14">
        <v>0</v>
      </c>
      <c r="K1949" s="10">
        <f t="shared" si="37"/>
        <v>1330</v>
      </c>
    </row>
    <row r="1950" spans="1:11" x14ac:dyDescent="0.3">
      <c r="A1950" s="2">
        <f>IF(_xlfn.CONCAT(B1950:C1950)=_xlfn.CONCAT(B1949:C1949),MAX($A$2:A1949),MAX($A$2:A1949)+1)</f>
        <v>1002</v>
      </c>
      <c r="B1950" s="3">
        <v>45320</v>
      </c>
      <c r="C1950" s="2" t="s">
        <v>723</v>
      </c>
      <c r="D1950" s="47" t="str">
        <f>_xlfn.XLOOKUP(C1950,Proveedores!A:A,Proveedores!B:B)</f>
        <v>UBER</v>
      </c>
      <c r="E1950" s="2">
        <v>1004</v>
      </c>
      <c r="F1950" s="2" t="str">
        <f>_xlfn.XLOOKUP(E1950,Productos!A:A,Productos!B:B)</f>
        <v>TRANSPORTE</v>
      </c>
      <c r="G1950" s="2" t="str">
        <f>_xlfn.XLOOKUP(F1950,Productos!B:B,Productos!C:C)</f>
        <v>UN</v>
      </c>
      <c r="H1950" s="12">
        <v>2</v>
      </c>
      <c r="I1950" s="10">
        <f>+(2790+3290)/2</f>
        <v>3040</v>
      </c>
      <c r="J1950" s="14">
        <v>0</v>
      </c>
      <c r="K1950" s="10">
        <f t="shared" si="37"/>
        <v>6080</v>
      </c>
    </row>
    <row r="1951" spans="1:11" x14ac:dyDescent="0.3">
      <c r="A1951" s="2">
        <f>IF(_xlfn.CONCAT(B1951:C1951)=_xlfn.CONCAT(B1950:C1950),MAX($A$2:A1950),MAX($A$2:A1950)+1)</f>
        <v>1003</v>
      </c>
      <c r="B1951" s="3">
        <v>45328</v>
      </c>
      <c r="C1951" s="2" t="s">
        <v>723</v>
      </c>
      <c r="D1951" s="47" t="str">
        <f>_xlfn.XLOOKUP(C1951,Proveedores!A:A,Proveedores!B:B)</f>
        <v>UBER</v>
      </c>
      <c r="E1951" s="2">
        <v>1004</v>
      </c>
      <c r="F1951" s="2" t="str">
        <f>_xlfn.XLOOKUP(E1951,Productos!A:A,Productos!B:B)</f>
        <v>TRANSPORTE</v>
      </c>
      <c r="G1951" s="2" t="str">
        <f>_xlfn.XLOOKUP(F1951,Productos!B:B,Productos!C:C)</f>
        <v>UN</v>
      </c>
      <c r="H1951" s="12">
        <v>2</v>
      </c>
      <c r="I1951" s="10">
        <f>+(3290+2890)/2</f>
        <v>3090</v>
      </c>
      <c r="J1951" s="14">
        <v>0</v>
      </c>
      <c r="K1951" s="10">
        <f t="shared" si="37"/>
        <v>6180</v>
      </c>
    </row>
    <row r="1952" spans="1:11" x14ac:dyDescent="0.3">
      <c r="A1952" s="2">
        <f>IF(_xlfn.CONCAT(B1952:C1952)=_xlfn.CONCAT(B1951:C1951),MAX($A$2:A1951),MAX($A$2:A1951)+1)</f>
        <v>1004</v>
      </c>
      <c r="B1952" s="3">
        <v>45331</v>
      </c>
      <c r="C1952" s="2" t="s">
        <v>360</v>
      </c>
      <c r="D1952" s="47" t="str">
        <f>_xlfn.XLOOKUP(C1952,Proveedores!A:A,Proveedores!B:B)</f>
        <v>LA GARZA</v>
      </c>
      <c r="E1952" s="2">
        <v>56</v>
      </c>
      <c r="F1952" s="2" t="str">
        <f>_xlfn.XLOOKUP(E1952,Productos!A:A,Productos!B:B)</f>
        <v>VERDURAS</v>
      </c>
      <c r="G1952" s="2" t="str">
        <f>_xlfn.XLOOKUP(F1952,Productos!B:B,Productos!C:C)</f>
        <v>UN</v>
      </c>
      <c r="H1952" s="12">
        <v>1</v>
      </c>
      <c r="I1952" s="10">
        <v>14400</v>
      </c>
      <c r="J1952" s="14">
        <v>0</v>
      </c>
      <c r="K1952" s="10">
        <f t="shared" si="37"/>
        <v>14400</v>
      </c>
    </row>
    <row r="1953" spans="1:11" x14ac:dyDescent="0.3">
      <c r="A1953" s="2">
        <f>IF(_xlfn.CONCAT(B1953:C1953)=_xlfn.CONCAT(B1952:C1952),MAX($A$2:A1952),MAX($A$2:A1952)+1)</f>
        <v>1005</v>
      </c>
      <c r="B1953" s="3">
        <v>45331</v>
      </c>
      <c r="C1953" s="2" t="s">
        <v>245</v>
      </c>
      <c r="D1953" s="47" t="str">
        <f>_xlfn.XLOOKUP(C1953,Proveedores!A:A,Proveedores!B:B)</f>
        <v>COLECTIVOS 15</v>
      </c>
      <c r="E1953" s="2">
        <v>1004</v>
      </c>
      <c r="F1953" s="2" t="str">
        <f>_xlfn.XLOOKUP(E1953,Productos!A:A,Productos!B:B)</f>
        <v>TRANSPORTE</v>
      </c>
      <c r="G1953" s="2" t="str">
        <f>_xlfn.XLOOKUP(F1953,Productos!B:B,Productos!C:C)</f>
        <v>UN</v>
      </c>
      <c r="H1953" s="12">
        <v>2</v>
      </c>
      <c r="I1953" s="10">
        <v>1100</v>
      </c>
      <c r="J1953" s="14">
        <v>0</v>
      </c>
      <c r="K1953" s="10">
        <f t="shared" si="37"/>
        <v>2200</v>
      </c>
    </row>
    <row r="1954" spans="1:11" x14ac:dyDescent="0.3">
      <c r="A1954" s="2">
        <f>IF(_xlfn.CONCAT(B1954:C1954)=_xlfn.CONCAT(B1953:C1953),MAX($A$2:A1953),MAX($A$2:A1953)+1)</f>
        <v>1006</v>
      </c>
      <c r="B1954" s="3">
        <v>45331</v>
      </c>
      <c r="C1954" s="2" t="s">
        <v>116</v>
      </c>
      <c r="D1954" s="47" t="str">
        <f>_xlfn.XLOOKUP(C1954,Proveedores!A:A,Proveedores!B:B)</f>
        <v>EMPRESA COMERCIAL LA VEGA</v>
      </c>
      <c r="E1954" s="2">
        <v>56</v>
      </c>
      <c r="F1954" s="2" t="str">
        <f>_xlfn.XLOOKUP(E1954,Productos!A:A,Productos!B:B)</f>
        <v>VERDURAS</v>
      </c>
      <c r="G1954" s="2" t="str">
        <f>_xlfn.XLOOKUP(F1954,Productos!B:B,Productos!C:C)</f>
        <v>UN</v>
      </c>
      <c r="H1954" s="12">
        <v>1</v>
      </c>
      <c r="I1954" s="10">
        <v>3100</v>
      </c>
      <c r="J1954" s="14">
        <v>0</v>
      </c>
      <c r="K1954" s="10">
        <f t="shared" si="37"/>
        <v>3100</v>
      </c>
    </row>
    <row r="1955" spans="1:11" x14ac:dyDescent="0.3">
      <c r="A1955" s="2">
        <f>IF(_xlfn.CONCAT(B1955:C1955)=_xlfn.CONCAT(B1954:C1954),MAX($A$2:A1954),MAX($A$2:A1954)+1)</f>
        <v>1006</v>
      </c>
      <c r="B1955" s="3">
        <v>45331</v>
      </c>
      <c r="C1955" s="2" t="s">
        <v>116</v>
      </c>
      <c r="D1955" s="47" t="str">
        <f>_xlfn.XLOOKUP(C1955,Proveedores!A:A,Proveedores!B:B)</f>
        <v>EMPRESA COMERCIAL LA VEGA</v>
      </c>
      <c r="E1955" s="2">
        <v>148</v>
      </c>
      <c r="F1955" s="2" t="str">
        <f>_xlfn.XLOOKUP(E1955,Productos!A:A,Productos!B:B)</f>
        <v>SACO PAPAS</v>
      </c>
      <c r="G1955" s="2" t="str">
        <f>_xlfn.XLOOKUP(F1955,Productos!B:B,Productos!C:C)</f>
        <v>UN</v>
      </c>
      <c r="H1955" s="12">
        <v>1</v>
      </c>
      <c r="I1955" s="10">
        <v>12000</v>
      </c>
      <c r="J1955" s="14">
        <v>0</v>
      </c>
      <c r="K1955" s="10">
        <f t="shared" si="37"/>
        <v>12000</v>
      </c>
    </row>
    <row r="1956" spans="1:11" x14ac:dyDescent="0.3">
      <c r="A1956" s="2">
        <f>IF(_xlfn.CONCAT(B1956:C1956)=_xlfn.CONCAT(B1955:C1955),MAX($A$2:A1955),MAX($A$2:A1955)+1)</f>
        <v>1007</v>
      </c>
      <c r="B1956" s="3">
        <v>45330</v>
      </c>
      <c r="C1956" s="2" t="s">
        <v>458</v>
      </c>
      <c r="D1956" s="47" t="str">
        <f>_xlfn.XLOOKUP(C1956,Proveedores!A:A,Proveedores!B:B)</f>
        <v>CARNICERIA LONQUIMAY</v>
      </c>
      <c r="E1956" s="2">
        <v>70</v>
      </c>
      <c r="F1956" s="2" t="str">
        <f>_xlfn.XLOOKUP(E1956,Productos!A:A,Productos!B:B)</f>
        <v>CARNE VACUNO</v>
      </c>
      <c r="G1956" s="2" t="str">
        <f>_xlfn.XLOOKUP(F1956,Productos!B:B,Productos!C:C)</f>
        <v>KG</v>
      </c>
      <c r="H1956" s="12">
        <v>1.576086956521739</v>
      </c>
      <c r="I1956" s="10">
        <v>9200</v>
      </c>
      <c r="J1956" s="14">
        <v>0</v>
      </c>
      <c r="K1956" s="10">
        <f t="shared" si="37"/>
        <v>14500</v>
      </c>
    </row>
    <row r="1957" spans="1:11" x14ac:dyDescent="0.3">
      <c r="A1957" s="2">
        <f>IF(_xlfn.CONCAT(B1957:C1957)=_xlfn.CONCAT(B1956:C1956),MAX($A$2:A1956),MAX($A$2:A1956)+1)</f>
        <v>1008</v>
      </c>
      <c r="B1957" s="3">
        <v>45332</v>
      </c>
      <c r="C1957" s="2" t="s">
        <v>233</v>
      </c>
      <c r="D1957" s="47" t="str">
        <f>_xlfn.XLOOKUP(C1957,Proveedores!A:A,Proveedores!B:B)</f>
        <v>AURIGAS - ABASTIBLE</v>
      </c>
      <c r="E1957" s="2">
        <v>1006</v>
      </c>
      <c r="F1957" s="2" t="str">
        <f>_xlfn.XLOOKUP(E1957,Productos!A:A,Productos!B:B)</f>
        <v>GAS - GALONES</v>
      </c>
      <c r="G1957" s="2" t="str">
        <f>_xlfn.XLOOKUP(F1957,Productos!B:B,Productos!C:C)</f>
        <v>UN</v>
      </c>
      <c r="H1957" s="12">
        <v>1</v>
      </c>
      <c r="I1957" s="10">
        <v>21000</v>
      </c>
      <c r="J1957" s="14">
        <v>0</v>
      </c>
      <c r="K1957" s="10">
        <f t="shared" si="37"/>
        <v>21000</v>
      </c>
    </row>
    <row r="1958" spans="1:11" x14ac:dyDescent="0.3">
      <c r="A1958" s="2">
        <f>IF(_xlfn.CONCAT(B1958:C1958)=_xlfn.CONCAT(B1957:C1957),MAX($A$2:A1957),MAX($A$2:A1957)+1)</f>
        <v>1009</v>
      </c>
      <c r="B1958" s="3">
        <v>45334</v>
      </c>
      <c r="C1958" s="2" t="s">
        <v>721</v>
      </c>
      <c r="D1958" s="47" t="str">
        <f>_xlfn.XLOOKUP(C1958,Proveedores!A:A,Proveedores!B:B)</f>
        <v>FLOPPY VENTA HUEVOS</v>
      </c>
      <c r="E1958" s="2">
        <v>32</v>
      </c>
      <c r="F1958" s="2" t="str">
        <f>_xlfn.XLOOKUP(E1958,Productos!A:A,Productos!B:B)</f>
        <v>HUEVOS 30 - BANDEJA</v>
      </c>
      <c r="G1958" s="2" t="str">
        <f>_xlfn.XLOOKUP(F1958,Productos!B:B,Productos!C:C)</f>
        <v>UN</v>
      </c>
      <c r="H1958" s="12">
        <v>1</v>
      </c>
      <c r="I1958" s="10">
        <v>6000</v>
      </c>
      <c r="J1958" s="14">
        <v>0</v>
      </c>
      <c r="K1958" s="10">
        <f t="shared" si="37"/>
        <v>6000</v>
      </c>
    </row>
    <row r="1959" spans="1:11" x14ac:dyDescent="0.3">
      <c r="A1959" s="2">
        <f>IF(_xlfn.CONCAT(B1959:C1959)=_xlfn.CONCAT(B1958:C1958),MAX($A$2:A1958),MAX($A$2:A1958)+1)</f>
        <v>1010</v>
      </c>
      <c r="B1959" s="3">
        <v>45335</v>
      </c>
      <c r="C1959" s="2" t="s">
        <v>245</v>
      </c>
      <c r="D1959" s="47" t="str">
        <f>_xlfn.XLOOKUP(C1959,Proveedores!A:A,Proveedores!B:B)</f>
        <v>COLECTIVOS 15</v>
      </c>
      <c r="E1959" s="2">
        <v>1004</v>
      </c>
      <c r="F1959" s="2" t="str">
        <f>_xlfn.XLOOKUP(E1959,Productos!A:A,Productos!B:B)</f>
        <v>TRANSPORTE</v>
      </c>
      <c r="G1959" s="2" t="str">
        <f>_xlfn.XLOOKUP(F1959,Productos!B:B,Productos!C:C)</f>
        <v>UN</v>
      </c>
      <c r="H1959" s="12">
        <v>5</v>
      </c>
      <c r="I1959" s="10">
        <v>1100</v>
      </c>
      <c r="J1959" s="14">
        <v>200</v>
      </c>
      <c r="K1959" s="10">
        <f t="shared" si="37"/>
        <v>5300</v>
      </c>
    </row>
    <row r="1960" spans="1:11" x14ac:dyDescent="0.3">
      <c r="A1960" s="2">
        <f>IF(_xlfn.CONCAT(B1960:C1960)=_xlfn.CONCAT(B1959:C1959),MAX($A$2:A1959),MAX($A$2:A1959)+1)</f>
        <v>1011</v>
      </c>
      <c r="B1960" s="3">
        <v>45295</v>
      </c>
      <c r="C1960" s="2" t="s">
        <v>113</v>
      </c>
      <c r="D1960" s="47" t="str">
        <f>_xlfn.XLOOKUP(C1960,Proveedores!A:A,Proveedores!B:B)</f>
        <v>UNIMARC</v>
      </c>
      <c r="E1960" s="2">
        <v>55</v>
      </c>
      <c r="F1960" s="2" t="str">
        <f>_xlfn.XLOOKUP(E1960,Productos!A:A,Productos!B:B)</f>
        <v>CERVEZA</v>
      </c>
      <c r="G1960" s="2" t="str">
        <f>_xlfn.XLOOKUP(F1960,Productos!B:B,Productos!C:C)</f>
        <v>UN</v>
      </c>
      <c r="H1960" s="12">
        <v>2</v>
      </c>
      <c r="I1960" s="10">
        <v>5190</v>
      </c>
      <c r="J1960" s="14">
        <v>2990</v>
      </c>
      <c r="K1960" s="10">
        <f t="shared" si="37"/>
        <v>7390</v>
      </c>
    </row>
    <row r="1961" spans="1:11" x14ac:dyDescent="0.3">
      <c r="A1961" s="2">
        <f>IF(_xlfn.CONCAT(B1961:C1961)=_xlfn.CONCAT(B1960:C1960),MAX($A$2:A1960),MAX($A$2:A1960)+1)</f>
        <v>1011</v>
      </c>
      <c r="B1961" s="3">
        <v>45295</v>
      </c>
      <c r="C1961" s="2" t="s">
        <v>113</v>
      </c>
      <c r="D1961" s="47" t="str">
        <f>_xlfn.XLOOKUP(C1961,Proveedores!A:A,Proveedores!B:B)</f>
        <v>UNIMARC</v>
      </c>
      <c r="E1961" s="2">
        <v>14</v>
      </c>
      <c r="F1961" s="2" t="str">
        <f>_xlfn.XLOOKUP(E1961,Productos!A:A,Productos!B:B)</f>
        <v>ARROZ</v>
      </c>
      <c r="G1961" s="2" t="str">
        <f>_xlfn.XLOOKUP(F1961,Productos!B:B,Productos!C:C)</f>
        <v>UN</v>
      </c>
      <c r="H1961" s="12">
        <v>2</v>
      </c>
      <c r="I1961" s="10">
        <v>1090</v>
      </c>
      <c r="J1961" s="10">
        <v>0</v>
      </c>
      <c r="K1961" s="10">
        <f t="shared" si="37"/>
        <v>2180</v>
      </c>
    </row>
    <row r="1962" spans="1:11" x14ac:dyDescent="0.3">
      <c r="A1962" s="2">
        <f>IF(_xlfn.CONCAT(B1962:C1962)=_xlfn.CONCAT(B1961:C1961),MAX($A$2:A1961),MAX($A$2:A1961)+1)</f>
        <v>1011</v>
      </c>
      <c r="B1962" s="3">
        <v>45295</v>
      </c>
      <c r="C1962" s="2" t="s">
        <v>113</v>
      </c>
      <c r="D1962" s="47" t="str">
        <f>_xlfn.XLOOKUP(C1962,Proveedores!A:A,Proveedores!B:B)</f>
        <v>UNIMARC</v>
      </c>
      <c r="E1962" s="2">
        <v>6</v>
      </c>
      <c r="F1962" s="2" t="str">
        <f>_xlfn.XLOOKUP(E1962,Productos!A:A,Productos!B:B)</f>
        <v>FIDEOS - SPAGHETI</v>
      </c>
      <c r="G1962" s="2" t="str">
        <f>_xlfn.XLOOKUP(F1962,Productos!B:B,Productos!C:C)</f>
        <v>UN</v>
      </c>
      <c r="H1962" s="12">
        <v>2</v>
      </c>
      <c r="I1962" s="10">
        <v>880</v>
      </c>
      <c r="J1962" s="10">
        <v>0</v>
      </c>
      <c r="K1962" s="10">
        <f t="shared" si="37"/>
        <v>1760</v>
      </c>
    </row>
    <row r="1963" spans="1:11" x14ac:dyDescent="0.3">
      <c r="A1963" s="2">
        <f>IF(_xlfn.CONCAT(B1963:C1963)=_xlfn.CONCAT(B1962:C1962),MAX($A$2:A1962),MAX($A$2:A1962)+1)</f>
        <v>1011</v>
      </c>
      <c r="B1963" s="3">
        <v>45295</v>
      </c>
      <c r="C1963" s="2" t="s">
        <v>113</v>
      </c>
      <c r="D1963" s="47" t="str">
        <f>_xlfn.XLOOKUP(C1963,Proveedores!A:A,Proveedores!B:B)</f>
        <v>UNIMARC</v>
      </c>
      <c r="E1963" s="2">
        <v>15</v>
      </c>
      <c r="F1963" s="2" t="str">
        <f>_xlfn.XLOOKUP(E1963,Productos!A:A,Productos!B:B)</f>
        <v>AZUCAR</v>
      </c>
      <c r="G1963" s="2" t="str">
        <f>_xlfn.XLOOKUP(F1963,Productos!B:B,Productos!C:C)</f>
        <v>KG</v>
      </c>
      <c r="H1963" s="12">
        <v>1</v>
      </c>
      <c r="I1963" s="10">
        <v>1660</v>
      </c>
      <c r="J1963" s="10">
        <v>0</v>
      </c>
      <c r="K1963" s="10">
        <f t="shared" si="37"/>
        <v>1660</v>
      </c>
    </row>
    <row r="1964" spans="1:11" x14ac:dyDescent="0.3">
      <c r="A1964" s="2">
        <f>IF(_xlfn.CONCAT(B1964:C1964)=_xlfn.CONCAT(B1963:C1963),MAX($A$2:A1963),MAX($A$2:A1963)+1)</f>
        <v>1011</v>
      </c>
      <c r="B1964" s="3">
        <v>45295</v>
      </c>
      <c r="C1964" s="2" t="s">
        <v>113</v>
      </c>
      <c r="D1964" s="47" t="str">
        <f>_xlfn.XLOOKUP(C1964,Proveedores!A:A,Proveedores!B:B)</f>
        <v>UNIMARC</v>
      </c>
      <c r="E1964" s="2">
        <v>1008</v>
      </c>
      <c r="F1964" s="2" t="str">
        <f>_xlfn.XLOOKUP(E1964,Productos!A:A,Productos!B:B)</f>
        <v>PAN CASA</v>
      </c>
      <c r="G1964" s="2" t="str">
        <f>_xlfn.XLOOKUP(F1964,Productos!B:B,Productos!C:C)</f>
        <v>KG</v>
      </c>
      <c r="H1964" s="12">
        <v>0.58399999999999996</v>
      </c>
      <c r="I1964" s="10">
        <v>1990</v>
      </c>
      <c r="J1964" s="10">
        <v>0</v>
      </c>
      <c r="K1964" s="10">
        <f t="shared" si="37"/>
        <v>1162</v>
      </c>
    </row>
    <row r="1965" spans="1:11" x14ac:dyDescent="0.3">
      <c r="A1965" s="2">
        <f>IF(_xlfn.CONCAT(B1965:C1965)=_xlfn.CONCAT(B1964:C1964),MAX($A$2:A1964),MAX($A$2:A1964)+1)</f>
        <v>1011</v>
      </c>
      <c r="B1965" s="3">
        <v>45295</v>
      </c>
      <c r="C1965" s="2" t="s">
        <v>113</v>
      </c>
      <c r="D1965" s="47" t="str">
        <f>_xlfn.XLOOKUP(C1965,Proveedores!A:A,Proveedores!B:B)</f>
        <v>UNIMARC</v>
      </c>
      <c r="E1965" s="2">
        <v>43</v>
      </c>
      <c r="F1965" s="2" t="str">
        <f>_xlfn.XLOOKUP(E1965,Productos!A:A,Productos!B:B)</f>
        <v>VINO BLANCO</v>
      </c>
      <c r="G1965" s="2" t="str">
        <f>_xlfn.XLOOKUP(F1965,Productos!B:B,Productos!C:C)</f>
        <v>UN</v>
      </c>
      <c r="H1965" s="12">
        <v>1</v>
      </c>
      <c r="I1965" s="10">
        <v>4280</v>
      </c>
      <c r="J1965" s="14">
        <v>490</v>
      </c>
      <c r="K1965" s="10">
        <f t="shared" si="37"/>
        <v>3790</v>
      </c>
    </row>
    <row r="1966" spans="1:11" x14ac:dyDescent="0.3">
      <c r="A1966" s="2">
        <f>IF(_xlfn.CONCAT(B1966:C1966)=_xlfn.CONCAT(B1965:C1965),MAX($A$2:A1965),MAX($A$2:A1965)+1)</f>
        <v>1012</v>
      </c>
      <c r="B1966" s="3">
        <v>45296</v>
      </c>
      <c r="C1966" s="2" t="s">
        <v>113</v>
      </c>
      <c r="D1966" s="47" t="str">
        <f>_xlfn.XLOOKUP(C1966,Proveedores!A:A,Proveedores!B:B)</f>
        <v>UNIMARC</v>
      </c>
      <c r="E1966" s="2">
        <v>1011</v>
      </c>
      <c r="F1966" s="2" t="str">
        <f>_xlfn.XLOOKUP(E1966,Productos!A:A,Productos!B:B)</f>
        <v>ART. LIMPIEZA</v>
      </c>
      <c r="G1966" s="2" t="str">
        <f>_xlfn.XLOOKUP(F1966,Productos!B:B,Productos!C:C)</f>
        <v>UN</v>
      </c>
      <c r="H1966" s="12">
        <v>1</v>
      </c>
      <c r="I1966" s="10">
        <v>4410</v>
      </c>
      <c r="J1966" s="10">
        <v>790</v>
      </c>
      <c r="K1966" s="10">
        <f t="shared" si="37"/>
        <v>3620</v>
      </c>
    </row>
    <row r="1967" spans="1:11" x14ac:dyDescent="0.3">
      <c r="A1967" s="2">
        <f>IF(_xlfn.CONCAT(B1967:C1967)=_xlfn.CONCAT(B1966:C1966),MAX($A$2:A1966),MAX($A$2:A1966)+1)</f>
        <v>1012</v>
      </c>
      <c r="B1967" s="3">
        <v>45296</v>
      </c>
      <c r="C1967" s="2" t="s">
        <v>113</v>
      </c>
      <c r="D1967" s="47" t="str">
        <f>_xlfn.XLOOKUP(C1967,Proveedores!A:A,Proveedores!B:B)</f>
        <v>UNIMARC</v>
      </c>
      <c r="E1967" s="2">
        <v>56</v>
      </c>
      <c r="F1967" s="2" t="str">
        <f>_xlfn.XLOOKUP(E1967,Productos!A:A,Productos!B:B)</f>
        <v>VERDURAS</v>
      </c>
      <c r="G1967" s="2" t="str">
        <f>_xlfn.XLOOKUP(F1967,Productos!B:B,Productos!C:C)</f>
        <v>UN</v>
      </c>
      <c r="H1967" s="12">
        <v>2</v>
      </c>
      <c r="I1967" s="10">
        <v>5190</v>
      </c>
      <c r="J1967" s="10">
        <v>2990</v>
      </c>
      <c r="K1967" s="10">
        <f t="shared" si="37"/>
        <v>7390</v>
      </c>
    </row>
    <row r="1968" spans="1:11" x14ac:dyDescent="0.3">
      <c r="A1968" s="2">
        <f>IF(_xlfn.CONCAT(B1968:C1968)=_xlfn.CONCAT(B1967:C1967),MAX($A$2:A1967),MAX($A$2:A1967)+1)</f>
        <v>1012</v>
      </c>
      <c r="B1968" s="3">
        <v>45296</v>
      </c>
      <c r="C1968" s="2" t="s">
        <v>113</v>
      </c>
      <c r="D1968" s="47" t="str">
        <f>_xlfn.XLOOKUP(C1968,Proveedores!A:A,Proveedores!B:B)</f>
        <v>UNIMARC</v>
      </c>
      <c r="E1968" s="2">
        <v>1008</v>
      </c>
      <c r="F1968" s="2" t="str">
        <f>_xlfn.XLOOKUP(E1968,Productos!A:A,Productos!B:B)</f>
        <v>PAN CASA</v>
      </c>
      <c r="G1968" s="2" t="str">
        <f>_xlfn.XLOOKUP(F1968,Productos!B:B,Productos!C:C)</f>
        <v>KG</v>
      </c>
      <c r="H1968" s="12">
        <v>0.55800000000000005</v>
      </c>
      <c r="I1968" s="10">
        <v>2950</v>
      </c>
      <c r="J1968" s="10">
        <v>0</v>
      </c>
      <c r="K1968" s="10">
        <f t="shared" si="37"/>
        <v>1646</v>
      </c>
    </row>
    <row r="1969" spans="1:11" x14ac:dyDescent="0.3">
      <c r="A1969" s="2">
        <f>IF(_xlfn.CONCAT(B1969:C1969)=_xlfn.CONCAT(B1968:C1968),MAX($A$2:A1968),MAX($A$2:A1968)+1)</f>
        <v>1012</v>
      </c>
      <c r="B1969" s="3">
        <v>45296</v>
      </c>
      <c r="C1969" s="2" t="s">
        <v>113</v>
      </c>
      <c r="D1969" s="47" t="str">
        <f>_xlfn.XLOOKUP(C1969,Proveedores!A:A,Proveedores!B:B)</f>
        <v>UNIMARC</v>
      </c>
      <c r="E1969" s="2">
        <v>42</v>
      </c>
      <c r="F1969" s="2" t="str">
        <f>_xlfn.XLOOKUP(E1969,Productos!A:A,Productos!B:B)</f>
        <v>PECHUGA POLLO</v>
      </c>
      <c r="G1969" s="2" t="str">
        <f>_xlfn.XLOOKUP(F1969,Productos!B:B,Productos!C:C)</f>
        <v>KG</v>
      </c>
      <c r="H1969" s="12">
        <v>1.8420000000000001</v>
      </c>
      <c r="I1969" s="10">
        <v>3790</v>
      </c>
      <c r="J1969" s="10">
        <v>0</v>
      </c>
      <c r="K1969" s="10">
        <f t="shared" si="37"/>
        <v>6981</v>
      </c>
    </row>
    <row r="1970" spans="1:11" x14ac:dyDescent="0.3">
      <c r="A1970" s="2">
        <f>IF(_xlfn.CONCAT(B1970:C1970)=_xlfn.CONCAT(B1969:C1969),MAX($A$2:A1969),MAX($A$2:A1969)+1)</f>
        <v>1012</v>
      </c>
      <c r="B1970" s="3">
        <v>45296</v>
      </c>
      <c r="C1970" s="2" t="s">
        <v>113</v>
      </c>
      <c r="D1970" s="47" t="str">
        <f>_xlfn.XLOOKUP(C1970,Proveedores!A:A,Proveedores!B:B)</f>
        <v>UNIMARC</v>
      </c>
      <c r="E1970" s="2">
        <v>1008</v>
      </c>
      <c r="F1970" s="2" t="str">
        <f>_xlfn.XLOOKUP(E1970,Productos!A:A,Productos!B:B)</f>
        <v>PAN CASA</v>
      </c>
      <c r="G1970" s="2" t="str">
        <f>_xlfn.XLOOKUP(F1970,Productos!B:B,Productos!C:C)</f>
        <v>KG</v>
      </c>
      <c r="H1970" s="12">
        <v>0.76600000000000001</v>
      </c>
      <c r="I1970" s="10">
        <v>1990</v>
      </c>
      <c r="J1970" s="10">
        <v>0</v>
      </c>
      <c r="K1970" s="10">
        <f t="shared" si="37"/>
        <v>1524</v>
      </c>
    </row>
    <row r="1971" spans="1:11" x14ac:dyDescent="0.3">
      <c r="A1971" s="2">
        <f>IF(_xlfn.CONCAT(B1971:C1971)=_xlfn.CONCAT(B1970:C1970),MAX($A$2:A1970),MAX($A$2:A1970)+1)</f>
        <v>1013</v>
      </c>
      <c r="B1971" s="3">
        <v>45303</v>
      </c>
      <c r="C1971" s="2" t="s">
        <v>113</v>
      </c>
      <c r="D1971" s="47" t="str">
        <f>_xlfn.XLOOKUP(C1971,Proveedores!A:A,Proveedores!B:B)</f>
        <v>UNIMARC</v>
      </c>
      <c r="E1971" s="2">
        <v>14</v>
      </c>
      <c r="F1971" s="2" t="str">
        <f>_xlfn.XLOOKUP(E1971,Productos!A:A,Productos!B:B)</f>
        <v>ARROZ</v>
      </c>
      <c r="G1971" s="2" t="str">
        <f>_xlfn.XLOOKUP(F1971,Productos!B:B,Productos!C:C)</f>
        <v>UN</v>
      </c>
      <c r="H1971" s="12">
        <v>3</v>
      </c>
      <c r="I1971" s="10">
        <v>1090</v>
      </c>
      <c r="J1971" s="10">
        <v>0</v>
      </c>
      <c r="K1971" s="10">
        <f t="shared" si="37"/>
        <v>3270</v>
      </c>
    </row>
    <row r="1972" spans="1:11" x14ac:dyDescent="0.3">
      <c r="A1972" s="2">
        <f>IF(_xlfn.CONCAT(B1972:C1972)=_xlfn.CONCAT(B1971:C1971),MAX($A$2:A1971),MAX($A$2:A1971)+1)</f>
        <v>1013</v>
      </c>
      <c r="B1972" s="3">
        <v>45303</v>
      </c>
      <c r="C1972" s="2" t="s">
        <v>113</v>
      </c>
      <c r="D1972" s="47" t="str">
        <f>_xlfn.XLOOKUP(C1972,Proveedores!A:A,Proveedores!B:B)</f>
        <v>UNIMARC</v>
      </c>
      <c r="E1972" s="2">
        <v>6</v>
      </c>
      <c r="F1972" s="2" t="str">
        <f>_xlfn.XLOOKUP(E1972,Productos!A:A,Productos!B:B)</f>
        <v>FIDEOS - SPAGHETI</v>
      </c>
      <c r="G1972" s="2" t="str">
        <f>_xlfn.XLOOKUP(F1972,Productos!B:B,Productos!C:C)</f>
        <v>UN</v>
      </c>
      <c r="H1972" s="12">
        <v>3</v>
      </c>
      <c r="I1972" s="10">
        <v>880</v>
      </c>
      <c r="J1972" s="10">
        <v>0</v>
      </c>
      <c r="K1972" s="10">
        <f t="shared" si="37"/>
        <v>2640</v>
      </c>
    </row>
    <row r="1973" spans="1:11" x14ac:dyDescent="0.3">
      <c r="A1973" s="2">
        <f>IF(_xlfn.CONCAT(B1973:C1973)=_xlfn.CONCAT(B1972:C1972),MAX($A$2:A1972),MAX($A$2:A1972)+1)</f>
        <v>1013</v>
      </c>
      <c r="B1973" s="3">
        <v>45303</v>
      </c>
      <c r="C1973" s="2" t="s">
        <v>113</v>
      </c>
      <c r="D1973" s="47" t="str">
        <f>_xlfn.XLOOKUP(C1973,Proveedores!A:A,Proveedores!B:B)</f>
        <v>UNIMARC</v>
      </c>
      <c r="E1973" s="2">
        <v>1008</v>
      </c>
      <c r="F1973" s="2" t="str">
        <f>_xlfn.XLOOKUP(E1973,Productos!A:A,Productos!B:B)</f>
        <v>PAN CASA</v>
      </c>
      <c r="G1973" s="2" t="str">
        <f>_xlfn.XLOOKUP(F1973,Productos!B:B,Productos!C:C)</f>
        <v>KG</v>
      </c>
      <c r="H1973" s="12">
        <v>1</v>
      </c>
      <c r="I1973" s="10">
        <v>990</v>
      </c>
      <c r="J1973" s="10">
        <v>0</v>
      </c>
      <c r="K1973" s="10">
        <f t="shared" si="37"/>
        <v>990</v>
      </c>
    </row>
    <row r="1974" spans="1:11" x14ac:dyDescent="0.3">
      <c r="A1974" s="2">
        <f>IF(_xlfn.CONCAT(B1974:C1974)=_xlfn.CONCAT(B1973:C1973),MAX($A$2:A1973),MAX($A$2:A1973)+1)</f>
        <v>1013</v>
      </c>
      <c r="B1974" s="3">
        <v>45303</v>
      </c>
      <c r="C1974" s="2" t="s">
        <v>113</v>
      </c>
      <c r="D1974" s="47" t="str">
        <f>_xlfn.XLOOKUP(C1974,Proveedores!A:A,Proveedores!B:B)</f>
        <v>UNIMARC</v>
      </c>
      <c r="E1974" s="2">
        <v>1008</v>
      </c>
      <c r="F1974" s="2" t="str">
        <f>_xlfn.XLOOKUP(E1974,Productos!A:A,Productos!B:B)</f>
        <v>PAN CASA</v>
      </c>
      <c r="G1974" s="2" t="str">
        <f>_xlfn.XLOOKUP(F1974,Productos!B:B,Productos!C:C)</f>
        <v>KG</v>
      </c>
      <c r="H1974" s="12">
        <v>0.90600000000000003</v>
      </c>
      <c r="I1974" s="10">
        <v>2950</v>
      </c>
      <c r="J1974" s="10">
        <v>0</v>
      </c>
      <c r="K1974" s="10">
        <f t="shared" si="37"/>
        <v>2673</v>
      </c>
    </row>
    <row r="1975" spans="1:11" x14ac:dyDescent="0.3">
      <c r="A1975" s="2">
        <f>IF(_xlfn.CONCAT(B1975:C1975)=_xlfn.CONCAT(B1974:C1974),MAX($A$2:A1974),MAX($A$2:A1974)+1)</f>
        <v>1013</v>
      </c>
      <c r="B1975" s="3">
        <v>45303</v>
      </c>
      <c r="C1975" s="2" t="s">
        <v>113</v>
      </c>
      <c r="D1975" s="47" t="str">
        <f>_xlfn.XLOOKUP(C1975,Proveedores!A:A,Proveedores!B:B)</f>
        <v>UNIMARC</v>
      </c>
      <c r="E1975" s="2">
        <v>15</v>
      </c>
      <c r="F1975" s="2" t="str">
        <f>_xlfn.XLOOKUP(E1975,Productos!A:A,Productos!B:B)</f>
        <v>AZUCAR</v>
      </c>
      <c r="G1975" s="2" t="str">
        <f>_xlfn.XLOOKUP(F1975,Productos!B:B,Productos!C:C)</f>
        <v>KG</v>
      </c>
      <c r="H1975" s="12">
        <v>1</v>
      </c>
      <c r="I1975" s="10">
        <v>1660</v>
      </c>
      <c r="J1975" s="10">
        <v>0</v>
      </c>
      <c r="K1975" s="10">
        <f t="shared" si="37"/>
        <v>1660</v>
      </c>
    </row>
    <row r="1976" spans="1:11" x14ac:dyDescent="0.3">
      <c r="A1976" s="2">
        <f>IF(_xlfn.CONCAT(B1976:C1976)=_xlfn.CONCAT(B1975:C1975),MAX($A$2:A1975),MAX($A$2:A1975)+1)</f>
        <v>1013</v>
      </c>
      <c r="B1976" s="3">
        <v>45303</v>
      </c>
      <c r="C1976" s="2" t="s">
        <v>113</v>
      </c>
      <c r="D1976" s="47" t="str">
        <f>_xlfn.XLOOKUP(C1976,Proveedores!A:A,Proveedores!B:B)</f>
        <v>UNIMARC</v>
      </c>
      <c r="E1976" s="2">
        <v>11</v>
      </c>
      <c r="F1976" s="2" t="str">
        <f>_xlfn.XLOOKUP(E1976,Productos!A:A,Productos!B:B)</f>
        <v>PAN MOLDE</v>
      </c>
      <c r="G1976" s="2" t="str">
        <f>_xlfn.XLOOKUP(F1976,Productos!B:B,Productos!C:C)</f>
        <v>UN</v>
      </c>
      <c r="H1976" s="12">
        <v>1</v>
      </c>
      <c r="I1976" s="10">
        <v>2390</v>
      </c>
      <c r="J1976" s="10">
        <v>100</v>
      </c>
      <c r="K1976" s="10">
        <f t="shared" si="37"/>
        <v>2290</v>
      </c>
    </row>
    <row r="1977" spans="1:11" x14ac:dyDescent="0.3">
      <c r="A1977" s="2">
        <f>IF(_xlfn.CONCAT(B1977:C1977)=_xlfn.CONCAT(B1976:C1976),MAX($A$2:A1976),MAX($A$2:A1976)+1)</f>
        <v>1014</v>
      </c>
      <c r="B1977" s="3">
        <v>45304</v>
      </c>
      <c r="C1977" s="2" t="s">
        <v>113</v>
      </c>
      <c r="D1977" s="47" t="str">
        <f>_xlfn.XLOOKUP(C1977,Proveedores!A:A,Proveedores!B:B)</f>
        <v>UNIMARC</v>
      </c>
      <c r="E1977" s="2">
        <v>49</v>
      </c>
      <c r="F1977" s="2" t="str">
        <f>_xlfn.XLOOKUP(E1977,Productos!A:A,Productos!B:B)</f>
        <v>PAN RALLADO</v>
      </c>
      <c r="G1977" s="2" t="str">
        <f>_xlfn.XLOOKUP(F1977,Productos!B:B,Productos!C:C)</f>
        <v>UN</v>
      </c>
      <c r="H1977" s="12">
        <v>2</v>
      </c>
      <c r="I1977" s="10">
        <v>1490</v>
      </c>
      <c r="J1977" s="10">
        <v>0</v>
      </c>
      <c r="K1977" s="10">
        <f t="shared" si="37"/>
        <v>2980</v>
      </c>
    </row>
    <row r="1978" spans="1:11" x14ac:dyDescent="0.3">
      <c r="A1978" s="2">
        <f>IF(_xlfn.CONCAT(B1978:C1978)=_xlfn.CONCAT(B1977:C1977),MAX($A$2:A1977),MAX($A$2:A1977)+1)</f>
        <v>1015</v>
      </c>
      <c r="B1978" s="3">
        <v>45310</v>
      </c>
      <c r="C1978" s="2" t="s">
        <v>113</v>
      </c>
      <c r="D1978" s="47" t="str">
        <f>_xlfn.XLOOKUP(C1978,Proveedores!A:A,Proveedores!B:B)</f>
        <v>UNIMARC</v>
      </c>
      <c r="E1978" s="2">
        <v>27</v>
      </c>
      <c r="F1978" s="2" t="str">
        <f>_xlfn.XLOOKUP(E1978,Productos!A:A,Productos!B:B)</f>
        <v>TRUTRO DE POLLO</v>
      </c>
      <c r="G1978" s="2" t="str">
        <f>_xlfn.XLOOKUP(F1978,Productos!B:B,Productos!C:C)</f>
        <v>KG</v>
      </c>
      <c r="H1978" s="12">
        <v>3.6840000000000002</v>
      </c>
      <c r="I1978" s="10">
        <v>2390</v>
      </c>
      <c r="J1978" s="10">
        <v>0</v>
      </c>
      <c r="K1978" s="10">
        <f t="shared" si="37"/>
        <v>8805</v>
      </c>
    </row>
    <row r="1979" spans="1:11" x14ac:dyDescent="0.3">
      <c r="A1979" s="2">
        <f>IF(_xlfn.CONCAT(B1979:C1979)=_xlfn.CONCAT(B1978:C1978),MAX($A$2:A1978),MAX($A$2:A1978)+1)</f>
        <v>1015</v>
      </c>
      <c r="B1979" s="3">
        <v>45310</v>
      </c>
      <c r="C1979" s="2" t="s">
        <v>113</v>
      </c>
      <c r="D1979" s="47" t="str">
        <f>_xlfn.XLOOKUP(C1979,Proveedores!A:A,Proveedores!B:B)</f>
        <v>UNIMARC</v>
      </c>
      <c r="E1979" s="2">
        <v>5</v>
      </c>
      <c r="F1979" s="2" t="str">
        <f>_xlfn.XLOOKUP(E1979,Productos!A:A,Productos!B:B)</f>
        <v>FIDEOS - TALLARINES</v>
      </c>
      <c r="G1979" s="2" t="str">
        <f>_xlfn.XLOOKUP(F1979,Productos!B:B,Productos!C:C)</f>
        <v>UN</v>
      </c>
      <c r="H1979" s="12">
        <v>4</v>
      </c>
      <c r="I1979" s="10">
        <v>880</v>
      </c>
      <c r="J1979" s="10">
        <v>0</v>
      </c>
      <c r="K1979" s="10">
        <f t="shared" si="37"/>
        <v>3520</v>
      </c>
    </row>
    <row r="1980" spans="1:11" x14ac:dyDescent="0.3">
      <c r="A1980" s="2">
        <f>IF(_xlfn.CONCAT(B1980:C1980)=_xlfn.CONCAT(B1979:C1979),MAX($A$2:A1979),MAX($A$2:A1979)+1)</f>
        <v>1015</v>
      </c>
      <c r="B1980" s="3">
        <v>45310</v>
      </c>
      <c r="C1980" s="2" t="s">
        <v>113</v>
      </c>
      <c r="D1980" s="47" t="str">
        <f>_xlfn.XLOOKUP(C1980,Proveedores!A:A,Proveedores!B:B)</f>
        <v>UNIMARC</v>
      </c>
      <c r="E1980" s="2">
        <v>1029</v>
      </c>
      <c r="F1980" s="2" t="str">
        <f>_xlfn.XLOOKUP(E1980,Productos!A:A,Productos!B:B)</f>
        <v>FOSFOROS</v>
      </c>
      <c r="G1980" s="2" t="str">
        <f>_xlfn.XLOOKUP(F1980,Productos!B:B,Productos!C:C)</f>
        <v>UN</v>
      </c>
      <c r="H1980" s="12">
        <v>2</v>
      </c>
      <c r="I1980" s="10">
        <v>1890</v>
      </c>
      <c r="J1980" s="10">
        <v>0</v>
      </c>
      <c r="K1980" s="10">
        <f t="shared" si="37"/>
        <v>3780</v>
      </c>
    </row>
    <row r="1981" spans="1:11" x14ac:dyDescent="0.3">
      <c r="A1981" s="2">
        <f>IF(_xlfn.CONCAT(B1981:C1981)=_xlfn.CONCAT(B1980:C1980),MAX($A$2:A1980),MAX($A$2:A1980)+1)</f>
        <v>1016</v>
      </c>
      <c r="B1981" s="3">
        <v>45315</v>
      </c>
      <c r="C1981" s="2" t="s">
        <v>113</v>
      </c>
      <c r="D1981" s="47" t="str">
        <f>_xlfn.XLOOKUP(C1981,Proveedores!A:A,Proveedores!B:B)</f>
        <v>UNIMARC</v>
      </c>
      <c r="E1981" s="2">
        <v>49</v>
      </c>
      <c r="F1981" s="2" t="str">
        <f>_xlfn.XLOOKUP(E1981,Productos!A:A,Productos!B:B)</f>
        <v>PAN RALLADO</v>
      </c>
      <c r="G1981" s="2" t="str">
        <f>_xlfn.XLOOKUP(F1981,Productos!B:B,Productos!C:C)</f>
        <v>UN</v>
      </c>
      <c r="H1981" s="12">
        <v>1</v>
      </c>
      <c r="I1981" s="10">
        <v>1490</v>
      </c>
      <c r="J1981" s="10">
        <v>0</v>
      </c>
      <c r="K1981" s="10">
        <f t="shared" si="37"/>
        <v>1490</v>
      </c>
    </row>
    <row r="1982" spans="1:11" x14ac:dyDescent="0.3">
      <c r="A1982" s="2">
        <f>IF(_xlfn.CONCAT(B1982:C1982)=_xlfn.CONCAT(B1981:C1981),MAX($A$2:A1981),MAX($A$2:A1981)+1)</f>
        <v>1016</v>
      </c>
      <c r="B1982" s="3">
        <v>45315</v>
      </c>
      <c r="C1982" s="2" t="s">
        <v>113</v>
      </c>
      <c r="D1982" s="47" t="str">
        <f>_xlfn.XLOOKUP(C1982,Proveedores!A:A,Proveedores!B:B)</f>
        <v>UNIMARC</v>
      </c>
      <c r="E1982" s="2">
        <v>6</v>
      </c>
      <c r="F1982" s="2" t="str">
        <f>_xlfn.XLOOKUP(E1982,Productos!A:A,Productos!B:B)</f>
        <v>FIDEOS - SPAGHETI</v>
      </c>
      <c r="G1982" s="2" t="str">
        <f>_xlfn.XLOOKUP(F1982,Productos!B:B,Productos!C:C)</f>
        <v>UN</v>
      </c>
      <c r="H1982" s="12">
        <v>3</v>
      </c>
      <c r="I1982" s="10">
        <v>880</v>
      </c>
      <c r="J1982" s="10">
        <v>0</v>
      </c>
      <c r="K1982" s="10">
        <f t="shared" si="37"/>
        <v>2640</v>
      </c>
    </row>
    <row r="1983" spans="1:11" x14ac:dyDescent="0.3">
      <c r="A1983" s="2">
        <f>IF(_xlfn.CONCAT(B1983:C1983)=_xlfn.CONCAT(B1982:C1982),MAX($A$2:A1982),MAX($A$2:A1982)+1)</f>
        <v>1016</v>
      </c>
      <c r="B1983" s="3">
        <v>45315</v>
      </c>
      <c r="C1983" s="2" t="s">
        <v>113</v>
      </c>
      <c r="D1983" s="47" t="str">
        <f>_xlfn.XLOOKUP(C1983,Proveedores!A:A,Proveedores!B:B)</f>
        <v>UNIMARC</v>
      </c>
      <c r="E1983" s="2">
        <v>29</v>
      </c>
      <c r="F1983" s="2" t="str">
        <f>_xlfn.XLOOKUP(E1983,Productos!A:A,Productos!B:B)</f>
        <v>CHAMPIÑONES BANDEJA</v>
      </c>
      <c r="G1983" s="2" t="str">
        <f>_xlfn.XLOOKUP(F1983,Productos!B:B,Productos!C:C)</f>
        <v>UN</v>
      </c>
      <c r="H1983" s="12">
        <v>2</v>
      </c>
      <c r="I1983" s="10">
        <v>1690</v>
      </c>
      <c r="J1983" s="10">
        <v>1000</v>
      </c>
      <c r="K1983" s="10">
        <f t="shared" si="37"/>
        <v>2380</v>
      </c>
    </row>
    <row r="1984" spans="1:11" x14ac:dyDescent="0.3">
      <c r="A1984" s="2">
        <f>IF(_xlfn.CONCAT(B1984:C1984)=_xlfn.CONCAT(B1983:C1983),MAX($A$2:A1983),MAX($A$2:A1983)+1)</f>
        <v>1016</v>
      </c>
      <c r="B1984" s="3">
        <v>45315</v>
      </c>
      <c r="C1984" s="2" t="s">
        <v>113</v>
      </c>
      <c r="D1984" s="47" t="str">
        <f>_xlfn.XLOOKUP(C1984,Proveedores!A:A,Proveedores!B:B)</f>
        <v>UNIMARC</v>
      </c>
      <c r="E1984" s="2">
        <v>11</v>
      </c>
      <c r="F1984" s="2" t="str">
        <f>_xlfn.XLOOKUP(E1984,Productos!A:A,Productos!B:B)</f>
        <v>PAN MOLDE</v>
      </c>
      <c r="G1984" s="2" t="str">
        <f>_xlfn.XLOOKUP(F1984,Productos!B:B,Productos!C:C)</f>
        <v>UN</v>
      </c>
      <c r="H1984" s="12">
        <v>1</v>
      </c>
      <c r="I1984" s="10">
        <v>2390</v>
      </c>
      <c r="J1984" s="10">
        <v>0</v>
      </c>
      <c r="K1984" s="10">
        <f t="shared" si="37"/>
        <v>2390</v>
      </c>
    </row>
    <row r="1985" spans="1:11" x14ac:dyDescent="0.3">
      <c r="A1985" s="2">
        <f>IF(_xlfn.CONCAT(B1985:C1985)=_xlfn.CONCAT(B1984:C1984),MAX($A$2:A1984),MAX($A$2:A1984)+1)</f>
        <v>1016</v>
      </c>
      <c r="B1985" s="3">
        <v>45315</v>
      </c>
      <c r="C1985" s="2" t="s">
        <v>113</v>
      </c>
      <c r="D1985" s="47" t="str">
        <f>_xlfn.XLOOKUP(C1985,Proveedores!A:A,Proveedores!B:B)</f>
        <v>UNIMARC</v>
      </c>
      <c r="E1985" s="2">
        <v>1008</v>
      </c>
      <c r="F1985" s="2" t="str">
        <f>_xlfn.XLOOKUP(E1985,Productos!A:A,Productos!B:B)</f>
        <v>PAN CASA</v>
      </c>
      <c r="G1985" s="2" t="str">
        <f>_xlfn.XLOOKUP(F1985,Productos!B:B,Productos!C:C)</f>
        <v>KG</v>
      </c>
      <c r="H1985" s="12">
        <v>0.81599999999999995</v>
      </c>
      <c r="I1985" s="10">
        <v>1990</v>
      </c>
      <c r="J1985" s="10">
        <v>0</v>
      </c>
      <c r="K1985" s="10">
        <f t="shared" si="37"/>
        <v>1624</v>
      </c>
    </row>
    <row r="1986" spans="1:11" x14ac:dyDescent="0.3">
      <c r="A1986" s="2">
        <f>IF(_xlfn.CONCAT(B1986:C1986)=_xlfn.CONCAT(B1985:C1985),MAX($A$2:A1985),MAX($A$2:A1985)+1)</f>
        <v>1017</v>
      </c>
      <c r="B1986" s="3">
        <v>45321</v>
      </c>
      <c r="C1986" s="2" t="s">
        <v>113</v>
      </c>
      <c r="D1986" s="47" t="str">
        <f>_xlfn.XLOOKUP(C1986,Proveedores!A:A,Proveedores!B:B)</f>
        <v>UNIMARC</v>
      </c>
      <c r="E1986" s="2">
        <v>42</v>
      </c>
      <c r="F1986" s="2" t="str">
        <f>_xlfn.XLOOKUP(E1986,Productos!A:A,Productos!B:B)</f>
        <v>PECHUGA POLLO</v>
      </c>
      <c r="G1986" s="2" t="str">
        <f>_xlfn.XLOOKUP(F1986,Productos!B:B,Productos!C:C)</f>
        <v>KG</v>
      </c>
      <c r="H1986" s="12">
        <v>1.9019999999999999</v>
      </c>
      <c r="I1986" s="10">
        <v>3999</v>
      </c>
      <c r="J1986" s="10">
        <v>0</v>
      </c>
      <c r="K1986" s="10">
        <f t="shared" si="37"/>
        <v>7606</v>
      </c>
    </row>
    <row r="1987" spans="1:11" x14ac:dyDescent="0.3">
      <c r="A1987" s="2">
        <f>IF(_xlfn.CONCAT(B1987:C1987)=_xlfn.CONCAT(B1986:C1986),MAX($A$2:A1986),MAX($A$2:A1986)+1)</f>
        <v>1017</v>
      </c>
      <c r="B1987" s="3">
        <v>45321</v>
      </c>
      <c r="C1987" s="2" t="s">
        <v>113</v>
      </c>
      <c r="D1987" s="47" t="str">
        <f>_xlfn.XLOOKUP(C1987,Proveedores!A:A,Proveedores!B:B)</f>
        <v>UNIMARC</v>
      </c>
      <c r="E1987" s="2">
        <v>27</v>
      </c>
      <c r="F1987" s="2" t="str">
        <f>_xlfn.XLOOKUP(E1987,Productos!A:A,Productos!B:B)</f>
        <v>TRUTRO DE POLLO</v>
      </c>
      <c r="G1987" s="2" t="str">
        <f>_xlfn.XLOOKUP(F1987,Productos!B:B,Productos!C:C)</f>
        <v>KG</v>
      </c>
      <c r="H1987" s="12">
        <v>3.9540000000000002</v>
      </c>
      <c r="I1987" s="10">
        <v>2390</v>
      </c>
      <c r="J1987" s="10">
        <v>0</v>
      </c>
      <c r="K1987" s="10">
        <f t="shared" si="37"/>
        <v>9450</v>
      </c>
    </row>
    <row r="1988" spans="1:11" x14ac:dyDescent="0.3">
      <c r="A1988" s="2">
        <f>IF(_xlfn.CONCAT(B1988:C1988)=_xlfn.CONCAT(B1987:C1987),MAX($A$2:A1987),MAX($A$2:A1987)+1)</f>
        <v>1017</v>
      </c>
      <c r="B1988" s="3">
        <v>45321</v>
      </c>
      <c r="C1988" s="2" t="s">
        <v>113</v>
      </c>
      <c r="D1988" s="47" t="str">
        <f>_xlfn.XLOOKUP(C1988,Proveedores!A:A,Proveedores!B:B)</f>
        <v>UNIMARC</v>
      </c>
      <c r="E1988" s="2">
        <v>11</v>
      </c>
      <c r="F1988" s="2" t="str">
        <f>_xlfn.XLOOKUP(E1988,Productos!A:A,Productos!B:B)</f>
        <v>PAN MOLDE</v>
      </c>
      <c r="G1988" s="2" t="str">
        <f>_xlfn.XLOOKUP(F1988,Productos!B:B,Productos!C:C)</f>
        <v>UN</v>
      </c>
      <c r="H1988" s="12">
        <v>1</v>
      </c>
      <c r="I1988" s="10">
        <v>2390</v>
      </c>
      <c r="J1988" s="10">
        <v>0</v>
      </c>
      <c r="K1988" s="10">
        <f t="shared" si="37"/>
        <v>2390</v>
      </c>
    </row>
    <row r="1989" spans="1:11" x14ac:dyDescent="0.3">
      <c r="A1989" s="2">
        <f>IF(_xlfn.CONCAT(B1989:C1989)=_xlfn.CONCAT(B1988:C1988),MAX($A$2:A1988),MAX($A$2:A1988)+1)</f>
        <v>1017</v>
      </c>
      <c r="B1989" s="3">
        <v>45321</v>
      </c>
      <c r="C1989" s="2" t="s">
        <v>113</v>
      </c>
      <c r="D1989" s="47" t="str">
        <f>_xlfn.XLOOKUP(C1989,Proveedores!A:A,Proveedores!B:B)</f>
        <v>UNIMARC</v>
      </c>
      <c r="E1989" s="2">
        <v>6</v>
      </c>
      <c r="F1989" s="2" t="str">
        <f>_xlfn.XLOOKUP(E1989,Productos!A:A,Productos!B:B)</f>
        <v>FIDEOS - SPAGHETI</v>
      </c>
      <c r="G1989" s="2" t="str">
        <f>_xlfn.XLOOKUP(F1989,Productos!B:B,Productos!C:C)</f>
        <v>UN</v>
      </c>
      <c r="H1989" s="12">
        <v>4</v>
      </c>
      <c r="I1989" s="10">
        <v>880</v>
      </c>
      <c r="J1989" s="10">
        <v>0</v>
      </c>
      <c r="K1989" s="10">
        <f t="shared" si="37"/>
        <v>3520</v>
      </c>
    </row>
    <row r="1990" spans="1:11" x14ac:dyDescent="0.3">
      <c r="A1990" s="2">
        <f>IF(_xlfn.CONCAT(B1990:C1990)=_xlfn.CONCAT(B1989:C1989),MAX($A$2:A1989),MAX($A$2:A1989)+1)</f>
        <v>1017</v>
      </c>
      <c r="B1990" s="3">
        <v>45321</v>
      </c>
      <c r="C1990" s="2" t="s">
        <v>113</v>
      </c>
      <c r="D1990" s="47" t="str">
        <f>_xlfn.XLOOKUP(C1990,Proveedores!A:A,Proveedores!B:B)</f>
        <v>UNIMARC</v>
      </c>
      <c r="E1990" s="2">
        <v>1008</v>
      </c>
      <c r="F1990" s="2" t="str">
        <f>_xlfn.XLOOKUP(E1990,Productos!A:A,Productos!B:B)</f>
        <v>PAN CASA</v>
      </c>
      <c r="G1990" s="2" t="str">
        <f>_xlfn.XLOOKUP(F1990,Productos!B:B,Productos!C:C)</f>
        <v>KG</v>
      </c>
      <c r="H1990" s="12">
        <v>0.39600000000000002</v>
      </c>
      <c r="I1990" s="10">
        <v>1990</v>
      </c>
      <c r="J1990" s="10">
        <v>0</v>
      </c>
      <c r="K1990" s="10">
        <f t="shared" si="37"/>
        <v>788</v>
      </c>
    </row>
    <row r="1991" spans="1:11" x14ac:dyDescent="0.3">
      <c r="A1991" s="2">
        <f>IF(_xlfn.CONCAT(B1991:C1991)=_xlfn.CONCAT(B1990:C1990),MAX($A$2:A1990),MAX($A$2:A1990)+1)</f>
        <v>1017</v>
      </c>
      <c r="B1991" s="3">
        <v>45321</v>
      </c>
      <c r="C1991" s="2" t="s">
        <v>113</v>
      </c>
      <c r="D1991" s="47" t="str">
        <f>_xlfn.XLOOKUP(C1991,Proveedores!A:A,Proveedores!B:B)</f>
        <v>UNIMARC</v>
      </c>
      <c r="E1991" s="2">
        <v>1011</v>
      </c>
      <c r="F1991" s="2" t="str">
        <f>_xlfn.XLOOKUP(E1991,Productos!A:A,Productos!B:B)</f>
        <v>ART. LIMPIEZA</v>
      </c>
      <c r="G1991" s="2" t="str">
        <f>_xlfn.XLOOKUP(F1991,Productos!B:B,Productos!C:C)</f>
        <v>UN</v>
      </c>
      <c r="H1991" s="12">
        <v>1</v>
      </c>
      <c r="I1991" s="10">
        <v>4390</v>
      </c>
      <c r="J1991" s="10">
        <v>790</v>
      </c>
      <c r="K1991" s="10">
        <f t="shared" si="37"/>
        <v>3600</v>
      </c>
    </row>
    <row r="1992" spans="1:11" x14ac:dyDescent="0.3">
      <c r="A1992" s="2">
        <f>IF(_xlfn.CONCAT(B1992:C1992)=_xlfn.CONCAT(B1991:C1991),MAX($A$2:A1991),MAX($A$2:A1991)+1)</f>
        <v>1017</v>
      </c>
      <c r="B1992" s="3">
        <v>45321</v>
      </c>
      <c r="C1992" s="2" t="s">
        <v>113</v>
      </c>
      <c r="D1992" s="47" t="str">
        <f>_xlfn.XLOOKUP(C1992,Proveedores!A:A,Proveedores!B:B)</f>
        <v>UNIMARC</v>
      </c>
      <c r="E1992" s="2">
        <v>15</v>
      </c>
      <c r="F1992" s="2" t="str">
        <f>_xlfn.XLOOKUP(E1992,Productos!A:A,Productos!B:B)</f>
        <v>AZUCAR</v>
      </c>
      <c r="G1992" s="2" t="str">
        <f>_xlfn.XLOOKUP(F1992,Productos!B:B,Productos!C:C)</f>
        <v>KG</v>
      </c>
      <c r="H1992" s="12">
        <v>1</v>
      </c>
      <c r="I1992" s="10">
        <v>1660</v>
      </c>
      <c r="J1992" s="10">
        <v>0</v>
      </c>
      <c r="K1992" s="10">
        <f t="shared" si="37"/>
        <v>1660</v>
      </c>
    </row>
    <row r="1993" spans="1:11" x14ac:dyDescent="0.3">
      <c r="A1993" s="2">
        <f>IF(_xlfn.CONCAT(B1993:C1993)=_xlfn.CONCAT(B1992:C1992),MAX($A$2:A1992),MAX($A$2:A1992)+1)</f>
        <v>1017</v>
      </c>
      <c r="B1993" s="3">
        <v>45321</v>
      </c>
      <c r="C1993" s="2" t="s">
        <v>113</v>
      </c>
      <c r="D1993" s="47" t="str">
        <f>_xlfn.XLOOKUP(C1993,Proveedores!A:A,Proveedores!B:B)</f>
        <v>UNIMARC</v>
      </c>
      <c r="E1993" s="2">
        <v>1008</v>
      </c>
      <c r="F1993" s="2" t="str">
        <f>_xlfn.XLOOKUP(E1993,Productos!A:A,Productos!B:B)</f>
        <v>PAN CASA</v>
      </c>
      <c r="G1993" s="2" t="str">
        <f>_xlfn.XLOOKUP(F1993,Productos!B:B,Productos!C:C)</f>
        <v>KG</v>
      </c>
      <c r="H1993" s="12">
        <v>0.84199999999999997</v>
      </c>
      <c r="I1993" s="10">
        <v>2190</v>
      </c>
      <c r="J1993" s="10">
        <v>0</v>
      </c>
      <c r="K1993" s="10">
        <f t="shared" si="37"/>
        <v>1844</v>
      </c>
    </row>
    <row r="1994" spans="1:11" x14ac:dyDescent="0.3">
      <c r="A1994" s="2">
        <f>IF(_xlfn.CONCAT(B1994:C1994)=_xlfn.CONCAT(B1993:C1993),MAX($A$2:A1993),MAX($A$2:A1993)+1)</f>
        <v>1018</v>
      </c>
      <c r="B1994" s="3">
        <v>45320</v>
      </c>
      <c r="C1994" s="2" t="s">
        <v>466</v>
      </c>
      <c r="D1994" s="47" t="str">
        <f>_xlfn.XLOOKUP(C1994,Proveedores!A:A,Proveedores!B:B)</f>
        <v>ALVI SA</v>
      </c>
      <c r="E1994" s="2">
        <v>1015</v>
      </c>
      <c r="F1994" s="2" t="str">
        <f>_xlfn.XLOOKUP(E1994,Productos!A:A,Productos!B:B)</f>
        <v>ISOTONICA</v>
      </c>
      <c r="G1994" s="2" t="str">
        <f>_xlfn.XLOOKUP(F1994,Productos!B:B,Productos!C:C)</f>
        <v>UN</v>
      </c>
      <c r="H1994" s="12">
        <v>3</v>
      </c>
      <c r="I1994" s="10">
        <v>1250</v>
      </c>
      <c r="J1994" s="10">
        <v>0</v>
      </c>
      <c r="K1994" s="10">
        <f t="shared" si="37"/>
        <v>3750</v>
      </c>
    </row>
    <row r="1995" spans="1:11" x14ac:dyDescent="0.3">
      <c r="A1995" s="2">
        <f>IF(_xlfn.CONCAT(B1995:C1995)=_xlfn.CONCAT(B1994:C1994),MAX($A$2:A1994),MAX($A$2:A1994)+1)</f>
        <v>1018</v>
      </c>
      <c r="B1995" s="3">
        <v>45320</v>
      </c>
      <c r="C1995" s="2" t="s">
        <v>466</v>
      </c>
      <c r="D1995" s="47" t="str">
        <f>_xlfn.XLOOKUP(C1995,Proveedores!A:A,Proveedores!B:B)</f>
        <v>ALVI SA</v>
      </c>
      <c r="E1995" s="2">
        <v>49</v>
      </c>
      <c r="F1995" s="2" t="str">
        <f>_xlfn.XLOOKUP(E1995,Productos!A:A,Productos!B:B)</f>
        <v>PAN RALLADO</v>
      </c>
      <c r="G1995" s="2" t="str">
        <f>_xlfn.XLOOKUP(F1995,Productos!B:B,Productos!C:C)</f>
        <v>UN</v>
      </c>
      <c r="H1995" s="12">
        <v>5</v>
      </c>
      <c r="I1995" s="10">
        <v>990</v>
      </c>
      <c r="J1995" s="10">
        <v>0</v>
      </c>
      <c r="K1995" s="10">
        <f t="shared" si="37"/>
        <v>4950</v>
      </c>
    </row>
    <row r="1996" spans="1:11" x14ac:dyDescent="0.3">
      <c r="A1996" s="2">
        <f>IF(_xlfn.CONCAT(B1996:C1996)=_xlfn.CONCAT(B1995:C1995),MAX($A$2:A1995),MAX($A$2:A1995)+1)</f>
        <v>1018</v>
      </c>
      <c r="B1996" s="3">
        <v>45320</v>
      </c>
      <c r="C1996" s="2" t="s">
        <v>466</v>
      </c>
      <c r="D1996" s="47" t="str">
        <f>_xlfn.XLOOKUP(C1996,Proveedores!A:A,Proveedores!B:B)</f>
        <v>ALVI SA</v>
      </c>
      <c r="E1996" s="2">
        <v>24</v>
      </c>
      <c r="F1996" s="2" t="str">
        <f>_xlfn.XLOOKUP(E1996,Productos!A:A,Productos!B:B)</f>
        <v>TOALLA PAPEL</v>
      </c>
      <c r="G1996" s="2" t="str">
        <f>_xlfn.XLOOKUP(F1996,Productos!B:B,Productos!C:C)</f>
        <v>UN</v>
      </c>
      <c r="H1996" s="12">
        <v>2</v>
      </c>
      <c r="I1996" s="10">
        <v>1890</v>
      </c>
      <c r="J1996" s="10">
        <v>0</v>
      </c>
      <c r="K1996" s="10">
        <f t="shared" si="37"/>
        <v>3780</v>
      </c>
    </row>
    <row r="1997" spans="1:11" x14ac:dyDescent="0.3">
      <c r="A1997" s="2">
        <f>IF(_xlfn.CONCAT(B1997:C1997)=_xlfn.CONCAT(B1996:C1996),MAX($A$2:A1996),MAX($A$2:A1996)+1)</f>
        <v>1018</v>
      </c>
      <c r="B1997" s="3">
        <v>45320</v>
      </c>
      <c r="C1997" s="2" t="s">
        <v>466</v>
      </c>
      <c r="D1997" s="47" t="str">
        <f>_xlfn.XLOOKUP(C1997,Proveedores!A:A,Proveedores!B:B)</f>
        <v>ALVI SA</v>
      </c>
      <c r="E1997" s="2">
        <v>1029</v>
      </c>
      <c r="F1997" s="2" t="str">
        <f>_xlfn.XLOOKUP(E1997,Productos!A:A,Productos!B:B)</f>
        <v>FOSFOROS</v>
      </c>
      <c r="G1997" s="2" t="str">
        <f>_xlfn.XLOOKUP(F1997,Productos!B:B,Productos!C:C)</f>
        <v>UN</v>
      </c>
      <c r="H1997" s="12">
        <v>1</v>
      </c>
      <c r="I1997" s="10">
        <v>1460</v>
      </c>
      <c r="J1997" s="10">
        <v>0</v>
      </c>
      <c r="K1997" s="10">
        <f t="shared" si="37"/>
        <v>1460</v>
      </c>
    </row>
    <row r="1998" spans="1:11" x14ac:dyDescent="0.3">
      <c r="A1998" s="2">
        <f>IF(_xlfn.CONCAT(B1998:C1998)=_xlfn.CONCAT(B1997:C1997),MAX($A$2:A1997),MAX($A$2:A1997)+1)</f>
        <v>1018</v>
      </c>
      <c r="B1998" s="3">
        <v>45320</v>
      </c>
      <c r="C1998" s="2" t="s">
        <v>466</v>
      </c>
      <c r="D1998" s="47" t="str">
        <f>_xlfn.XLOOKUP(C1998,Proveedores!A:A,Proveedores!B:B)</f>
        <v>ALVI SA</v>
      </c>
      <c r="E1998" s="2">
        <v>47</v>
      </c>
      <c r="F1998" s="2" t="str">
        <f>_xlfn.XLOOKUP(E1998,Productos!A:A,Productos!B:B)</f>
        <v>QUESILLO POTE</v>
      </c>
      <c r="G1998" s="2" t="str">
        <f>_xlfn.XLOOKUP(F1998,Productos!B:B,Productos!C:C)</f>
        <v>UN</v>
      </c>
      <c r="H1998" s="12">
        <v>3</v>
      </c>
      <c r="I1998" s="10">
        <v>1590</v>
      </c>
      <c r="J1998" s="10">
        <v>2385</v>
      </c>
      <c r="K1998" s="10">
        <f t="shared" si="37"/>
        <v>2385</v>
      </c>
    </row>
    <row r="1999" spans="1:11" x14ac:dyDescent="0.3">
      <c r="A1999" s="2">
        <f>IF(_xlfn.CONCAT(B1999:C1999)=_xlfn.CONCAT(B1998:C1998),MAX($A$2:A1998),MAX($A$2:A1998)+1)</f>
        <v>1018</v>
      </c>
      <c r="B1999" s="3">
        <v>45320</v>
      </c>
      <c r="C1999" s="2" t="s">
        <v>466</v>
      </c>
      <c r="D1999" s="47" t="str">
        <f>_xlfn.XLOOKUP(C1999,Proveedores!A:A,Proveedores!B:B)</f>
        <v>ALVI SA</v>
      </c>
      <c r="E1999" s="2">
        <v>14</v>
      </c>
      <c r="F1999" s="2" t="str">
        <f>_xlfn.XLOOKUP(E1999,Productos!A:A,Productos!B:B)</f>
        <v>ARROZ</v>
      </c>
      <c r="G1999" s="2" t="str">
        <f>_xlfn.XLOOKUP(F1999,Productos!B:B,Productos!C:C)</f>
        <v>UN</v>
      </c>
      <c r="H1999" s="12">
        <v>1</v>
      </c>
      <c r="I1999" s="10">
        <v>1920</v>
      </c>
      <c r="J1999" s="10">
        <v>0</v>
      </c>
      <c r="K1999" s="10">
        <f t="shared" si="37"/>
        <v>1920</v>
      </c>
    </row>
    <row r="2000" spans="1:11" x14ac:dyDescent="0.3">
      <c r="A2000" s="2">
        <f>IF(_xlfn.CONCAT(B2000:C2000)=_xlfn.CONCAT(B1999:C1999),MAX($A$2:A1999),MAX($A$2:A1999)+1)</f>
        <v>1018</v>
      </c>
      <c r="B2000" s="3">
        <v>45320</v>
      </c>
      <c r="C2000" s="2" t="s">
        <v>466</v>
      </c>
      <c r="D2000" s="47" t="str">
        <f>_xlfn.XLOOKUP(C2000,Proveedores!A:A,Proveedores!B:B)</f>
        <v>ALVI SA</v>
      </c>
      <c r="E2000" s="2">
        <v>2</v>
      </c>
      <c r="F2000" s="2" t="str">
        <f>_xlfn.XLOOKUP(E2000,Productos!A:A,Productos!B:B)</f>
        <v>CREMA DE LECHE</v>
      </c>
      <c r="G2000" s="2" t="str">
        <f>_xlfn.XLOOKUP(F2000,Productos!B:B,Productos!C:C)</f>
        <v>LT</v>
      </c>
      <c r="H2000" s="12">
        <v>3</v>
      </c>
      <c r="I2000" s="10">
        <v>3550</v>
      </c>
      <c r="J2000" s="10">
        <v>0</v>
      </c>
      <c r="K2000" s="10">
        <f t="shared" ref="K2000:K2063" si="38">ROUND((H2000*I2000)-J2000, 0)</f>
        <v>10650</v>
      </c>
    </row>
    <row r="2001" spans="1:11" x14ac:dyDescent="0.3">
      <c r="A2001" s="2">
        <f>IF(_xlfn.CONCAT(B2001:C2001)=_xlfn.CONCAT(B2000:C2000),MAX($A$2:A2000),MAX($A$2:A2000)+1)</f>
        <v>1018</v>
      </c>
      <c r="B2001" s="3">
        <v>45320</v>
      </c>
      <c r="C2001" s="2" t="s">
        <v>466</v>
      </c>
      <c r="D2001" s="47" t="str">
        <f>_xlfn.XLOOKUP(C2001,Proveedores!A:A,Proveedores!B:B)</f>
        <v>ALVI SA</v>
      </c>
      <c r="E2001" s="2">
        <v>48</v>
      </c>
      <c r="F2001" s="2" t="str">
        <f>_xlfn.XLOOKUP(E2001,Productos!A:A,Productos!B:B)</f>
        <v>SAL COCINA</v>
      </c>
      <c r="G2001" s="2" t="str">
        <f>_xlfn.XLOOKUP(F2001,Productos!B:B,Productos!C:C)</f>
        <v>UN</v>
      </c>
      <c r="H2001" s="12">
        <v>5</v>
      </c>
      <c r="I2001" s="10">
        <v>400</v>
      </c>
      <c r="J2001" s="10">
        <v>0</v>
      </c>
      <c r="K2001" s="10">
        <f t="shared" si="38"/>
        <v>2000</v>
      </c>
    </row>
    <row r="2002" spans="1:11" x14ac:dyDescent="0.3">
      <c r="A2002" s="2">
        <f>IF(_xlfn.CONCAT(B2002:C2002)=_xlfn.CONCAT(B2001:C2001),MAX($A$2:A2001),MAX($A$2:A2001)+1)</f>
        <v>1018</v>
      </c>
      <c r="B2002" s="3">
        <v>45320</v>
      </c>
      <c r="C2002" s="2" t="s">
        <v>466</v>
      </c>
      <c r="D2002" s="47" t="str">
        <f>_xlfn.XLOOKUP(C2002,Proveedores!A:A,Proveedores!B:B)</f>
        <v>ALVI SA</v>
      </c>
      <c r="E2002" s="2">
        <v>20</v>
      </c>
      <c r="F2002" s="2" t="str">
        <f>_xlfn.XLOOKUP(E2002,Productos!A:A,Productos!B:B)</f>
        <v>ACEITE 900ML</v>
      </c>
      <c r="G2002" s="2" t="str">
        <f>_xlfn.XLOOKUP(F2002,Productos!B:B,Productos!C:C)</f>
        <v>UN</v>
      </c>
      <c r="H2002" s="12">
        <v>4</v>
      </c>
      <c r="I2002" s="10">
        <v>1450</v>
      </c>
      <c r="J2002" s="10">
        <v>0</v>
      </c>
      <c r="K2002" s="10">
        <f t="shared" si="38"/>
        <v>5800</v>
      </c>
    </row>
    <row r="2003" spans="1:11" x14ac:dyDescent="0.3">
      <c r="A2003" s="2">
        <f>IF(_xlfn.CONCAT(B2003:C2003)=_xlfn.CONCAT(B2002:C2002),MAX($A$2:A2002),MAX($A$2:A2002)+1)</f>
        <v>1018</v>
      </c>
      <c r="B2003" s="3">
        <v>45320</v>
      </c>
      <c r="C2003" s="2" t="s">
        <v>466</v>
      </c>
      <c r="D2003" s="47" t="str">
        <f>_xlfn.XLOOKUP(C2003,Proveedores!A:A,Proveedores!B:B)</f>
        <v>ALVI SA</v>
      </c>
      <c r="E2003" s="2">
        <v>43</v>
      </c>
      <c r="F2003" s="2" t="str">
        <f>_xlfn.XLOOKUP(E2003,Productos!A:A,Productos!B:B)</f>
        <v>VINO BLANCO</v>
      </c>
      <c r="G2003" s="2" t="str">
        <f>_xlfn.XLOOKUP(F2003,Productos!B:B,Productos!C:C)</f>
        <v>UN</v>
      </c>
      <c r="H2003" s="12">
        <v>1</v>
      </c>
      <c r="I2003" s="10">
        <v>3700</v>
      </c>
      <c r="J2003" s="10">
        <v>0</v>
      </c>
      <c r="K2003" s="10">
        <f t="shared" si="38"/>
        <v>3700</v>
      </c>
    </row>
    <row r="2004" spans="1:11" x14ac:dyDescent="0.3">
      <c r="A2004" s="2">
        <f>IF(_xlfn.CONCAT(B2004:C2004)=_xlfn.CONCAT(B2003:C2003),MAX($A$2:A2003),MAX($A$2:A2003)+1)</f>
        <v>1018</v>
      </c>
      <c r="B2004" s="3">
        <v>45320</v>
      </c>
      <c r="C2004" s="2" t="s">
        <v>466</v>
      </c>
      <c r="D2004" s="47" t="str">
        <f>_xlfn.XLOOKUP(C2004,Proveedores!A:A,Proveedores!B:B)</f>
        <v>ALVI SA</v>
      </c>
      <c r="E2004" s="2">
        <v>30</v>
      </c>
      <c r="F2004" s="2" t="str">
        <f>_xlfn.XLOOKUP(E2004,Productos!A:A,Productos!B:B)</f>
        <v>CHOCLO BOLSA 1KG</v>
      </c>
      <c r="G2004" s="2" t="str">
        <f>_xlfn.XLOOKUP(F2004,Productos!B:B,Productos!C:C)</f>
        <v>UN</v>
      </c>
      <c r="H2004" s="12">
        <v>3</v>
      </c>
      <c r="I2004" s="10">
        <v>2290</v>
      </c>
      <c r="J2004" s="10">
        <v>0</v>
      </c>
      <c r="K2004" s="10">
        <f t="shared" si="38"/>
        <v>6870</v>
      </c>
    </row>
    <row r="2005" spans="1:11" x14ac:dyDescent="0.3">
      <c r="A2005" s="2">
        <f>IF(_xlfn.CONCAT(B2005:C2005)=_xlfn.CONCAT(B2004:C2004),MAX($A$2:A2004),MAX($A$2:A2004)+1)</f>
        <v>1018</v>
      </c>
      <c r="B2005" s="3">
        <v>45320</v>
      </c>
      <c r="C2005" s="2" t="s">
        <v>466</v>
      </c>
      <c r="D2005" s="47" t="str">
        <f>_xlfn.XLOOKUP(C2005,Proveedores!A:A,Proveedores!B:B)</f>
        <v>ALVI SA</v>
      </c>
      <c r="E2005" s="2">
        <v>52</v>
      </c>
      <c r="F2005" s="2" t="str">
        <f>_xlfn.XLOOKUP(E2005,Productos!A:A,Productos!B:B)</f>
        <v>PRIMAVERA MINUTO VERDE</v>
      </c>
      <c r="G2005" s="2" t="str">
        <f>_xlfn.XLOOKUP(F2005,Productos!B:B,Productos!C:C)</f>
        <v>UN</v>
      </c>
      <c r="H2005" s="12">
        <v>1</v>
      </c>
      <c r="I2005" s="10">
        <v>4990</v>
      </c>
      <c r="J2005" s="10">
        <v>0</v>
      </c>
      <c r="K2005" s="10">
        <f t="shared" si="38"/>
        <v>4990</v>
      </c>
    </row>
    <row r="2006" spans="1:11" x14ac:dyDescent="0.3">
      <c r="A2006" s="2">
        <f>IF(_xlfn.CONCAT(B2006:C2006)=_xlfn.CONCAT(B2005:C2005),MAX($A$2:A2005),MAX($A$2:A2005)+1)</f>
        <v>1018</v>
      </c>
      <c r="B2006" s="3">
        <v>45320</v>
      </c>
      <c r="C2006" s="2" t="s">
        <v>466</v>
      </c>
      <c r="D2006" s="47" t="str">
        <f>_xlfn.XLOOKUP(C2006,Proveedores!A:A,Proveedores!B:B)</f>
        <v>ALVI SA</v>
      </c>
      <c r="E2006" s="2">
        <v>1</v>
      </c>
      <c r="F2006" s="2" t="str">
        <f>_xlfn.XLOOKUP(E2006,Productos!A:A,Productos!B:B)</f>
        <v>ARVEJA MINUTO VERDE</v>
      </c>
      <c r="G2006" s="2" t="str">
        <f>_xlfn.XLOOKUP(F2006,Productos!B:B,Productos!C:C)</f>
        <v>KG</v>
      </c>
      <c r="H2006" s="12">
        <v>1</v>
      </c>
      <c r="I2006" s="10">
        <v>4990</v>
      </c>
      <c r="J2006" s="10">
        <v>0</v>
      </c>
      <c r="K2006" s="10">
        <f t="shared" si="38"/>
        <v>4990</v>
      </c>
    </row>
    <row r="2007" spans="1:11" x14ac:dyDescent="0.3">
      <c r="A2007" s="2">
        <f>IF(_xlfn.CONCAT(B2007:C2007)=_xlfn.CONCAT(B2006:C2006),MAX($A$2:A2006),MAX($A$2:A2006)+1)</f>
        <v>1018</v>
      </c>
      <c r="B2007" s="3">
        <v>45320</v>
      </c>
      <c r="C2007" s="2" t="s">
        <v>466</v>
      </c>
      <c r="D2007" s="47" t="str">
        <f>_xlfn.XLOOKUP(C2007,Proveedores!A:A,Proveedores!B:B)</f>
        <v>ALVI SA</v>
      </c>
      <c r="E2007" s="2">
        <v>14</v>
      </c>
      <c r="F2007" s="2" t="str">
        <f>_xlfn.XLOOKUP(E2007,Productos!A:A,Productos!B:B)</f>
        <v>ARROZ</v>
      </c>
      <c r="G2007" s="2" t="str">
        <f>_xlfn.XLOOKUP(F2007,Productos!B:B,Productos!C:C)</f>
        <v>UN</v>
      </c>
      <c r="H2007" s="12">
        <v>10</v>
      </c>
      <c r="I2007" s="10">
        <v>1040</v>
      </c>
      <c r="J2007" s="10">
        <v>0</v>
      </c>
      <c r="K2007" s="10">
        <f t="shared" si="38"/>
        <v>10400</v>
      </c>
    </row>
    <row r="2008" spans="1:11" x14ac:dyDescent="0.3">
      <c r="A2008" s="2">
        <f>IF(_xlfn.CONCAT(B2008:C2008)=_xlfn.CONCAT(B2007:C2007),MAX($A$2:A2007),MAX($A$2:A2007)+1)</f>
        <v>1018</v>
      </c>
      <c r="B2008" s="3">
        <v>45320</v>
      </c>
      <c r="C2008" s="2" t="s">
        <v>466</v>
      </c>
      <c r="D2008" s="47" t="str">
        <f>_xlfn.XLOOKUP(C2008,Proveedores!A:A,Proveedores!B:B)</f>
        <v>ALVI SA</v>
      </c>
      <c r="E2008" s="2">
        <v>88</v>
      </c>
      <c r="F2008" s="2" t="str">
        <f>_xlfn.XLOOKUP(E2008,Productos!A:A,Productos!B:B)</f>
        <v>FIDEOS CABELLITOS (N51)</v>
      </c>
      <c r="G2008" s="2" t="str">
        <f>_xlfn.XLOOKUP(F2008,Productos!B:B,Productos!C:C)</f>
        <v>UN</v>
      </c>
      <c r="H2008" s="12">
        <v>5</v>
      </c>
      <c r="I2008" s="10">
        <v>840</v>
      </c>
      <c r="J2008" s="10">
        <v>0</v>
      </c>
      <c r="K2008" s="10">
        <f t="shared" si="38"/>
        <v>4200</v>
      </c>
    </row>
    <row r="2009" spans="1:11" x14ac:dyDescent="0.3">
      <c r="A2009" s="2">
        <f>IF(_xlfn.CONCAT(B2009:C2009)=_xlfn.CONCAT(B2008:C2008),MAX($A$2:A2008),MAX($A$2:A2008)+1)</f>
        <v>1018</v>
      </c>
      <c r="B2009" s="3">
        <v>45320</v>
      </c>
      <c r="C2009" s="2" t="s">
        <v>466</v>
      </c>
      <c r="D2009" s="47" t="str">
        <f>_xlfn.XLOOKUP(C2009,Proveedores!A:A,Proveedores!B:B)</f>
        <v>ALVI SA</v>
      </c>
      <c r="E2009" s="2">
        <v>1047</v>
      </c>
      <c r="F2009" s="2" t="str">
        <f>_xlfn.XLOOKUP(E2009,Productos!A:A,Productos!B:B)</f>
        <v>YOGHURT CASA</v>
      </c>
      <c r="G2009" s="2" t="str">
        <f>_xlfn.XLOOKUP(F2009,Productos!B:B,Productos!C:C)</f>
        <v>UN</v>
      </c>
      <c r="H2009" s="12">
        <v>8</v>
      </c>
      <c r="I2009" s="10">
        <v>180</v>
      </c>
      <c r="J2009" s="10">
        <v>0</v>
      </c>
      <c r="K2009" s="10">
        <f t="shared" si="38"/>
        <v>1440</v>
      </c>
    </row>
    <row r="2010" spans="1:11" x14ac:dyDescent="0.3">
      <c r="A2010" s="2">
        <f>IF(_xlfn.CONCAT(B2010:C2010)=_xlfn.CONCAT(B2009:C2009),MAX($A$2:A2009),MAX($A$2:A2009)+1)</f>
        <v>1018</v>
      </c>
      <c r="B2010" s="3">
        <v>45320</v>
      </c>
      <c r="C2010" s="2" t="s">
        <v>466</v>
      </c>
      <c r="D2010" s="47" t="str">
        <f>_xlfn.XLOOKUP(C2010,Proveedores!A:A,Proveedores!B:B)</f>
        <v>ALVI SA</v>
      </c>
      <c r="E2010" s="2">
        <v>1011</v>
      </c>
      <c r="F2010" s="2" t="str">
        <f>_xlfn.XLOOKUP(E2010,Productos!A:A,Productos!B:B)</f>
        <v>ART. LIMPIEZA</v>
      </c>
      <c r="G2010" s="2" t="str">
        <f>_xlfn.XLOOKUP(F2010,Productos!B:B,Productos!C:C)</f>
        <v>UN</v>
      </c>
      <c r="H2010" s="12">
        <v>1</v>
      </c>
      <c r="I2010" s="10">
        <v>1560</v>
      </c>
      <c r="J2010" s="10">
        <v>0</v>
      </c>
      <c r="K2010" s="10">
        <f t="shared" si="38"/>
        <v>1560</v>
      </c>
    </row>
    <row r="2011" spans="1:11" x14ac:dyDescent="0.3">
      <c r="A2011" s="2">
        <f>IF(_xlfn.CONCAT(B2011:C2011)=_xlfn.CONCAT(B2010:C2010),MAX($A$2:A2010),MAX($A$2:A2010)+1)</f>
        <v>1018</v>
      </c>
      <c r="B2011" s="3">
        <v>45320</v>
      </c>
      <c r="C2011" s="2" t="s">
        <v>466</v>
      </c>
      <c r="D2011" s="47" t="str">
        <f>_xlfn.XLOOKUP(C2011,Proveedores!A:A,Proveedores!B:B)</f>
        <v>ALVI SA</v>
      </c>
      <c r="E2011" s="2">
        <v>5</v>
      </c>
      <c r="F2011" s="2" t="str">
        <f>_xlfn.XLOOKUP(E2011,Productos!A:A,Productos!B:B)</f>
        <v>FIDEOS - TALLARINES</v>
      </c>
      <c r="G2011" s="2" t="str">
        <f>_xlfn.XLOOKUP(F2011,Productos!B:B,Productos!C:C)</f>
        <v>UN</v>
      </c>
      <c r="H2011" s="12">
        <v>20</v>
      </c>
      <c r="I2011" s="10">
        <v>650</v>
      </c>
      <c r="J2011" s="10">
        <v>0</v>
      </c>
      <c r="K2011" s="10">
        <f t="shared" si="38"/>
        <v>13000</v>
      </c>
    </row>
    <row r="2012" spans="1:11" x14ac:dyDescent="0.3">
      <c r="A2012" s="2">
        <f>IF(_xlfn.CONCAT(B2012:C2012)=_xlfn.CONCAT(B2011:C2011),MAX($A$2:A2011),MAX($A$2:A2011)+1)</f>
        <v>1018</v>
      </c>
      <c r="B2012" s="3">
        <v>45320</v>
      </c>
      <c r="C2012" s="2" t="s">
        <v>466</v>
      </c>
      <c r="D2012" s="47" t="str">
        <f>_xlfn.XLOOKUP(C2012,Proveedores!A:A,Proveedores!B:B)</f>
        <v>ALVI SA</v>
      </c>
      <c r="E2012" s="2">
        <v>1020</v>
      </c>
      <c r="F2012" s="2" t="str">
        <f>_xlfn.XLOOKUP(E2012,Productos!A:A,Productos!B:B)</f>
        <v>DETERGENTE</v>
      </c>
      <c r="G2012" s="2" t="str">
        <f>_xlfn.XLOOKUP(F2012,Productos!B:B,Productos!C:C)</f>
        <v>UN</v>
      </c>
      <c r="H2012" s="12">
        <v>2</v>
      </c>
      <c r="I2012" s="10">
        <v>7990</v>
      </c>
      <c r="J2012" s="10">
        <v>0</v>
      </c>
      <c r="K2012" s="10">
        <f t="shared" si="38"/>
        <v>15980</v>
      </c>
    </row>
    <row r="2013" spans="1:11" x14ac:dyDescent="0.3">
      <c r="A2013" s="2">
        <f>IF(_xlfn.CONCAT(B2013:C2013)=_xlfn.CONCAT(B2012:C2012),MAX($A$2:A2012),MAX($A$2:A2012)+1)</f>
        <v>1018</v>
      </c>
      <c r="B2013" s="3">
        <v>45320</v>
      </c>
      <c r="C2013" s="2" t="s">
        <v>466</v>
      </c>
      <c r="D2013" s="47" t="str">
        <f>_xlfn.XLOOKUP(C2013,Proveedores!A:A,Proveedores!B:B)</f>
        <v>ALVI SA</v>
      </c>
      <c r="E2013" s="2">
        <v>45</v>
      </c>
      <c r="F2013" s="2" t="str">
        <f>_xlfn.XLOOKUP(E2013,Productos!A:A,Productos!B:B)</f>
        <v>CLORO</v>
      </c>
      <c r="G2013" s="2" t="str">
        <f>_xlfn.XLOOKUP(F2013,Productos!B:B,Productos!C:C)</f>
        <v>UN</v>
      </c>
      <c r="H2013" s="12">
        <v>1</v>
      </c>
      <c r="I2013" s="10">
        <v>1040</v>
      </c>
      <c r="J2013" s="10">
        <v>0</v>
      </c>
      <c r="K2013" s="10">
        <f t="shared" si="38"/>
        <v>1040</v>
      </c>
    </row>
    <row r="2014" spans="1:11" x14ac:dyDescent="0.3">
      <c r="A2014" s="2">
        <f>IF(_xlfn.CONCAT(B2014:C2014)=_xlfn.CONCAT(B2013:C2013),MAX($A$2:A2013),MAX($A$2:A2013)+1)</f>
        <v>1018</v>
      </c>
      <c r="B2014" s="3">
        <v>45320</v>
      </c>
      <c r="C2014" s="2" t="s">
        <v>466</v>
      </c>
      <c r="D2014" s="47" t="str">
        <f>_xlfn.XLOOKUP(C2014,Proveedores!A:A,Proveedores!B:B)</f>
        <v>ALVI SA</v>
      </c>
      <c r="E2014" s="2">
        <v>61</v>
      </c>
      <c r="F2014" s="2" t="str">
        <f>_xlfn.XLOOKUP(E2014,Productos!A:A,Productos!B:B)</f>
        <v>PATE</v>
      </c>
      <c r="G2014" s="2" t="str">
        <f>_xlfn.XLOOKUP(F2014,Productos!B:B,Productos!C:C)</f>
        <v>UN</v>
      </c>
      <c r="H2014" s="12">
        <v>2</v>
      </c>
      <c r="I2014" s="10">
        <v>850</v>
      </c>
      <c r="J2014" s="10">
        <v>0</v>
      </c>
      <c r="K2014" s="10">
        <f t="shared" si="38"/>
        <v>1700</v>
      </c>
    </row>
    <row r="2015" spans="1:11" x14ac:dyDescent="0.3">
      <c r="A2015" s="2">
        <f>IF(_xlfn.CONCAT(B2015:C2015)=_xlfn.CONCAT(B2014:C2014),MAX($A$2:A2014),MAX($A$2:A2014)+1)</f>
        <v>1018</v>
      </c>
      <c r="B2015" s="3">
        <v>45320</v>
      </c>
      <c r="C2015" s="2" t="s">
        <v>466</v>
      </c>
      <c r="D2015" s="47" t="str">
        <f>_xlfn.XLOOKUP(C2015,Proveedores!A:A,Proveedores!B:B)</f>
        <v>ALVI SA</v>
      </c>
      <c r="E2015" s="2">
        <v>61</v>
      </c>
      <c r="F2015" s="2" t="str">
        <f>_xlfn.XLOOKUP(E2015,Productos!A:A,Productos!B:B)</f>
        <v>PATE</v>
      </c>
      <c r="G2015" s="2" t="str">
        <f>_xlfn.XLOOKUP(F2015,Productos!B:B,Productos!C:C)</f>
        <v>UN</v>
      </c>
      <c r="H2015" s="12">
        <v>1</v>
      </c>
      <c r="I2015" s="10">
        <v>970</v>
      </c>
      <c r="J2015" s="10">
        <v>0</v>
      </c>
      <c r="K2015" s="10">
        <f t="shared" si="38"/>
        <v>970</v>
      </c>
    </row>
    <row r="2016" spans="1:11" x14ac:dyDescent="0.3">
      <c r="A2016" s="2">
        <f>IF(_xlfn.CONCAT(B2016:C2016)=_xlfn.CONCAT(B2015:C2015),MAX($A$2:A2015),MAX($A$2:A2015)+1)</f>
        <v>1018</v>
      </c>
      <c r="B2016" s="3">
        <v>45320</v>
      </c>
      <c r="C2016" s="2" t="s">
        <v>466</v>
      </c>
      <c r="D2016" s="47" t="str">
        <f>_xlfn.XLOOKUP(C2016,Proveedores!A:A,Proveedores!B:B)</f>
        <v>ALVI SA</v>
      </c>
      <c r="E2016" s="2">
        <v>1007</v>
      </c>
      <c r="F2016" s="2" t="str">
        <f>_xlfn.XLOOKUP(E2016,Productos!A:A,Productos!B:B)</f>
        <v>CLOROGEL</v>
      </c>
      <c r="G2016" s="2" t="str">
        <f>_xlfn.XLOOKUP(F2016,Productos!B:B,Productos!C:C)</f>
        <v>UN</v>
      </c>
      <c r="H2016" s="12">
        <v>1</v>
      </c>
      <c r="I2016" s="10">
        <v>6050</v>
      </c>
      <c r="J2016" s="10">
        <v>0</v>
      </c>
      <c r="K2016" s="10">
        <f t="shared" si="38"/>
        <v>6050</v>
      </c>
    </row>
    <row r="2017" spans="1:11" x14ac:dyDescent="0.3">
      <c r="A2017" s="2">
        <f>IF(_xlfn.CONCAT(B2017:C2017)=_xlfn.CONCAT(B2016:C2016),MAX($A$2:A2016),MAX($A$2:A2016)+1)</f>
        <v>1018</v>
      </c>
      <c r="B2017" s="3">
        <v>45320</v>
      </c>
      <c r="C2017" s="2" t="s">
        <v>466</v>
      </c>
      <c r="D2017" s="47" t="str">
        <f>_xlfn.XLOOKUP(C2017,Proveedores!A:A,Proveedores!B:B)</f>
        <v>ALVI SA</v>
      </c>
      <c r="E2017" s="2">
        <v>1024</v>
      </c>
      <c r="F2017" s="2" t="str">
        <f>_xlfn.XLOOKUP(E2017,Productos!A:A,Productos!B:B)</f>
        <v>AZUCAR RUBIA</v>
      </c>
      <c r="G2017" s="2" t="str">
        <f>_xlfn.XLOOKUP(F2017,Productos!B:B,Productos!C:C)</f>
        <v>KG</v>
      </c>
      <c r="H2017" s="12">
        <v>1</v>
      </c>
      <c r="I2017" s="10">
        <v>1400</v>
      </c>
      <c r="J2017" s="10">
        <v>0</v>
      </c>
      <c r="K2017" s="10">
        <f t="shared" si="38"/>
        <v>1400</v>
      </c>
    </row>
    <row r="2018" spans="1:11" x14ac:dyDescent="0.3">
      <c r="A2018" s="2">
        <f>IF(_xlfn.CONCAT(B2018:C2018)=_xlfn.CONCAT(B2017:C2017),MAX($A$2:A2017),MAX($A$2:A2017)+1)</f>
        <v>1018</v>
      </c>
      <c r="B2018" s="3">
        <v>45320</v>
      </c>
      <c r="C2018" s="2" t="s">
        <v>466</v>
      </c>
      <c r="D2018" s="47" t="str">
        <f>_xlfn.XLOOKUP(C2018,Proveedores!A:A,Proveedores!B:B)</f>
        <v>ALVI SA</v>
      </c>
      <c r="E2018" s="2">
        <v>1009</v>
      </c>
      <c r="F2018" s="2" t="str">
        <f>_xlfn.XLOOKUP(E2018,Productos!A:A,Productos!B:B)</f>
        <v>CAFÉ</v>
      </c>
      <c r="G2018" s="2" t="str">
        <f>_xlfn.XLOOKUP(F2018,Productos!B:B,Productos!C:C)</f>
        <v>UN</v>
      </c>
      <c r="H2018" s="12">
        <v>1</v>
      </c>
      <c r="I2018" s="10">
        <v>7230</v>
      </c>
      <c r="J2018" s="10">
        <v>0</v>
      </c>
      <c r="K2018" s="10">
        <f t="shared" si="38"/>
        <v>7230</v>
      </c>
    </row>
    <row r="2019" spans="1:11" x14ac:dyDescent="0.3">
      <c r="A2019" s="2">
        <f>IF(_xlfn.CONCAT(B2019:C2019)=_xlfn.CONCAT(B2018:C2018),MAX($A$2:A2018),MAX($A$2:A2018)+1)</f>
        <v>1018</v>
      </c>
      <c r="B2019" s="3">
        <v>45320</v>
      </c>
      <c r="C2019" s="2" t="s">
        <v>466</v>
      </c>
      <c r="D2019" s="47" t="str">
        <f>_xlfn.XLOOKUP(C2019,Proveedores!A:A,Proveedores!B:B)</f>
        <v>ALVI SA</v>
      </c>
      <c r="E2019" s="2">
        <v>9</v>
      </c>
      <c r="F2019" s="2" t="str">
        <f>_xlfn.XLOOKUP(E2019,Productos!A:A,Productos!B:B)</f>
        <v>LECHE SEMIDESCREMADA</v>
      </c>
      <c r="G2019" s="2" t="str">
        <f>_xlfn.XLOOKUP(F2019,Productos!B:B,Productos!C:C)</f>
        <v>UN</v>
      </c>
      <c r="H2019" s="12">
        <v>12</v>
      </c>
      <c r="I2019" s="10">
        <v>950</v>
      </c>
      <c r="J2019" s="10">
        <v>0</v>
      </c>
      <c r="K2019" s="10">
        <f t="shared" si="38"/>
        <v>11400</v>
      </c>
    </row>
    <row r="2020" spans="1:11" x14ac:dyDescent="0.3">
      <c r="A2020" s="2">
        <f>IF(_xlfn.CONCAT(B2020:C2020)=_xlfn.CONCAT(B2019:C2019),MAX($A$2:A2019),MAX($A$2:A2019)+1)</f>
        <v>1018</v>
      </c>
      <c r="B2020" s="3">
        <v>45320</v>
      </c>
      <c r="C2020" s="2" t="s">
        <v>466</v>
      </c>
      <c r="D2020" s="47" t="str">
        <f>_xlfn.XLOOKUP(C2020,Proveedores!A:A,Proveedores!B:B)</f>
        <v>ALVI SA</v>
      </c>
      <c r="E2020" s="2">
        <v>1037</v>
      </c>
      <c r="F2020" s="2" t="str">
        <f>_xlfn.XLOOKUP(E2020,Productos!A:A,Productos!B:B)</f>
        <v>PAPEL HIGIENICO</v>
      </c>
      <c r="G2020" s="2" t="str">
        <f>_xlfn.XLOOKUP(F2020,Productos!B:B,Productos!C:C)</f>
        <v>UN</v>
      </c>
      <c r="H2020" s="12">
        <v>12</v>
      </c>
      <c r="I2020" s="10">
        <v>1250</v>
      </c>
      <c r="J2020" s="10">
        <v>0</v>
      </c>
      <c r="K2020" s="10">
        <f t="shared" si="38"/>
        <v>15000</v>
      </c>
    </row>
    <row r="2021" spans="1:11" x14ac:dyDescent="0.3">
      <c r="A2021" s="2">
        <f>IF(_xlfn.CONCAT(B2021:C2021)=_xlfn.CONCAT(B2020:C2020),MAX($A$2:A2020),MAX($A$2:A2020)+1)</f>
        <v>1019</v>
      </c>
      <c r="B2021" s="3">
        <v>45300</v>
      </c>
      <c r="C2021" s="2" t="s">
        <v>109</v>
      </c>
      <c r="D2021" s="47" t="str">
        <f>_xlfn.XLOOKUP(C2021,Proveedores!A:A,Proveedores!B:B)</f>
        <v>SANTA ISABEL</v>
      </c>
      <c r="E2021" s="2">
        <v>1015</v>
      </c>
      <c r="F2021" s="2" t="str">
        <f>_xlfn.XLOOKUP(E2021,Productos!A:A,Productos!B:B)</f>
        <v>ISOTONICA</v>
      </c>
      <c r="G2021" s="2" t="str">
        <f>_xlfn.XLOOKUP(F2021,Productos!B:B,Productos!C:C)</f>
        <v>UN</v>
      </c>
      <c r="H2021" s="12">
        <v>2</v>
      </c>
      <c r="I2021" s="10">
        <v>1490</v>
      </c>
      <c r="J2021" s="10">
        <v>800</v>
      </c>
      <c r="K2021" s="10">
        <f t="shared" si="38"/>
        <v>2180</v>
      </c>
    </row>
    <row r="2022" spans="1:11" x14ac:dyDescent="0.3">
      <c r="A2022" s="2">
        <f>IF(_xlfn.CONCAT(B2022:C2022)=_xlfn.CONCAT(B2021:C2021),MAX($A$2:A2021),MAX($A$2:A2021)+1)</f>
        <v>1019</v>
      </c>
      <c r="B2022" s="3">
        <v>45300</v>
      </c>
      <c r="C2022" s="2" t="s">
        <v>109</v>
      </c>
      <c r="D2022" s="47" t="str">
        <f>_xlfn.XLOOKUP(C2022,Proveedores!A:A,Proveedores!B:B)</f>
        <v>SANTA ISABEL</v>
      </c>
      <c r="E2022" s="2">
        <v>1008</v>
      </c>
      <c r="F2022" s="2" t="str">
        <f>_xlfn.XLOOKUP(E2022,Productos!A:A,Productos!B:B)</f>
        <v>PAN CASA</v>
      </c>
      <c r="G2022" s="2" t="str">
        <f>_xlfn.XLOOKUP(F2022,Productos!B:B,Productos!C:C)</f>
        <v>KG</v>
      </c>
      <c r="H2022" s="12">
        <v>0.81599999999999995</v>
      </c>
      <c r="I2022" s="10">
        <v>1670</v>
      </c>
      <c r="J2022" s="10">
        <v>68</v>
      </c>
      <c r="K2022" s="10">
        <f t="shared" si="38"/>
        <v>1295</v>
      </c>
    </row>
    <row r="2023" spans="1:11" x14ac:dyDescent="0.3">
      <c r="A2023" s="2">
        <f>IF(_xlfn.CONCAT(B2023:C2023)=_xlfn.CONCAT(B2022:C2022),MAX($A$2:A2022),MAX($A$2:A2022)+1)</f>
        <v>1019</v>
      </c>
      <c r="B2023" s="3">
        <v>45300</v>
      </c>
      <c r="C2023" s="2" t="s">
        <v>109</v>
      </c>
      <c r="D2023" s="47" t="str">
        <f>_xlfn.XLOOKUP(C2023,Proveedores!A:A,Proveedores!B:B)</f>
        <v>SANTA ISABEL</v>
      </c>
      <c r="E2023" s="2">
        <v>27</v>
      </c>
      <c r="F2023" s="2" t="str">
        <f>_xlfn.XLOOKUP(E2023,Productos!A:A,Productos!B:B)</f>
        <v>TRUTRO DE POLLO</v>
      </c>
      <c r="G2023" s="2" t="str">
        <f>_xlfn.XLOOKUP(F2023,Productos!B:B,Productos!C:C)</f>
        <v>KG</v>
      </c>
      <c r="H2023" s="12">
        <v>3.7879999999999998</v>
      </c>
      <c r="I2023" s="10">
        <v>2390</v>
      </c>
      <c r="J2023" s="10">
        <v>0</v>
      </c>
      <c r="K2023" s="10">
        <f t="shared" si="38"/>
        <v>9053</v>
      </c>
    </row>
    <row r="2024" spans="1:11" x14ac:dyDescent="0.3">
      <c r="A2024" s="2">
        <f>IF(_xlfn.CONCAT(B2024:C2024)=_xlfn.CONCAT(B2023:C2023),MAX($A$2:A2023),MAX($A$2:A2023)+1)</f>
        <v>1020</v>
      </c>
      <c r="B2024" s="3">
        <v>45303</v>
      </c>
      <c r="C2024" s="2" t="s">
        <v>109</v>
      </c>
      <c r="D2024" s="47" t="str">
        <f>_xlfn.XLOOKUP(C2024,Proveedores!A:A,Proveedores!B:B)</f>
        <v>SANTA ISABEL</v>
      </c>
      <c r="E2024" s="2">
        <v>1029</v>
      </c>
      <c r="F2024" s="2" t="str">
        <f>_xlfn.XLOOKUP(E2024,Productos!A:A,Productos!B:B)</f>
        <v>FOSFOROS</v>
      </c>
      <c r="G2024" s="2" t="str">
        <f>_xlfn.XLOOKUP(F2024,Productos!B:B,Productos!C:C)</f>
        <v>UN</v>
      </c>
      <c r="H2024" s="12">
        <v>1</v>
      </c>
      <c r="I2024" s="10">
        <v>1799</v>
      </c>
      <c r="J2024" s="10">
        <v>370</v>
      </c>
      <c r="K2024" s="10">
        <f t="shared" si="38"/>
        <v>1429</v>
      </c>
    </row>
    <row r="2025" spans="1:11" x14ac:dyDescent="0.3">
      <c r="A2025" s="2">
        <f>IF(_xlfn.CONCAT(B2025:C2025)=_xlfn.CONCAT(B2024:C2024),MAX($A$2:A2024),MAX($A$2:A2024)+1)</f>
        <v>1020</v>
      </c>
      <c r="B2025" s="3">
        <v>45303</v>
      </c>
      <c r="C2025" s="2" t="s">
        <v>109</v>
      </c>
      <c r="D2025" s="47" t="str">
        <f>_xlfn.XLOOKUP(C2025,Proveedores!A:A,Proveedores!B:B)</f>
        <v>SANTA ISABEL</v>
      </c>
      <c r="E2025" s="2">
        <v>1008</v>
      </c>
      <c r="F2025" s="2" t="str">
        <f>_xlfn.XLOOKUP(E2025,Productos!A:A,Productos!B:B)</f>
        <v>PAN CASA</v>
      </c>
      <c r="G2025" s="2" t="str">
        <f>_xlfn.XLOOKUP(F2025,Productos!B:B,Productos!C:C)</f>
        <v>KG</v>
      </c>
      <c r="H2025" s="12">
        <v>0.59</v>
      </c>
      <c r="I2025" s="10">
        <v>2089</v>
      </c>
      <c r="J2025" s="10">
        <v>0</v>
      </c>
      <c r="K2025" s="10">
        <f t="shared" si="38"/>
        <v>1233</v>
      </c>
    </row>
    <row r="2026" spans="1:11" x14ac:dyDescent="0.3">
      <c r="A2026" s="2">
        <f>IF(_xlfn.CONCAT(B2026:C2026)=_xlfn.CONCAT(B2025:C2025),MAX($A$2:A2025),MAX($A$2:A2025)+1)</f>
        <v>1020</v>
      </c>
      <c r="B2026" s="3">
        <v>45303</v>
      </c>
      <c r="C2026" s="2" t="s">
        <v>109</v>
      </c>
      <c r="D2026" s="47" t="str">
        <f>_xlfn.XLOOKUP(C2026,Proveedores!A:A,Proveedores!B:B)</f>
        <v>SANTA ISABEL</v>
      </c>
      <c r="E2026" s="2">
        <v>27</v>
      </c>
      <c r="F2026" s="2" t="str">
        <f>_xlfn.XLOOKUP(E2026,Productos!A:A,Productos!B:B)</f>
        <v>TRUTRO DE POLLO</v>
      </c>
      <c r="G2026" s="2" t="str">
        <f>_xlfn.XLOOKUP(F2026,Productos!B:B,Productos!C:C)</f>
        <v>KG</v>
      </c>
      <c r="H2026" s="12">
        <v>3.5979999999999999</v>
      </c>
      <c r="I2026" s="10">
        <v>2390</v>
      </c>
      <c r="J2026" s="10">
        <v>430</v>
      </c>
      <c r="K2026" s="10">
        <f t="shared" si="38"/>
        <v>8169</v>
      </c>
    </row>
    <row r="2027" spans="1:11" x14ac:dyDescent="0.3">
      <c r="A2027" s="2">
        <f>IF(_xlfn.CONCAT(B2027:C2027)=_xlfn.CONCAT(B2026:C2026),MAX($A$2:A2026),MAX($A$2:A2026)+1)</f>
        <v>1020</v>
      </c>
      <c r="B2027" s="3">
        <v>45303</v>
      </c>
      <c r="C2027" s="2" t="s">
        <v>109</v>
      </c>
      <c r="D2027" s="47" t="str">
        <f>_xlfn.XLOOKUP(C2027,Proveedores!A:A,Proveedores!B:B)</f>
        <v>SANTA ISABEL</v>
      </c>
      <c r="E2027" s="2">
        <v>42</v>
      </c>
      <c r="F2027" s="2" t="str">
        <f>_xlfn.XLOOKUP(E2027,Productos!A:A,Productos!B:B)</f>
        <v>PECHUGA POLLO</v>
      </c>
      <c r="G2027" s="2" t="str">
        <f>_xlfn.XLOOKUP(F2027,Productos!B:B,Productos!C:C)</f>
        <v>KG</v>
      </c>
      <c r="H2027" s="12">
        <v>3.052</v>
      </c>
      <c r="I2027" s="10">
        <v>3290</v>
      </c>
      <c r="J2027" s="10">
        <v>502</v>
      </c>
      <c r="K2027" s="10">
        <f t="shared" si="38"/>
        <v>9539</v>
      </c>
    </row>
    <row r="2028" spans="1:11" x14ac:dyDescent="0.3">
      <c r="A2028" s="2">
        <f>IF(_xlfn.CONCAT(B2028:C2028)=_xlfn.CONCAT(B2027:C2027),MAX($A$2:A2027),MAX($A$2:A2027)+1)</f>
        <v>1020</v>
      </c>
      <c r="B2028" s="3">
        <v>45303</v>
      </c>
      <c r="C2028" s="2" t="s">
        <v>109</v>
      </c>
      <c r="D2028" s="47" t="str">
        <f>_xlfn.XLOOKUP(C2028,Proveedores!A:A,Proveedores!B:B)</f>
        <v>SANTA ISABEL</v>
      </c>
      <c r="E2028" s="2">
        <v>29</v>
      </c>
      <c r="F2028" s="2" t="str">
        <f>_xlfn.XLOOKUP(E2028,Productos!A:A,Productos!B:B)</f>
        <v>CHAMPIÑONES BANDEJA</v>
      </c>
      <c r="G2028" s="2" t="str">
        <f>_xlfn.XLOOKUP(F2028,Productos!B:B,Productos!C:C)</f>
        <v>UN</v>
      </c>
      <c r="H2028" s="12">
        <v>3</v>
      </c>
      <c r="I2028" s="10">
        <v>1590</v>
      </c>
      <c r="J2028" s="10">
        <v>1800</v>
      </c>
      <c r="K2028" s="10">
        <f t="shared" si="38"/>
        <v>2970</v>
      </c>
    </row>
    <row r="2029" spans="1:11" x14ac:dyDescent="0.3">
      <c r="A2029" s="2">
        <f>IF(_xlfn.CONCAT(B2029:C2029)=_xlfn.CONCAT(B2028:C2028),MAX($A$2:A2028),MAX($A$2:A2028)+1)</f>
        <v>1021</v>
      </c>
      <c r="B2029" s="3">
        <v>45323</v>
      </c>
      <c r="C2029" s="2" t="s">
        <v>109</v>
      </c>
      <c r="D2029" s="47" t="str">
        <f>_xlfn.XLOOKUP(C2029,Proveedores!A:A,Proveedores!B:B)</f>
        <v>SANTA ISABEL</v>
      </c>
      <c r="E2029" s="2">
        <v>81</v>
      </c>
      <c r="F2029" s="2" t="str">
        <f>_xlfn.XLOOKUP(E2029,Productos!A:A,Productos!B:B)</f>
        <v>VINAGRE</v>
      </c>
      <c r="G2029" s="2" t="str">
        <f>_xlfn.XLOOKUP(F2029,Productos!B:B,Productos!C:C)</f>
        <v>UN</v>
      </c>
      <c r="H2029" s="12">
        <v>1</v>
      </c>
      <c r="I2029" s="10">
        <v>910</v>
      </c>
      <c r="J2029" s="10">
        <v>0</v>
      </c>
      <c r="K2029" s="10">
        <f t="shared" si="38"/>
        <v>910</v>
      </c>
    </row>
    <row r="2030" spans="1:11" x14ac:dyDescent="0.3">
      <c r="A2030" s="2">
        <f>IF(_xlfn.CONCAT(B2030:C2030)=_xlfn.CONCAT(B2029:C2029),MAX($A$2:A2029),MAX($A$2:A2029)+1)</f>
        <v>1021</v>
      </c>
      <c r="B2030" s="3">
        <v>45323</v>
      </c>
      <c r="C2030" s="2" t="s">
        <v>109</v>
      </c>
      <c r="D2030" s="47" t="str">
        <f>_xlfn.XLOOKUP(C2030,Proveedores!A:A,Proveedores!B:B)</f>
        <v>SANTA ISABEL</v>
      </c>
      <c r="E2030" s="2">
        <v>1036</v>
      </c>
      <c r="F2030" s="2" t="str">
        <f>_xlfn.XLOOKUP(E2030,Productos!A:A,Productos!B:B)</f>
        <v>SERVILLETAS</v>
      </c>
      <c r="G2030" s="2" t="str">
        <f>_xlfn.XLOOKUP(F2030,Productos!B:B,Productos!C:C)</f>
        <v>UN</v>
      </c>
      <c r="H2030" s="12">
        <v>1</v>
      </c>
      <c r="I2030" s="10">
        <v>1989</v>
      </c>
      <c r="J2030" s="10">
        <v>240</v>
      </c>
      <c r="K2030" s="10">
        <f t="shared" si="38"/>
        <v>1749</v>
      </c>
    </row>
    <row r="2031" spans="1:11" x14ac:dyDescent="0.3">
      <c r="A2031" s="2">
        <f>IF(_xlfn.CONCAT(B2031:C2031)=_xlfn.CONCAT(B2030:C2030),MAX($A$2:A2030),MAX($A$2:A2030)+1)</f>
        <v>1021</v>
      </c>
      <c r="B2031" s="3">
        <v>45323</v>
      </c>
      <c r="C2031" s="2" t="s">
        <v>109</v>
      </c>
      <c r="D2031" s="47" t="str">
        <f>_xlfn.XLOOKUP(C2031,Proveedores!A:A,Proveedores!B:B)</f>
        <v>SANTA ISABEL</v>
      </c>
      <c r="E2031" s="2">
        <v>111</v>
      </c>
      <c r="F2031" s="2" t="str">
        <f>_xlfn.XLOOKUP(E2031,Productos!A:A,Productos!B:B)</f>
        <v>BOLSAS</v>
      </c>
      <c r="G2031" s="2" t="str">
        <f>_xlfn.XLOOKUP(F2031,Productos!B:B,Productos!C:C)</f>
        <v>UN</v>
      </c>
      <c r="H2031" s="12">
        <v>1</v>
      </c>
      <c r="I2031" s="10">
        <v>269</v>
      </c>
      <c r="J2031" s="10">
        <v>13</v>
      </c>
      <c r="K2031" s="10">
        <f t="shared" si="38"/>
        <v>256</v>
      </c>
    </row>
    <row r="2032" spans="1:11" x14ac:dyDescent="0.3">
      <c r="A2032" s="2">
        <f>IF(_xlfn.CONCAT(B2032:C2032)=_xlfn.CONCAT(B2031:C2031),MAX($A$2:A2031),MAX($A$2:A2031)+1)</f>
        <v>1022</v>
      </c>
      <c r="B2032" s="3">
        <v>45296</v>
      </c>
      <c r="C2032" s="2" t="s">
        <v>119</v>
      </c>
      <c r="D2032" s="47" t="str">
        <f>_xlfn.XLOOKUP(C2032,Proveedores!A:A,Proveedores!B:B)</f>
        <v>FABRICA DE BANDEJAS VANNI</v>
      </c>
      <c r="E2032" s="2">
        <v>155</v>
      </c>
      <c r="F2032" s="2" t="str">
        <f>_xlfn.XLOOKUP(E2032,Productos!A:A,Productos!B:B)</f>
        <v>ENVASE ALUMINIO C-10</v>
      </c>
      <c r="G2032" s="2" t="str">
        <f>_xlfn.XLOOKUP(F2032,Productos!B:B,Productos!C:C)</f>
        <v>UN</v>
      </c>
      <c r="H2032" s="12">
        <v>20</v>
      </c>
      <c r="I2032" s="10">
        <v>44.42</v>
      </c>
      <c r="J2032" s="10">
        <v>0</v>
      </c>
      <c r="K2032" s="10">
        <f t="shared" si="38"/>
        <v>888</v>
      </c>
    </row>
    <row r="2033" spans="1:11" x14ac:dyDescent="0.3">
      <c r="A2033" s="2">
        <f>IF(_xlfn.CONCAT(B2033:C2033)=_xlfn.CONCAT(B2032:C2032),MAX($A$2:A2032),MAX($A$2:A2032)+1)</f>
        <v>1022</v>
      </c>
      <c r="B2033" s="3">
        <v>45296</v>
      </c>
      <c r="C2033" s="2" t="s">
        <v>119</v>
      </c>
      <c r="D2033" s="47" t="str">
        <f>_xlfn.XLOOKUP(C2033,Proveedores!A:A,Proveedores!B:B)</f>
        <v>FABRICA DE BANDEJAS VANNI</v>
      </c>
      <c r="E2033" s="2">
        <v>7</v>
      </c>
      <c r="F2033" s="2" t="str">
        <f>_xlfn.XLOOKUP(E2033,Productos!A:A,Productos!B:B)</f>
        <v>ENVASE ALUMINIO C-18</v>
      </c>
      <c r="G2033" s="2" t="str">
        <f>_xlfn.XLOOKUP(F2033,Productos!B:B,Productos!C:C)</f>
        <v>UN</v>
      </c>
      <c r="H2033" s="12">
        <v>80</v>
      </c>
      <c r="I2033" s="10">
        <v>76.97</v>
      </c>
      <c r="J2033" s="10">
        <v>0</v>
      </c>
      <c r="K2033" s="10">
        <f t="shared" si="38"/>
        <v>6158</v>
      </c>
    </row>
    <row r="2034" spans="1:11" x14ac:dyDescent="0.3">
      <c r="A2034" s="2">
        <f>IF(_xlfn.CONCAT(B2034:C2034)=_xlfn.CONCAT(B2033:C2033),MAX($A$2:A2033),MAX($A$2:A2033)+1)</f>
        <v>1022</v>
      </c>
      <c r="B2034" s="3">
        <v>45296</v>
      </c>
      <c r="C2034" s="2" t="s">
        <v>119</v>
      </c>
      <c r="D2034" s="47" t="str">
        <f>_xlfn.XLOOKUP(C2034,Proveedores!A:A,Proveedores!B:B)</f>
        <v>FABRICA DE BANDEJAS VANNI</v>
      </c>
      <c r="E2034" s="2">
        <v>65</v>
      </c>
      <c r="F2034" s="2" t="str">
        <f>_xlfn.XLOOKUP(E2034,Productos!A:A,Productos!B:B)</f>
        <v>SACO PAPEL KRAFT</v>
      </c>
      <c r="G2034" s="2" t="str">
        <f>_xlfn.XLOOKUP(F2034,Productos!B:B,Productos!C:C)</f>
        <v>UN</v>
      </c>
      <c r="H2034" s="12">
        <v>100</v>
      </c>
      <c r="I2034" s="10">
        <v>32.020000000000003</v>
      </c>
      <c r="J2034" s="10">
        <v>0</v>
      </c>
      <c r="K2034" s="10">
        <f t="shared" si="38"/>
        <v>3202</v>
      </c>
    </row>
    <row r="2035" spans="1:11" x14ac:dyDescent="0.3">
      <c r="A2035" s="2">
        <f>IF(_xlfn.CONCAT(B2035:C2035)=_xlfn.CONCAT(B2034:C2034),MAX($A$2:A2034),MAX($A$2:A2034)+1)</f>
        <v>1023</v>
      </c>
      <c r="B2035" s="3">
        <v>45297</v>
      </c>
      <c r="C2035" s="2" t="s">
        <v>119</v>
      </c>
      <c r="D2035" s="47" t="str">
        <f>_xlfn.XLOOKUP(C2035,Proveedores!A:A,Proveedores!B:B)</f>
        <v>FABRICA DE BANDEJAS VANNI</v>
      </c>
      <c r="E2035" s="2">
        <v>73</v>
      </c>
      <c r="F2035" s="2" t="str">
        <f>_xlfn.XLOOKUP(E2035,Productos!A:A,Productos!B:B)</f>
        <v>ENVASES REDONDO CARTON (CONSOME 8OZ)</v>
      </c>
      <c r="G2035" s="2" t="str">
        <f>_xlfn.XLOOKUP(F2035,Productos!B:B,Productos!C:C)</f>
        <v>UN</v>
      </c>
      <c r="H2035" s="12">
        <v>50</v>
      </c>
      <c r="I2035" s="10">
        <v>61.11</v>
      </c>
      <c r="J2035" s="10">
        <v>0</v>
      </c>
      <c r="K2035" s="10">
        <f t="shared" si="38"/>
        <v>3056</v>
      </c>
    </row>
    <row r="2036" spans="1:11" x14ac:dyDescent="0.3">
      <c r="A2036" s="2">
        <f>IF(_xlfn.CONCAT(B2036:C2036)=_xlfn.CONCAT(B2035:C2035),MAX($A$2:A2035),MAX($A$2:A2035)+1)</f>
        <v>1023</v>
      </c>
      <c r="B2036" s="3">
        <v>45297</v>
      </c>
      <c r="C2036" s="2" t="s">
        <v>119</v>
      </c>
      <c r="D2036" s="47" t="str">
        <f>_xlfn.XLOOKUP(C2036,Proveedores!A:A,Proveedores!B:B)</f>
        <v>FABRICA DE BANDEJAS VANNI</v>
      </c>
      <c r="E2036" s="2">
        <v>74</v>
      </c>
      <c r="F2036" s="2" t="str">
        <f>_xlfn.XLOOKUP(E2036,Productos!A:A,Productos!B:B)</f>
        <v>TAPA ENVASE REDONDO</v>
      </c>
      <c r="G2036" s="2" t="str">
        <f>_xlfn.XLOOKUP(F2036,Productos!B:B,Productos!C:C)</f>
        <v>UN</v>
      </c>
      <c r="H2036" s="12">
        <v>50</v>
      </c>
      <c r="I2036" s="10">
        <v>34.950000000000003</v>
      </c>
      <c r="J2036" s="10">
        <v>0</v>
      </c>
      <c r="K2036" s="10">
        <f t="shared" si="38"/>
        <v>1748</v>
      </c>
    </row>
    <row r="2037" spans="1:11" x14ac:dyDescent="0.3">
      <c r="A2037" s="2">
        <f>IF(_xlfn.CONCAT(B2037:C2037)=_xlfn.CONCAT(B2036:C2036),MAX($A$2:A2036),MAX($A$2:A2036)+1)</f>
        <v>1024</v>
      </c>
      <c r="B2037" s="3">
        <v>45303</v>
      </c>
      <c r="C2037" s="2" t="s">
        <v>119</v>
      </c>
      <c r="D2037" s="47" t="str">
        <f>_xlfn.XLOOKUP(C2037,Proveedores!A:A,Proveedores!B:B)</f>
        <v>FABRICA DE BANDEJAS VANNI</v>
      </c>
      <c r="E2037" s="2">
        <v>73</v>
      </c>
      <c r="F2037" s="2" t="str">
        <f>_xlfn.XLOOKUP(E2037,Productos!A:A,Productos!B:B)</f>
        <v>ENVASES REDONDO CARTON (CONSOME 8OZ)</v>
      </c>
      <c r="G2037" s="2" t="str">
        <f>_xlfn.XLOOKUP(F2037,Productos!B:B,Productos!C:C)</f>
        <v>UN</v>
      </c>
      <c r="H2037" s="12">
        <v>50</v>
      </c>
      <c r="I2037" s="10">
        <v>61.11</v>
      </c>
      <c r="J2037" s="10">
        <v>0</v>
      </c>
      <c r="K2037" s="10">
        <f t="shared" si="38"/>
        <v>3056</v>
      </c>
    </row>
    <row r="2038" spans="1:11" x14ac:dyDescent="0.3">
      <c r="A2038" s="2">
        <f>IF(_xlfn.CONCAT(B2038:C2038)=_xlfn.CONCAT(B2037:C2037),MAX($A$2:A2037),MAX($A$2:A2037)+1)</f>
        <v>1024</v>
      </c>
      <c r="B2038" s="3">
        <v>45303</v>
      </c>
      <c r="C2038" s="2" t="s">
        <v>119</v>
      </c>
      <c r="D2038" s="47" t="str">
        <f>_xlfn.XLOOKUP(C2038,Proveedores!A:A,Proveedores!B:B)</f>
        <v>FABRICA DE BANDEJAS VANNI</v>
      </c>
      <c r="E2038" s="2">
        <v>74</v>
      </c>
      <c r="F2038" s="2" t="str">
        <f>_xlfn.XLOOKUP(E2038,Productos!A:A,Productos!B:B)</f>
        <v>TAPA ENVASE REDONDO</v>
      </c>
      <c r="G2038" s="2" t="str">
        <f>_xlfn.XLOOKUP(F2038,Productos!B:B,Productos!C:C)</f>
        <v>UN</v>
      </c>
      <c r="H2038" s="12">
        <v>50</v>
      </c>
      <c r="I2038" s="10">
        <v>34.950000000000003</v>
      </c>
      <c r="J2038" s="10">
        <v>0</v>
      </c>
      <c r="K2038" s="10">
        <f t="shared" si="38"/>
        <v>1748</v>
      </c>
    </row>
    <row r="2039" spans="1:11" x14ac:dyDescent="0.3">
      <c r="A2039" s="2">
        <f>IF(_xlfn.CONCAT(B2039:C2039)=_xlfn.CONCAT(B2038:C2038),MAX($A$2:A2038),MAX($A$2:A2038)+1)</f>
        <v>1025</v>
      </c>
      <c r="B2039" s="3">
        <v>45315</v>
      </c>
      <c r="C2039" s="2" t="s">
        <v>119</v>
      </c>
      <c r="D2039" s="47" t="str">
        <f>_xlfn.XLOOKUP(C2039,Proveedores!A:A,Proveedores!B:B)</f>
        <v>FABRICA DE BANDEJAS VANNI</v>
      </c>
      <c r="E2039" s="2">
        <v>73</v>
      </c>
      <c r="F2039" s="2" t="str">
        <f>_xlfn.XLOOKUP(E2039,Productos!A:A,Productos!B:B)</f>
        <v>ENVASES REDONDO CARTON (CONSOME 8OZ)</v>
      </c>
      <c r="G2039" s="2" t="str">
        <f>_xlfn.XLOOKUP(F2039,Productos!B:B,Productos!C:C)</f>
        <v>UN</v>
      </c>
      <c r="H2039" s="12">
        <v>50</v>
      </c>
      <c r="I2039" s="10">
        <v>61.11</v>
      </c>
      <c r="J2039" s="10">
        <v>0</v>
      </c>
      <c r="K2039" s="10">
        <f t="shared" si="38"/>
        <v>3056</v>
      </c>
    </row>
    <row r="2040" spans="1:11" x14ac:dyDescent="0.3">
      <c r="A2040" s="2">
        <f>IF(_xlfn.CONCAT(B2040:C2040)=_xlfn.CONCAT(B2039:C2039),MAX($A$2:A2039),MAX($A$2:A2039)+1)</f>
        <v>1025</v>
      </c>
      <c r="B2040" s="3">
        <v>45315</v>
      </c>
      <c r="C2040" s="2" t="s">
        <v>119</v>
      </c>
      <c r="D2040" s="47" t="str">
        <f>_xlfn.XLOOKUP(C2040,Proveedores!A:A,Proveedores!B:B)</f>
        <v>FABRICA DE BANDEJAS VANNI</v>
      </c>
      <c r="E2040" s="2">
        <v>74</v>
      </c>
      <c r="F2040" s="2" t="str">
        <f>_xlfn.XLOOKUP(E2040,Productos!A:A,Productos!B:B)</f>
        <v>TAPA ENVASE REDONDO</v>
      </c>
      <c r="G2040" s="2" t="str">
        <f>_xlfn.XLOOKUP(F2040,Productos!B:B,Productos!C:C)</f>
        <v>UN</v>
      </c>
      <c r="H2040" s="12">
        <v>50</v>
      </c>
      <c r="I2040" s="10">
        <v>34.950000000000003</v>
      </c>
      <c r="J2040" s="10">
        <v>0</v>
      </c>
      <c r="K2040" s="10">
        <f t="shared" si="38"/>
        <v>1748</v>
      </c>
    </row>
    <row r="2041" spans="1:11" x14ac:dyDescent="0.3">
      <c r="A2041" s="2">
        <f>IF(_xlfn.CONCAT(B2041:C2041)=_xlfn.CONCAT(B2040:C2040),MAX($A$2:A2040),MAX($A$2:A2040)+1)</f>
        <v>1025</v>
      </c>
      <c r="B2041" s="3">
        <v>45315</v>
      </c>
      <c r="C2041" s="2" t="s">
        <v>119</v>
      </c>
      <c r="D2041" s="47" t="str">
        <f>_xlfn.XLOOKUP(C2041,Proveedores!A:A,Proveedores!B:B)</f>
        <v>FABRICA DE BANDEJAS VANNI</v>
      </c>
      <c r="E2041" s="2">
        <v>7</v>
      </c>
      <c r="F2041" s="2" t="str">
        <f>_xlfn.XLOOKUP(E2041,Productos!A:A,Productos!B:B)</f>
        <v>ENVASE ALUMINIO C-18</v>
      </c>
      <c r="G2041" s="2" t="str">
        <f>_xlfn.XLOOKUP(F2041,Productos!B:B,Productos!C:C)</f>
        <v>UN</v>
      </c>
      <c r="H2041" s="12">
        <v>60</v>
      </c>
      <c r="I2041" s="10">
        <v>76.97</v>
      </c>
      <c r="J2041" s="10">
        <v>0</v>
      </c>
      <c r="K2041" s="10">
        <f t="shared" si="38"/>
        <v>4618</v>
      </c>
    </row>
    <row r="2042" spans="1:11" x14ac:dyDescent="0.3">
      <c r="A2042" s="2">
        <f>IF(_xlfn.CONCAT(B2042:C2042)=_xlfn.CONCAT(B2041:C2041),MAX($A$2:A2041),MAX($A$2:A2041)+1)</f>
        <v>1025</v>
      </c>
      <c r="B2042" s="3">
        <v>45315</v>
      </c>
      <c r="C2042" s="2" t="s">
        <v>119</v>
      </c>
      <c r="D2042" s="47" t="str">
        <f>_xlfn.XLOOKUP(C2042,Proveedores!A:A,Proveedores!B:B)</f>
        <v>FABRICA DE BANDEJAS VANNI</v>
      </c>
      <c r="E2042" s="2">
        <v>111</v>
      </c>
      <c r="F2042" s="2" t="str">
        <f>_xlfn.XLOOKUP(E2042,Productos!A:A,Productos!B:B)</f>
        <v>BOLSAS</v>
      </c>
      <c r="G2042" s="2" t="str">
        <f>_xlfn.XLOOKUP(F2042,Productos!B:B,Productos!C:C)</f>
        <v>UN</v>
      </c>
      <c r="H2042" s="12">
        <v>100</v>
      </c>
      <c r="I2042" s="10">
        <v>8.1999999999999993</v>
      </c>
      <c r="J2042" s="10">
        <v>0</v>
      </c>
      <c r="K2042" s="10">
        <f t="shared" si="38"/>
        <v>820</v>
      </c>
    </row>
    <row r="2043" spans="1:11" x14ac:dyDescent="0.3">
      <c r="A2043" s="2">
        <f>IF(_xlfn.CONCAT(B2043:C2043)=_xlfn.CONCAT(B2042:C2042),MAX($A$2:A2042),MAX($A$2:A2042)+1)</f>
        <v>1025</v>
      </c>
      <c r="B2043" s="3">
        <v>45315</v>
      </c>
      <c r="C2043" s="2" t="s">
        <v>119</v>
      </c>
      <c r="D2043" s="47" t="str">
        <f>_xlfn.XLOOKUP(C2043,Proveedores!A:A,Proveedores!B:B)</f>
        <v>FABRICA DE BANDEJAS VANNI</v>
      </c>
      <c r="E2043" s="2">
        <v>68</v>
      </c>
      <c r="F2043" s="2" t="str">
        <f>_xlfn.XLOOKUP(E2043,Productos!A:A,Productos!B:B)</f>
        <v>BOLSA CAMISETA</v>
      </c>
      <c r="G2043" s="2" t="str">
        <f>_xlfn.XLOOKUP(F2043,Productos!B:B,Productos!C:C)</f>
        <v>UN</v>
      </c>
      <c r="H2043" s="12">
        <v>100</v>
      </c>
      <c r="I2043" s="10">
        <v>9.41</v>
      </c>
      <c r="J2043" s="10">
        <v>0</v>
      </c>
      <c r="K2043" s="10">
        <f t="shared" si="38"/>
        <v>941</v>
      </c>
    </row>
    <row r="2044" spans="1:11" x14ac:dyDescent="0.3">
      <c r="A2044" s="2">
        <f>IF(_xlfn.CONCAT(B2044:C2044)=_xlfn.CONCAT(B2043:C2043),MAX($A$2:A2043),MAX($A$2:A2043)+1)</f>
        <v>1025</v>
      </c>
      <c r="B2044" s="3">
        <v>45315</v>
      </c>
      <c r="C2044" s="2" t="s">
        <v>119</v>
      </c>
      <c r="D2044" s="47" t="str">
        <f>_xlfn.XLOOKUP(C2044,Proveedores!A:A,Proveedores!B:B)</f>
        <v>FABRICA DE BANDEJAS VANNI</v>
      </c>
      <c r="E2044" s="2">
        <v>68</v>
      </c>
      <c r="F2044" s="2" t="str">
        <f>_xlfn.XLOOKUP(E2044,Productos!A:A,Productos!B:B)</f>
        <v>BOLSA CAMISETA</v>
      </c>
      <c r="G2044" s="2" t="str">
        <f>_xlfn.XLOOKUP(F2044,Productos!B:B,Productos!C:C)</f>
        <v>UN</v>
      </c>
      <c r="H2044" s="12">
        <v>100</v>
      </c>
      <c r="I2044" s="10">
        <v>11.1</v>
      </c>
      <c r="J2044" s="10">
        <v>0</v>
      </c>
      <c r="K2044" s="10">
        <f t="shared" si="38"/>
        <v>1110</v>
      </c>
    </row>
    <row r="2045" spans="1:11" x14ac:dyDescent="0.3">
      <c r="A2045" s="2">
        <f>IF(_xlfn.CONCAT(B2045:C2045)=_xlfn.CONCAT(B2044:C2044),MAX($A$2:A2044),MAX($A$2:A2044)+1)</f>
        <v>1026</v>
      </c>
      <c r="B2045" s="3">
        <v>45321</v>
      </c>
      <c r="C2045" s="2" t="s">
        <v>119</v>
      </c>
      <c r="D2045" s="47" t="str">
        <f>_xlfn.XLOOKUP(C2045,Proveedores!A:A,Proveedores!B:B)</f>
        <v>FABRICA DE BANDEJAS VANNI</v>
      </c>
      <c r="E2045" s="2">
        <v>73</v>
      </c>
      <c r="F2045" s="2" t="str">
        <f>_xlfn.XLOOKUP(E2045,Productos!A:A,Productos!B:B)</f>
        <v>ENVASES REDONDO CARTON (CONSOME 8OZ)</v>
      </c>
      <c r="G2045" s="2" t="str">
        <f>_xlfn.XLOOKUP(F2045,Productos!B:B,Productos!C:C)</f>
        <v>UN</v>
      </c>
      <c r="H2045" s="12">
        <v>50</v>
      </c>
      <c r="I2045" s="10">
        <v>61.11</v>
      </c>
      <c r="J2045" s="10">
        <v>0</v>
      </c>
      <c r="K2045" s="10">
        <f t="shared" si="38"/>
        <v>3056</v>
      </c>
    </row>
    <row r="2046" spans="1:11" x14ac:dyDescent="0.3">
      <c r="A2046" s="2">
        <f>IF(_xlfn.CONCAT(B2046:C2046)=_xlfn.CONCAT(B2045:C2045),MAX($A$2:A2045),MAX($A$2:A2045)+1)</f>
        <v>1026</v>
      </c>
      <c r="B2046" s="3">
        <v>45321</v>
      </c>
      <c r="C2046" s="2" t="s">
        <v>119</v>
      </c>
      <c r="D2046" s="47" t="str">
        <f>_xlfn.XLOOKUP(C2046,Proveedores!A:A,Proveedores!B:B)</f>
        <v>FABRICA DE BANDEJAS VANNI</v>
      </c>
      <c r="E2046" s="2">
        <v>74</v>
      </c>
      <c r="F2046" s="2" t="str">
        <f>_xlfn.XLOOKUP(E2046,Productos!A:A,Productos!B:B)</f>
        <v>TAPA ENVASE REDONDO</v>
      </c>
      <c r="G2046" s="2" t="str">
        <f>_xlfn.XLOOKUP(F2046,Productos!B:B,Productos!C:C)</f>
        <v>UN</v>
      </c>
      <c r="H2046" s="12">
        <v>50</v>
      </c>
      <c r="I2046" s="10">
        <v>34.950000000000003</v>
      </c>
      <c r="J2046" s="10">
        <v>0</v>
      </c>
      <c r="K2046" s="10">
        <f t="shared" si="38"/>
        <v>1748</v>
      </c>
    </row>
    <row r="2047" spans="1:11" x14ac:dyDescent="0.3">
      <c r="A2047" s="2">
        <f>IF(_xlfn.CONCAT(B2047:C2047)=_xlfn.CONCAT(B2046:C2046),MAX($A$2:A2046),MAX($A$2:A2046)+1)</f>
        <v>1027</v>
      </c>
      <c r="B2047" s="3">
        <v>45327</v>
      </c>
      <c r="C2047" s="2" t="s">
        <v>309</v>
      </c>
      <c r="D2047" s="47" t="str">
        <f>_xlfn.XLOOKUP(C2047,Proveedores!A:A,Proveedores!B:B)</f>
        <v>MINIMARKET 465</v>
      </c>
      <c r="E2047" s="2">
        <v>1008</v>
      </c>
      <c r="F2047" s="2" t="str">
        <f>_xlfn.XLOOKUP(E2047,Productos!A:A,Productos!B:B)</f>
        <v>PAN CASA</v>
      </c>
      <c r="G2047" s="2" t="str">
        <f>_xlfn.XLOOKUP(F2047,Productos!B:B,Productos!C:C)</f>
        <v>KG</v>
      </c>
      <c r="H2047" s="12">
        <v>0.89558232931726911</v>
      </c>
      <c r="I2047" s="10">
        <v>2490</v>
      </c>
      <c r="J2047" s="10">
        <v>0</v>
      </c>
      <c r="K2047" s="10">
        <f t="shared" si="38"/>
        <v>2230</v>
      </c>
    </row>
    <row r="2048" spans="1:11" x14ac:dyDescent="0.3">
      <c r="A2048" s="2">
        <f>IF(_xlfn.CONCAT(B2048:C2048)=_xlfn.CONCAT(B2047:C2047),MAX($A$2:A2047),MAX($A$2:A2047)+1)</f>
        <v>1028</v>
      </c>
      <c r="B2048" s="3">
        <v>45326</v>
      </c>
      <c r="C2048" s="2" t="s">
        <v>294</v>
      </c>
      <c r="D2048" s="47" t="str">
        <f>_xlfn.XLOOKUP(C2048,Proveedores!A:A,Proveedores!B:B)</f>
        <v>LA QUILLOTANA</v>
      </c>
      <c r="E2048" s="2">
        <v>56</v>
      </c>
      <c r="F2048" s="2" t="str">
        <f>_xlfn.XLOOKUP(E2048,Productos!A:A,Productos!B:B)</f>
        <v>VERDURAS</v>
      </c>
      <c r="G2048" s="2" t="str">
        <f>_xlfn.XLOOKUP(F2048,Productos!B:B,Productos!C:C)</f>
        <v>UN</v>
      </c>
      <c r="H2048" s="12">
        <v>1</v>
      </c>
      <c r="I2048" s="10">
        <v>4140</v>
      </c>
      <c r="J2048" s="10">
        <v>0</v>
      </c>
      <c r="K2048" s="10">
        <f t="shared" si="38"/>
        <v>4140</v>
      </c>
    </row>
    <row r="2049" spans="1:11" x14ac:dyDescent="0.3">
      <c r="A2049" s="2">
        <f>IF(_xlfn.CONCAT(B2049:C2049)=_xlfn.CONCAT(B2048:C2048),MAX($A$2:A2048),MAX($A$2:A2048)+1)</f>
        <v>1028</v>
      </c>
      <c r="B2049" s="3">
        <v>45326</v>
      </c>
      <c r="C2049" s="2" t="s">
        <v>294</v>
      </c>
      <c r="D2049" s="47" t="str">
        <f>_xlfn.XLOOKUP(C2049,Proveedores!A:A,Proveedores!B:B)</f>
        <v>LA QUILLOTANA</v>
      </c>
      <c r="E2049" s="2">
        <v>56</v>
      </c>
      <c r="F2049" s="2" t="str">
        <f>_xlfn.XLOOKUP(E2049,Productos!A:A,Productos!B:B)</f>
        <v>VERDURAS</v>
      </c>
      <c r="G2049" s="2" t="str">
        <f>_xlfn.XLOOKUP(F2049,Productos!B:B,Productos!C:C)</f>
        <v>UN</v>
      </c>
      <c r="H2049" s="12">
        <v>1</v>
      </c>
      <c r="I2049" s="10">
        <v>3800</v>
      </c>
      <c r="J2049" s="10">
        <v>0</v>
      </c>
      <c r="K2049" s="10">
        <f t="shared" ref="K2049" si="39">ROUND((H2049*I2049)-J2049, 0)</f>
        <v>3800</v>
      </c>
    </row>
    <row r="2050" spans="1:11" x14ac:dyDescent="0.3">
      <c r="A2050" s="2">
        <f>IF(_xlfn.CONCAT(B2050:C2050)=_xlfn.CONCAT(B2049:C2049),MAX($A$2:A2049),MAX($A$2:A2049)+1)</f>
        <v>1029</v>
      </c>
      <c r="B2050" s="3">
        <v>45325</v>
      </c>
      <c r="C2050" s="2" t="s">
        <v>458</v>
      </c>
      <c r="D2050" s="47" t="str">
        <f>_xlfn.XLOOKUP(C2050,Proveedores!A:A,Proveedores!B:B)</f>
        <v>CARNICERIA LONQUIMAY</v>
      </c>
      <c r="E2050" s="2">
        <v>12</v>
      </c>
      <c r="F2050" s="2" t="str">
        <f>_xlfn.XLOOKUP(E2050,Productos!A:A,Productos!B:B)</f>
        <v>CARNE MOLIDA</v>
      </c>
      <c r="G2050" s="2" t="str">
        <f>_xlfn.XLOOKUP(F2050,Productos!B:B,Productos!C:C)</f>
        <v>KG</v>
      </c>
      <c r="H2050" s="12">
        <v>2</v>
      </c>
      <c r="I2050" s="10">
        <v>8000</v>
      </c>
      <c r="J2050" s="10">
        <v>0</v>
      </c>
      <c r="K2050" s="10">
        <f t="shared" si="38"/>
        <v>16000</v>
      </c>
    </row>
    <row r="2051" spans="1:11" x14ac:dyDescent="0.3">
      <c r="A2051" s="2">
        <f>IF(_xlfn.CONCAT(B2051:C2051)=_xlfn.CONCAT(B2050:C2050),MAX($A$2:A2050),MAX($A$2:A2050)+1)</f>
        <v>1030</v>
      </c>
      <c r="B2051" s="3">
        <v>45333</v>
      </c>
      <c r="C2051" s="2" t="s">
        <v>786</v>
      </c>
      <c r="D2051" s="47" t="str">
        <f>_xlfn.XLOOKUP(C2051,Proveedores!A:A,Proveedores!B:B)</f>
        <v>CARNES 2 DE JULIO</v>
      </c>
      <c r="E2051" s="2">
        <v>144</v>
      </c>
      <c r="F2051" s="2" t="str">
        <f>_xlfn.XLOOKUP(E2051,Productos!A:A,Productos!B:B)</f>
        <v>ALITAS DE POLLO</v>
      </c>
      <c r="G2051" s="2" t="str">
        <f>_xlfn.XLOOKUP(F2051,Productos!B:B,Productos!C:C)</f>
        <v>KG</v>
      </c>
      <c r="H2051" s="12">
        <v>1.8055555555555556</v>
      </c>
      <c r="I2051" s="10">
        <v>3600</v>
      </c>
      <c r="J2051" s="10">
        <v>0</v>
      </c>
      <c r="K2051" s="10">
        <f t="shared" si="38"/>
        <v>6500</v>
      </c>
    </row>
    <row r="2052" spans="1:11" x14ac:dyDescent="0.3">
      <c r="A2052" s="2">
        <f>IF(_xlfn.CONCAT(B2052:C2052)=_xlfn.CONCAT(B2051:C2051),MAX($A$2:A2051),MAX($A$2:A2051)+1)</f>
        <v>1031</v>
      </c>
      <c r="B2052" s="3">
        <v>45334</v>
      </c>
      <c r="C2052" s="2" t="s">
        <v>786</v>
      </c>
      <c r="D2052" s="47" t="str">
        <f>_xlfn.XLOOKUP(C2052,Proveedores!A:A,Proveedores!B:B)</f>
        <v>CARNES 2 DE JULIO</v>
      </c>
      <c r="E2052" s="2">
        <v>27</v>
      </c>
      <c r="F2052" s="2" t="str">
        <f>_xlfn.XLOOKUP(E2052,Productos!A:A,Productos!B:B)</f>
        <v>TRUTRO DE POLLO</v>
      </c>
      <c r="G2052" s="2" t="str">
        <f>_xlfn.XLOOKUP(F2052,Productos!B:B,Productos!C:C)</f>
        <v>KG</v>
      </c>
      <c r="H2052" s="12">
        <v>1.7857142857142858</v>
      </c>
      <c r="I2052" s="10">
        <v>2800</v>
      </c>
      <c r="J2052" s="10">
        <v>0</v>
      </c>
      <c r="K2052" s="10">
        <f t="shared" si="38"/>
        <v>5000</v>
      </c>
    </row>
    <row r="2053" spans="1:11" x14ac:dyDescent="0.3">
      <c r="A2053" s="2">
        <f>IF(_xlfn.CONCAT(B2053:C2053)=_xlfn.CONCAT(B2052:C2052),MAX($A$2:A2052),MAX($A$2:A2052)+1)</f>
        <v>1032</v>
      </c>
      <c r="B2053" s="3">
        <v>45324</v>
      </c>
      <c r="C2053" s="2" t="s">
        <v>378</v>
      </c>
      <c r="D2053" s="47" t="str">
        <f>_xlfn.XLOOKUP(C2053,Proveedores!A:A,Proveedores!B:B)</f>
        <v>DANIEL GONZALEZ</v>
      </c>
      <c r="E2053" s="2">
        <v>56</v>
      </c>
      <c r="F2053" s="2" t="str">
        <f>_xlfn.XLOOKUP(E2053,Productos!A:A,Productos!B:B)</f>
        <v>VERDURAS</v>
      </c>
      <c r="G2053" s="2" t="str">
        <f>_xlfn.XLOOKUP(F2053,Productos!B:B,Productos!C:C)</f>
        <v>UN</v>
      </c>
      <c r="H2053" s="12">
        <v>1</v>
      </c>
      <c r="I2053" s="10">
        <v>21000</v>
      </c>
      <c r="J2053" s="10">
        <v>0</v>
      </c>
      <c r="K2053" s="10">
        <f t="shared" si="38"/>
        <v>21000</v>
      </c>
    </row>
    <row r="2054" spans="1:11" x14ac:dyDescent="0.3">
      <c r="A2054" s="2">
        <f>IF(_xlfn.CONCAT(B2054:C2054)=_xlfn.CONCAT(B2053:C2053),MAX($A$2:A2053),MAX($A$2:A2053)+1)</f>
        <v>1033</v>
      </c>
      <c r="B2054" s="3">
        <v>45326</v>
      </c>
      <c r="C2054" s="2" t="s">
        <v>294</v>
      </c>
      <c r="D2054" s="47" t="str">
        <f>_xlfn.XLOOKUP(C2054,Proveedores!A:A,Proveedores!B:B)</f>
        <v>LA QUILLOTANA</v>
      </c>
      <c r="E2054" s="2">
        <v>56</v>
      </c>
      <c r="F2054" s="2" t="str">
        <f>_xlfn.XLOOKUP(E2054,Productos!A:A,Productos!B:B)</f>
        <v>VERDURAS</v>
      </c>
      <c r="G2054" s="2" t="str">
        <f>_xlfn.XLOOKUP(F2054,Productos!B:B,Productos!C:C)</f>
        <v>UN</v>
      </c>
      <c r="H2054" s="12">
        <v>1</v>
      </c>
      <c r="I2054" s="10">
        <v>2600</v>
      </c>
      <c r="J2054" s="10">
        <v>0</v>
      </c>
      <c r="K2054" s="10">
        <f t="shared" si="38"/>
        <v>2600</v>
      </c>
    </row>
    <row r="2055" spans="1:11" x14ac:dyDescent="0.3">
      <c r="A2055" s="2">
        <f>IF(_xlfn.CONCAT(B2055:C2055)=_xlfn.CONCAT(B2054:C2054),MAX($A$2:A2054),MAX($A$2:A2054)+1)</f>
        <v>1034</v>
      </c>
      <c r="B2055" s="3">
        <v>45325</v>
      </c>
      <c r="C2055" s="2" t="s">
        <v>116</v>
      </c>
      <c r="D2055" s="47" t="str">
        <f>_xlfn.XLOOKUP(C2055,Proveedores!A:A,Proveedores!B:B)</f>
        <v>EMPRESA COMERCIAL LA VEGA</v>
      </c>
      <c r="E2055" s="2">
        <v>56</v>
      </c>
      <c r="F2055" s="2" t="str">
        <f>_xlfn.XLOOKUP(E2055,Productos!A:A,Productos!B:B)</f>
        <v>VERDURAS</v>
      </c>
      <c r="G2055" s="2" t="str">
        <f>_xlfn.XLOOKUP(F2055,Productos!B:B,Productos!C:C)</f>
        <v>UN</v>
      </c>
      <c r="H2055" s="12">
        <v>1</v>
      </c>
      <c r="I2055" s="10">
        <v>9500</v>
      </c>
      <c r="J2055" s="10">
        <v>0</v>
      </c>
      <c r="K2055" s="10">
        <f t="shared" si="38"/>
        <v>9500</v>
      </c>
    </row>
    <row r="2056" spans="1:11" x14ac:dyDescent="0.3">
      <c r="A2056" s="2">
        <f>IF(_xlfn.CONCAT(B2056:C2056)=_xlfn.CONCAT(B2055:C2055),MAX($A$2:A2055),MAX($A$2:A2055)+1)</f>
        <v>1034</v>
      </c>
      <c r="B2056" s="3">
        <v>45325</v>
      </c>
      <c r="C2056" s="2" t="s">
        <v>116</v>
      </c>
      <c r="D2056" s="47" t="str">
        <f>_xlfn.XLOOKUP(C2056,Proveedores!A:A,Proveedores!B:B)</f>
        <v>EMPRESA COMERCIAL LA VEGA</v>
      </c>
      <c r="E2056" s="2">
        <v>56</v>
      </c>
      <c r="F2056" s="2" t="str">
        <f>_xlfn.XLOOKUP(E2056,Productos!A:A,Productos!B:B)</f>
        <v>VERDURAS</v>
      </c>
      <c r="G2056" s="2" t="str">
        <f>_xlfn.XLOOKUP(F2056,Productos!B:B,Productos!C:C)</f>
        <v>UN</v>
      </c>
      <c r="H2056" s="12">
        <v>1</v>
      </c>
      <c r="I2056" s="10">
        <v>1500</v>
      </c>
      <c r="J2056" s="10">
        <v>0</v>
      </c>
      <c r="K2056" s="10">
        <f t="shared" si="38"/>
        <v>1500</v>
      </c>
    </row>
    <row r="2057" spans="1:11" x14ac:dyDescent="0.3">
      <c r="A2057" s="2">
        <f>IF(_xlfn.CONCAT(B2057:C2057)=_xlfn.CONCAT(B2056:C2056),MAX($A$2:A2056),MAX($A$2:A2056)+1)</f>
        <v>1035</v>
      </c>
      <c r="B2057" s="3">
        <v>45331</v>
      </c>
      <c r="C2057" s="2" t="s">
        <v>116</v>
      </c>
      <c r="D2057" s="47" t="str">
        <f>_xlfn.XLOOKUP(C2057,Proveedores!A:A,Proveedores!B:B)</f>
        <v>EMPRESA COMERCIAL LA VEGA</v>
      </c>
      <c r="E2057" s="2">
        <v>56</v>
      </c>
      <c r="F2057" s="2" t="str">
        <f>_xlfn.XLOOKUP(E2057,Productos!A:A,Productos!B:B)</f>
        <v>VERDURAS</v>
      </c>
      <c r="G2057" s="2" t="str">
        <f>_xlfn.XLOOKUP(F2057,Productos!B:B,Productos!C:C)</f>
        <v>UN</v>
      </c>
      <c r="H2057" s="12">
        <v>1</v>
      </c>
      <c r="I2057" s="10">
        <v>10240</v>
      </c>
      <c r="J2057" s="10">
        <v>0</v>
      </c>
      <c r="K2057" s="10">
        <f t="shared" si="38"/>
        <v>10240</v>
      </c>
    </row>
    <row r="2058" spans="1:11" x14ac:dyDescent="0.3">
      <c r="A2058" s="2">
        <f>IF(_xlfn.CONCAT(B2058:C2058)=_xlfn.CONCAT(B2057:C2057),MAX($A$2:A2057),MAX($A$2:A2057)+1)</f>
        <v>1036</v>
      </c>
      <c r="B2058" s="3">
        <v>45334</v>
      </c>
      <c r="C2058" s="2" t="s">
        <v>116</v>
      </c>
      <c r="D2058" s="47" t="str">
        <f>_xlfn.XLOOKUP(C2058,Proveedores!A:A,Proveedores!B:B)</f>
        <v>EMPRESA COMERCIAL LA VEGA</v>
      </c>
      <c r="E2058" s="2">
        <v>56</v>
      </c>
      <c r="F2058" s="2" t="str">
        <f>_xlfn.XLOOKUP(E2058,Productos!A:A,Productos!B:B)</f>
        <v>VERDURAS</v>
      </c>
      <c r="G2058" s="2" t="str">
        <f>_xlfn.XLOOKUP(F2058,Productos!B:B,Productos!C:C)</f>
        <v>UN</v>
      </c>
      <c r="H2058" s="12">
        <v>1</v>
      </c>
      <c r="I2058" s="10">
        <v>6900</v>
      </c>
      <c r="J2058" s="10">
        <v>0</v>
      </c>
      <c r="K2058" s="10">
        <f t="shared" si="38"/>
        <v>6900</v>
      </c>
    </row>
    <row r="2059" spans="1:11" x14ac:dyDescent="0.3">
      <c r="A2059" s="2">
        <f>IF(_xlfn.CONCAT(B2059:C2059)=_xlfn.CONCAT(B2058:C2058),MAX($A$2:A2058),MAX($A$2:A2058)+1)</f>
        <v>1037</v>
      </c>
      <c r="B2059" s="3">
        <v>45335</v>
      </c>
      <c r="C2059" s="2" t="s">
        <v>116</v>
      </c>
      <c r="D2059" s="47" t="str">
        <f>_xlfn.XLOOKUP(C2059,Proveedores!A:A,Proveedores!B:B)</f>
        <v>EMPRESA COMERCIAL LA VEGA</v>
      </c>
      <c r="E2059" s="2">
        <v>56</v>
      </c>
      <c r="F2059" s="2" t="str">
        <f>_xlfn.XLOOKUP(E2059,Productos!A:A,Productos!B:B)</f>
        <v>VERDURAS</v>
      </c>
      <c r="G2059" s="2" t="str">
        <f>_xlfn.XLOOKUP(F2059,Productos!B:B,Productos!C:C)</f>
        <v>UN</v>
      </c>
      <c r="H2059" s="12">
        <v>1</v>
      </c>
      <c r="I2059" s="10">
        <v>3200</v>
      </c>
      <c r="J2059" s="10">
        <v>0</v>
      </c>
      <c r="K2059" s="10">
        <f t="shared" si="38"/>
        <v>3200</v>
      </c>
    </row>
    <row r="2060" spans="1:11" x14ac:dyDescent="0.3">
      <c r="A2060" s="2">
        <f>IF(_xlfn.CONCAT(B2060:C2060)=_xlfn.CONCAT(B2059:C2059),MAX($A$2:A2059),MAX($A$2:A2059)+1)</f>
        <v>1038</v>
      </c>
      <c r="B2060" s="3">
        <v>45335</v>
      </c>
      <c r="C2060" s="2" t="s">
        <v>706</v>
      </c>
      <c r="D2060" s="47" t="str">
        <f>_xlfn.XLOOKUP(C2060,Proveedores!A:A,Proveedores!B:B)</f>
        <v>CARNES SOFIA ARANGO</v>
      </c>
      <c r="E2060" s="2">
        <v>28</v>
      </c>
      <c r="F2060" s="2" t="str">
        <f>_xlfn.XLOOKUP(E2060,Productos!A:A,Productos!B:B)</f>
        <v>CHULETAS</v>
      </c>
      <c r="G2060" s="2" t="str">
        <f>_xlfn.XLOOKUP(F2060,Productos!B:B,Productos!C:C)</f>
        <v>KG</v>
      </c>
      <c r="H2060" s="12">
        <v>2.0200501253132832</v>
      </c>
      <c r="I2060" s="10">
        <v>3990</v>
      </c>
      <c r="J2060" s="10">
        <v>0</v>
      </c>
      <c r="K2060" s="10">
        <f t="shared" si="38"/>
        <v>8060</v>
      </c>
    </row>
    <row r="2061" spans="1:11" x14ac:dyDescent="0.3">
      <c r="A2061" s="2">
        <f>IF(_xlfn.CONCAT(B2061:C2061)=_xlfn.CONCAT(B2060:C2060),MAX($A$2:A2060),MAX($A$2:A2060)+1)</f>
        <v>1039</v>
      </c>
      <c r="B2061" s="3">
        <v>45300</v>
      </c>
      <c r="C2061" s="2" t="s">
        <v>706</v>
      </c>
      <c r="D2061" s="47" t="str">
        <f>_xlfn.XLOOKUP(C2061,Proveedores!A:A,Proveedores!B:B)</f>
        <v>CARNES SOFIA ARANGO</v>
      </c>
      <c r="E2061" s="2">
        <v>28</v>
      </c>
      <c r="F2061" s="2" t="str">
        <f>_xlfn.XLOOKUP(E2061,Productos!A:A,Productos!B:B)</f>
        <v>CHULETAS</v>
      </c>
      <c r="G2061" s="2" t="str">
        <f>_xlfn.XLOOKUP(F2061,Productos!B:B,Productos!C:C)</f>
        <v>KG</v>
      </c>
      <c r="H2061" s="12">
        <v>1.0437017994858613</v>
      </c>
      <c r="I2061" s="10">
        <v>3890</v>
      </c>
      <c r="J2061" s="10">
        <v>0</v>
      </c>
      <c r="K2061" s="10">
        <f t="shared" si="38"/>
        <v>4060</v>
      </c>
    </row>
    <row r="2062" spans="1:11" x14ac:dyDescent="0.3">
      <c r="A2062" s="2">
        <f>IF(_xlfn.CONCAT(B2062:C2062)=_xlfn.CONCAT(B2061:C2061),MAX($A$2:A2061),MAX($A$2:A2061)+1)</f>
        <v>1040</v>
      </c>
      <c r="B2062" s="3">
        <v>45327</v>
      </c>
      <c r="C2062" s="2" t="s">
        <v>279</v>
      </c>
      <c r="D2062" s="47" t="str">
        <f>_xlfn.XLOOKUP(C2062,Proveedores!A:A,Proveedores!B:B)</f>
        <v>GALPON</v>
      </c>
      <c r="E2062" s="2">
        <v>1014</v>
      </c>
      <c r="F2062" s="2" t="str">
        <f>_xlfn.XLOOKUP(E2062,Productos!A:A,Productos!B:B)</f>
        <v>BEBIDA</v>
      </c>
      <c r="G2062" s="2" t="str">
        <f>_xlfn.XLOOKUP(F2062,Productos!B:B,Productos!C:C)</f>
        <v>UN</v>
      </c>
      <c r="H2062" s="12">
        <v>2</v>
      </c>
      <c r="I2062" s="10">
        <v>1400</v>
      </c>
      <c r="J2062" s="10">
        <v>0</v>
      </c>
      <c r="K2062" s="10">
        <f t="shared" si="38"/>
        <v>2800</v>
      </c>
    </row>
    <row r="2063" spans="1:11" x14ac:dyDescent="0.3">
      <c r="A2063" s="2">
        <f>IF(_xlfn.CONCAT(B2063:C2063)=_xlfn.CONCAT(B2062:C2062),MAX($A$2:A2062),MAX($A$2:A2062)+1)</f>
        <v>1041</v>
      </c>
      <c r="B2063" s="3">
        <v>45329</v>
      </c>
      <c r="C2063" s="2" t="s">
        <v>279</v>
      </c>
      <c r="D2063" s="47" t="str">
        <f>_xlfn.XLOOKUP(C2063,Proveedores!A:A,Proveedores!B:B)</f>
        <v>GALPON</v>
      </c>
      <c r="E2063" s="2">
        <v>-1</v>
      </c>
      <c r="F2063" s="2" t="str">
        <f>_xlfn.XLOOKUP(E2063,Productos!A:A,Productos!B:B)</f>
        <v>OTROS</v>
      </c>
      <c r="G2063" s="2" t="str">
        <f>_xlfn.XLOOKUP(F2063,Productos!B:B,Productos!C:C)</f>
        <v>UN</v>
      </c>
      <c r="H2063" s="12">
        <v>1</v>
      </c>
      <c r="I2063" s="10">
        <v>1000</v>
      </c>
      <c r="J2063" s="10">
        <v>0</v>
      </c>
      <c r="K2063" s="10">
        <f t="shared" si="38"/>
        <v>1000</v>
      </c>
    </row>
    <row r="2064" spans="1:11" x14ac:dyDescent="0.3">
      <c r="A2064" s="2">
        <f>IF(_xlfn.CONCAT(B2064:C2064)=_xlfn.CONCAT(B2063:C2063),MAX($A$2:A2063),MAX($A$2:A2063)+1)</f>
        <v>1042</v>
      </c>
      <c r="B2064" s="3">
        <v>45332</v>
      </c>
      <c r="C2064" s="2" t="s">
        <v>279</v>
      </c>
      <c r="D2064" s="47" t="str">
        <f>_xlfn.XLOOKUP(C2064,Proveedores!A:A,Proveedores!B:B)</f>
        <v>GALPON</v>
      </c>
      <c r="E2064" s="2">
        <v>1014</v>
      </c>
      <c r="F2064" s="2" t="str">
        <f>_xlfn.XLOOKUP(E2064,Productos!A:A,Productos!B:B)</f>
        <v>BEBIDA</v>
      </c>
      <c r="G2064" s="2" t="str">
        <f>_xlfn.XLOOKUP(F2064,Productos!B:B,Productos!C:C)</f>
        <v>UN</v>
      </c>
      <c r="H2064" s="12">
        <v>2</v>
      </c>
      <c r="I2064" s="10">
        <v>1400</v>
      </c>
      <c r="J2064" s="10">
        <v>0</v>
      </c>
      <c r="K2064" s="10">
        <f t="shared" ref="K2064:K2127" si="40">ROUND((H2064*I2064)-J2064, 0)</f>
        <v>2800</v>
      </c>
    </row>
    <row r="2065" spans="1:11" x14ac:dyDescent="0.3">
      <c r="A2065" s="2">
        <f>IF(_xlfn.CONCAT(B2065:C2065)=_xlfn.CONCAT(B2064:C2064),MAX($A$2:A2064),MAX($A$2:A2064)+1)</f>
        <v>1043</v>
      </c>
      <c r="B2065" s="3">
        <v>45333</v>
      </c>
      <c r="C2065" s="2" t="s">
        <v>279</v>
      </c>
      <c r="D2065" s="47" t="str">
        <f>_xlfn.XLOOKUP(C2065,Proveedores!A:A,Proveedores!B:B)</f>
        <v>GALPON</v>
      </c>
      <c r="E2065" s="2">
        <v>1016</v>
      </c>
      <c r="F2065" s="2" t="str">
        <f>_xlfn.XLOOKUP(E2065,Productos!A:A,Productos!B:B)</f>
        <v>HELADO CASA</v>
      </c>
      <c r="G2065" s="2" t="str">
        <f>_xlfn.XLOOKUP(F2065,Productos!B:B,Productos!C:C)</f>
        <v>UN</v>
      </c>
      <c r="H2065" s="12">
        <v>1</v>
      </c>
      <c r="I2065" s="10">
        <v>1990</v>
      </c>
      <c r="J2065" s="10">
        <v>0</v>
      </c>
      <c r="K2065" s="10">
        <f t="shared" si="40"/>
        <v>1990</v>
      </c>
    </row>
    <row r="2066" spans="1:11" x14ac:dyDescent="0.3">
      <c r="A2066" s="2">
        <f>IF(_xlfn.CONCAT(B2066:C2066)=_xlfn.CONCAT(B2065:C2065),MAX($A$2:A2065),MAX($A$2:A2065)+1)</f>
        <v>1044</v>
      </c>
      <c r="B2066" s="3">
        <v>45335</v>
      </c>
      <c r="C2066" s="2" t="s">
        <v>279</v>
      </c>
      <c r="D2066" s="47" t="str">
        <f>_xlfn.XLOOKUP(C2066,Proveedores!A:A,Proveedores!B:B)</f>
        <v>GALPON</v>
      </c>
      <c r="E2066" s="2">
        <v>1016</v>
      </c>
      <c r="F2066" s="2" t="str">
        <f>_xlfn.XLOOKUP(E2066,Productos!A:A,Productos!B:B)</f>
        <v>HELADO CASA</v>
      </c>
      <c r="G2066" s="2" t="str">
        <f>_xlfn.XLOOKUP(F2066,Productos!B:B,Productos!C:C)</f>
        <v>UN</v>
      </c>
      <c r="H2066" s="12">
        <v>4</v>
      </c>
      <c r="I2066" s="10">
        <v>550</v>
      </c>
      <c r="J2066" s="10">
        <v>0</v>
      </c>
      <c r="K2066" s="10">
        <f t="shared" si="40"/>
        <v>2200</v>
      </c>
    </row>
    <row r="2067" spans="1:11" x14ac:dyDescent="0.3">
      <c r="A2067" s="2">
        <f>IF(_xlfn.CONCAT(B2067:C2067)=_xlfn.CONCAT(B2066:C2066),MAX($A$2:A2066),MAX($A$2:A2066)+1)</f>
        <v>1045</v>
      </c>
      <c r="B2067" s="3">
        <v>45335</v>
      </c>
      <c r="C2067" s="2" t="s">
        <v>113</v>
      </c>
      <c r="D2067" s="47" t="str">
        <f>_xlfn.XLOOKUP(C2067,Proveedores!A:A,Proveedores!B:B)</f>
        <v>UNIMARC</v>
      </c>
      <c r="E2067" s="2">
        <v>1011</v>
      </c>
      <c r="F2067" s="2" t="str">
        <f>_xlfn.XLOOKUP(E2067,Productos!A:A,Productos!B:B)</f>
        <v>ART. LIMPIEZA</v>
      </c>
      <c r="G2067" s="2" t="str">
        <f>_xlfn.XLOOKUP(F2067,Productos!B:B,Productos!C:C)</f>
        <v>UN</v>
      </c>
      <c r="H2067" s="12">
        <v>1</v>
      </c>
      <c r="I2067" s="10">
        <v>1530</v>
      </c>
      <c r="J2067" s="10">
        <v>0</v>
      </c>
      <c r="K2067" s="10">
        <f t="shared" si="40"/>
        <v>1530</v>
      </c>
    </row>
    <row r="2068" spans="1:11" x14ac:dyDescent="0.3">
      <c r="A2068" s="2">
        <f>IF(_xlfn.CONCAT(B2068:C2068)=_xlfn.CONCAT(B2067:C2067),MAX($A$2:A2067),MAX($A$2:A2067)+1)</f>
        <v>1045</v>
      </c>
      <c r="B2068" s="3">
        <v>45335</v>
      </c>
      <c r="C2068" s="2" t="s">
        <v>113</v>
      </c>
      <c r="D2068" s="47" t="str">
        <f>_xlfn.XLOOKUP(C2068,Proveedores!A:A,Proveedores!B:B)</f>
        <v>UNIMARC</v>
      </c>
      <c r="E2068" s="2">
        <v>1011</v>
      </c>
      <c r="F2068" s="2" t="str">
        <f>_xlfn.XLOOKUP(E2068,Productos!A:A,Productos!B:B)</f>
        <v>ART. LIMPIEZA</v>
      </c>
      <c r="G2068" s="2" t="str">
        <f>_xlfn.XLOOKUP(F2068,Productos!B:B,Productos!C:C)</f>
        <v>UN</v>
      </c>
      <c r="H2068" s="12">
        <v>1</v>
      </c>
      <c r="I2068" s="10">
        <v>2990</v>
      </c>
      <c r="J2068" s="10">
        <v>0</v>
      </c>
      <c r="K2068" s="10">
        <f t="shared" si="40"/>
        <v>2990</v>
      </c>
    </row>
    <row r="2069" spans="1:11" x14ac:dyDescent="0.3">
      <c r="A2069" s="2">
        <f>IF(_xlfn.CONCAT(B2069:C2069)=_xlfn.CONCAT(B2068:C2068),MAX($A$2:A2068),MAX($A$2:A2068)+1)</f>
        <v>1045</v>
      </c>
      <c r="B2069" s="3">
        <v>45335</v>
      </c>
      <c r="C2069" s="2" t="s">
        <v>113</v>
      </c>
      <c r="D2069" s="47" t="str">
        <f>_xlfn.XLOOKUP(C2069,Proveedores!A:A,Proveedores!B:B)</f>
        <v>UNIMARC</v>
      </c>
      <c r="E2069" s="2">
        <v>127</v>
      </c>
      <c r="F2069" s="2" t="str">
        <f>_xlfn.XLOOKUP(E2069,Productos!A:A,Productos!B:B)</f>
        <v>MAYONESA</v>
      </c>
      <c r="G2069" s="2" t="str">
        <f>_xlfn.XLOOKUP(F2069,Productos!B:B,Productos!C:C)</f>
        <v>UN</v>
      </c>
      <c r="H2069" s="12">
        <v>1</v>
      </c>
      <c r="I2069" s="10">
        <v>4390</v>
      </c>
      <c r="J2069" s="10">
        <v>900</v>
      </c>
      <c r="K2069" s="10">
        <f t="shared" si="40"/>
        <v>3490</v>
      </c>
    </row>
    <row r="2070" spans="1:11" x14ac:dyDescent="0.3">
      <c r="A2070" s="2">
        <f>IF(_xlfn.CONCAT(B2070:C2070)=_xlfn.CONCAT(B2069:C2069),MAX($A$2:A2069),MAX($A$2:A2069)+1)</f>
        <v>1045</v>
      </c>
      <c r="B2070" s="3">
        <v>45335</v>
      </c>
      <c r="C2070" s="2" t="s">
        <v>113</v>
      </c>
      <c r="D2070" s="47" t="str">
        <f>_xlfn.XLOOKUP(C2070,Proveedores!A:A,Proveedores!B:B)</f>
        <v>UNIMARC</v>
      </c>
      <c r="E2070" s="2">
        <v>29</v>
      </c>
      <c r="F2070" s="2" t="str">
        <f>_xlfn.XLOOKUP(E2070,Productos!A:A,Productos!B:B)</f>
        <v>CHAMPIÑONES BANDEJA</v>
      </c>
      <c r="G2070" s="2" t="str">
        <f>_xlfn.XLOOKUP(F2070,Productos!B:B,Productos!C:C)</f>
        <v>UN</v>
      </c>
      <c r="H2070" s="12">
        <v>3</v>
      </c>
      <c r="I2070" s="10">
        <v>1690</v>
      </c>
      <c r="J2070" s="10">
        <v>0</v>
      </c>
      <c r="K2070" s="10">
        <f t="shared" si="40"/>
        <v>5070</v>
      </c>
    </row>
    <row r="2071" spans="1:11" x14ac:dyDescent="0.3">
      <c r="A2071" s="2">
        <f>IF(_xlfn.CONCAT(B2071:C2071)=_xlfn.CONCAT(B2070:C2070),MAX($A$2:A2070),MAX($A$2:A2070)+1)</f>
        <v>1045</v>
      </c>
      <c r="B2071" s="3">
        <v>45335</v>
      </c>
      <c r="C2071" s="2" t="s">
        <v>113</v>
      </c>
      <c r="D2071" s="47" t="str">
        <f>_xlfn.XLOOKUP(C2071,Proveedores!A:A,Proveedores!B:B)</f>
        <v>UNIMARC</v>
      </c>
      <c r="E2071" s="2">
        <v>15</v>
      </c>
      <c r="F2071" s="2" t="str">
        <f>_xlfn.XLOOKUP(E2071,Productos!A:A,Productos!B:B)</f>
        <v>AZUCAR</v>
      </c>
      <c r="G2071" s="2" t="str">
        <f>_xlfn.XLOOKUP(F2071,Productos!B:B,Productos!C:C)</f>
        <v>KG</v>
      </c>
      <c r="H2071" s="12">
        <v>1</v>
      </c>
      <c r="I2071" s="10">
        <v>1660</v>
      </c>
      <c r="J2071" s="10">
        <v>0</v>
      </c>
      <c r="K2071" s="10">
        <f t="shared" si="40"/>
        <v>1660</v>
      </c>
    </row>
    <row r="2072" spans="1:11" x14ac:dyDescent="0.3">
      <c r="A2072" s="2">
        <f>IF(_xlfn.CONCAT(B2072:C2072)=_xlfn.CONCAT(B2071:C2071),MAX($A$2:A2071),MAX($A$2:A2071)+1)</f>
        <v>1045</v>
      </c>
      <c r="B2072" s="3">
        <v>45335</v>
      </c>
      <c r="C2072" s="2" t="s">
        <v>113</v>
      </c>
      <c r="D2072" s="47" t="str">
        <f>_xlfn.XLOOKUP(C2072,Proveedores!A:A,Proveedores!B:B)</f>
        <v>UNIMARC</v>
      </c>
      <c r="E2072" s="2">
        <v>1008</v>
      </c>
      <c r="F2072" s="2" t="str">
        <f>_xlfn.XLOOKUP(E2072,Productos!A:A,Productos!B:B)</f>
        <v>PAN CASA</v>
      </c>
      <c r="G2072" s="2" t="str">
        <f>_xlfn.XLOOKUP(F2072,Productos!B:B,Productos!C:C)</f>
        <v>KG</v>
      </c>
      <c r="H2072" s="12">
        <v>0.58199999999999996</v>
      </c>
      <c r="I2072" s="10">
        <v>1990</v>
      </c>
      <c r="J2072" s="10">
        <v>0</v>
      </c>
      <c r="K2072" s="10">
        <f t="shared" si="40"/>
        <v>1158</v>
      </c>
    </row>
    <row r="2073" spans="1:11" x14ac:dyDescent="0.3">
      <c r="A2073" s="2">
        <f>IF(_xlfn.CONCAT(B2073:C2073)=_xlfn.CONCAT(B2072:C2072),MAX($A$2:A2072),MAX($A$2:A2072)+1)</f>
        <v>1046</v>
      </c>
      <c r="B2073" s="3">
        <v>45335</v>
      </c>
      <c r="C2073" s="2" t="s">
        <v>109</v>
      </c>
      <c r="D2073" s="47" t="str">
        <f>_xlfn.XLOOKUP(C2073,Proveedores!A:A,Proveedores!B:B)</f>
        <v>SANTA ISABEL</v>
      </c>
      <c r="E2073" s="2">
        <v>1008</v>
      </c>
      <c r="F2073" s="2" t="str">
        <f>_xlfn.XLOOKUP(E2073,Productos!A:A,Productos!B:B)</f>
        <v>PAN CASA</v>
      </c>
      <c r="G2073" s="2" t="str">
        <f>_xlfn.XLOOKUP(F2073,Productos!B:B,Productos!C:C)</f>
        <v>KG</v>
      </c>
      <c r="H2073" s="12">
        <v>0.79200000000000004</v>
      </c>
      <c r="I2073" s="10">
        <v>2089</v>
      </c>
      <c r="J2073" s="10">
        <v>83</v>
      </c>
      <c r="K2073" s="10">
        <f t="shared" si="40"/>
        <v>1571</v>
      </c>
    </row>
    <row r="2074" spans="1:11" x14ac:dyDescent="0.3">
      <c r="A2074" s="2">
        <f>IF(_xlfn.CONCAT(B2074:C2074)=_xlfn.CONCAT(B2073:C2073),MAX($A$2:A2073),MAX($A$2:A2073)+1)</f>
        <v>1046</v>
      </c>
      <c r="B2074" s="3">
        <v>45335</v>
      </c>
      <c r="C2074" s="2" t="s">
        <v>109</v>
      </c>
      <c r="D2074" s="47" t="str">
        <f>_xlfn.XLOOKUP(C2074,Proveedores!A:A,Proveedores!B:B)</f>
        <v>SANTA ISABEL</v>
      </c>
      <c r="E2074" s="2">
        <v>130</v>
      </c>
      <c r="F2074" s="2" t="str">
        <f>_xlfn.XLOOKUP(E2074,Productos!A:A,Productos!B:B)</f>
        <v>ATUN</v>
      </c>
      <c r="G2074" s="2" t="str">
        <f>_xlfn.XLOOKUP(F2074,Productos!B:B,Productos!C:C)</f>
        <v>UN</v>
      </c>
      <c r="H2074" s="12">
        <v>2</v>
      </c>
      <c r="I2074" s="10">
        <v>1470</v>
      </c>
      <c r="J2074" s="10">
        <v>960</v>
      </c>
      <c r="K2074" s="10">
        <f t="shared" si="40"/>
        <v>1980</v>
      </c>
    </row>
    <row r="2075" spans="1:11" x14ac:dyDescent="0.3">
      <c r="A2075" s="2">
        <f>IF(_xlfn.CONCAT(B2075:C2075)=_xlfn.CONCAT(B2074:C2074),MAX($A$2:A2074),MAX($A$2:A2074)+1)</f>
        <v>1047</v>
      </c>
      <c r="B2075" s="3">
        <v>45328</v>
      </c>
      <c r="C2075" s="2" t="s">
        <v>466</v>
      </c>
      <c r="D2075" s="47" t="str">
        <f>_xlfn.XLOOKUP(C2075,Proveedores!A:A,Proveedores!B:B)</f>
        <v>ALVI SA</v>
      </c>
      <c r="E2075" s="2">
        <v>1011</v>
      </c>
      <c r="F2075" s="2" t="str">
        <f>_xlfn.XLOOKUP(E2075,Productos!A:A,Productos!B:B)</f>
        <v>ART. LIMPIEZA</v>
      </c>
      <c r="G2075" s="2" t="str">
        <f>_xlfn.XLOOKUP(F2075,Productos!B:B,Productos!C:C)</f>
        <v>UN</v>
      </c>
      <c r="H2075" s="12">
        <v>1</v>
      </c>
      <c r="I2075" s="10">
        <v>1560</v>
      </c>
      <c r="J2075" s="10">
        <v>0</v>
      </c>
      <c r="K2075" s="10">
        <f t="shared" si="40"/>
        <v>1560</v>
      </c>
    </row>
    <row r="2076" spans="1:11" x14ac:dyDescent="0.3">
      <c r="A2076" s="2">
        <f>IF(_xlfn.CONCAT(B2076:C2076)=_xlfn.CONCAT(B2075:C2075),MAX($A$2:A2075),MAX($A$2:A2075)+1)</f>
        <v>1047</v>
      </c>
      <c r="B2076" s="3">
        <v>45328</v>
      </c>
      <c r="C2076" s="2" t="s">
        <v>466</v>
      </c>
      <c r="D2076" s="47" t="str">
        <f>_xlfn.XLOOKUP(C2076,Proveedores!A:A,Proveedores!B:B)</f>
        <v>ALVI SA</v>
      </c>
      <c r="E2076" s="2">
        <v>81</v>
      </c>
      <c r="F2076" s="2" t="str">
        <f>_xlfn.XLOOKUP(E2076,Productos!A:A,Productos!B:B)</f>
        <v>VINAGRE</v>
      </c>
      <c r="G2076" s="2" t="str">
        <f>_xlfn.XLOOKUP(F2076,Productos!B:B,Productos!C:C)</f>
        <v>UN</v>
      </c>
      <c r="H2076" s="12">
        <v>1</v>
      </c>
      <c r="I2076" s="10">
        <v>4830</v>
      </c>
      <c r="J2076" s="10">
        <v>0</v>
      </c>
      <c r="K2076" s="10">
        <f t="shared" si="40"/>
        <v>4830</v>
      </c>
    </row>
    <row r="2077" spans="1:11" x14ac:dyDescent="0.3">
      <c r="A2077" s="2">
        <f>IF(_xlfn.CONCAT(B2077:C2077)=_xlfn.CONCAT(B2076:C2076),MAX($A$2:A2076),MAX($A$2:A2076)+1)</f>
        <v>1047</v>
      </c>
      <c r="B2077" s="3">
        <v>45328</v>
      </c>
      <c r="C2077" s="2" t="s">
        <v>466</v>
      </c>
      <c r="D2077" s="47" t="str">
        <f>_xlfn.XLOOKUP(C2077,Proveedores!A:A,Proveedores!B:B)</f>
        <v>ALVI SA</v>
      </c>
      <c r="E2077" s="2">
        <v>20</v>
      </c>
      <c r="F2077" s="2" t="str">
        <f>_xlfn.XLOOKUP(E2077,Productos!A:A,Productos!B:B)</f>
        <v>ACEITE 900ML</v>
      </c>
      <c r="G2077" s="2" t="str">
        <f>_xlfn.XLOOKUP(F2077,Productos!B:B,Productos!C:C)</f>
        <v>UN</v>
      </c>
      <c r="H2077" s="12">
        <v>3</v>
      </c>
      <c r="I2077" s="10">
        <v>1590</v>
      </c>
      <c r="J2077" s="10">
        <v>0</v>
      </c>
      <c r="K2077" s="10">
        <f t="shared" si="40"/>
        <v>4770</v>
      </c>
    </row>
    <row r="2078" spans="1:11" x14ac:dyDescent="0.3">
      <c r="A2078" s="2">
        <f>IF(_xlfn.CONCAT(B2078:C2078)=_xlfn.CONCAT(B2077:C2077),MAX($A$2:A2077),MAX($A$2:A2077)+1)</f>
        <v>1047</v>
      </c>
      <c r="B2078" s="3">
        <v>45328</v>
      </c>
      <c r="C2078" s="2" t="s">
        <v>466</v>
      </c>
      <c r="D2078" s="47" t="str">
        <f>_xlfn.XLOOKUP(C2078,Proveedores!A:A,Proveedores!B:B)</f>
        <v>ALVI SA</v>
      </c>
      <c r="E2078" s="2">
        <v>45</v>
      </c>
      <c r="F2078" s="2" t="str">
        <f>_xlfn.XLOOKUP(E2078,Productos!A:A,Productos!B:B)</f>
        <v>CLORO</v>
      </c>
      <c r="G2078" s="2" t="str">
        <f>_xlfn.XLOOKUP(F2078,Productos!B:B,Productos!C:C)</f>
        <v>UN</v>
      </c>
      <c r="H2078" s="12">
        <v>3</v>
      </c>
      <c r="I2078" s="10">
        <v>970</v>
      </c>
      <c r="J2078" s="10">
        <v>0</v>
      </c>
      <c r="K2078" s="10">
        <f t="shared" si="40"/>
        <v>2910</v>
      </c>
    </row>
    <row r="2079" spans="1:11" x14ac:dyDescent="0.3">
      <c r="A2079" s="2">
        <f>IF(_xlfn.CONCAT(B2079:C2079)=_xlfn.CONCAT(B2078:C2078),MAX($A$2:A2078),MAX($A$2:A2078)+1)</f>
        <v>1047</v>
      </c>
      <c r="B2079" s="3">
        <v>45328</v>
      </c>
      <c r="C2079" s="2" t="s">
        <v>466</v>
      </c>
      <c r="D2079" s="47" t="str">
        <f>_xlfn.XLOOKUP(C2079,Proveedores!A:A,Proveedores!B:B)</f>
        <v>ALVI SA</v>
      </c>
      <c r="E2079" s="2">
        <v>11</v>
      </c>
      <c r="F2079" s="2" t="str">
        <f>_xlfn.XLOOKUP(E2079,Productos!A:A,Productos!B:B)</f>
        <v>PAN MOLDE</v>
      </c>
      <c r="G2079" s="2" t="str">
        <f>_xlfn.XLOOKUP(F2079,Productos!B:B,Productos!C:C)</f>
        <v>UN</v>
      </c>
      <c r="H2079" s="12">
        <v>2</v>
      </c>
      <c r="I2079" s="10">
        <v>1450</v>
      </c>
      <c r="J2079" s="10">
        <v>0</v>
      </c>
      <c r="K2079" s="10">
        <f t="shared" si="40"/>
        <v>2900</v>
      </c>
    </row>
    <row r="2080" spans="1:11" x14ac:dyDescent="0.3">
      <c r="A2080" s="2">
        <f>IF(_xlfn.CONCAT(B2080:C2080)=_xlfn.CONCAT(B2079:C2079),MAX($A$2:A2079),MAX($A$2:A2079)+1)</f>
        <v>1047</v>
      </c>
      <c r="B2080" s="3">
        <v>45328</v>
      </c>
      <c r="C2080" s="2" t="s">
        <v>466</v>
      </c>
      <c r="D2080" s="47" t="str">
        <f>_xlfn.XLOOKUP(C2080,Proveedores!A:A,Proveedores!B:B)</f>
        <v>ALVI SA</v>
      </c>
      <c r="E2080" s="2">
        <v>1011</v>
      </c>
      <c r="F2080" s="2" t="str">
        <f>_xlfn.XLOOKUP(E2080,Productos!A:A,Productos!B:B)</f>
        <v>ART. LIMPIEZA</v>
      </c>
      <c r="G2080" s="2" t="str">
        <f>_xlfn.XLOOKUP(F2080,Productos!B:B,Productos!C:C)</f>
        <v>UN</v>
      </c>
      <c r="H2080" s="12">
        <v>3</v>
      </c>
      <c r="I2080" s="10">
        <v>1200</v>
      </c>
      <c r="J2080" s="10">
        <v>0</v>
      </c>
      <c r="K2080" s="10">
        <f t="shared" si="40"/>
        <v>3600</v>
      </c>
    </row>
    <row r="2081" spans="1:11" x14ac:dyDescent="0.3">
      <c r="A2081" s="2">
        <f>IF(_xlfn.CONCAT(B2081:C2081)=_xlfn.CONCAT(B2080:C2080),MAX($A$2:A2080),MAX($A$2:A2080)+1)</f>
        <v>1047</v>
      </c>
      <c r="B2081" s="3">
        <v>45328</v>
      </c>
      <c r="C2081" s="2" t="s">
        <v>466</v>
      </c>
      <c r="D2081" s="47" t="str">
        <f>_xlfn.XLOOKUP(C2081,Proveedores!A:A,Proveedores!B:B)</f>
        <v>ALVI SA</v>
      </c>
      <c r="E2081" s="2">
        <v>1015</v>
      </c>
      <c r="F2081" s="2" t="str">
        <f>_xlfn.XLOOKUP(E2081,Productos!A:A,Productos!B:B)</f>
        <v>ISOTONICA</v>
      </c>
      <c r="G2081" s="2" t="str">
        <f>_xlfn.XLOOKUP(F2081,Productos!B:B,Productos!C:C)</f>
        <v>UN</v>
      </c>
      <c r="H2081" s="12">
        <v>3</v>
      </c>
      <c r="I2081" s="10">
        <v>1250</v>
      </c>
      <c r="J2081" s="10">
        <v>0</v>
      </c>
      <c r="K2081" s="10">
        <f t="shared" si="40"/>
        <v>3750</v>
      </c>
    </row>
    <row r="2082" spans="1:11" x14ac:dyDescent="0.3">
      <c r="A2082" s="2">
        <f>IF(_xlfn.CONCAT(B2082:C2082)=_xlfn.CONCAT(B2081:C2081),MAX($A$2:A2081),MAX($A$2:A2081)+1)</f>
        <v>1047</v>
      </c>
      <c r="B2082" s="3">
        <v>45328</v>
      </c>
      <c r="C2082" s="2" t="s">
        <v>466</v>
      </c>
      <c r="D2082" s="47" t="str">
        <f>_xlfn.XLOOKUP(C2082,Proveedores!A:A,Proveedores!B:B)</f>
        <v>ALVI SA</v>
      </c>
      <c r="E2082" s="2">
        <v>55</v>
      </c>
      <c r="F2082" s="2" t="str">
        <f>_xlfn.XLOOKUP(E2082,Productos!A:A,Productos!B:B)</f>
        <v>CERVEZA</v>
      </c>
      <c r="G2082" s="2" t="str">
        <f>_xlfn.XLOOKUP(F2082,Productos!B:B,Productos!C:C)</f>
        <v>UN</v>
      </c>
      <c r="H2082" s="12">
        <v>6</v>
      </c>
      <c r="I2082" s="10">
        <v>770</v>
      </c>
      <c r="J2082" s="10">
        <v>0</v>
      </c>
      <c r="K2082" s="10">
        <f t="shared" si="40"/>
        <v>4620</v>
      </c>
    </row>
    <row r="2083" spans="1:11" x14ac:dyDescent="0.3">
      <c r="A2083" s="2">
        <f>IF(_xlfn.CONCAT(B2083:C2083)=_xlfn.CONCAT(B2082:C2082),MAX($A$2:A2082),MAX($A$2:A2082)+1)</f>
        <v>1047</v>
      </c>
      <c r="B2083" s="3">
        <v>45328</v>
      </c>
      <c r="C2083" s="2" t="s">
        <v>466</v>
      </c>
      <c r="D2083" s="47" t="str">
        <f>_xlfn.XLOOKUP(C2083,Proveedores!A:A,Proveedores!B:B)</f>
        <v>ALVI SA</v>
      </c>
      <c r="E2083" s="2">
        <v>1038</v>
      </c>
      <c r="F2083" s="2" t="str">
        <f>_xlfn.XLOOKUP(E2083,Productos!A:A,Productos!B:B)</f>
        <v>ART. PERSONAL</v>
      </c>
      <c r="G2083" s="2" t="str">
        <f>_xlfn.XLOOKUP(F2083,Productos!B:B,Productos!C:C)</f>
        <v>UN</v>
      </c>
      <c r="H2083" s="12">
        <v>1</v>
      </c>
      <c r="I2083" s="10">
        <v>1410</v>
      </c>
      <c r="J2083" s="10">
        <v>0</v>
      </c>
      <c r="K2083" s="10">
        <f t="shared" si="40"/>
        <v>1410</v>
      </c>
    </row>
    <row r="2084" spans="1:11" x14ac:dyDescent="0.3">
      <c r="A2084" s="2">
        <f>IF(_xlfn.CONCAT(B2084:C2084)=_xlfn.CONCAT(B2083:C2083),MAX($A$2:A2083),MAX($A$2:A2083)+1)</f>
        <v>1047</v>
      </c>
      <c r="B2084" s="3">
        <v>45328</v>
      </c>
      <c r="C2084" s="2" t="s">
        <v>466</v>
      </c>
      <c r="D2084" s="47" t="str">
        <f>_xlfn.XLOOKUP(C2084,Proveedores!A:A,Proveedores!B:B)</f>
        <v>ALVI SA</v>
      </c>
      <c r="E2084" s="2">
        <v>147</v>
      </c>
      <c r="F2084" s="2" t="str">
        <f>_xlfn.XLOOKUP(E2084,Productos!A:A,Productos!B:B)</f>
        <v>LECHE ENTERA</v>
      </c>
      <c r="G2084" s="2" t="str">
        <f>_xlfn.XLOOKUP(F2084,Productos!B:B,Productos!C:C)</f>
        <v>UN</v>
      </c>
      <c r="H2084" s="12">
        <v>3</v>
      </c>
      <c r="I2084" s="10">
        <v>990</v>
      </c>
      <c r="J2084" s="10">
        <v>0</v>
      </c>
      <c r="K2084" s="10">
        <f t="shared" si="40"/>
        <v>2970</v>
      </c>
    </row>
    <row r="2085" spans="1:11" x14ac:dyDescent="0.3">
      <c r="A2085" s="2">
        <f>IF(_xlfn.CONCAT(B2085:C2085)=_xlfn.CONCAT(B2084:C2084),MAX($A$2:A2084),MAX($A$2:A2084)+1)</f>
        <v>1047</v>
      </c>
      <c r="B2085" s="3">
        <v>45328</v>
      </c>
      <c r="C2085" s="2" t="s">
        <v>466</v>
      </c>
      <c r="D2085" s="47" t="str">
        <f>_xlfn.XLOOKUP(C2085,Proveedores!A:A,Proveedores!B:B)</f>
        <v>ALVI SA</v>
      </c>
      <c r="E2085" s="2">
        <v>49</v>
      </c>
      <c r="F2085" s="2" t="str">
        <f>_xlfn.XLOOKUP(E2085,Productos!A:A,Productos!B:B)</f>
        <v>PAN RALLADO</v>
      </c>
      <c r="G2085" s="2" t="str">
        <f>_xlfn.XLOOKUP(F2085,Productos!B:B,Productos!C:C)</f>
        <v>UN</v>
      </c>
      <c r="H2085" s="12">
        <v>6</v>
      </c>
      <c r="I2085" s="10">
        <v>990</v>
      </c>
      <c r="J2085" s="10">
        <v>0</v>
      </c>
      <c r="K2085" s="10">
        <f t="shared" si="40"/>
        <v>5940</v>
      </c>
    </row>
    <row r="2086" spans="1:11" x14ac:dyDescent="0.3">
      <c r="A2086" s="2">
        <f>IF(_xlfn.CONCAT(B2086:C2086)=_xlfn.CONCAT(B2085:C2085),MAX($A$2:A2085),MAX($A$2:A2085)+1)</f>
        <v>1047</v>
      </c>
      <c r="B2086" s="3">
        <v>45328</v>
      </c>
      <c r="C2086" s="2" t="s">
        <v>466</v>
      </c>
      <c r="D2086" s="47" t="str">
        <f>_xlfn.XLOOKUP(C2086,Proveedores!A:A,Proveedores!B:B)</f>
        <v>ALVI SA</v>
      </c>
      <c r="E2086" s="2">
        <v>23</v>
      </c>
      <c r="F2086" s="2" t="str">
        <f>_xlfn.XLOOKUP(E2086,Productos!A:A,Productos!B:B)</f>
        <v>MARGARINA</v>
      </c>
      <c r="G2086" s="2" t="str">
        <f>_xlfn.XLOOKUP(F2086,Productos!B:B,Productos!C:C)</f>
        <v>UN</v>
      </c>
      <c r="H2086" s="12">
        <v>3</v>
      </c>
      <c r="I2086" s="10">
        <v>1620</v>
      </c>
      <c r="J2086" s="10">
        <v>0</v>
      </c>
      <c r="K2086" s="10">
        <f t="shared" si="40"/>
        <v>4860</v>
      </c>
    </row>
    <row r="2087" spans="1:11" x14ac:dyDescent="0.3">
      <c r="A2087" s="2">
        <f>IF(_xlfn.CONCAT(B2087:C2087)=_xlfn.CONCAT(B2086:C2086),MAX($A$2:A2086),MAX($A$2:A2086)+1)</f>
        <v>1047</v>
      </c>
      <c r="B2087" s="3">
        <v>45328</v>
      </c>
      <c r="C2087" s="2" t="s">
        <v>466</v>
      </c>
      <c r="D2087" s="47" t="str">
        <f>_xlfn.XLOOKUP(C2087,Proveedores!A:A,Proveedores!B:B)</f>
        <v>ALVI SA</v>
      </c>
      <c r="E2087" s="2">
        <v>1013</v>
      </c>
      <c r="F2087" s="2" t="str">
        <f>_xlfn.XLOOKUP(E2087,Productos!A:A,Productos!B:B)</f>
        <v>AGUA EMBOTELLADA</v>
      </c>
      <c r="G2087" s="2" t="str">
        <f>_xlfn.XLOOKUP(F2087,Productos!B:B,Productos!C:C)</f>
        <v>UN</v>
      </c>
      <c r="H2087" s="12">
        <v>6</v>
      </c>
      <c r="I2087" s="10">
        <v>720</v>
      </c>
      <c r="J2087" s="10">
        <v>0</v>
      </c>
      <c r="K2087" s="10">
        <f t="shared" si="40"/>
        <v>4320</v>
      </c>
    </row>
    <row r="2088" spans="1:11" x14ac:dyDescent="0.3">
      <c r="A2088" s="2">
        <f>IF(_xlfn.CONCAT(B2088:C2088)=_xlfn.CONCAT(B2087:C2087),MAX($A$2:A2087),MAX($A$2:A2087)+1)</f>
        <v>1048</v>
      </c>
      <c r="B2088" s="3">
        <v>45335</v>
      </c>
      <c r="C2088" s="2" t="s">
        <v>904</v>
      </c>
      <c r="D2088" s="47" t="str">
        <f>_xlfn.XLOOKUP(C2088,Proveedores!A:A,Proveedores!B:B)</f>
        <v>HOMECENTER REAL</v>
      </c>
      <c r="E2088" s="2">
        <v>1040</v>
      </c>
      <c r="F2088" s="2" t="str">
        <f>_xlfn.XLOOKUP(E2088,Productos!A:A,Productos!B:B)</f>
        <v>ACCESORIOS CASA</v>
      </c>
      <c r="G2088" s="2" t="str">
        <f>_xlfn.XLOOKUP(F2088,Productos!B:B,Productos!C:C)</f>
        <v>UN</v>
      </c>
      <c r="H2088" s="12">
        <v>1</v>
      </c>
      <c r="I2088" s="10">
        <v>7500</v>
      </c>
      <c r="J2088" s="10">
        <v>0</v>
      </c>
      <c r="K2088" s="10">
        <f t="shared" si="40"/>
        <v>7500</v>
      </c>
    </row>
    <row r="2089" spans="1:11" x14ac:dyDescent="0.3">
      <c r="A2089" s="2">
        <f>IF(_xlfn.CONCAT(B2089:C2089)=_xlfn.CONCAT(B2088:C2088),MAX($A$2:A2088),MAX($A$2:A2088)+1)</f>
        <v>1049</v>
      </c>
      <c r="B2089" s="3">
        <v>45335</v>
      </c>
      <c r="C2089" s="2" t="s">
        <v>642</v>
      </c>
      <c r="D2089" s="47" t="str">
        <f>_xlfn.XLOOKUP(C2089,Proveedores!A:A,Proveedores!B:B)</f>
        <v>DISTRIBUIDORA ALMACEN Y TRANSPORTE</v>
      </c>
      <c r="E2089" s="2">
        <v>26</v>
      </c>
      <c r="F2089" s="2" t="str">
        <f>_xlfn.XLOOKUP(E2089,Productos!A:A,Productos!B:B)</f>
        <v>QUESO</v>
      </c>
      <c r="G2089" s="2" t="str">
        <f>_xlfn.XLOOKUP(F2089,Productos!B:B,Productos!C:C)</f>
        <v>KG</v>
      </c>
      <c r="H2089" s="12">
        <v>3.2080000000000002</v>
      </c>
      <c r="I2089" s="10">
        <v>5990</v>
      </c>
      <c r="J2089" s="10">
        <v>0</v>
      </c>
      <c r="K2089" s="10">
        <f t="shared" si="40"/>
        <v>19216</v>
      </c>
    </row>
    <row r="2090" spans="1:11" x14ac:dyDescent="0.3">
      <c r="A2090" s="2">
        <f>IF(_xlfn.CONCAT(B2090:C2090)=_xlfn.CONCAT(B2089:C2089),MAX($A$2:A2089),MAX($A$2:A2089)+1)</f>
        <v>1050</v>
      </c>
      <c r="B2090" s="3">
        <v>45335</v>
      </c>
      <c r="C2090" s="2" t="s">
        <v>907</v>
      </c>
      <c r="D2090" s="47" t="str">
        <f>_xlfn.XLOOKUP(C2090,Proveedores!A:A,Proveedores!B:B)</f>
        <v>TU FARMACIA</v>
      </c>
      <c r="E2090" s="2">
        <v>1005</v>
      </c>
      <c r="F2090" s="2" t="str">
        <f>_xlfn.XLOOKUP(E2090,Productos!A:A,Productos!B:B)</f>
        <v>MEDICAMENTOS CASA</v>
      </c>
      <c r="G2090" s="2" t="str">
        <f>_xlfn.XLOOKUP(F2090,Productos!B:B,Productos!C:C)</f>
        <v>UN</v>
      </c>
      <c r="H2090" s="12">
        <v>1</v>
      </c>
      <c r="I2090" s="10">
        <v>7790</v>
      </c>
      <c r="J2090" s="10">
        <v>0</v>
      </c>
      <c r="K2090" s="10">
        <f t="shared" si="40"/>
        <v>7790</v>
      </c>
    </row>
    <row r="2091" spans="1:11" x14ac:dyDescent="0.3">
      <c r="A2091" s="2">
        <f>IF(_xlfn.CONCAT(B2091:C2091)=_xlfn.CONCAT(B2090:C2090),MAX($A$2:A2090),MAX($A$2:A2090)+1)</f>
        <v>1051</v>
      </c>
      <c r="B2091" s="3">
        <v>45330</v>
      </c>
      <c r="C2091" s="2" t="s">
        <v>263</v>
      </c>
      <c r="D2091" s="47" t="str">
        <f>_xlfn.XLOOKUP(C2091,Proveedores!A:A,Proveedores!B:B)</f>
        <v>FARMACIAS FENIX</v>
      </c>
      <c r="E2091" s="2">
        <v>1005</v>
      </c>
      <c r="F2091" s="2" t="str">
        <f>_xlfn.XLOOKUP(E2091,Productos!A:A,Productos!B:B)</f>
        <v>MEDICAMENTOS CASA</v>
      </c>
      <c r="G2091" s="2" t="str">
        <f>_xlfn.XLOOKUP(F2091,Productos!B:B,Productos!C:C)</f>
        <v>UN</v>
      </c>
      <c r="H2091" s="12">
        <v>1</v>
      </c>
      <c r="I2091" s="10">
        <v>2700</v>
      </c>
      <c r="J2091" s="10">
        <v>0</v>
      </c>
      <c r="K2091" s="10">
        <f t="shared" si="40"/>
        <v>2700</v>
      </c>
    </row>
    <row r="2092" spans="1:11" x14ac:dyDescent="0.3">
      <c r="A2092" s="2">
        <f>IF(_xlfn.CONCAT(B2092:C2092)=_xlfn.CONCAT(B2091:C2091),MAX($A$2:A2091),MAX($A$2:A2091)+1)</f>
        <v>1052</v>
      </c>
      <c r="B2092" s="3">
        <v>45335</v>
      </c>
      <c r="C2092" s="2" t="s">
        <v>108</v>
      </c>
      <c r="D2092" s="47" t="str">
        <f>_xlfn.XLOOKUP(C2092,Proveedores!A:A,Proveedores!B:B)</f>
        <v>COMERCIAL DE GALLARDO LTDA</v>
      </c>
      <c r="E2092" s="2">
        <v>8</v>
      </c>
      <c r="F2092" s="2" t="str">
        <f>_xlfn.XLOOKUP(E2092,Productos!A:A,Productos!B:B)</f>
        <v>JAMON</v>
      </c>
      <c r="G2092" s="2" t="str">
        <f>_xlfn.XLOOKUP(F2092,Productos!B:B,Productos!C:C)</f>
        <v>KG</v>
      </c>
      <c r="H2092" s="12">
        <v>0.49</v>
      </c>
      <c r="I2092" s="10">
        <v>8200</v>
      </c>
      <c r="J2092" s="10">
        <v>0</v>
      </c>
      <c r="K2092" s="10">
        <f t="shared" si="40"/>
        <v>4018</v>
      </c>
    </row>
    <row r="2093" spans="1:11" x14ac:dyDescent="0.3">
      <c r="A2093" s="2">
        <f>IF(_xlfn.CONCAT(B2093:C2093)=_xlfn.CONCAT(B2092:C2092),MAX($A$2:A2092),MAX($A$2:A2092)+1)</f>
        <v>1052</v>
      </c>
      <c r="B2093" s="3">
        <v>45335</v>
      </c>
      <c r="C2093" s="2" t="s">
        <v>108</v>
      </c>
      <c r="D2093" s="47" t="str">
        <f>_xlfn.XLOOKUP(C2093,Proveedores!A:A,Proveedores!B:B)</f>
        <v>COMERCIAL DE GALLARDO LTDA</v>
      </c>
      <c r="E2093" s="2">
        <v>1022</v>
      </c>
      <c r="F2093" s="2" t="str">
        <f>_xlfn.XLOOKUP(E2093,Productos!A:A,Productos!B:B)</f>
        <v>JAMONADA</v>
      </c>
      <c r="G2093" s="2" t="str">
        <f>_xlfn.XLOOKUP(F2093,Productos!B:B,Productos!C:C)</f>
        <v>KG</v>
      </c>
      <c r="H2093" s="12">
        <v>0.23499999999999999</v>
      </c>
      <c r="I2093" s="10">
        <v>6360</v>
      </c>
      <c r="J2093" s="10">
        <v>0</v>
      </c>
      <c r="K2093" s="10">
        <f t="shared" ref="K2093" si="41">ROUND((H2093*I2093)-J2093, 0)</f>
        <v>1495</v>
      </c>
    </row>
    <row r="2094" spans="1:11" x14ac:dyDescent="0.3">
      <c r="A2094" s="2">
        <f>IF(_xlfn.CONCAT(B2094:C2094)=_xlfn.CONCAT(B2093:C2093),MAX($A$2:A2093),MAX($A$2:A2093)+1)</f>
        <v>1053</v>
      </c>
      <c r="B2094" s="3">
        <v>45330</v>
      </c>
      <c r="C2094" s="2" t="s">
        <v>108</v>
      </c>
      <c r="D2094" s="47" t="str">
        <f>_xlfn.XLOOKUP(C2094,Proveedores!A:A,Proveedores!B:B)</f>
        <v>COMERCIAL DE GALLARDO LTDA</v>
      </c>
      <c r="E2094" s="2">
        <v>8</v>
      </c>
      <c r="F2094" s="2" t="str">
        <f>_xlfn.XLOOKUP(E2094,Productos!A:A,Productos!B:B)</f>
        <v>JAMON</v>
      </c>
      <c r="G2094" s="2" t="str">
        <f>_xlfn.XLOOKUP(F2094,Productos!B:B,Productos!C:C)</f>
        <v>KG</v>
      </c>
      <c r="H2094" s="12">
        <v>0.38500000000000001</v>
      </c>
      <c r="I2094" s="10">
        <v>8200</v>
      </c>
      <c r="J2094" s="10">
        <v>0</v>
      </c>
      <c r="K2094" s="10">
        <f t="shared" si="40"/>
        <v>3157</v>
      </c>
    </row>
    <row r="2095" spans="1:11" x14ac:dyDescent="0.3">
      <c r="A2095" s="2">
        <f>IF(_xlfn.CONCAT(B2095:C2095)=_xlfn.CONCAT(B2094:C2094),MAX($A$2:A2094),MAX($A$2:A2094)+1)</f>
        <v>1054</v>
      </c>
      <c r="B2095" s="3">
        <v>45330</v>
      </c>
      <c r="C2095" s="2" t="s">
        <v>194</v>
      </c>
      <c r="D2095" s="47" t="str">
        <f>_xlfn.XLOOKUP(C2095,Proveedores!A:A,Proveedores!B:B)</f>
        <v>FRUNA</v>
      </c>
      <c r="E2095" s="2">
        <v>20</v>
      </c>
      <c r="F2095" s="2" t="str">
        <f>_xlfn.XLOOKUP(E2095,Productos!A:A,Productos!B:B)</f>
        <v>ACEITE 900ML</v>
      </c>
      <c r="G2095" s="2" t="str">
        <f>_xlfn.XLOOKUP(F2095,Productos!B:B,Productos!C:C)</f>
        <v>UN</v>
      </c>
      <c r="H2095" s="12">
        <v>2</v>
      </c>
      <c r="I2095" s="10">
        <v>1499</v>
      </c>
      <c r="J2095" s="10">
        <v>0</v>
      </c>
      <c r="K2095" s="10">
        <f t="shared" si="40"/>
        <v>2998</v>
      </c>
    </row>
    <row r="2096" spans="1:11" x14ac:dyDescent="0.3">
      <c r="A2096" s="2">
        <f>IF(_xlfn.CONCAT(B2096:C2096)=_xlfn.CONCAT(B2095:C2095),MAX($A$2:A2095),MAX($A$2:A2095)+1)</f>
        <v>1054</v>
      </c>
      <c r="B2096" s="3">
        <v>45330</v>
      </c>
      <c r="C2096" s="2" t="s">
        <v>194</v>
      </c>
      <c r="D2096" s="47" t="str">
        <f>_xlfn.XLOOKUP(C2096,Proveedores!A:A,Proveedores!B:B)</f>
        <v>FRUNA</v>
      </c>
      <c r="E2096" s="2">
        <v>21</v>
      </c>
      <c r="F2096" s="2" t="str">
        <f>_xlfn.XLOOKUP(E2096,Productos!A:A,Productos!B:B)</f>
        <v>SALSA DE TOMATE</v>
      </c>
      <c r="G2096" s="2" t="str">
        <f>_xlfn.XLOOKUP(F2096,Productos!B:B,Productos!C:C)</f>
        <v>UN</v>
      </c>
      <c r="H2096" s="12">
        <v>8</v>
      </c>
      <c r="I2096" s="10">
        <v>299</v>
      </c>
      <c r="J2096" s="10">
        <v>0</v>
      </c>
      <c r="K2096" s="10">
        <f t="shared" ref="K2096" si="42">ROUND((H2096*I2096)-J2096, 0)</f>
        <v>2392</v>
      </c>
    </row>
    <row r="2097" spans="1:11" x14ac:dyDescent="0.3">
      <c r="A2097" s="2">
        <f>IF(_xlfn.CONCAT(B2097:C2097)=_xlfn.CONCAT(B2096:C2096),MAX($A$2:A2096),MAX($A$2:A2096)+1)</f>
        <v>1055</v>
      </c>
      <c r="B2097" s="3">
        <v>45327</v>
      </c>
      <c r="C2097" s="2" t="s">
        <v>221</v>
      </c>
      <c r="D2097" s="47" t="str">
        <f>_xlfn.XLOOKUP(C2097,Proveedores!A:A,Proveedores!B:B)</f>
        <v>FAMA</v>
      </c>
      <c r="E2097" s="2">
        <v>142</v>
      </c>
      <c r="F2097" s="2" t="str">
        <f>_xlfn.XLOOKUP(E2097,Productos!A:A,Productos!B:B)</f>
        <v xml:space="preserve">AGUARDIENTE </v>
      </c>
      <c r="G2097" s="2" t="str">
        <f>_xlfn.XLOOKUP(F2097,Productos!B:B,Productos!C:C)</f>
        <v>UN</v>
      </c>
      <c r="H2097" s="12">
        <v>1</v>
      </c>
      <c r="I2097" s="10">
        <v>4100</v>
      </c>
      <c r="J2097" s="10">
        <v>0</v>
      </c>
      <c r="K2097" s="10">
        <f t="shared" si="40"/>
        <v>4100</v>
      </c>
    </row>
    <row r="2098" spans="1:11" x14ac:dyDescent="0.3">
      <c r="A2098" s="2">
        <f>IF(_xlfn.CONCAT(B2098:C2098)=_xlfn.CONCAT(B2097:C2097),MAX($A$2:A2097),MAX($A$2:A2097)+1)</f>
        <v>1055</v>
      </c>
      <c r="B2098" s="3">
        <v>45327</v>
      </c>
      <c r="C2098" s="2" t="s">
        <v>221</v>
      </c>
      <c r="D2098" s="47" t="str">
        <f>_xlfn.XLOOKUP(C2098,Proveedores!A:A,Proveedores!B:B)</f>
        <v>FAMA</v>
      </c>
      <c r="E2098" s="2">
        <v>55</v>
      </c>
      <c r="F2098" s="2" t="str">
        <f>_xlfn.XLOOKUP(E2098,Productos!A:A,Productos!B:B)</f>
        <v>CERVEZA</v>
      </c>
      <c r="G2098" s="2" t="str">
        <f>_xlfn.XLOOKUP(F2098,Productos!B:B,Productos!C:C)</f>
        <v>UN</v>
      </c>
      <c r="H2098" s="12">
        <v>2</v>
      </c>
      <c r="I2098" s="10">
        <v>1200</v>
      </c>
      <c r="J2098" s="10">
        <v>0</v>
      </c>
      <c r="K2098" s="10">
        <f t="shared" si="40"/>
        <v>2400</v>
      </c>
    </row>
    <row r="2099" spans="1:11" x14ac:dyDescent="0.3">
      <c r="A2099" s="2">
        <f>IF(_xlfn.CONCAT(B2099:C2099)=_xlfn.CONCAT(B2098:C2098),MAX($A$2:A2098),MAX($A$2:A2098)+1)</f>
        <v>1056</v>
      </c>
      <c r="B2099" s="3">
        <v>45329</v>
      </c>
      <c r="C2099" s="2" t="s">
        <v>221</v>
      </c>
      <c r="D2099" s="47" t="str">
        <f>_xlfn.XLOOKUP(C2099,Proveedores!A:A,Proveedores!B:B)</f>
        <v>FAMA</v>
      </c>
      <c r="E2099" s="2">
        <v>55</v>
      </c>
      <c r="F2099" s="2" t="str">
        <f>_xlfn.XLOOKUP(E2099,Productos!A:A,Productos!B:B)</f>
        <v>CERVEZA</v>
      </c>
      <c r="G2099" s="2" t="str">
        <f>_xlfn.XLOOKUP(F2099,Productos!B:B,Productos!C:C)</f>
        <v>UN</v>
      </c>
      <c r="H2099" s="12">
        <v>4</v>
      </c>
      <c r="I2099" s="10">
        <v>1200</v>
      </c>
      <c r="J2099" s="10">
        <v>0</v>
      </c>
      <c r="K2099" s="10">
        <f t="shared" si="40"/>
        <v>4800</v>
      </c>
    </row>
    <row r="2100" spans="1:11" x14ac:dyDescent="0.3">
      <c r="A2100" s="2">
        <f>IF(_xlfn.CONCAT(B2100:C2100)=_xlfn.CONCAT(B2099:C2099),MAX($A$2:A2099),MAX($A$2:A2099)+1)</f>
        <v>1057</v>
      </c>
      <c r="B2100" s="3">
        <v>45330</v>
      </c>
      <c r="C2100" s="2" t="s">
        <v>221</v>
      </c>
      <c r="D2100" s="47" t="str">
        <f>_xlfn.XLOOKUP(C2100,Proveedores!A:A,Proveedores!B:B)</f>
        <v>FAMA</v>
      </c>
      <c r="E2100" s="2">
        <v>55</v>
      </c>
      <c r="F2100" s="2" t="str">
        <f>_xlfn.XLOOKUP(E2100,Productos!A:A,Productos!B:B)</f>
        <v>CERVEZA</v>
      </c>
      <c r="G2100" s="2" t="str">
        <f>_xlfn.XLOOKUP(F2100,Productos!B:B,Productos!C:C)</f>
        <v>UN</v>
      </c>
      <c r="H2100" s="12">
        <v>2</v>
      </c>
      <c r="I2100" s="10">
        <v>1200</v>
      </c>
      <c r="J2100" s="10">
        <v>0</v>
      </c>
      <c r="K2100" s="10">
        <f t="shared" si="40"/>
        <v>2400</v>
      </c>
    </row>
    <row r="2101" spans="1:11" x14ac:dyDescent="0.3">
      <c r="A2101" s="2">
        <f>IF(_xlfn.CONCAT(B2101:C2101)=_xlfn.CONCAT(B2100:C2100),MAX($A$2:A2100),MAX($A$2:A2100)+1)</f>
        <v>1058</v>
      </c>
      <c r="B2101" s="3">
        <v>45333</v>
      </c>
      <c r="C2101" s="2" t="s">
        <v>221</v>
      </c>
      <c r="D2101" s="47" t="str">
        <f>_xlfn.XLOOKUP(C2101,Proveedores!A:A,Proveedores!B:B)</f>
        <v>FAMA</v>
      </c>
      <c r="E2101" s="2">
        <v>55</v>
      </c>
      <c r="F2101" s="2" t="str">
        <f>_xlfn.XLOOKUP(E2101,Productos!A:A,Productos!B:B)</f>
        <v>CERVEZA</v>
      </c>
      <c r="G2101" s="2" t="str">
        <f>_xlfn.XLOOKUP(F2101,Productos!B:B,Productos!C:C)</f>
        <v>UN</v>
      </c>
      <c r="H2101" s="12">
        <v>5</v>
      </c>
      <c r="I2101" s="10">
        <v>1200</v>
      </c>
      <c r="J2101" s="10">
        <v>0</v>
      </c>
      <c r="K2101" s="10">
        <f t="shared" si="40"/>
        <v>6000</v>
      </c>
    </row>
    <row r="2102" spans="1:11" x14ac:dyDescent="0.3">
      <c r="A2102" s="2">
        <f>IF(_xlfn.CONCAT(B2102:C2102)=_xlfn.CONCAT(B2101:C2101),MAX($A$2:A2101),MAX($A$2:A2101)+1)</f>
        <v>1058</v>
      </c>
      <c r="B2102" s="3">
        <v>45333</v>
      </c>
      <c r="C2102" s="2" t="s">
        <v>221</v>
      </c>
      <c r="D2102" s="47" t="str">
        <f>_xlfn.XLOOKUP(C2102,Proveedores!A:A,Proveedores!B:B)</f>
        <v>FAMA</v>
      </c>
      <c r="E2102" s="2">
        <v>1017</v>
      </c>
      <c r="F2102" s="2" t="str">
        <f>_xlfn.XLOOKUP(E2102,Productos!A:A,Productos!B:B)</f>
        <v>VINO CASA</v>
      </c>
      <c r="G2102" s="2" t="str">
        <f>_xlfn.XLOOKUP(F2102,Productos!B:B,Productos!C:C)</f>
        <v>UN</v>
      </c>
      <c r="H2102" s="12">
        <v>2</v>
      </c>
      <c r="I2102" s="10">
        <v>3700</v>
      </c>
      <c r="J2102" s="10">
        <v>0</v>
      </c>
      <c r="K2102" s="10">
        <f t="shared" si="40"/>
        <v>7400</v>
      </c>
    </row>
    <row r="2103" spans="1:11" x14ac:dyDescent="0.3">
      <c r="A2103" s="2">
        <f>IF(_xlfn.CONCAT(B2103:C2103)=_xlfn.CONCAT(B2102:C2102),MAX($A$2:A2102),MAX($A$2:A2102)+1)</f>
        <v>1058</v>
      </c>
      <c r="B2103" s="3">
        <v>45333</v>
      </c>
      <c r="C2103" s="2" t="s">
        <v>221</v>
      </c>
      <c r="D2103" s="47" t="str">
        <f>_xlfn.XLOOKUP(C2103,Proveedores!A:A,Proveedores!B:B)</f>
        <v>FAMA</v>
      </c>
      <c r="E2103" s="2">
        <v>1008</v>
      </c>
      <c r="F2103" s="2" t="str">
        <f>_xlfn.XLOOKUP(E2103,Productos!A:A,Productos!B:B)</f>
        <v>PAN CASA</v>
      </c>
      <c r="G2103" s="2" t="str">
        <f>_xlfn.XLOOKUP(F2103,Productos!B:B,Productos!C:C)</f>
        <v>KG</v>
      </c>
      <c r="H2103" s="12">
        <v>0.20100000000000001</v>
      </c>
      <c r="I2103" s="10">
        <v>2487</v>
      </c>
      <c r="J2103" s="10">
        <v>0</v>
      </c>
      <c r="K2103" s="10">
        <f t="shared" si="40"/>
        <v>500</v>
      </c>
    </row>
    <row r="2104" spans="1:11" x14ac:dyDescent="0.3">
      <c r="A2104" s="2">
        <f>IF(_xlfn.CONCAT(B2104:C2104)=_xlfn.CONCAT(B2103:C2103),MAX($A$2:A2103),MAX($A$2:A2103)+1)</f>
        <v>1059</v>
      </c>
      <c r="B2104" s="3">
        <v>45330</v>
      </c>
      <c r="C2104" s="2" t="s">
        <v>119</v>
      </c>
      <c r="D2104" s="47" t="str">
        <f>_xlfn.XLOOKUP(C2104,Proveedores!A:A,Proveedores!B:B)</f>
        <v>FABRICA DE BANDEJAS VANNI</v>
      </c>
      <c r="E2104" s="2">
        <v>73</v>
      </c>
      <c r="F2104" s="2" t="str">
        <f>_xlfn.XLOOKUP(E2104,Productos!A:A,Productos!B:B)</f>
        <v>ENVASES REDONDO CARTON (CONSOME 8OZ)</v>
      </c>
      <c r="G2104" s="2" t="str">
        <f>_xlfn.XLOOKUP(F2104,Productos!B:B,Productos!C:C)</f>
        <v>UN</v>
      </c>
      <c r="H2104" s="12">
        <v>100</v>
      </c>
      <c r="I2104" s="10">
        <v>61.11</v>
      </c>
      <c r="J2104" s="10">
        <v>0</v>
      </c>
      <c r="K2104" s="10">
        <f t="shared" si="40"/>
        <v>6111</v>
      </c>
    </row>
    <row r="2105" spans="1:11" x14ac:dyDescent="0.3">
      <c r="A2105" s="2">
        <f>IF(_xlfn.CONCAT(B2105:C2105)=_xlfn.CONCAT(B2104:C2104),MAX($A$2:A2104),MAX($A$2:A2104)+1)</f>
        <v>1059</v>
      </c>
      <c r="B2105" s="3">
        <v>45330</v>
      </c>
      <c r="C2105" s="2" t="s">
        <v>119</v>
      </c>
      <c r="D2105" s="47" t="str">
        <f>_xlfn.XLOOKUP(C2105,Proveedores!A:A,Proveedores!B:B)</f>
        <v>FABRICA DE BANDEJAS VANNI</v>
      </c>
      <c r="E2105" s="2">
        <v>74</v>
      </c>
      <c r="F2105" s="2" t="str">
        <f>_xlfn.XLOOKUP(E2105,Productos!A:A,Productos!B:B)</f>
        <v>TAPA ENVASE REDONDO</v>
      </c>
      <c r="G2105" s="2" t="str">
        <f>_xlfn.XLOOKUP(F2105,Productos!B:B,Productos!C:C)</f>
        <v>UN</v>
      </c>
      <c r="H2105" s="12">
        <v>100</v>
      </c>
      <c r="I2105" s="10">
        <v>34.950000000000003</v>
      </c>
      <c r="J2105" s="10">
        <v>0</v>
      </c>
      <c r="K2105" s="10">
        <f t="shared" si="40"/>
        <v>3495</v>
      </c>
    </row>
    <row r="2106" spans="1:11" x14ac:dyDescent="0.3">
      <c r="A2106" s="2">
        <f>IF(_xlfn.CONCAT(B2106:C2106)=_xlfn.CONCAT(B2105:C2105),MAX($A$2:A2105),MAX($A$2:A2105)+1)</f>
        <v>1060</v>
      </c>
      <c r="B2106" s="3">
        <v>45335</v>
      </c>
      <c r="C2106" s="2" t="s">
        <v>119</v>
      </c>
      <c r="D2106" s="47" t="str">
        <f>_xlfn.XLOOKUP(C2106,Proveedores!A:A,Proveedores!B:B)</f>
        <v>FABRICA DE BANDEJAS VANNI</v>
      </c>
      <c r="E2106" s="2">
        <v>39</v>
      </c>
      <c r="F2106" s="2" t="str">
        <f>_xlfn.XLOOKUP(E2106,Productos!A:A,Productos!B:B)</f>
        <v>PAPEL FILM</v>
      </c>
      <c r="G2106" s="2" t="str">
        <f>_xlfn.XLOOKUP(F2106,Productos!B:B,Productos!C:C)</f>
        <v>UN</v>
      </c>
      <c r="H2106" s="12">
        <v>1</v>
      </c>
      <c r="I2106" s="10">
        <v>5643</v>
      </c>
      <c r="J2106" s="10">
        <v>0</v>
      </c>
      <c r="K2106" s="10">
        <f t="shared" si="40"/>
        <v>5643</v>
      </c>
    </row>
    <row r="2107" spans="1:11" x14ac:dyDescent="0.3">
      <c r="A2107" s="2">
        <f>IF(_xlfn.CONCAT(B2107:C2107)=_xlfn.CONCAT(B2106:C2106),MAX($A$2:A2106),MAX($A$2:A2106)+1)</f>
        <v>1061</v>
      </c>
      <c r="B2107" s="3">
        <v>45344</v>
      </c>
      <c r="C2107" s="2" t="s">
        <v>119</v>
      </c>
      <c r="D2107" s="47" t="str">
        <f>_xlfn.XLOOKUP(C2107,Proveedores!A:A,Proveedores!B:B)</f>
        <v>FABRICA DE BANDEJAS VANNI</v>
      </c>
      <c r="E2107" s="2">
        <v>7</v>
      </c>
      <c r="F2107" s="2" t="str">
        <f>_xlfn.XLOOKUP(E2107,Productos!A:A,Productos!B:B)</f>
        <v>ENVASE ALUMINIO C-18</v>
      </c>
      <c r="G2107" s="2" t="str">
        <f>_xlfn.XLOOKUP(F2107,Productos!B:B,Productos!C:C)</f>
        <v>UN</v>
      </c>
      <c r="H2107" s="12">
        <v>40</v>
      </c>
      <c r="I2107" s="10">
        <v>76.97</v>
      </c>
      <c r="J2107" s="10">
        <v>0</v>
      </c>
      <c r="K2107" s="10">
        <f t="shared" si="40"/>
        <v>3079</v>
      </c>
    </row>
    <row r="2108" spans="1:11" x14ac:dyDescent="0.3">
      <c r="A2108" s="2">
        <f>IF(_xlfn.CONCAT(B2108:C2108)=_xlfn.CONCAT(B2107:C2107),MAX($A$2:A2107),MAX($A$2:A2107)+1)</f>
        <v>1061</v>
      </c>
      <c r="B2108" s="3">
        <v>45344</v>
      </c>
      <c r="C2108" s="2" t="s">
        <v>119</v>
      </c>
      <c r="D2108" s="47" t="str">
        <f>_xlfn.XLOOKUP(C2108,Proveedores!A:A,Proveedores!B:B)</f>
        <v>FABRICA DE BANDEJAS VANNI</v>
      </c>
      <c r="E2108" s="2">
        <v>114</v>
      </c>
      <c r="F2108" s="2" t="str">
        <f>_xlfn.XLOOKUP(E2108,Productos!A:A,Productos!B:B)</f>
        <v>ENVASE CIRCULAR IMPERMEABLE 1200CC</v>
      </c>
      <c r="G2108" s="2" t="str">
        <f>_xlfn.XLOOKUP(F2108,Productos!B:B,Productos!C:C)</f>
        <v>UN</v>
      </c>
      <c r="H2108" s="12">
        <v>10</v>
      </c>
      <c r="I2108" s="10">
        <v>167.31</v>
      </c>
      <c r="J2108" s="10">
        <v>0</v>
      </c>
      <c r="K2108" s="10">
        <f t="shared" si="40"/>
        <v>1673</v>
      </c>
    </row>
    <row r="2109" spans="1:11" x14ac:dyDescent="0.3">
      <c r="A2109" s="2">
        <f>IF(_xlfn.CONCAT(B2109:C2109)=_xlfn.CONCAT(B2108:C2108),MAX($A$2:A2108),MAX($A$2:A2108)+1)</f>
        <v>1061</v>
      </c>
      <c r="B2109" s="3">
        <v>45344</v>
      </c>
      <c r="C2109" s="2" t="s">
        <v>119</v>
      </c>
      <c r="D2109" s="47" t="str">
        <f>_xlfn.XLOOKUP(C2109,Proveedores!A:A,Proveedores!B:B)</f>
        <v>FABRICA DE BANDEJAS VANNI</v>
      </c>
      <c r="E2109" s="2">
        <v>115</v>
      </c>
      <c r="F2109" s="2" t="str">
        <f>_xlfn.XLOOKUP(E2109,Productos!A:A,Productos!B:B)</f>
        <v>TAPA ENVASE CIRCULAR IMPERMEABLE 1200CC</v>
      </c>
      <c r="G2109" s="2" t="str">
        <f>_xlfn.XLOOKUP(F2109,Productos!B:B,Productos!C:C)</f>
        <v>UN</v>
      </c>
      <c r="H2109" s="12">
        <v>10</v>
      </c>
      <c r="I2109" s="10">
        <v>98.32</v>
      </c>
      <c r="J2109" s="10">
        <v>0</v>
      </c>
      <c r="K2109" s="10">
        <f t="shared" si="40"/>
        <v>983</v>
      </c>
    </row>
    <row r="2110" spans="1:11" x14ac:dyDescent="0.3">
      <c r="A2110" s="2">
        <f>IF(_xlfn.CONCAT(B2110:C2110)=_xlfn.CONCAT(B2109:C2109),MAX($A$2:A2109),MAX($A$2:A2109)+1)</f>
        <v>1061</v>
      </c>
      <c r="B2110" s="3">
        <v>45344</v>
      </c>
      <c r="C2110" s="2" t="s">
        <v>119</v>
      </c>
      <c r="D2110" s="47" t="str">
        <f>_xlfn.XLOOKUP(C2110,Proveedores!A:A,Proveedores!B:B)</f>
        <v>FABRICA DE BANDEJAS VANNI</v>
      </c>
      <c r="E2110" s="2">
        <v>65</v>
      </c>
      <c r="F2110" s="2" t="str">
        <f>_xlfn.XLOOKUP(E2110,Productos!A:A,Productos!B:B)</f>
        <v>SACO PAPEL KRAFT</v>
      </c>
      <c r="G2110" s="2" t="str">
        <f>_xlfn.XLOOKUP(F2110,Productos!B:B,Productos!C:C)</f>
        <v>UN</v>
      </c>
      <c r="H2110" s="12">
        <v>100</v>
      </c>
      <c r="I2110" s="10">
        <v>20.81</v>
      </c>
      <c r="J2110" s="10">
        <v>0</v>
      </c>
      <c r="K2110" s="10">
        <f t="shared" si="40"/>
        <v>2081</v>
      </c>
    </row>
    <row r="2111" spans="1:11" x14ac:dyDescent="0.3">
      <c r="A2111" s="2">
        <f>IF(_xlfn.CONCAT(B2111:C2111)=_xlfn.CONCAT(B2110:C2110),MAX($A$2:A2110),MAX($A$2:A2110)+1)</f>
        <v>1062</v>
      </c>
      <c r="B2111" s="3">
        <v>45352</v>
      </c>
      <c r="C2111" s="2" t="s">
        <v>119</v>
      </c>
      <c r="D2111" s="47" t="str">
        <f>_xlfn.XLOOKUP(C2111,Proveedores!A:A,Proveedores!B:B)</f>
        <v>FABRICA DE BANDEJAS VANNI</v>
      </c>
      <c r="E2111" s="2">
        <v>68</v>
      </c>
      <c r="F2111" s="2" t="str">
        <f>_xlfn.XLOOKUP(E2111,Productos!A:A,Productos!B:B)</f>
        <v>BOLSA CAMISETA</v>
      </c>
      <c r="G2111" s="2" t="str">
        <f>_xlfn.XLOOKUP(F2111,Productos!B:B,Productos!C:C)</f>
        <v>UN</v>
      </c>
      <c r="H2111" s="12">
        <v>100</v>
      </c>
      <c r="I2111" s="10">
        <v>9.41</v>
      </c>
      <c r="J2111" s="10">
        <v>0</v>
      </c>
      <c r="K2111" s="10">
        <f t="shared" si="40"/>
        <v>941</v>
      </c>
    </row>
    <row r="2112" spans="1:11" x14ac:dyDescent="0.3">
      <c r="A2112" s="2">
        <f>IF(_xlfn.CONCAT(B2112:C2112)=_xlfn.CONCAT(B2111:C2111),MAX($A$2:A2111),MAX($A$2:A2111)+1)</f>
        <v>1062</v>
      </c>
      <c r="B2112" s="3">
        <v>45352</v>
      </c>
      <c r="C2112" s="2" t="s">
        <v>119</v>
      </c>
      <c r="D2112" s="47" t="str">
        <f>_xlfn.XLOOKUP(C2112,Proveedores!A:A,Proveedores!B:B)</f>
        <v>FABRICA DE BANDEJAS VANNI</v>
      </c>
      <c r="E2112" s="2">
        <v>68</v>
      </c>
      <c r="F2112" s="2" t="str">
        <f>_xlfn.XLOOKUP(E2112,Productos!A:A,Productos!B:B)</f>
        <v>BOLSA CAMISETA</v>
      </c>
      <c r="G2112" s="2" t="str">
        <f>_xlfn.XLOOKUP(F2112,Productos!B:B,Productos!C:C)</f>
        <v>UN</v>
      </c>
      <c r="H2112" s="12">
        <v>100</v>
      </c>
      <c r="I2112" s="10">
        <v>11.1</v>
      </c>
      <c r="J2112" s="10">
        <v>0</v>
      </c>
      <c r="K2112" s="10">
        <f t="shared" si="40"/>
        <v>1110</v>
      </c>
    </row>
    <row r="2113" spans="1:11" x14ac:dyDescent="0.3">
      <c r="A2113" s="2">
        <f>IF(_xlfn.CONCAT(B2113:C2113)=_xlfn.CONCAT(B2112:C2112),MAX($A$2:A2112),MAX($A$2:A2112)+1)</f>
        <v>1062</v>
      </c>
      <c r="B2113" s="3">
        <v>45352</v>
      </c>
      <c r="C2113" s="2" t="s">
        <v>119</v>
      </c>
      <c r="D2113" s="47" t="str">
        <f>_xlfn.XLOOKUP(C2113,Proveedores!A:A,Proveedores!B:B)</f>
        <v>FABRICA DE BANDEJAS VANNI</v>
      </c>
      <c r="E2113" s="2">
        <v>68</v>
      </c>
      <c r="F2113" s="2" t="str">
        <f>_xlfn.XLOOKUP(E2113,Productos!A:A,Productos!B:B)</f>
        <v>BOLSA CAMISETA</v>
      </c>
      <c r="G2113" s="2" t="str">
        <f>_xlfn.XLOOKUP(F2113,Productos!B:B,Productos!C:C)</f>
        <v>UN</v>
      </c>
      <c r="H2113" s="12">
        <v>100</v>
      </c>
      <c r="I2113" s="10">
        <v>35.01</v>
      </c>
      <c r="J2113" s="10">
        <v>0</v>
      </c>
      <c r="K2113" s="10">
        <f t="shared" si="40"/>
        <v>3501</v>
      </c>
    </row>
    <row r="2114" spans="1:11" x14ac:dyDescent="0.3">
      <c r="A2114" s="2">
        <f>IF(_xlfn.CONCAT(B2114:C2114)=_xlfn.CONCAT(B2113:C2113),MAX($A$2:A2113),MAX($A$2:A2113)+1)</f>
        <v>1062</v>
      </c>
      <c r="B2114" s="3">
        <v>45352</v>
      </c>
      <c r="C2114" s="2" t="s">
        <v>119</v>
      </c>
      <c r="D2114" s="47" t="str">
        <f>_xlfn.XLOOKUP(C2114,Proveedores!A:A,Proveedores!B:B)</f>
        <v>FABRICA DE BANDEJAS VANNI</v>
      </c>
      <c r="E2114" s="2">
        <v>68</v>
      </c>
      <c r="F2114" s="2" t="str">
        <f>_xlfn.XLOOKUP(E2114,Productos!A:A,Productos!B:B)</f>
        <v>BOLSA CAMISETA</v>
      </c>
      <c r="G2114" s="2" t="str">
        <f>_xlfn.XLOOKUP(F2114,Productos!B:B,Productos!C:C)</f>
        <v>UN</v>
      </c>
      <c r="H2114" s="12">
        <v>100</v>
      </c>
      <c r="I2114" s="10">
        <v>18.829999999999998</v>
      </c>
      <c r="J2114" s="10">
        <v>0</v>
      </c>
      <c r="K2114" s="10">
        <f t="shared" si="40"/>
        <v>1883</v>
      </c>
    </row>
    <row r="2115" spans="1:11" x14ac:dyDescent="0.3">
      <c r="A2115" s="2">
        <f>IF(_xlfn.CONCAT(B2115:C2115)=_xlfn.CONCAT(B2114:C2114),MAX($A$2:A2114),MAX($A$2:A2114)+1)</f>
        <v>1063</v>
      </c>
      <c r="B2115" s="3">
        <v>45348</v>
      </c>
      <c r="C2115" s="2" t="s">
        <v>119</v>
      </c>
      <c r="D2115" s="47" t="str">
        <f>_xlfn.XLOOKUP(C2115,Proveedores!A:A,Proveedores!B:B)</f>
        <v>FABRICA DE BANDEJAS VANNI</v>
      </c>
      <c r="E2115" s="2">
        <v>84</v>
      </c>
      <c r="F2115" s="2" t="str">
        <f>_xlfn.XLOOKUP(E2115,Productos!A:A,Productos!B:B)</f>
        <v>ENVASE CT3</v>
      </c>
      <c r="G2115" s="2" t="str">
        <f>_xlfn.XLOOKUP(F2115,Productos!B:B,Productos!C:C)</f>
        <v>UN</v>
      </c>
      <c r="H2115" s="12">
        <v>100</v>
      </c>
      <c r="I2115" s="10">
        <v>110.99</v>
      </c>
      <c r="J2115" s="10">
        <v>0</v>
      </c>
      <c r="K2115" s="10">
        <f t="shared" si="40"/>
        <v>11099</v>
      </c>
    </row>
    <row r="2116" spans="1:11" x14ac:dyDescent="0.3">
      <c r="A2116" s="2">
        <f>IF(_xlfn.CONCAT(B2116:C2116)=_xlfn.CONCAT(B2115:C2115),MAX($A$2:A2115),MAX($A$2:A2115)+1)</f>
        <v>1063</v>
      </c>
      <c r="B2116" s="3">
        <v>45348</v>
      </c>
      <c r="C2116" s="2" t="s">
        <v>119</v>
      </c>
      <c r="D2116" s="47" t="str">
        <f>_xlfn.XLOOKUP(C2116,Proveedores!A:A,Proveedores!B:B)</f>
        <v>FABRICA DE BANDEJAS VANNI</v>
      </c>
      <c r="E2116" s="2">
        <v>7</v>
      </c>
      <c r="F2116" s="2" t="str">
        <f>_xlfn.XLOOKUP(E2116,Productos!A:A,Productos!B:B)</f>
        <v>ENVASE ALUMINIO C-18</v>
      </c>
      <c r="G2116" s="2" t="str">
        <f>_xlfn.XLOOKUP(F2116,Productos!B:B,Productos!C:C)</f>
        <v>UN</v>
      </c>
      <c r="H2116" s="12">
        <v>40</v>
      </c>
      <c r="I2116" s="10">
        <v>76.97</v>
      </c>
      <c r="J2116" s="10">
        <v>0</v>
      </c>
      <c r="K2116" s="10">
        <f t="shared" si="40"/>
        <v>3079</v>
      </c>
    </row>
    <row r="2117" spans="1:11" x14ac:dyDescent="0.3">
      <c r="A2117" s="2">
        <f>IF(_xlfn.CONCAT(B2117:C2117)=_xlfn.CONCAT(B2116:C2116),MAX($A$2:A2116),MAX($A$2:A2116)+1)</f>
        <v>1063</v>
      </c>
      <c r="B2117" s="3">
        <v>45348</v>
      </c>
      <c r="C2117" s="2" t="s">
        <v>119</v>
      </c>
      <c r="D2117" s="47" t="str">
        <f>_xlfn.XLOOKUP(C2117,Proveedores!A:A,Proveedores!B:B)</f>
        <v>FABRICA DE BANDEJAS VANNI</v>
      </c>
      <c r="E2117" s="2">
        <v>3</v>
      </c>
      <c r="F2117" s="2" t="str">
        <f>_xlfn.XLOOKUP(E2117,Productos!A:A,Productos!B:B)</f>
        <v>MARMITA</v>
      </c>
      <c r="G2117" s="2" t="str">
        <f>_xlfn.XLOOKUP(F2117,Productos!B:B,Productos!C:C)</f>
        <v>UN</v>
      </c>
      <c r="H2117" s="12">
        <v>500</v>
      </c>
      <c r="I2117" s="10">
        <v>101.61</v>
      </c>
      <c r="J2117" s="10">
        <v>0</v>
      </c>
      <c r="K2117" s="10">
        <f t="shared" si="40"/>
        <v>50805</v>
      </c>
    </row>
    <row r="2118" spans="1:11" x14ac:dyDescent="0.3">
      <c r="A2118" s="2">
        <f>IF(_xlfn.CONCAT(B2118:C2118)=_xlfn.CONCAT(B2117:C2117),MAX($A$2:A2117),MAX($A$2:A2117)+1)</f>
        <v>1064</v>
      </c>
      <c r="B2118" s="3">
        <v>45352</v>
      </c>
      <c r="C2118" s="2" t="s">
        <v>113</v>
      </c>
      <c r="D2118" s="47" t="str">
        <f>_xlfn.XLOOKUP(C2118,Proveedores!A:A,Proveedores!B:B)</f>
        <v>UNIMARC</v>
      </c>
      <c r="E2118" s="2">
        <v>1008</v>
      </c>
      <c r="F2118" s="2" t="str">
        <f>_xlfn.XLOOKUP(E2118,Productos!A:A,Productos!B:B)</f>
        <v>PAN CASA</v>
      </c>
      <c r="G2118" s="2" t="str">
        <f>_xlfn.XLOOKUP(F2118,Productos!B:B,Productos!C:C)</f>
        <v>KG</v>
      </c>
      <c r="H2118" s="12">
        <v>0.56799999999999995</v>
      </c>
      <c r="I2118" s="10">
        <v>1989</v>
      </c>
      <c r="J2118" s="10">
        <v>0</v>
      </c>
      <c r="K2118" s="10">
        <f t="shared" si="40"/>
        <v>1130</v>
      </c>
    </row>
    <row r="2119" spans="1:11" x14ac:dyDescent="0.3">
      <c r="A2119" s="2">
        <f>IF(_xlfn.CONCAT(B2119:C2119)=_xlfn.CONCAT(B2118:C2118),MAX($A$2:A2118),MAX($A$2:A2118)+1)</f>
        <v>1064</v>
      </c>
      <c r="B2119" s="3">
        <v>45352</v>
      </c>
      <c r="C2119" s="2" t="s">
        <v>113</v>
      </c>
      <c r="D2119" s="47" t="str">
        <f>_xlfn.XLOOKUP(C2119,Proveedores!A:A,Proveedores!B:B)</f>
        <v>UNIMARC</v>
      </c>
      <c r="E2119" s="2">
        <v>1008</v>
      </c>
      <c r="F2119" s="2" t="str">
        <f>_xlfn.XLOOKUP(E2119,Productos!A:A,Productos!B:B)</f>
        <v>PAN CASA</v>
      </c>
      <c r="G2119" s="2" t="str">
        <f>_xlfn.XLOOKUP(F2119,Productos!B:B,Productos!C:C)</f>
        <v>KG</v>
      </c>
      <c r="H2119" s="12">
        <v>0.63400000000000001</v>
      </c>
      <c r="I2119" s="10">
        <v>2189</v>
      </c>
      <c r="J2119" s="10">
        <v>0</v>
      </c>
      <c r="K2119" s="10">
        <f t="shared" si="40"/>
        <v>1388</v>
      </c>
    </row>
    <row r="2120" spans="1:11" x14ac:dyDescent="0.3">
      <c r="A2120" s="2">
        <f>IF(_xlfn.CONCAT(B2120:C2120)=_xlfn.CONCAT(B2119:C2119),MAX($A$2:A2119),MAX($A$2:A2119)+1)</f>
        <v>1064</v>
      </c>
      <c r="B2120" s="3">
        <v>45352</v>
      </c>
      <c r="C2120" s="2" t="s">
        <v>113</v>
      </c>
      <c r="D2120" s="47" t="str">
        <f>_xlfn.XLOOKUP(C2120,Proveedores!A:A,Proveedores!B:B)</f>
        <v>UNIMARC</v>
      </c>
      <c r="E2120" s="2">
        <v>11</v>
      </c>
      <c r="F2120" s="2" t="str">
        <f>_xlfn.XLOOKUP(E2120,Productos!A:A,Productos!B:B)</f>
        <v>PAN MOLDE</v>
      </c>
      <c r="G2120" s="2" t="str">
        <f>_xlfn.XLOOKUP(F2120,Productos!B:B,Productos!C:C)</f>
        <v>UN</v>
      </c>
      <c r="H2120" s="12">
        <v>2</v>
      </c>
      <c r="I2120" s="10">
        <v>1590</v>
      </c>
      <c r="J2120" s="10">
        <v>800</v>
      </c>
      <c r="K2120" s="10">
        <f t="shared" si="40"/>
        <v>2380</v>
      </c>
    </row>
    <row r="2121" spans="1:11" x14ac:dyDescent="0.3">
      <c r="A2121" s="2">
        <f>IF(_xlfn.CONCAT(B2121:C2121)=_xlfn.CONCAT(B2120:C2120),MAX($A$2:A2120),MAX($A$2:A2120)+1)</f>
        <v>1064</v>
      </c>
      <c r="B2121" s="3">
        <v>45352</v>
      </c>
      <c r="C2121" s="2" t="s">
        <v>113</v>
      </c>
      <c r="D2121" s="47" t="str">
        <f>_xlfn.XLOOKUP(C2121,Proveedores!A:A,Proveedores!B:B)</f>
        <v>UNIMARC</v>
      </c>
      <c r="E2121" s="2">
        <v>22</v>
      </c>
      <c r="F2121" s="2" t="str">
        <f>_xlfn.XLOOKUP(E2121,Productos!A:A,Productos!B:B)</f>
        <v>LASAÑA</v>
      </c>
      <c r="G2121" s="2" t="str">
        <f>_xlfn.XLOOKUP(F2121,Productos!B:B,Productos!C:C)</f>
        <v>UN</v>
      </c>
      <c r="H2121" s="12">
        <v>3</v>
      </c>
      <c r="I2121" s="10">
        <v>1950</v>
      </c>
      <c r="J2121" s="10">
        <v>0</v>
      </c>
      <c r="K2121" s="10">
        <f t="shared" si="40"/>
        <v>5850</v>
      </c>
    </row>
    <row r="2122" spans="1:11" x14ac:dyDescent="0.3">
      <c r="A2122" s="2">
        <f>IF(_xlfn.CONCAT(B2122:C2122)=_xlfn.CONCAT(B2121:C2121),MAX($A$2:A2121),MAX($A$2:A2121)+1)</f>
        <v>1064</v>
      </c>
      <c r="B2122" s="3">
        <v>45352</v>
      </c>
      <c r="C2122" s="2" t="s">
        <v>113</v>
      </c>
      <c r="D2122" s="47" t="str">
        <f>_xlfn.XLOOKUP(C2122,Proveedores!A:A,Proveedores!B:B)</f>
        <v>UNIMARC</v>
      </c>
      <c r="E2122" s="2">
        <v>29</v>
      </c>
      <c r="F2122" s="2" t="str">
        <f>_xlfn.XLOOKUP(E2122,Productos!A:A,Productos!B:B)</f>
        <v>CHAMPIÑONES BANDEJA</v>
      </c>
      <c r="G2122" s="2" t="str">
        <f>_xlfn.XLOOKUP(F2122,Productos!B:B,Productos!C:C)</f>
        <v>UN</v>
      </c>
      <c r="H2122" s="12">
        <v>1</v>
      </c>
      <c r="I2122" s="10">
        <v>1690</v>
      </c>
      <c r="J2122" s="10">
        <v>0</v>
      </c>
      <c r="K2122" s="10">
        <f t="shared" si="40"/>
        <v>1690</v>
      </c>
    </row>
    <row r="2123" spans="1:11" x14ac:dyDescent="0.3">
      <c r="A2123" s="2">
        <f>IF(_xlfn.CONCAT(B2123:C2123)=_xlfn.CONCAT(B2122:C2122),MAX($A$2:A2122),MAX($A$2:A2122)+1)</f>
        <v>1064</v>
      </c>
      <c r="B2123" s="3">
        <v>45352</v>
      </c>
      <c r="C2123" s="2" t="s">
        <v>113</v>
      </c>
      <c r="D2123" s="47" t="str">
        <f>_xlfn.XLOOKUP(C2123,Proveedores!A:A,Proveedores!B:B)</f>
        <v>UNIMARC</v>
      </c>
      <c r="E2123" s="2">
        <v>20</v>
      </c>
      <c r="F2123" s="2" t="str">
        <f>_xlfn.XLOOKUP(E2123,Productos!A:A,Productos!B:B)</f>
        <v>ACEITE 900ML</v>
      </c>
      <c r="G2123" s="2" t="str">
        <f>_xlfn.XLOOKUP(F2123,Productos!B:B,Productos!C:C)</f>
        <v>UN</v>
      </c>
      <c r="H2123" s="12">
        <v>1</v>
      </c>
      <c r="I2123" s="10">
        <v>1450</v>
      </c>
      <c r="J2123" s="10">
        <v>0</v>
      </c>
      <c r="K2123" s="10">
        <f t="shared" si="40"/>
        <v>1450</v>
      </c>
    </row>
    <row r="2124" spans="1:11" x14ac:dyDescent="0.3">
      <c r="A2124" s="2">
        <f>IF(_xlfn.CONCAT(B2124:C2124)=_xlfn.CONCAT(B2123:C2123),MAX($A$2:A2123),MAX($A$2:A2123)+1)</f>
        <v>1065</v>
      </c>
      <c r="B2124" s="3">
        <v>45348</v>
      </c>
      <c r="C2124" s="2" t="s">
        <v>113</v>
      </c>
      <c r="D2124" s="47" t="str">
        <f>_xlfn.XLOOKUP(C2124,Proveedores!A:A,Proveedores!B:B)</f>
        <v>UNIMARC</v>
      </c>
      <c r="E2124" s="2">
        <v>1008</v>
      </c>
      <c r="F2124" s="2" t="str">
        <f>_xlfn.XLOOKUP(E2124,Productos!A:A,Productos!B:B)</f>
        <v>PAN CASA</v>
      </c>
      <c r="G2124" s="2" t="str">
        <f>_xlfn.XLOOKUP(F2124,Productos!B:B,Productos!C:C)</f>
        <v>KG</v>
      </c>
      <c r="H2124" s="12">
        <v>0.56799999999999995</v>
      </c>
      <c r="I2124" s="10">
        <v>1989</v>
      </c>
      <c r="J2124" s="10">
        <v>0</v>
      </c>
      <c r="K2124" s="10">
        <f t="shared" si="40"/>
        <v>1130</v>
      </c>
    </row>
    <row r="2125" spans="1:11" x14ac:dyDescent="0.3">
      <c r="A2125" s="2">
        <f>IF(_xlfn.CONCAT(B2125:C2125)=_xlfn.CONCAT(B2124:C2124),MAX($A$2:A2124),MAX($A$2:A2124)+1)</f>
        <v>1065</v>
      </c>
      <c r="B2125" s="3">
        <v>45348</v>
      </c>
      <c r="C2125" s="2" t="s">
        <v>113</v>
      </c>
      <c r="D2125" s="47" t="str">
        <f>_xlfn.XLOOKUP(C2125,Proveedores!A:A,Proveedores!B:B)</f>
        <v>UNIMARC</v>
      </c>
      <c r="E2125" s="2">
        <v>29</v>
      </c>
      <c r="F2125" s="2" t="str">
        <f>_xlfn.XLOOKUP(E2125,Productos!A:A,Productos!B:B)</f>
        <v>CHAMPIÑONES BANDEJA</v>
      </c>
      <c r="G2125" s="2" t="str">
        <f>_xlfn.XLOOKUP(F2125,Productos!B:B,Productos!C:C)</f>
        <v>UN</v>
      </c>
      <c r="H2125" s="12">
        <v>1</v>
      </c>
      <c r="I2125" s="10">
        <v>18900</v>
      </c>
      <c r="J2125" s="10">
        <v>0</v>
      </c>
      <c r="K2125" s="10">
        <f t="shared" si="40"/>
        <v>18900</v>
      </c>
    </row>
    <row r="2126" spans="1:11" x14ac:dyDescent="0.3">
      <c r="A2126" s="2">
        <f>IF(_xlfn.CONCAT(B2126:C2126)=_xlfn.CONCAT(B2125:C2125),MAX($A$2:A2125),MAX($A$2:A2125)+1)</f>
        <v>1065</v>
      </c>
      <c r="B2126" s="3">
        <v>45348</v>
      </c>
      <c r="C2126" s="2" t="s">
        <v>113</v>
      </c>
      <c r="D2126" s="47" t="str">
        <f>_xlfn.XLOOKUP(C2126,Proveedores!A:A,Proveedores!B:B)</f>
        <v>UNIMARC</v>
      </c>
      <c r="E2126" s="2">
        <v>1008</v>
      </c>
      <c r="F2126" s="2" t="str">
        <f>_xlfn.XLOOKUP(E2126,Productos!A:A,Productos!B:B)</f>
        <v>PAN CASA</v>
      </c>
      <c r="G2126" s="2" t="str">
        <f>_xlfn.XLOOKUP(F2126,Productos!B:B,Productos!C:C)</f>
        <v>KG</v>
      </c>
      <c r="H2126" s="12">
        <v>0.68</v>
      </c>
      <c r="I2126" s="10">
        <v>2190</v>
      </c>
      <c r="J2126" s="10">
        <v>0</v>
      </c>
      <c r="K2126" s="10">
        <f t="shared" si="40"/>
        <v>1489</v>
      </c>
    </row>
    <row r="2127" spans="1:11" x14ac:dyDescent="0.3">
      <c r="A2127" s="2">
        <f>IF(_xlfn.CONCAT(B2127:C2127)=_xlfn.CONCAT(B2126:C2126),MAX($A$2:A2126),MAX($A$2:A2126)+1)</f>
        <v>1065</v>
      </c>
      <c r="B2127" s="3">
        <v>45348</v>
      </c>
      <c r="C2127" s="2" t="s">
        <v>113</v>
      </c>
      <c r="D2127" s="47" t="str">
        <f>_xlfn.XLOOKUP(C2127,Proveedores!A:A,Proveedores!B:B)</f>
        <v>UNIMARC</v>
      </c>
      <c r="E2127" s="2">
        <v>130</v>
      </c>
      <c r="F2127" s="2" t="str">
        <f>_xlfn.XLOOKUP(E2127,Productos!A:A,Productos!B:B)</f>
        <v>ATUN</v>
      </c>
      <c r="G2127" s="2" t="str">
        <f>_xlfn.XLOOKUP(F2127,Productos!B:B,Productos!C:C)</f>
        <v>UN</v>
      </c>
      <c r="H2127" s="12">
        <v>2</v>
      </c>
      <c r="I2127" s="10">
        <v>1550</v>
      </c>
      <c r="J2127" s="10">
        <v>1120</v>
      </c>
      <c r="K2127" s="10">
        <f t="shared" si="40"/>
        <v>1980</v>
      </c>
    </row>
    <row r="2128" spans="1:11" x14ac:dyDescent="0.3">
      <c r="A2128" s="2">
        <f>IF(_xlfn.CONCAT(B2128:C2128)=_xlfn.CONCAT(B2127:C2127),MAX($A$2:A2127),MAX($A$2:A2127)+1)</f>
        <v>1066</v>
      </c>
      <c r="B2128" s="3">
        <v>45342</v>
      </c>
      <c r="C2128" s="2" t="s">
        <v>466</v>
      </c>
      <c r="D2128" s="47" t="str">
        <f>_xlfn.XLOOKUP(C2128,Proveedores!A:A,Proveedores!B:B)</f>
        <v>ALVI SA</v>
      </c>
      <c r="E2128" s="2">
        <v>2</v>
      </c>
      <c r="F2128" s="2" t="str">
        <f>_xlfn.XLOOKUP(E2128,Productos!A:A,Productos!B:B)</f>
        <v>CREMA DE LECHE</v>
      </c>
      <c r="G2128" s="2" t="str">
        <f>_xlfn.XLOOKUP(F2128,Productos!B:B,Productos!C:C)</f>
        <v>LT</v>
      </c>
      <c r="H2128" s="12">
        <v>3</v>
      </c>
      <c r="I2128" s="10">
        <v>3550</v>
      </c>
      <c r="J2128" s="10">
        <v>0</v>
      </c>
      <c r="K2128" s="10">
        <f t="shared" ref="K2128:K2185" si="43">ROUND((H2128*I2128)-J2128, 0)</f>
        <v>10650</v>
      </c>
    </row>
    <row r="2129" spans="1:11" x14ac:dyDescent="0.3">
      <c r="A2129" s="2">
        <f>IF(_xlfn.CONCAT(B2129:C2129)=_xlfn.CONCAT(B2128:C2128),MAX($A$2:A2128),MAX($A$2:A2128)+1)</f>
        <v>1066</v>
      </c>
      <c r="B2129" s="3">
        <v>45342</v>
      </c>
      <c r="C2129" s="2" t="s">
        <v>466</v>
      </c>
      <c r="D2129" s="47" t="str">
        <f>_xlfn.XLOOKUP(C2129,Proveedores!A:A,Proveedores!B:B)</f>
        <v>ALVI SA</v>
      </c>
      <c r="E2129" s="2">
        <v>156</v>
      </c>
      <c r="F2129" s="2" t="str">
        <f>_xlfn.XLOOKUP(E2129,Productos!A:A,Productos!B:B)</f>
        <v>PASTA DI POMODORO</v>
      </c>
      <c r="G2129" s="2" t="str">
        <f>_xlfn.XLOOKUP(F2129,Productos!B:B,Productos!C:C)</f>
        <v>UN</v>
      </c>
      <c r="H2129" s="12">
        <v>1</v>
      </c>
      <c r="I2129" s="10">
        <v>1660</v>
      </c>
      <c r="J2129" s="10">
        <v>0</v>
      </c>
      <c r="K2129" s="10">
        <f t="shared" si="43"/>
        <v>1660</v>
      </c>
    </row>
    <row r="2130" spans="1:11" x14ac:dyDescent="0.3">
      <c r="A2130" s="2">
        <f>IF(_xlfn.CONCAT(B2130:C2130)=_xlfn.CONCAT(B2129:C2129),MAX($A$2:A2129),MAX($A$2:A2129)+1)</f>
        <v>1066</v>
      </c>
      <c r="B2130" s="3">
        <v>45342</v>
      </c>
      <c r="C2130" s="2" t="s">
        <v>466</v>
      </c>
      <c r="D2130" s="47" t="str">
        <f>_xlfn.XLOOKUP(C2130,Proveedores!A:A,Proveedores!B:B)</f>
        <v>ALVI SA</v>
      </c>
      <c r="E2130" s="2">
        <v>9</v>
      </c>
      <c r="F2130" s="2" t="str">
        <f>_xlfn.XLOOKUP(E2130,Productos!A:A,Productos!B:B)</f>
        <v>LECHE SEMIDESCREMADA</v>
      </c>
      <c r="G2130" s="2" t="str">
        <f>_xlfn.XLOOKUP(F2130,Productos!B:B,Productos!C:C)</f>
        <v>UN</v>
      </c>
      <c r="H2130" s="12">
        <v>12</v>
      </c>
      <c r="I2130" s="10">
        <v>990</v>
      </c>
      <c r="J2130" s="10">
        <v>0</v>
      </c>
      <c r="K2130" s="10">
        <f t="shared" si="43"/>
        <v>11880</v>
      </c>
    </row>
    <row r="2131" spans="1:11" x14ac:dyDescent="0.3">
      <c r="A2131" s="2">
        <f>IF(_xlfn.CONCAT(B2131:C2131)=_xlfn.CONCAT(B2130:C2130),MAX($A$2:A2130),MAX($A$2:A2130)+1)</f>
        <v>1066</v>
      </c>
      <c r="B2131" s="3">
        <v>45342</v>
      </c>
      <c r="C2131" s="2" t="s">
        <v>466</v>
      </c>
      <c r="D2131" s="47" t="str">
        <f>_xlfn.XLOOKUP(C2131,Proveedores!A:A,Proveedores!B:B)</f>
        <v>ALVI SA</v>
      </c>
      <c r="E2131" s="2">
        <v>1047</v>
      </c>
      <c r="F2131" s="2" t="str">
        <f>_xlfn.XLOOKUP(E2131,Productos!A:A,Productos!B:B)</f>
        <v>YOGHURT CASA</v>
      </c>
      <c r="G2131" s="2" t="str">
        <f>_xlfn.XLOOKUP(F2131,Productos!B:B,Productos!C:C)</f>
        <v>UN</v>
      </c>
      <c r="H2131" s="12">
        <v>6</v>
      </c>
      <c r="I2131" s="10">
        <v>460</v>
      </c>
      <c r="J2131" s="10">
        <v>0</v>
      </c>
      <c r="K2131" s="10">
        <f t="shared" si="43"/>
        <v>2760</v>
      </c>
    </row>
    <row r="2132" spans="1:11" x14ac:dyDescent="0.3">
      <c r="A2132" s="2">
        <f>IF(_xlfn.CONCAT(B2132:C2132)=_xlfn.CONCAT(B2131:C2131),MAX($A$2:A2131),MAX($A$2:A2131)+1)</f>
        <v>1066</v>
      </c>
      <c r="B2132" s="3">
        <v>45342</v>
      </c>
      <c r="C2132" s="2" t="s">
        <v>466</v>
      </c>
      <c r="D2132" s="47" t="str">
        <f>_xlfn.XLOOKUP(C2132,Proveedores!A:A,Proveedores!B:B)</f>
        <v>ALVI SA</v>
      </c>
      <c r="E2132" s="2">
        <v>121</v>
      </c>
      <c r="F2132" s="2" t="str">
        <f>_xlfn.XLOOKUP(E2132,Productos!A:A,Productos!B:B)</f>
        <v>SURTIDO PRIMAVERA</v>
      </c>
      <c r="G2132" s="2" t="str">
        <f>_xlfn.XLOOKUP(F2132,Productos!B:B,Productos!C:C)</f>
        <v>UN</v>
      </c>
      <c r="H2132" s="12">
        <v>1</v>
      </c>
      <c r="I2132" s="10">
        <v>4990</v>
      </c>
      <c r="J2132" s="10">
        <v>0</v>
      </c>
      <c r="K2132" s="10">
        <f t="shared" si="43"/>
        <v>4990</v>
      </c>
    </row>
    <row r="2133" spans="1:11" x14ac:dyDescent="0.3">
      <c r="A2133" s="2">
        <f>IF(_xlfn.CONCAT(B2133:C2133)=_xlfn.CONCAT(B2132:C2132),MAX($A$2:A2132),MAX($A$2:A2132)+1)</f>
        <v>1066</v>
      </c>
      <c r="B2133" s="3">
        <v>45342</v>
      </c>
      <c r="C2133" s="2" t="s">
        <v>466</v>
      </c>
      <c r="D2133" s="47" t="str">
        <f>_xlfn.XLOOKUP(C2133,Proveedores!A:A,Proveedores!B:B)</f>
        <v>ALVI SA</v>
      </c>
      <c r="E2133" s="2">
        <v>30</v>
      </c>
      <c r="F2133" s="2" t="str">
        <f>_xlfn.XLOOKUP(E2133,Productos!A:A,Productos!B:B)</f>
        <v>CHOCLO BOLSA 1KG</v>
      </c>
      <c r="G2133" s="2" t="str">
        <f>_xlfn.XLOOKUP(F2133,Productos!B:B,Productos!C:C)</f>
        <v>UN</v>
      </c>
      <c r="H2133" s="12">
        <v>1</v>
      </c>
      <c r="I2133" s="10">
        <v>4590</v>
      </c>
      <c r="J2133" s="10">
        <v>0</v>
      </c>
      <c r="K2133" s="10">
        <f t="shared" si="43"/>
        <v>4590</v>
      </c>
    </row>
    <row r="2134" spans="1:11" x14ac:dyDescent="0.3">
      <c r="A2134" s="2">
        <f>IF(_xlfn.CONCAT(B2134:C2134)=_xlfn.CONCAT(B2133:C2133),MAX($A$2:A2133),MAX($A$2:A2133)+1)</f>
        <v>1066</v>
      </c>
      <c r="B2134" s="3">
        <v>45342</v>
      </c>
      <c r="C2134" s="2" t="s">
        <v>466</v>
      </c>
      <c r="D2134" s="47" t="str">
        <f>_xlfn.XLOOKUP(C2134,Proveedores!A:A,Proveedores!B:B)</f>
        <v>ALVI SA</v>
      </c>
      <c r="E2134" s="2">
        <v>14</v>
      </c>
      <c r="F2134" s="2" t="str">
        <f>_xlfn.XLOOKUP(E2134,Productos!A:A,Productos!B:B)</f>
        <v>ARROZ</v>
      </c>
      <c r="G2134" s="2" t="str">
        <f>_xlfn.XLOOKUP(F2134,Productos!B:B,Productos!C:C)</f>
        <v>UN</v>
      </c>
      <c r="H2134" s="12">
        <v>10</v>
      </c>
      <c r="I2134" s="10">
        <v>1040</v>
      </c>
      <c r="J2134" s="10">
        <v>0</v>
      </c>
      <c r="K2134" s="10">
        <f t="shared" si="43"/>
        <v>10400</v>
      </c>
    </row>
    <row r="2135" spans="1:11" x14ac:dyDescent="0.3">
      <c r="A2135" s="2">
        <f>IF(_xlfn.CONCAT(B2135:C2135)=_xlfn.CONCAT(B2134:C2134),MAX($A$2:A2134),MAX($A$2:A2134)+1)</f>
        <v>1066</v>
      </c>
      <c r="B2135" s="3">
        <v>45342</v>
      </c>
      <c r="C2135" s="2" t="s">
        <v>466</v>
      </c>
      <c r="D2135" s="47" t="str">
        <f>_xlfn.XLOOKUP(C2135,Proveedores!A:A,Proveedores!B:B)</f>
        <v>ALVI SA</v>
      </c>
      <c r="E2135" s="2">
        <v>21</v>
      </c>
      <c r="F2135" s="2" t="str">
        <f>_xlfn.XLOOKUP(E2135,Productos!A:A,Productos!B:B)</f>
        <v>SALSA DE TOMATE</v>
      </c>
      <c r="G2135" s="2" t="str">
        <f>_xlfn.XLOOKUP(F2135,Productos!B:B,Productos!C:C)</f>
        <v>UN</v>
      </c>
      <c r="H2135" s="12">
        <v>6</v>
      </c>
      <c r="I2135" s="10">
        <v>310</v>
      </c>
      <c r="J2135" s="10">
        <v>0</v>
      </c>
      <c r="K2135" s="10">
        <f t="shared" si="43"/>
        <v>1860</v>
      </c>
    </row>
    <row r="2136" spans="1:11" x14ac:dyDescent="0.3">
      <c r="A2136" s="2">
        <f>IF(_xlfn.CONCAT(B2136:C2136)=_xlfn.CONCAT(B2135:C2135),MAX($A$2:A2135),MAX($A$2:A2135)+1)</f>
        <v>1066</v>
      </c>
      <c r="B2136" s="3">
        <v>45342</v>
      </c>
      <c r="C2136" s="2" t="s">
        <v>466</v>
      </c>
      <c r="D2136" s="47" t="str">
        <f>_xlfn.XLOOKUP(C2136,Proveedores!A:A,Proveedores!B:B)</f>
        <v>ALVI SA</v>
      </c>
      <c r="E2136" s="2">
        <v>1011</v>
      </c>
      <c r="F2136" s="2" t="str">
        <f>_xlfn.XLOOKUP(E2136,Productos!A:A,Productos!B:B)</f>
        <v>ART. LIMPIEZA</v>
      </c>
      <c r="G2136" s="2" t="str">
        <f>_xlfn.XLOOKUP(F2136,Productos!B:B,Productos!C:C)</f>
        <v>UN</v>
      </c>
      <c r="H2136" s="12">
        <v>3</v>
      </c>
      <c r="I2136" s="10">
        <v>580</v>
      </c>
      <c r="J2136" s="10">
        <v>0</v>
      </c>
      <c r="K2136" s="10">
        <f t="shared" si="43"/>
        <v>1740</v>
      </c>
    </row>
    <row r="2137" spans="1:11" x14ac:dyDescent="0.3">
      <c r="A2137" s="2">
        <f>IF(_xlfn.CONCAT(B2137:C2137)=_xlfn.CONCAT(B2136:C2136),MAX($A$2:A2136),MAX($A$2:A2136)+1)</f>
        <v>1066</v>
      </c>
      <c r="B2137" s="3">
        <v>45342</v>
      </c>
      <c r="C2137" s="2" t="s">
        <v>466</v>
      </c>
      <c r="D2137" s="47" t="str">
        <f>_xlfn.XLOOKUP(C2137,Proveedores!A:A,Proveedores!B:B)</f>
        <v>ALVI SA</v>
      </c>
      <c r="E2137" s="2">
        <v>1011</v>
      </c>
      <c r="F2137" s="2" t="str">
        <f>_xlfn.XLOOKUP(E2137,Productos!A:A,Productos!B:B)</f>
        <v>ART. LIMPIEZA</v>
      </c>
      <c r="G2137" s="2" t="str">
        <f>_xlfn.XLOOKUP(F2137,Productos!B:B,Productos!C:C)</f>
        <v>UN</v>
      </c>
      <c r="H2137" s="12">
        <v>1</v>
      </c>
      <c r="I2137" s="10">
        <v>1560</v>
      </c>
      <c r="J2137" s="10">
        <v>0</v>
      </c>
      <c r="K2137" s="10">
        <f t="shared" si="43"/>
        <v>1560</v>
      </c>
    </row>
    <row r="2138" spans="1:11" x14ac:dyDescent="0.3">
      <c r="A2138" s="2">
        <f>IF(_xlfn.CONCAT(B2138:C2138)=_xlfn.CONCAT(B2137:C2137),MAX($A$2:A2137),MAX($A$2:A2137)+1)</f>
        <v>1066</v>
      </c>
      <c r="B2138" s="3">
        <v>45342</v>
      </c>
      <c r="C2138" s="2" t="s">
        <v>466</v>
      </c>
      <c r="D2138" s="47" t="str">
        <f>_xlfn.XLOOKUP(C2138,Proveedores!A:A,Proveedores!B:B)</f>
        <v>ALVI SA</v>
      </c>
      <c r="E2138" s="2">
        <v>49</v>
      </c>
      <c r="F2138" s="2" t="str">
        <f>_xlfn.XLOOKUP(E2138,Productos!A:A,Productos!B:B)</f>
        <v>PAN RALLADO</v>
      </c>
      <c r="G2138" s="2" t="str">
        <f>_xlfn.XLOOKUP(F2138,Productos!B:B,Productos!C:C)</f>
        <v>UN</v>
      </c>
      <c r="H2138" s="12">
        <v>3</v>
      </c>
      <c r="I2138" s="10">
        <v>990</v>
      </c>
      <c r="J2138" s="10">
        <v>0</v>
      </c>
      <c r="K2138" s="10">
        <f t="shared" si="43"/>
        <v>2970</v>
      </c>
    </row>
    <row r="2139" spans="1:11" x14ac:dyDescent="0.3">
      <c r="A2139" s="2">
        <f>IF(_xlfn.CONCAT(B2139:C2139)=_xlfn.CONCAT(B2138:C2138),MAX($A$2:A2138),MAX($A$2:A2138)+1)</f>
        <v>1066</v>
      </c>
      <c r="B2139" s="3">
        <v>45342</v>
      </c>
      <c r="C2139" s="2" t="s">
        <v>466</v>
      </c>
      <c r="D2139" s="47" t="str">
        <f>_xlfn.XLOOKUP(C2139,Proveedores!A:A,Proveedores!B:B)</f>
        <v>ALVI SA</v>
      </c>
      <c r="E2139" s="2">
        <v>1011</v>
      </c>
      <c r="F2139" s="2" t="str">
        <f>_xlfn.XLOOKUP(E2139,Productos!A:A,Productos!B:B)</f>
        <v>ART. LIMPIEZA</v>
      </c>
      <c r="G2139" s="2" t="str">
        <f>_xlfn.XLOOKUP(F2139,Productos!B:B,Productos!C:C)</f>
        <v>UN</v>
      </c>
      <c r="H2139" s="12">
        <v>1</v>
      </c>
      <c r="I2139" s="10">
        <v>2610</v>
      </c>
      <c r="J2139" s="10">
        <v>0</v>
      </c>
      <c r="K2139" s="10">
        <f t="shared" si="43"/>
        <v>2610</v>
      </c>
    </row>
    <row r="2140" spans="1:11" x14ac:dyDescent="0.3">
      <c r="A2140" s="2">
        <f>IF(_xlfn.CONCAT(B2140:C2140)=_xlfn.CONCAT(B2139:C2139),MAX($A$2:A2139),MAX($A$2:A2139)+1)</f>
        <v>1066</v>
      </c>
      <c r="B2140" s="3">
        <v>45342</v>
      </c>
      <c r="C2140" s="2" t="s">
        <v>466</v>
      </c>
      <c r="D2140" s="47" t="str">
        <f>_xlfn.XLOOKUP(C2140,Proveedores!A:A,Proveedores!B:B)</f>
        <v>ALVI SA</v>
      </c>
      <c r="E2140" s="2">
        <v>103</v>
      </c>
      <c r="F2140" s="2" t="str">
        <f>_xlfn.XLOOKUP(E2140,Productos!A:A,Productos!B:B)</f>
        <v>QUESO CREMA</v>
      </c>
      <c r="G2140" s="2" t="str">
        <f>_xlfn.XLOOKUP(F2140,Productos!B:B,Productos!C:C)</f>
        <v>UN</v>
      </c>
      <c r="H2140" s="12">
        <v>2</v>
      </c>
      <c r="I2140" s="10">
        <v>690</v>
      </c>
      <c r="J2140" s="10">
        <v>0</v>
      </c>
      <c r="K2140" s="10">
        <f t="shared" si="43"/>
        <v>1380</v>
      </c>
    </row>
    <row r="2141" spans="1:11" x14ac:dyDescent="0.3">
      <c r="A2141" s="2">
        <f>IF(_xlfn.CONCAT(B2141:C2141)=_xlfn.CONCAT(B2140:C2140),MAX($A$2:A2140),MAX($A$2:A2140)+1)</f>
        <v>1066</v>
      </c>
      <c r="B2141" s="3">
        <v>45342</v>
      </c>
      <c r="C2141" s="2" t="s">
        <v>466</v>
      </c>
      <c r="D2141" s="47" t="str">
        <f>_xlfn.XLOOKUP(C2141,Proveedores!A:A,Proveedores!B:B)</f>
        <v>ALVI SA</v>
      </c>
      <c r="E2141" s="2">
        <v>91</v>
      </c>
      <c r="F2141" s="2" t="str">
        <f>_xlfn.XLOOKUP(E2141,Productos!A:A,Productos!B:B)</f>
        <v>CEBOLLA ESCABECHE</v>
      </c>
      <c r="G2141" s="2" t="str">
        <f>_xlfn.XLOOKUP(F2141,Productos!B:B,Productos!C:C)</f>
        <v>KG</v>
      </c>
      <c r="H2141" s="12">
        <v>1</v>
      </c>
      <c r="I2141" s="10">
        <v>970</v>
      </c>
      <c r="J2141" s="10">
        <v>0</v>
      </c>
      <c r="K2141" s="10">
        <f t="shared" si="43"/>
        <v>970</v>
      </c>
    </row>
    <row r="2142" spans="1:11" x14ac:dyDescent="0.3">
      <c r="A2142" s="2">
        <f>IF(_xlfn.CONCAT(B2142:C2142)=_xlfn.CONCAT(B2141:C2141),MAX($A$2:A2141),MAX($A$2:A2141)+1)</f>
        <v>1066</v>
      </c>
      <c r="B2142" s="3">
        <v>45342</v>
      </c>
      <c r="C2142" s="2" t="s">
        <v>466</v>
      </c>
      <c r="D2142" s="47" t="str">
        <f>_xlfn.XLOOKUP(C2142,Proveedores!A:A,Proveedores!B:B)</f>
        <v>ALVI SA</v>
      </c>
      <c r="E2142" s="2">
        <v>43</v>
      </c>
      <c r="F2142" s="2" t="str">
        <f>_xlfn.XLOOKUP(E2142,Productos!A:A,Productos!B:B)</f>
        <v>VINO BLANCO</v>
      </c>
      <c r="G2142" s="2" t="str">
        <f>_xlfn.XLOOKUP(F2142,Productos!B:B,Productos!C:C)</f>
        <v>UN</v>
      </c>
      <c r="H2142" s="12">
        <v>1</v>
      </c>
      <c r="I2142" s="10">
        <v>3700</v>
      </c>
      <c r="J2142" s="10">
        <v>0</v>
      </c>
      <c r="K2142" s="10">
        <f t="shared" si="43"/>
        <v>3700</v>
      </c>
    </row>
    <row r="2143" spans="1:11" x14ac:dyDescent="0.3">
      <c r="A2143" s="2">
        <f>IF(_xlfn.CONCAT(B2143:C2143)=_xlfn.CONCAT(B2142:C2142),MAX($A$2:A2142),MAX($A$2:A2142)+1)</f>
        <v>1066</v>
      </c>
      <c r="B2143" s="3">
        <v>45342</v>
      </c>
      <c r="C2143" s="2" t="s">
        <v>466</v>
      </c>
      <c r="D2143" s="47" t="str">
        <f>_xlfn.XLOOKUP(C2143,Proveedores!A:A,Proveedores!B:B)</f>
        <v>ALVI SA</v>
      </c>
      <c r="E2143" s="2">
        <v>11</v>
      </c>
      <c r="F2143" s="2" t="str">
        <f>_xlfn.XLOOKUP(E2143,Productos!A:A,Productos!B:B)</f>
        <v>PAN MOLDE</v>
      </c>
      <c r="G2143" s="2" t="str">
        <f>_xlfn.XLOOKUP(F2143,Productos!B:B,Productos!C:C)</f>
        <v>UN</v>
      </c>
      <c r="H2143" s="12">
        <v>2</v>
      </c>
      <c r="I2143" s="10">
        <v>1450</v>
      </c>
      <c r="J2143" s="10">
        <v>0</v>
      </c>
      <c r="K2143" s="10">
        <f t="shared" si="43"/>
        <v>2900</v>
      </c>
    </row>
    <row r="2144" spans="1:11" x14ac:dyDescent="0.3">
      <c r="A2144" s="2">
        <f>IF(_xlfn.CONCAT(B2144:C2144)=_xlfn.CONCAT(B2143:C2143),MAX($A$2:A2143),MAX($A$2:A2143)+1)</f>
        <v>1066</v>
      </c>
      <c r="B2144" s="3">
        <v>45342</v>
      </c>
      <c r="C2144" s="2" t="s">
        <v>466</v>
      </c>
      <c r="D2144" s="47" t="str">
        <f>_xlfn.XLOOKUP(C2144,Proveedores!A:A,Proveedores!B:B)</f>
        <v>ALVI SA</v>
      </c>
      <c r="E2144" s="2">
        <v>23</v>
      </c>
      <c r="F2144" s="2" t="str">
        <f>_xlfn.XLOOKUP(E2144,Productos!A:A,Productos!B:B)</f>
        <v>MARGARINA</v>
      </c>
      <c r="G2144" s="2" t="str">
        <f>_xlfn.XLOOKUP(F2144,Productos!B:B,Productos!C:C)</f>
        <v>UN</v>
      </c>
      <c r="H2144" s="12">
        <v>3</v>
      </c>
      <c r="I2144" s="10">
        <v>1620</v>
      </c>
      <c r="J2144" s="10">
        <v>0</v>
      </c>
      <c r="K2144" s="10">
        <f t="shared" si="43"/>
        <v>4860</v>
      </c>
    </row>
    <row r="2145" spans="1:11" x14ac:dyDescent="0.3">
      <c r="A2145" s="2">
        <f>IF(_xlfn.CONCAT(B2145:C2145)=_xlfn.CONCAT(B2144:C2144),MAX($A$2:A2144),MAX($A$2:A2144)+1)</f>
        <v>1066</v>
      </c>
      <c r="B2145" s="3">
        <v>45342</v>
      </c>
      <c r="C2145" s="2" t="s">
        <v>466</v>
      </c>
      <c r="D2145" s="47" t="str">
        <f>_xlfn.XLOOKUP(C2145,Proveedores!A:A,Proveedores!B:B)</f>
        <v>ALVI SA</v>
      </c>
      <c r="E2145" s="2">
        <v>5</v>
      </c>
      <c r="F2145" s="2" t="str">
        <f>_xlfn.XLOOKUP(E2145,Productos!A:A,Productos!B:B)</f>
        <v>FIDEOS - TALLARINES</v>
      </c>
      <c r="G2145" s="2" t="str">
        <f>_xlfn.XLOOKUP(F2145,Productos!B:B,Productos!C:C)</f>
        <v>UN</v>
      </c>
      <c r="H2145" s="12">
        <v>20</v>
      </c>
      <c r="I2145" s="10">
        <v>650</v>
      </c>
      <c r="J2145" s="10">
        <v>0</v>
      </c>
      <c r="K2145" s="10">
        <f t="shared" si="43"/>
        <v>13000</v>
      </c>
    </row>
    <row r="2146" spans="1:11" x14ac:dyDescent="0.3">
      <c r="A2146" s="2">
        <f>IF(_xlfn.CONCAT(B2146:C2146)=_xlfn.CONCAT(B2145:C2145),MAX($A$2:A2145),MAX($A$2:A2145)+1)</f>
        <v>1066</v>
      </c>
      <c r="B2146" s="3">
        <v>45342</v>
      </c>
      <c r="C2146" s="2" t="s">
        <v>466</v>
      </c>
      <c r="D2146" s="47" t="str">
        <f>_xlfn.XLOOKUP(C2146,Proveedores!A:A,Proveedores!B:B)</f>
        <v>ALVI SA</v>
      </c>
      <c r="E2146" s="2">
        <v>48</v>
      </c>
      <c r="F2146" s="2" t="str">
        <f>_xlfn.XLOOKUP(E2146,Productos!A:A,Productos!B:B)</f>
        <v>SAL COCINA</v>
      </c>
      <c r="G2146" s="2" t="str">
        <f>_xlfn.XLOOKUP(F2146,Productos!B:B,Productos!C:C)</f>
        <v>UN</v>
      </c>
      <c r="H2146" s="12">
        <v>3</v>
      </c>
      <c r="I2146" s="10">
        <v>400</v>
      </c>
      <c r="J2146" s="10">
        <v>0</v>
      </c>
      <c r="K2146" s="10">
        <f t="shared" si="43"/>
        <v>1200</v>
      </c>
    </row>
    <row r="2147" spans="1:11" x14ac:dyDescent="0.3">
      <c r="A2147" s="2">
        <f>IF(_xlfn.CONCAT(B2147:C2147)=_xlfn.CONCAT(B2146:C2146),MAX($A$2:A2146),MAX($A$2:A2146)+1)</f>
        <v>1066</v>
      </c>
      <c r="B2147" s="3">
        <v>45342</v>
      </c>
      <c r="C2147" s="2" t="s">
        <v>466</v>
      </c>
      <c r="D2147" s="47" t="str">
        <f>_xlfn.XLOOKUP(C2147,Proveedores!A:A,Proveedores!B:B)</f>
        <v>ALVI SA</v>
      </c>
      <c r="E2147" s="2">
        <v>1028</v>
      </c>
      <c r="F2147" s="2" t="str">
        <f>_xlfn.XLOOKUP(E2147,Productos!A:A,Productos!B:B)</f>
        <v>MOSTAZA</v>
      </c>
      <c r="G2147" s="2" t="str">
        <f>_xlfn.XLOOKUP(F2147,Productos!B:B,Productos!C:C)</f>
        <v>UN</v>
      </c>
      <c r="H2147" s="12">
        <v>1</v>
      </c>
      <c r="I2147" s="10">
        <v>1500</v>
      </c>
      <c r="J2147" s="10">
        <v>0</v>
      </c>
      <c r="K2147" s="10">
        <f t="shared" si="43"/>
        <v>1500</v>
      </c>
    </row>
    <row r="2148" spans="1:11" x14ac:dyDescent="0.3">
      <c r="A2148" s="2">
        <f>IF(_xlfn.CONCAT(B2148:C2148)=_xlfn.CONCAT(B2147:C2147),MAX($A$2:A2147),MAX($A$2:A2147)+1)</f>
        <v>1066</v>
      </c>
      <c r="B2148" s="3">
        <v>45342</v>
      </c>
      <c r="C2148" s="2" t="s">
        <v>466</v>
      </c>
      <c r="D2148" s="47" t="str">
        <f>_xlfn.XLOOKUP(C2148,Proveedores!A:A,Proveedores!B:B)</f>
        <v>ALVI SA</v>
      </c>
      <c r="E2148" s="2">
        <v>24</v>
      </c>
      <c r="F2148" s="2" t="str">
        <f>_xlfn.XLOOKUP(E2148,Productos!A:A,Productos!B:B)</f>
        <v>TOALLA PAPEL</v>
      </c>
      <c r="G2148" s="2" t="str">
        <f>_xlfn.XLOOKUP(F2148,Productos!B:B,Productos!C:C)</f>
        <v>UN</v>
      </c>
      <c r="H2148" s="12">
        <v>2</v>
      </c>
      <c r="I2148" s="10">
        <v>1890</v>
      </c>
      <c r="J2148" s="10">
        <v>0</v>
      </c>
      <c r="K2148" s="10">
        <f t="shared" si="43"/>
        <v>3780</v>
      </c>
    </row>
    <row r="2149" spans="1:11" x14ac:dyDescent="0.3">
      <c r="A2149" s="2">
        <f>IF(_xlfn.CONCAT(B2149:C2149)=_xlfn.CONCAT(B2148:C2148),MAX($A$2:A2148),MAX($A$2:A2148)+1)</f>
        <v>1066</v>
      </c>
      <c r="B2149" s="3">
        <v>45342</v>
      </c>
      <c r="C2149" s="2" t="s">
        <v>466</v>
      </c>
      <c r="D2149" s="47" t="str">
        <f>_xlfn.XLOOKUP(C2149,Proveedores!A:A,Proveedores!B:B)</f>
        <v>ALVI SA</v>
      </c>
      <c r="E2149" s="2">
        <v>1015</v>
      </c>
      <c r="F2149" s="2" t="str">
        <f>_xlfn.XLOOKUP(E2149,Productos!A:A,Productos!B:B)</f>
        <v>ISOTONICA</v>
      </c>
      <c r="G2149" s="2" t="str">
        <f>_xlfn.XLOOKUP(F2149,Productos!B:B,Productos!C:C)</f>
        <v>UN</v>
      </c>
      <c r="H2149" s="12">
        <v>3</v>
      </c>
      <c r="I2149" s="10">
        <v>1250</v>
      </c>
      <c r="J2149" s="10">
        <v>0</v>
      </c>
      <c r="K2149" s="10">
        <f t="shared" si="43"/>
        <v>3750</v>
      </c>
    </row>
    <row r="2150" spans="1:11" x14ac:dyDescent="0.3">
      <c r="A2150" s="2">
        <f>IF(_xlfn.CONCAT(B2150:C2150)=_xlfn.CONCAT(B2149:C2149),MAX($A$2:A2149),MAX($A$2:A2149)+1)</f>
        <v>1066</v>
      </c>
      <c r="B2150" s="3">
        <v>45342</v>
      </c>
      <c r="C2150" s="2" t="s">
        <v>466</v>
      </c>
      <c r="D2150" s="47" t="str">
        <f>_xlfn.XLOOKUP(C2150,Proveedores!A:A,Proveedores!B:B)</f>
        <v>ALVI SA</v>
      </c>
      <c r="E2150" s="2">
        <v>55</v>
      </c>
      <c r="F2150" s="2" t="str">
        <f>_xlfn.XLOOKUP(E2150,Productos!A:A,Productos!B:B)</f>
        <v>CERVEZA</v>
      </c>
      <c r="G2150" s="2" t="str">
        <f>_xlfn.XLOOKUP(F2150,Productos!B:B,Productos!C:C)</f>
        <v>UN</v>
      </c>
      <c r="H2150" s="12">
        <v>12</v>
      </c>
      <c r="I2150" s="10">
        <v>500</v>
      </c>
      <c r="J2150" s="10">
        <v>0</v>
      </c>
      <c r="K2150" s="10">
        <f t="shared" si="43"/>
        <v>6000</v>
      </c>
    </row>
    <row r="2151" spans="1:11" x14ac:dyDescent="0.3">
      <c r="A2151" s="2">
        <f>IF(_xlfn.CONCAT(B2151:C2151)=_xlfn.CONCAT(B2150:C2150),MAX($A$2:A2150),MAX($A$2:A2150)+1)</f>
        <v>1066</v>
      </c>
      <c r="B2151" s="3">
        <v>45342</v>
      </c>
      <c r="C2151" s="2" t="s">
        <v>466</v>
      </c>
      <c r="D2151" s="47" t="str">
        <f>_xlfn.XLOOKUP(C2151,Proveedores!A:A,Proveedores!B:B)</f>
        <v>ALVI SA</v>
      </c>
      <c r="E2151" s="2">
        <v>6</v>
      </c>
      <c r="F2151" s="2" t="str">
        <f>_xlfn.XLOOKUP(E2151,Productos!A:A,Productos!B:B)</f>
        <v>FIDEOS - SPAGHETI</v>
      </c>
      <c r="G2151" s="2" t="str">
        <f>_xlfn.XLOOKUP(F2151,Productos!B:B,Productos!C:C)</f>
        <v>UN</v>
      </c>
      <c r="H2151" s="12">
        <v>4</v>
      </c>
      <c r="I2151" s="10">
        <v>650</v>
      </c>
      <c r="J2151" s="10">
        <v>0</v>
      </c>
      <c r="K2151" s="10">
        <f t="shared" si="43"/>
        <v>2600</v>
      </c>
    </row>
    <row r="2152" spans="1:11" x14ac:dyDescent="0.3">
      <c r="A2152" s="2">
        <f>IF(_xlfn.CONCAT(B2152:C2152)=_xlfn.CONCAT(B2151:C2151),MAX($A$2:A2151),MAX($A$2:A2151)+1)</f>
        <v>1067</v>
      </c>
      <c r="B2152" s="3">
        <v>45342</v>
      </c>
      <c r="C2152" s="2" t="s">
        <v>651</v>
      </c>
      <c r="D2152" s="47" t="str">
        <f>_xlfn.XLOOKUP(C2152,Proveedores!A:A,Proveedores!B:B)</f>
        <v>LA POLAR</v>
      </c>
      <c r="E2152" s="2">
        <v>1043</v>
      </c>
      <c r="F2152" s="2" t="str">
        <f>_xlfn.XLOOKUP(E2152,Productos!A:A,Productos!B:B)</f>
        <v>DEUDAS CASA</v>
      </c>
      <c r="G2152" s="2" t="str">
        <f>_xlfn.XLOOKUP(F2152,Productos!B:B,Productos!C:C)</f>
        <v>UN</v>
      </c>
      <c r="H2152" s="12">
        <v>1</v>
      </c>
      <c r="I2152" s="10">
        <v>2961</v>
      </c>
      <c r="J2152" s="10">
        <v>0</v>
      </c>
      <c r="K2152" s="10">
        <f t="shared" si="43"/>
        <v>2961</v>
      </c>
    </row>
    <row r="2153" spans="1:11" x14ac:dyDescent="0.3">
      <c r="A2153" s="2">
        <f>IF(_xlfn.CONCAT(B2153:C2153)=_xlfn.CONCAT(B2152:C2152),MAX($A$2:A2152),MAX($A$2:A2152)+1)</f>
        <v>1068</v>
      </c>
      <c r="B2153" s="3">
        <v>45342</v>
      </c>
      <c r="C2153" s="2" t="s">
        <v>109</v>
      </c>
      <c r="D2153" s="47" t="str">
        <f>_xlfn.XLOOKUP(C2153,Proveedores!A:A,Proveedores!B:B)</f>
        <v>SANTA ISABEL</v>
      </c>
      <c r="E2153" s="2">
        <v>1009</v>
      </c>
      <c r="F2153" s="2" t="str">
        <f>_xlfn.XLOOKUP(E2153,Productos!A:A,Productos!B:B)</f>
        <v>CAFÉ</v>
      </c>
      <c r="G2153" s="2" t="str">
        <f>_xlfn.XLOOKUP(F2153,Productos!B:B,Productos!C:C)</f>
        <v>UN</v>
      </c>
      <c r="H2153" s="12">
        <v>1</v>
      </c>
      <c r="I2153" s="10">
        <v>6699</v>
      </c>
      <c r="J2153" s="10">
        <v>334</v>
      </c>
      <c r="K2153" s="10">
        <f t="shared" si="43"/>
        <v>6365</v>
      </c>
    </row>
    <row r="2154" spans="1:11" x14ac:dyDescent="0.3">
      <c r="A2154" s="2">
        <f>IF(_xlfn.CONCAT(B2154:C2154)=_xlfn.CONCAT(B2153:C2153),MAX($A$2:A2153),MAX($A$2:A2153)+1)</f>
        <v>1068</v>
      </c>
      <c r="B2154" s="3">
        <v>45342</v>
      </c>
      <c r="C2154" s="2" t="s">
        <v>109</v>
      </c>
      <c r="D2154" s="47" t="str">
        <f>_xlfn.XLOOKUP(C2154,Proveedores!A:A,Proveedores!B:B)</f>
        <v>SANTA ISABEL</v>
      </c>
      <c r="E2154" s="2">
        <v>29</v>
      </c>
      <c r="F2154" s="2" t="str">
        <f>_xlfn.XLOOKUP(E2154,Productos!A:A,Productos!B:B)</f>
        <v>CHAMPIÑONES BANDEJA</v>
      </c>
      <c r="G2154" s="2" t="str">
        <f>_xlfn.XLOOKUP(F2154,Productos!B:B,Productos!C:C)</f>
        <v>UN</v>
      </c>
      <c r="H2154" s="12">
        <v>2</v>
      </c>
      <c r="I2154" s="10">
        <v>1590</v>
      </c>
      <c r="J2154" s="10">
        <v>159</v>
      </c>
      <c r="K2154" s="10">
        <f t="shared" si="43"/>
        <v>3021</v>
      </c>
    </row>
    <row r="2155" spans="1:11" x14ac:dyDescent="0.3">
      <c r="A2155" s="2">
        <f>IF(_xlfn.CONCAT(B2155:C2155)=_xlfn.CONCAT(B2154:C2154),MAX($A$2:A2154),MAX($A$2:A2154)+1)</f>
        <v>1068</v>
      </c>
      <c r="B2155" s="3">
        <v>45342</v>
      </c>
      <c r="C2155" s="2" t="s">
        <v>109</v>
      </c>
      <c r="D2155" s="47" t="str">
        <f>_xlfn.XLOOKUP(C2155,Proveedores!A:A,Proveedores!B:B)</f>
        <v>SANTA ISABEL</v>
      </c>
      <c r="E2155" s="2">
        <v>42</v>
      </c>
      <c r="F2155" s="2" t="str">
        <f>_xlfn.XLOOKUP(E2155,Productos!A:A,Productos!B:B)</f>
        <v>PECHUGA POLLO</v>
      </c>
      <c r="G2155" s="2" t="str">
        <f>_xlfn.XLOOKUP(F2155,Productos!B:B,Productos!C:C)</f>
        <v>KG</v>
      </c>
      <c r="H2155" s="12">
        <f>2.51+2.72</f>
        <v>5.23</v>
      </c>
      <c r="I2155" s="10">
        <v>3390</v>
      </c>
      <c r="J2155" s="10">
        <f>461+426</f>
        <v>887</v>
      </c>
      <c r="K2155" s="10">
        <f t="shared" si="43"/>
        <v>16843</v>
      </c>
    </row>
    <row r="2156" spans="1:11" x14ac:dyDescent="0.3">
      <c r="A2156" s="2">
        <f>IF(_xlfn.CONCAT(B2156:C2156)=_xlfn.CONCAT(B2155:C2155),MAX($A$2:A2155),MAX($A$2:A2155)+1)</f>
        <v>1069</v>
      </c>
      <c r="B2156" s="3">
        <v>45352</v>
      </c>
      <c r="C2156" s="2" t="s">
        <v>109</v>
      </c>
      <c r="D2156" s="47" t="str">
        <f>_xlfn.XLOOKUP(C2156,Proveedores!A:A,Proveedores!B:B)</f>
        <v>SANTA ISABEL</v>
      </c>
      <c r="E2156" s="2">
        <v>1040</v>
      </c>
      <c r="F2156" s="2" t="str">
        <f>_xlfn.XLOOKUP(E2156,Productos!A:A,Productos!B:B)</f>
        <v>ACCESORIOS CASA</v>
      </c>
      <c r="G2156" s="2" t="str">
        <f>_xlfn.XLOOKUP(F2156,Productos!B:B,Productos!C:C)</f>
        <v>UN</v>
      </c>
      <c r="H2156" s="12">
        <v>1</v>
      </c>
      <c r="I2156" s="10">
        <v>1999</v>
      </c>
      <c r="J2156" s="10">
        <v>100</v>
      </c>
      <c r="K2156" s="10">
        <f t="shared" si="43"/>
        <v>1899</v>
      </c>
    </row>
    <row r="2157" spans="1:11" x14ac:dyDescent="0.3">
      <c r="A2157" s="2">
        <f>IF(_xlfn.CONCAT(B2157:C2157)=_xlfn.CONCAT(B2156:C2156),MAX($A$2:A2156),MAX($A$2:A2156)+1)</f>
        <v>1069</v>
      </c>
      <c r="B2157" s="3">
        <v>45352</v>
      </c>
      <c r="C2157" s="2" t="s">
        <v>109</v>
      </c>
      <c r="D2157" s="47" t="str">
        <f>_xlfn.XLOOKUP(C2157,Proveedores!A:A,Proveedores!B:B)</f>
        <v>SANTA ISABEL</v>
      </c>
      <c r="E2157" s="2">
        <v>29</v>
      </c>
      <c r="F2157" s="2" t="str">
        <f>_xlfn.XLOOKUP(E2157,Productos!A:A,Productos!B:B)</f>
        <v>CHAMPIÑONES BANDEJA</v>
      </c>
      <c r="G2157" s="2" t="str">
        <f>_xlfn.XLOOKUP(F2157,Productos!B:B,Productos!C:C)</f>
        <v>UN</v>
      </c>
      <c r="H2157" s="12">
        <v>1</v>
      </c>
      <c r="I2157" s="10">
        <v>1590</v>
      </c>
      <c r="J2157" s="10">
        <v>80</v>
      </c>
      <c r="K2157" s="10">
        <f t="shared" si="43"/>
        <v>1510</v>
      </c>
    </row>
    <row r="2158" spans="1:11" x14ac:dyDescent="0.3">
      <c r="A2158" s="2">
        <f>IF(_xlfn.CONCAT(B2158:C2158)=_xlfn.CONCAT(B2157:C2157),MAX($A$2:A2157),MAX($A$2:A2157)+1)</f>
        <v>1069</v>
      </c>
      <c r="B2158" s="3">
        <v>45352</v>
      </c>
      <c r="C2158" s="2" t="s">
        <v>109</v>
      </c>
      <c r="D2158" s="47" t="str">
        <f>_xlfn.XLOOKUP(C2158,Proveedores!A:A,Proveedores!B:B)</f>
        <v>SANTA ISABEL</v>
      </c>
      <c r="E2158" s="2">
        <v>79</v>
      </c>
      <c r="F2158" s="2" t="str">
        <f>_xlfn.XLOOKUP(E2158,Productos!A:A,Productos!B:B)</f>
        <v>CAJA TE</v>
      </c>
      <c r="G2158" s="2" t="str">
        <f>_xlfn.XLOOKUP(F2158,Productos!B:B,Productos!C:C)</f>
        <v>UN</v>
      </c>
      <c r="H2158" s="12">
        <v>1</v>
      </c>
      <c r="I2158" s="10">
        <v>2549</v>
      </c>
      <c r="J2158" s="10">
        <v>127</v>
      </c>
      <c r="K2158" s="10">
        <f t="shared" si="43"/>
        <v>2422</v>
      </c>
    </row>
    <row r="2159" spans="1:11" x14ac:dyDescent="0.3">
      <c r="A2159" s="2">
        <f>IF(_xlfn.CONCAT(B2159:C2159)=_xlfn.CONCAT(B2158:C2158),MAX($A$2:A2158),MAX($A$2:A2158)+1)</f>
        <v>1069</v>
      </c>
      <c r="B2159" s="3">
        <v>45352</v>
      </c>
      <c r="C2159" s="2" t="s">
        <v>109</v>
      </c>
      <c r="D2159" s="47" t="str">
        <f>_xlfn.XLOOKUP(C2159,Proveedores!A:A,Proveedores!B:B)</f>
        <v>SANTA ISABEL</v>
      </c>
      <c r="E2159" s="2">
        <v>1008</v>
      </c>
      <c r="F2159" s="2" t="str">
        <f>_xlfn.XLOOKUP(E2159,Productos!A:A,Productos!B:B)</f>
        <v>PAN CASA</v>
      </c>
      <c r="G2159" s="2" t="str">
        <f>_xlfn.XLOOKUP(F2159,Productos!B:B,Productos!C:C)</f>
        <v>KG</v>
      </c>
      <c r="H2159" s="12">
        <v>0.57399999999999995</v>
      </c>
      <c r="I2159" s="10">
        <v>2089</v>
      </c>
      <c r="J2159" s="10">
        <v>60</v>
      </c>
      <c r="K2159" s="10">
        <f t="shared" si="43"/>
        <v>1139</v>
      </c>
    </row>
    <row r="2160" spans="1:11" x14ac:dyDescent="0.3">
      <c r="A2160" s="2">
        <f>IF(_xlfn.CONCAT(B2160:C2160)=_xlfn.CONCAT(B2159:C2159),MAX($A$2:A2159),MAX($A$2:A2159)+1)</f>
        <v>1069</v>
      </c>
      <c r="B2160" s="3">
        <v>45352</v>
      </c>
      <c r="C2160" s="2" t="s">
        <v>109</v>
      </c>
      <c r="D2160" s="47" t="str">
        <f>_xlfn.XLOOKUP(C2160,Proveedores!A:A,Proveedores!B:B)</f>
        <v>SANTA ISABEL</v>
      </c>
      <c r="E2160" s="2">
        <v>16</v>
      </c>
      <c r="F2160" s="2" t="str">
        <f>_xlfn.XLOOKUP(E2160,Productos!A:A,Productos!B:B)</f>
        <v>HARINA</v>
      </c>
      <c r="G2160" s="2" t="str">
        <f>_xlfn.XLOOKUP(F2160,Productos!B:B,Productos!C:C)</f>
        <v>KG</v>
      </c>
      <c r="H2160" s="12">
        <v>2</v>
      </c>
      <c r="I2160" s="10">
        <v>1590</v>
      </c>
      <c r="J2160" s="10">
        <v>880</v>
      </c>
      <c r="K2160" s="10">
        <f t="shared" si="43"/>
        <v>2300</v>
      </c>
    </row>
    <row r="2161" spans="1:11" x14ac:dyDescent="0.3">
      <c r="A2161" s="2">
        <f>IF(_xlfn.CONCAT(B2161:C2161)=_xlfn.CONCAT(B2160:C2160),MAX($A$2:A2160),MAX($A$2:A2160)+1)</f>
        <v>1070</v>
      </c>
      <c r="B2161" s="3">
        <v>45342</v>
      </c>
      <c r="C2161" s="2" t="s">
        <v>911</v>
      </c>
      <c r="D2161" s="47" t="str">
        <f>_xlfn.XLOOKUP(C2161,Proveedores!A:A,Proveedores!B:B)</f>
        <v>TODO EN MODO</v>
      </c>
      <c r="E2161" s="2">
        <v>1038</v>
      </c>
      <c r="F2161" s="2" t="str">
        <f>_xlfn.XLOOKUP(E2161,Productos!A:A,Productos!B:B)</f>
        <v>ART. PERSONAL</v>
      </c>
      <c r="G2161" s="2" t="str">
        <f>_xlfn.XLOOKUP(F2161,Productos!B:B,Productos!C:C)</f>
        <v>UN</v>
      </c>
      <c r="H2161" s="12">
        <v>1</v>
      </c>
      <c r="I2161" s="10">
        <v>1000</v>
      </c>
      <c r="J2161" s="10">
        <v>0</v>
      </c>
      <c r="K2161" s="10">
        <f t="shared" si="43"/>
        <v>1000</v>
      </c>
    </row>
    <row r="2162" spans="1:11" x14ac:dyDescent="0.3">
      <c r="A2162" s="2">
        <f>IF(_xlfn.CONCAT(B2162:C2162)=_xlfn.CONCAT(B2161:C2161),MAX($A$2:A2161),MAX($A$2:A2161)+1)</f>
        <v>1071</v>
      </c>
      <c r="B2162" s="3">
        <v>45352</v>
      </c>
      <c r="C2162" s="2" t="s">
        <v>914</v>
      </c>
      <c r="D2162" s="47" t="str">
        <f>_xlfn.XLOOKUP(C2162,Proveedores!A:A,Proveedores!B:B)</f>
        <v>TRICOT</v>
      </c>
      <c r="E2162" s="2">
        <v>1043</v>
      </c>
      <c r="F2162" s="2" t="str">
        <f>_xlfn.XLOOKUP(E2162,Productos!A:A,Productos!B:B)</f>
        <v>DEUDAS CASA</v>
      </c>
      <c r="G2162" s="2" t="str">
        <f>_xlfn.XLOOKUP(F2162,Productos!B:B,Productos!C:C)</f>
        <v>UN</v>
      </c>
      <c r="H2162" s="12">
        <v>1</v>
      </c>
      <c r="I2162" s="10">
        <v>20000</v>
      </c>
      <c r="J2162" s="10">
        <v>0</v>
      </c>
      <c r="K2162" s="10">
        <f t="shared" si="43"/>
        <v>20000</v>
      </c>
    </row>
    <row r="2163" spans="1:11" x14ac:dyDescent="0.3">
      <c r="A2163" s="2">
        <f>IF(_xlfn.CONCAT(B2163:C2163)=_xlfn.CONCAT(B2162:C2162),MAX($A$2:A2162),MAX($A$2:A2162)+1)</f>
        <v>1072</v>
      </c>
      <c r="B2163" s="3">
        <v>45348</v>
      </c>
      <c r="C2163" s="2" t="s">
        <v>822</v>
      </c>
      <c r="D2163" s="47" t="str">
        <f>_xlfn.XLOOKUP(C2163,Proveedores!A:A,Proveedores!B:B)</f>
        <v>LIDER PEÑUELAS</v>
      </c>
      <c r="E2163" s="2">
        <v>157</v>
      </c>
      <c r="F2163" s="2" t="str">
        <f>_xlfn.XLOOKUP(E2163,Productos!A:A,Productos!B:B)</f>
        <v>RICOTTA</v>
      </c>
      <c r="G2163" s="2" t="str">
        <f>_xlfn.XLOOKUP(F2163,Productos!B:B,Productos!C:C)</f>
        <v>UN</v>
      </c>
      <c r="H2163" s="12">
        <v>1</v>
      </c>
      <c r="I2163" s="10">
        <v>4190</v>
      </c>
      <c r="J2163" s="10">
        <v>0</v>
      </c>
      <c r="K2163" s="10">
        <f t="shared" si="43"/>
        <v>4190</v>
      </c>
    </row>
    <row r="2164" spans="1:11" x14ac:dyDescent="0.3">
      <c r="A2164" s="2">
        <f>IF(_xlfn.CONCAT(B2164:C2164)=_xlfn.CONCAT(B2163:C2163),MAX($A$2:A2163),MAX($A$2:A2163)+1)</f>
        <v>1072</v>
      </c>
      <c r="B2164" s="3">
        <v>45348</v>
      </c>
      <c r="C2164" s="2" t="s">
        <v>822</v>
      </c>
      <c r="D2164" s="47" t="str">
        <f>_xlfn.XLOOKUP(C2164,Proveedores!A:A,Proveedores!B:B)</f>
        <v>LIDER PEÑUELAS</v>
      </c>
      <c r="E2164" s="2">
        <v>1038</v>
      </c>
      <c r="F2164" s="2" t="str">
        <f>_xlfn.XLOOKUP(E2164,Productos!A:A,Productos!B:B)</f>
        <v>ART. PERSONAL</v>
      </c>
      <c r="G2164" s="2" t="str">
        <f>_xlfn.XLOOKUP(F2164,Productos!B:B,Productos!C:C)</f>
        <v>UN</v>
      </c>
      <c r="H2164" s="12">
        <v>4</v>
      </c>
      <c r="I2164" s="10">
        <v>1000</v>
      </c>
      <c r="J2164" s="10">
        <v>0</v>
      </c>
      <c r="K2164" s="10">
        <f t="shared" si="43"/>
        <v>4000</v>
      </c>
    </row>
    <row r="2165" spans="1:11" x14ac:dyDescent="0.3">
      <c r="A2165" s="2">
        <f>IF(_xlfn.CONCAT(B2165:C2165)=_xlfn.CONCAT(B2164:C2164),MAX($A$2:A2164),MAX($A$2:A2164)+1)</f>
        <v>1073</v>
      </c>
      <c r="B2165" s="3">
        <v>45342</v>
      </c>
      <c r="C2165" s="2" t="s">
        <v>160</v>
      </c>
      <c r="D2165" s="47" t="str">
        <f>_xlfn.XLOOKUP(C2165,Proveedores!A:A,Proveedores!B:B)</f>
        <v>CARNES KAR</v>
      </c>
      <c r="E2165" s="2">
        <v>70</v>
      </c>
      <c r="F2165" s="2" t="str">
        <f>_xlfn.XLOOKUP(E2165,Productos!A:A,Productos!B:B)</f>
        <v>CARNE VACUNO</v>
      </c>
      <c r="G2165" s="2" t="str">
        <f>_xlfn.XLOOKUP(F2165,Productos!B:B,Productos!C:C)</f>
        <v>KG</v>
      </c>
      <c r="H2165" s="12">
        <v>1.3979999999999999</v>
      </c>
      <c r="I2165" s="10">
        <v>4198</v>
      </c>
      <c r="J2165" s="10">
        <v>0</v>
      </c>
      <c r="K2165" s="10">
        <f t="shared" si="43"/>
        <v>5869</v>
      </c>
    </row>
    <row r="2166" spans="1:11" x14ac:dyDescent="0.3">
      <c r="A2166" s="2">
        <f>IF(_xlfn.CONCAT(B2166:C2166)=_xlfn.CONCAT(B2165:C2165),MAX($A$2:A2165),MAX($A$2:A2165)+1)</f>
        <v>1073</v>
      </c>
      <c r="B2166" s="3">
        <v>45342</v>
      </c>
      <c r="C2166" s="2" t="s">
        <v>160</v>
      </c>
      <c r="D2166" s="47" t="str">
        <f>_xlfn.XLOOKUP(C2166,Proveedores!A:A,Proveedores!B:B)</f>
        <v>CARNES KAR</v>
      </c>
      <c r="E2166" s="2">
        <v>70</v>
      </c>
      <c r="F2166" s="2" t="str">
        <f>_xlfn.XLOOKUP(E2166,Productos!A:A,Productos!B:B)</f>
        <v>CARNE VACUNO</v>
      </c>
      <c r="G2166" s="2" t="str">
        <f>_xlfn.XLOOKUP(F2166,Productos!B:B,Productos!C:C)</f>
        <v>KG</v>
      </c>
      <c r="H2166" s="12">
        <v>1.47</v>
      </c>
      <c r="I2166" s="10">
        <v>7498</v>
      </c>
      <c r="J2166" s="10">
        <v>0</v>
      </c>
      <c r="K2166" s="10">
        <f t="shared" si="43"/>
        <v>11022</v>
      </c>
    </row>
    <row r="2167" spans="1:11" x14ac:dyDescent="0.3">
      <c r="A2167" s="2">
        <f>IF(_xlfn.CONCAT(B2167:C2167)=_xlfn.CONCAT(B2166:C2166),MAX($A$2:A2166),MAX($A$2:A2166)+1)</f>
        <v>1073</v>
      </c>
      <c r="B2167" s="3">
        <v>45342</v>
      </c>
      <c r="C2167" s="2" t="s">
        <v>160</v>
      </c>
      <c r="D2167" s="47" t="str">
        <f>_xlfn.XLOOKUP(C2167,Proveedores!A:A,Proveedores!B:B)</f>
        <v>CARNES KAR</v>
      </c>
      <c r="E2167" s="2">
        <v>70</v>
      </c>
      <c r="F2167" s="2" t="str">
        <f>_xlfn.XLOOKUP(E2167,Productos!A:A,Productos!B:B)</f>
        <v>CARNE VACUNO</v>
      </c>
      <c r="G2167" s="2" t="str">
        <f>_xlfn.XLOOKUP(F2167,Productos!B:B,Productos!C:C)</f>
        <v>KG</v>
      </c>
      <c r="H2167" s="12">
        <v>2.1419999999999999</v>
      </c>
      <c r="I2167" s="10">
        <v>4198</v>
      </c>
      <c r="J2167" s="10">
        <v>0</v>
      </c>
      <c r="K2167" s="10">
        <f t="shared" si="43"/>
        <v>8992</v>
      </c>
    </row>
    <row r="2168" spans="1:11" x14ac:dyDescent="0.3">
      <c r="A2168" s="2">
        <f>IF(_xlfn.CONCAT(B2168:C2168)=_xlfn.CONCAT(B2167:C2167),MAX($A$2:A2167),MAX($A$2:A2167)+1)</f>
        <v>1074</v>
      </c>
      <c r="B2168" s="3">
        <v>45348</v>
      </c>
      <c r="C2168" s="2" t="s">
        <v>370</v>
      </c>
      <c r="D2168" s="47" t="str">
        <f>_xlfn.XLOOKUP(C2168,Proveedores!A:A,Proveedores!B:B)</f>
        <v>CARNES KAR LS</v>
      </c>
      <c r="E2168" s="2">
        <v>70</v>
      </c>
      <c r="F2168" s="2" t="str">
        <f>_xlfn.XLOOKUP(E2168,Productos!A:A,Productos!B:B)</f>
        <v>CARNE VACUNO</v>
      </c>
      <c r="G2168" s="2" t="str">
        <f>_xlfn.XLOOKUP(F2168,Productos!B:B,Productos!C:C)</f>
        <v>KG</v>
      </c>
      <c r="H2168" s="12">
        <v>0.82199999999999995</v>
      </c>
      <c r="I2168" s="10">
        <v>7998</v>
      </c>
      <c r="J2168" s="10">
        <v>0</v>
      </c>
      <c r="K2168" s="10">
        <f t="shared" si="43"/>
        <v>6574</v>
      </c>
    </row>
    <row r="2169" spans="1:11" x14ac:dyDescent="0.3">
      <c r="A2169" s="2">
        <f>IF(_xlfn.CONCAT(B2169:C2169)=_xlfn.CONCAT(B2168:C2168),MAX($A$2:A2168),MAX($A$2:A2168)+1)</f>
        <v>1074</v>
      </c>
      <c r="B2169" s="3">
        <v>45348</v>
      </c>
      <c r="C2169" s="2" t="s">
        <v>370</v>
      </c>
      <c r="D2169" s="47" t="str">
        <f>_xlfn.XLOOKUP(C2169,Proveedores!A:A,Proveedores!B:B)</f>
        <v>CARNES KAR LS</v>
      </c>
      <c r="E2169" s="2">
        <v>70</v>
      </c>
      <c r="F2169" s="2" t="str">
        <f>_xlfn.XLOOKUP(E2169,Productos!A:A,Productos!B:B)</f>
        <v>CARNE VACUNO</v>
      </c>
      <c r="G2169" s="2" t="str">
        <f>_xlfn.XLOOKUP(F2169,Productos!B:B,Productos!C:C)</f>
        <v>KG</v>
      </c>
      <c r="H2169" s="12">
        <v>0.80200000000000005</v>
      </c>
      <c r="I2169" s="10">
        <v>2998</v>
      </c>
      <c r="J2169" s="10">
        <v>0</v>
      </c>
      <c r="K2169" s="10">
        <f t="shared" si="43"/>
        <v>2404</v>
      </c>
    </row>
    <row r="2170" spans="1:11" x14ac:dyDescent="0.3">
      <c r="A2170" s="2">
        <f>IF(_xlfn.CONCAT(B2170:C2170)=_xlfn.CONCAT(B2169:C2169),MAX($A$2:A2169),MAX($A$2:A2169)+1)</f>
        <v>1075</v>
      </c>
      <c r="B2170" s="3">
        <v>45352</v>
      </c>
      <c r="C2170" s="2" t="s">
        <v>160</v>
      </c>
      <c r="D2170" s="47" t="str">
        <f>_xlfn.XLOOKUP(C2170,Proveedores!A:A,Proveedores!B:B)</f>
        <v>CARNES KAR</v>
      </c>
      <c r="E2170" s="2">
        <v>70</v>
      </c>
      <c r="F2170" s="2" t="str">
        <f>_xlfn.XLOOKUP(E2170,Productos!A:A,Productos!B:B)</f>
        <v>CARNE VACUNO</v>
      </c>
      <c r="G2170" s="2" t="str">
        <f>_xlfn.XLOOKUP(F2170,Productos!B:B,Productos!C:C)</f>
        <v>KG</v>
      </c>
      <c r="H2170" s="12">
        <v>1.0780000000000001</v>
      </c>
      <c r="I2170" s="10">
        <v>4198</v>
      </c>
      <c r="J2170" s="10">
        <v>0</v>
      </c>
      <c r="K2170" s="10">
        <f t="shared" si="43"/>
        <v>4525</v>
      </c>
    </row>
    <row r="2171" spans="1:11" x14ac:dyDescent="0.3">
      <c r="A2171" s="2">
        <f>IF(_xlfn.CONCAT(B2171:C2171)=_xlfn.CONCAT(B2170:C2170),MAX($A$2:A2170),MAX($A$2:A2170)+1)</f>
        <v>1075</v>
      </c>
      <c r="B2171" s="3">
        <v>45352</v>
      </c>
      <c r="C2171" s="2" t="s">
        <v>160</v>
      </c>
      <c r="D2171" s="47" t="str">
        <f>_xlfn.XLOOKUP(C2171,Proveedores!A:A,Proveedores!B:B)</f>
        <v>CARNES KAR</v>
      </c>
      <c r="E2171" s="2">
        <v>70</v>
      </c>
      <c r="F2171" s="2" t="str">
        <f>_xlfn.XLOOKUP(E2171,Productos!A:A,Productos!B:B)</f>
        <v>CARNE VACUNO</v>
      </c>
      <c r="G2171" s="2" t="str">
        <f>_xlfn.XLOOKUP(F2171,Productos!B:B,Productos!C:C)</f>
        <v>KG</v>
      </c>
      <c r="H2171" s="12">
        <v>2.3140000000000001</v>
      </c>
      <c r="I2171" s="10">
        <v>7998</v>
      </c>
      <c r="J2171" s="10">
        <v>0</v>
      </c>
      <c r="K2171" s="10">
        <f t="shared" si="43"/>
        <v>18507</v>
      </c>
    </row>
    <row r="2172" spans="1:11" x14ac:dyDescent="0.3">
      <c r="A2172" s="2">
        <f>IF(_xlfn.CONCAT(B2172:C2172)=_xlfn.CONCAT(B2171:C2171),MAX($A$2:A2171),MAX($A$2:A2171)+1)</f>
        <v>1076</v>
      </c>
      <c r="B2172" s="3">
        <v>45342</v>
      </c>
      <c r="C2172" s="2" t="s">
        <v>263</v>
      </c>
      <c r="D2172" s="47" t="str">
        <f>_xlfn.XLOOKUP(C2172,Proveedores!A:A,Proveedores!B:B)</f>
        <v>FARMACIAS FENIX</v>
      </c>
      <c r="E2172" s="2">
        <v>1005</v>
      </c>
      <c r="F2172" s="2" t="str">
        <f>_xlfn.XLOOKUP(E2172,Productos!A:A,Productos!B:B)</f>
        <v>MEDICAMENTOS CASA</v>
      </c>
      <c r="G2172" s="2" t="str">
        <f>_xlfn.XLOOKUP(F2172,Productos!B:B,Productos!C:C)</f>
        <v>UN</v>
      </c>
      <c r="H2172" s="12">
        <v>4</v>
      </c>
      <c r="I2172" s="10">
        <v>2600</v>
      </c>
      <c r="J2172" s="10">
        <v>0</v>
      </c>
      <c r="K2172" s="10">
        <f t="shared" si="43"/>
        <v>10400</v>
      </c>
    </row>
    <row r="2173" spans="1:11" x14ac:dyDescent="0.3">
      <c r="A2173" s="2">
        <f>IF(_xlfn.CONCAT(B2173:C2173)=_xlfn.CONCAT(B2172:C2172),MAX($A$2:A2172),MAX($A$2:A2172)+1)</f>
        <v>1077</v>
      </c>
      <c r="B2173" s="3">
        <v>45352</v>
      </c>
      <c r="C2173" s="2" t="s">
        <v>263</v>
      </c>
      <c r="D2173" s="47" t="str">
        <f>_xlfn.XLOOKUP(C2173,Proveedores!A:A,Proveedores!B:B)</f>
        <v>FARMACIAS FENIX</v>
      </c>
      <c r="E2173" s="2">
        <v>1005</v>
      </c>
      <c r="F2173" s="2" t="str">
        <f>_xlfn.XLOOKUP(E2173,Productos!A:A,Productos!B:B)</f>
        <v>MEDICAMENTOS CASA</v>
      </c>
      <c r="G2173" s="2" t="str">
        <f>_xlfn.XLOOKUP(F2173,Productos!B:B,Productos!C:C)</f>
        <v>UN</v>
      </c>
      <c r="H2173" s="12">
        <v>3</v>
      </c>
      <c r="I2173" s="10">
        <v>1633.3333333333333</v>
      </c>
      <c r="J2173" s="10">
        <v>0</v>
      </c>
      <c r="K2173" s="10">
        <f t="shared" si="43"/>
        <v>4900</v>
      </c>
    </row>
    <row r="2174" spans="1:11" x14ac:dyDescent="0.3">
      <c r="A2174" s="2">
        <f>IF(_xlfn.CONCAT(B2174:C2174)=_xlfn.CONCAT(B2173:C2173),MAX($A$2:A2173),MAX($A$2:A2173)+1)</f>
        <v>1078</v>
      </c>
      <c r="B2174" s="3">
        <v>45342</v>
      </c>
      <c r="C2174" s="2" t="s">
        <v>407</v>
      </c>
      <c r="D2174" s="47" t="str">
        <f>_xlfn.XLOOKUP(C2174,Proveedores!A:A,Proveedores!B:B)</f>
        <v>COMERCIAL MAICAO</v>
      </c>
      <c r="E2174" s="2">
        <v>1038</v>
      </c>
      <c r="F2174" s="2" t="str">
        <f>_xlfn.XLOOKUP(E2174,Productos!A:A,Productos!B:B)</f>
        <v>ART. PERSONAL</v>
      </c>
      <c r="G2174" s="2" t="str">
        <f>_xlfn.XLOOKUP(F2174,Productos!B:B,Productos!C:C)</f>
        <v>UN</v>
      </c>
      <c r="H2174" s="12">
        <v>1</v>
      </c>
      <c r="I2174" s="10">
        <v>1599</v>
      </c>
      <c r="J2174" s="10">
        <v>599</v>
      </c>
      <c r="K2174" s="10">
        <f t="shared" si="43"/>
        <v>1000</v>
      </c>
    </row>
    <row r="2175" spans="1:11" x14ac:dyDescent="0.3">
      <c r="A2175" s="2">
        <f>IF(_xlfn.CONCAT(B2175:C2175)=_xlfn.CONCAT(B2174:C2174),MAX($A$2:A2174),MAX($A$2:A2174)+1)</f>
        <v>1078</v>
      </c>
      <c r="B2175" s="3">
        <v>45342</v>
      </c>
      <c r="C2175" s="2" t="s">
        <v>407</v>
      </c>
      <c r="D2175" s="47" t="str">
        <f>_xlfn.XLOOKUP(C2175,Proveedores!A:A,Proveedores!B:B)</f>
        <v>COMERCIAL MAICAO</v>
      </c>
      <c r="E2175" s="2">
        <v>1038</v>
      </c>
      <c r="F2175" s="2" t="str">
        <f>_xlfn.XLOOKUP(E2175,Productos!A:A,Productos!B:B)</f>
        <v>ART. PERSONAL</v>
      </c>
      <c r="G2175" s="2" t="str">
        <f>_xlfn.XLOOKUP(F2175,Productos!B:B,Productos!C:C)</f>
        <v>UN</v>
      </c>
      <c r="H2175" s="12">
        <v>1</v>
      </c>
      <c r="I2175" s="10">
        <v>2999</v>
      </c>
      <c r="J2175" s="10">
        <v>699</v>
      </c>
      <c r="K2175" s="10">
        <f t="shared" si="43"/>
        <v>2300</v>
      </c>
    </row>
    <row r="2176" spans="1:11" x14ac:dyDescent="0.3">
      <c r="A2176" s="2">
        <f>IF(_xlfn.CONCAT(B2176:C2176)=_xlfn.CONCAT(B2175:C2175),MAX($A$2:A2175),MAX($A$2:A2175)+1)</f>
        <v>1079</v>
      </c>
      <c r="B2176" s="3">
        <v>45347</v>
      </c>
      <c r="C2176" s="2" t="s">
        <v>221</v>
      </c>
      <c r="D2176" s="47" t="str">
        <f>_xlfn.XLOOKUP(C2176,Proveedores!A:A,Proveedores!B:B)</f>
        <v>FAMA</v>
      </c>
      <c r="E2176" s="2">
        <v>1016</v>
      </c>
      <c r="F2176" s="2" t="str">
        <f>_xlfn.XLOOKUP(E2176,Productos!A:A,Productos!B:B)</f>
        <v>HELADO CASA</v>
      </c>
      <c r="G2176" s="2" t="str">
        <f>_xlfn.XLOOKUP(F2176,Productos!B:B,Productos!C:C)</f>
        <v>UN</v>
      </c>
      <c r="H2176" s="12">
        <v>1</v>
      </c>
      <c r="I2176" s="10">
        <v>990</v>
      </c>
      <c r="J2176" s="10">
        <v>0</v>
      </c>
      <c r="K2176" s="10">
        <f t="shared" si="43"/>
        <v>990</v>
      </c>
    </row>
    <row r="2177" spans="1:11" x14ac:dyDescent="0.3">
      <c r="A2177" s="2">
        <f>IF(_xlfn.CONCAT(B2177:C2177)=_xlfn.CONCAT(B2176:C2176),MAX($A$2:A2176),MAX($A$2:A2176)+1)</f>
        <v>1080</v>
      </c>
      <c r="B2177" s="3">
        <v>45350</v>
      </c>
      <c r="C2177" s="2" t="s">
        <v>221</v>
      </c>
      <c r="D2177" s="47" t="str">
        <f>_xlfn.XLOOKUP(C2177,Proveedores!A:A,Proveedores!B:B)</f>
        <v>FAMA</v>
      </c>
      <c r="E2177" s="2">
        <v>55</v>
      </c>
      <c r="F2177" s="2" t="str">
        <f>_xlfn.XLOOKUP(E2177,Productos!A:A,Productos!B:B)</f>
        <v>CERVEZA</v>
      </c>
      <c r="G2177" s="2" t="str">
        <f>_xlfn.XLOOKUP(F2177,Productos!B:B,Productos!C:C)</f>
        <v>UN</v>
      </c>
      <c r="H2177" s="12">
        <v>2</v>
      </c>
      <c r="I2177" s="10">
        <v>1200</v>
      </c>
      <c r="J2177" s="10">
        <v>0</v>
      </c>
      <c r="K2177" s="10">
        <f t="shared" si="43"/>
        <v>2400</v>
      </c>
    </row>
    <row r="2178" spans="1:11" x14ac:dyDescent="0.3">
      <c r="A2178" s="2">
        <f>IF(_xlfn.CONCAT(B2178:C2178)=_xlfn.CONCAT(B2177:C2177),MAX($A$2:A2177),MAX($A$2:A2177)+1)</f>
        <v>1081</v>
      </c>
      <c r="B2178" s="3">
        <v>45339</v>
      </c>
      <c r="C2178" s="2" t="s">
        <v>221</v>
      </c>
      <c r="D2178" s="47" t="str">
        <f>_xlfn.XLOOKUP(C2178,Proveedores!A:A,Proveedores!B:B)</f>
        <v>FAMA</v>
      </c>
      <c r="E2178" s="2">
        <v>1015</v>
      </c>
      <c r="F2178" s="2" t="str">
        <f>_xlfn.XLOOKUP(E2178,Productos!A:A,Productos!B:B)</f>
        <v>ISOTONICA</v>
      </c>
      <c r="G2178" s="2" t="str">
        <f>_xlfn.XLOOKUP(F2178,Productos!B:B,Productos!C:C)</f>
        <v>UN</v>
      </c>
      <c r="H2178" s="12">
        <v>1</v>
      </c>
      <c r="I2178" s="10">
        <v>1650</v>
      </c>
      <c r="J2178" s="10">
        <v>0</v>
      </c>
      <c r="K2178" s="10">
        <f t="shared" si="43"/>
        <v>1650</v>
      </c>
    </row>
    <row r="2179" spans="1:11" x14ac:dyDescent="0.3">
      <c r="A2179" s="2">
        <f>IF(_xlfn.CONCAT(B2179:C2179)=_xlfn.CONCAT(B2178:C2178),MAX($A$2:A2178),MAX($A$2:A2178)+1)</f>
        <v>1081</v>
      </c>
      <c r="B2179" s="3">
        <v>45339</v>
      </c>
      <c r="C2179" s="2" t="s">
        <v>221</v>
      </c>
      <c r="D2179" s="47" t="str">
        <f>_xlfn.XLOOKUP(C2179,Proveedores!A:A,Proveedores!B:B)</f>
        <v>FAMA</v>
      </c>
      <c r="E2179" s="2">
        <v>55</v>
      </c>
      <c r="F2179" s="2" t="str">
        <f>_xlfn.XLOOKUP(E2179,Productos!A:A,Productos!B:B)</f>
        <v>CERVEZA</v>
      </c>
      <c r="G2179" s="2" t="str">
        <f>_xlfn.XLOOKUP(F2179,Productos!B:B,Productos!C:C)</f>
        <v>UN</v>
      </c>
      <c r="H2179" s="12">
        <v>2</v>
      </c>
      <c r="I2179" s="10">
        <v>1200</v>
      </c>
      <c r="J2179" s="10">
        <v>0</v>
      </c>
      <c r="K2179" s="10">
        <f t="shared" si="43"/>
        <v>2400</v>
      </c>
    </row>
    <row r="2180" spans="1:11" x14ac:dyDescent="0.3">
      <c r="A2180" s="2">
        <f>IF(_xlfn.CONCAT(B2180:C2180)=_xlfn.CONCAT(B2179:C2179),MAX($A$2:A2179),MAX($A$2:A2179)+1)</f>
        <v>1082</v>
      </c>
      <c r="B2180" s="3">
        <v>45336</v>
      </c>
      <c r="C2180" s="2" t="s">
        <v>221</v>
      </c>
      <c r="D2180" s="47" t="str">
        <f>_xlfn.XLOOKUP(C2180,Proveedores!A:A,Proveedores!B:B)</f>
        <v>FAMA</v>
      </c>
      <c r="E2180" s="2">
        <v>55</v>
      </c>
      <c r="F2180" s="2" t="str">
        <f>_xlfn.XLOOKUP(E2180,Productos!A:A,Productos!B:B)</f>
        <v>CERVEZA</v>
      </c>
      <c r="G2180" s="2" t="str">
        <f>_xlfn.XLOOKUP(F2180,Productos!B:B,Productos!C:C)</f>
        <v>UN</v>
      </c>
      <c r="H2180" s="12">
        <v>2</v>
      </c>
      <c r="I2180" s="10">
        <v>1200</v>
      </c>
      <c r="J2180" s="10">
        <v>0</v>
      </c>
      <c r="K2180" s="10">
        <f t="shared" si="43"/>
        <v>2400</v>
      </c>
    </row>
    <row r="2181" spans="1:11" x14ac:dyDescent="0.3">
      <c r="A2181" s="2">
        <f>IF(_xlfn.CONCAT(B2181:C2181)=_xlfn.CONCAT(B2180:C2180),MAX($A$2:A2180),MAX($A$2:A2180)+1)</f>
        <v>1083</v>
      </c>
      <c r="B2181" s="3">
        <v>45349</v>
      </c>
      <c r="C2181" s="2" t="s">
        <v>221</v>
      </c>
      <c r="D2181" s="47" t="str">
        <f>_xlfn.XLOOKUP(C2181,Proveedores!A:A,Proveedores!B:B)</f>
        <v>FAMA</v>
      </c>
      <c r="E2181" s="2">
        <v>55</v>
      </c>
      <c r="F2181" s="2" t="str">
        <f>_xlfn.XLOOKUP(E2181,Productos!A:A,Productos!B:B)</f>
        <v>CERVEZA</v>
      </c>
      <c r="G2181" s="2" t="str">
        <f>_xlfn.XLOOKUP(F2181,Productos!B:B,Productos!C:C)</f>
        <v>UN</v>
      </c>
      <c r="H2181" s="12">
        <v>2</v>
      </c>
      <c r="I2181" s="10">
        <v>1200</v>
      </c>
      <c r="J2181" s="10">
        <v>0</v>
      </c>
      <c r="K2181" s="10">
        <f t="shared" si="43"/>
        <v>2400</v>
      </c>
    </row>
    <row r="2182" spans="1:11" x14ac:dyDescent="0.3">
      <c r="A2182" s="2">
        <f>IF(_xlfn.CONCAT(B2182:C2182)=_xlfn.CONCAT(B2181:C2181),MAX($A$2:A2181),MAX($A$2:A2181)+1)</f>
        <v>1083</v>
      </c>
      <c r="B2182" s="3">
        <v>45349</v>
      </c>
      <c r="C2182" s="2" t="s">
        <v>221</v>
      </c>
      <c r="D2182" s="47" t="str">
        <f>_xlfn.XLOOKUP(C2182,Proveedores!A:A,Proveedores!B:B)</f>
        <v>FAMA</v>
      </c>
      <c r="E2182" s="2">
        <v>1008</v>
      </c>
      <c r="F2182" s="2" t="str">
        <f>_xlfn.XLOOKUP(E2182,Productos!A:A,Productos!B:B)</f>
        <v>PAN CASA</v>
      </c>
      <c r="G2182" s="2" t="str">
        <f>_xlfn.XLOOKUP(F2182,Productos!B:B,Productos!C:C)</f>
        <v>KG</v>
      </c>
      <c r="H2182" s="12">
        <v>0.20499999999999999</v>
      </c>
      <c r="I2182" s="10">
        <v>2487.8000000000002</v>
      </c>
      <c r="J2182" s="10">
        <v>0</v>
      </c>
      <c r="K2182" s="10">
        <f t="shared" si="43"/>
        <v>510</v>
      </c>
    </row>
    <row r="2183" spans="1:11" x14ac:dyDescent="0.3">
      <c r="A2183" s="2">
        <f>IF(_xlfn.CONCAT(B2183:C2183)=_xlfn.CONCAT(B2182:C2182),MAX($A$2:A2182),MAX($A$2:A2182)+1)</f>
        <v>1084</v>
      </c>
      <c r="B2183" s="3">
        <v>45341</v>
      </c>
      <c r="C2183" s="2" t="s">
        <v>221</v>
      </c>
      <c r="D2183" s="47" t="str">
        <f>_xlfn.XLOOKUP(C2183,Proveedores!A:A,Proveedores!B:B)</f>
        <v>FAMA</v>
      </c>
      <c r="E2183" s="2">
        <v>1016</v>
      </c>
      <c r="F2183" s="2" t="str">
        <f>_xlfn.XLOOKUP(E2183,Productos!A:A,Productos!B:B)</f>
        <v>HELADO CASA</v>
      </c>
      <c r="G2183" s="2" t="str">
        <f>_xlfn.XLOOKUP(F2183,Productos!B:B,Productos!C:C)</f>
        <v>UN</v>
      </c>
      <c r="H2183" s="12">
        <v>1</v>
      </c>
      <c r="I2183" s="10">
        <v>1150</v>
      </c>
      <c r="J2183" s="10">
        <v>0</v>
      </c>
      <c r="K2183" s="10">
        <f t="shared" si="43"/>
        <v>1150</v>
      </c>
    </row>
    <row r="2184" spans="1:11" x14ac:dyDescent="0.3">
      <c r="A2184" s="2">
        <f>IF(_xlfn.CONCAT(B2184:C2184)=_xlfn.CONCAT(B2183:C2183),MAX($A$2:A2183),MAX($A$2:A2183)+1)</f>
        <v>1085</v>
      </c>
      <c r="B2184" s="3">
        <v>45344</v>
      </c>
      <c r="C2184" s="2" t="s">
        <v>110</v>
      </c>
      <c r="D2184" s="47" t="str">
        <f>_xlfn.XLOOKUP(C2184,Proveedores!A:A,Proveedores!B:B)</f>
        <v>DISTRIBUIDORA DELICIA SPA</v>
      </c>
      <c r="E2184" s="2">
        <v>128</v>
      </c>
      <c r="F2184" s="2" t="str">
        <f>_xlfn.XLOOKUP(E2184,Productos!A:A,Productos!B:B)</f>
        <v>ENVASE ENSALADA GA-10</v>
      </c>
      <c r="G2184" s="2" t="str">
        <f>_xlfn.XLOOKUP(F2184,Productos!B:B,Productos!C:C)</f>
        <v>UN</v>
      </c>
      <c r="H2184" s="12">
        <v>100</v>
      </c>
      <c r="I2184" s="10">
        <v>78</v>
      </c>
      <c r="J2184" s="10">
        <v>0</v>
      </c>
      <c r="K2184" s="10">
        <f t="shared" si="43"/>
        <v>7800</v>
      </c>
    </row>
    <row r="2185" spans="1:11" x14ac:dyDescent="0.3">
      <c r="A2185" s="2">
        <f>IF(_xlfn.CONCAT(B2185:C2185)=_xlfn.CONCAT(B2184:C2184),MAX($A$2:A2184),MAX($A$2:A2184)+1)</f>
        <v>1086</v>
      </c>
      <c r="B2185" s="3">
        <v>45350</v>
      </c>
      <c r="C2185" s="2" t="s">
        <v>110</v>
      </c>
      <c r="D2185" s="47" t="str">
        <f>_xlfn.XLOOKUP(C2185,Proveedores!A:A,Proveedores!B:B)</f>
        <v>DISTRIBUIDORA DELICIA SPA</v>
      </c>
      <c r="E2185" s="2">
        <v>38</v>
      </c>
      <c r="F2185" s="2" t="str">
        <f>_xlfn.XLOOKUP(E2185,Productos!A:A,Productos!B:B)</f>
        <v>ENVASE ENSALADA GA-08</v>
      </c>
      <c r="G2185" s="2" t="str">
        <f>_xlfn.XLOOKUP(F2185,Productos!B:B,Productos!C:C)</f>
        <v>UN</v>
      </c>
      <c r="H2185" s="12">
        <v>300</v>
      </c>
      <c r="I2185" s="10">
        <v>77</v>
      </c>
      <c r="J2185" s="10">
        <v>0</v>
      </c>
      <c r="K2185" s="10">
        <f t="shared" si="43"/>
        <v>23100</v>
      </c>
    </row>
    <row r="2186" spans="1:11" x14ac:dyDescent="0.3">
      <c r="A2186" s="2">
        <f>IF(_xlfn.CONCAT(B2186:C2186)=_xlfn.CONCAT(B2185:C2185),MAX($A$2:A2185),MAX($A$2:A2185)+1)</f>
        <v>1087</v>
      </c>
      <c r="B2186" s="3">
        <v>45342</v>
      </c>
      <c r="C2186" s="2" t="s">
        <v>110</v>
      </c>
      <c r="D2186" s="47" t="str">
        <f>_xlfn.XLOOKUP(C2186,Proveedores!A:A,Proveedores!B:B)</f>
        <v>DISTRIBUIDORA DELICIA SPA</v>
      </c>
      <c r="E2186" s="2">
        <v>38</v>
      </c>
      <c r="F2186" s="2" t="str">
        <f>_xlfn.XLOOKUP(E2186,Productos!A:A,Productos!B:B)</f>
        <v>ENVASE ENSALADA GA-08</v>
      </c>
      <c r="G2186" s="2" t="str">
        <f>_xlfn.XLOOKUP(F2186,Productos!B:B,Productos!C:C)</f>
        <v>UN</v>
      </c>
      <c r="H2186" s="12">
        <v>29</v>
      </c>
      <c r="I2186" s="10">
        <v>85</v>
      </c>
      <c r="J2186" s="10">
        <v>0</v>
      </c>
      <c r="K2186" s="10">
        <f t="shared" ref="K2186:K2187" si="44">ROUND((H2186*I2186)-J2186, 0)</f>
        <v>2465</v>
      </c>
    </row>
    <row r="2187" spans="1:11" x14ac:dyDescent="0.3">
      <c r="A2187" s="2">
        <f>IF(_xlfn.CONCAT(B2187:C2187)=_xlfn.CONCAT(B2186:C2186),MAX($A$2:A2186),MAX($A$2:A2186)+1)</f>
        <v>1088</v>
      </c>
      <c r="B2187" s="3">
        <v>45352</v>
      </c>
      <c r="C2187" s="2" t="s">
        <v>642</v>
      </c>
      <c r="D2187" s="47" t="str">
        <f>_xlfn.XLOOKUP(C2187,Proveedores!A:A,Proveedores!B:B)</f>
        <v>DISTRIBUIDORA ALMACEN Y TRANSPORTE</v>
      </c>
      <c r="E2187" s="2">
        <v>63</v>
      </c>
      <c r="F2187" s="2" t="str">
        <f>_xlfn.XLOOKUP(E2187,Productos!A:A,Productos!B:B)</f>
        <v>MANTECA</v>
      </c>
      <c r="G2187" s="2" t="str">
        <f>_xlfn.XLOOKUP(F2187,Productos!B:B,Productos!C:C)</f>
        <v>UN</v>
      </c>
      <c r="H2187" s="12">
        <v>1</v>
      </c>
      <c r="I2187" s="10">
        <v>1890</v>
      </c>
      <c r="J2187" s="10">
        <v>0</v>
      </c>
      <c r="K2187" s="10">
        <f t="shared" si="44"/>
        <v>1890</v>
      </c>
    </row>
    <row r="2188" spans="1:11" x14ac:dyDescent="0.3">
      <c r="A2188" s="2">
        <f>IF(_xlfn.CONCAT(B2188:C2188)=_xlfn.CONCAT(B2187:C2187),MAX($A$2:A2187),MAX($A$2:A2187)+1)</f>
        <v>1089</v>
      </c>
      <c r="B2188" s="3">
        <v>45352</v>
      </c>
      <c r="C2188" s="2" t="s">
        <v>108</v>
      </c>
      <c r="D2188" s="47" t="str">
        <f>_xlfn.XLOOKUP(C2188,Proveedores!A:A,Proveedores!B:B)</f>
        <v>COMERCIAL DE GALLARDO LTDA</v>
      </c>
      <c r="E2188" s="2">
        <v>8</v>
      </c>
      <c r="F2188" s="2" t="str">
        <f>_xlfn.XLOOKUP(E2188,Productos!A:A,Productos!B:B)</f>
        <v>JAMON</v>
      </c>
      <c r="G2188" s="2" t="str">
        <f>_xlfn.XLOOKUP(F2188,Productos!B:B,Productos!C:C)</f>
        <v>KG</v>
      </c>
      <c r="H2188" s="12">
        <v>0.495</v>
      </c>
      <c r="I2188" s="10">
        <v>8200</v>
      </c>
      <c r="J2188" s="10">
        <v>0</v>
      </c>
      <c r="K2188" s="10">
        <f t="shared" ref="K2188:K2247" si="45">ROUND((H2188*I2188)-J2188, 0)</f>
        <v>4059</v>
      </c>
    </row>
    <row r="2189" spans="1:11" x14ac:dyDescent="0.3">
      <c r="A2189" s="2">
        <f>IF(_xlfn.CONCAT(B2189:C2189)=_xlfn.CONCAT(B2188:C2188),MAX($A$2:A2188),MAX($A$2:A2188)+1)</f>
        <v>1089</v>
      </c>
      <c r="B2189" s="3">
        <v>45352</v>
      </c>
      <c r="C2189" s="2" t="s">
        <v>108</v>
      </c>
      <c r="D2189" s="47" t="str">
        <f>_xlfn.XLOOKUP(C2189,Proveedores!A:A,Proveedores!B:B)</f>
        <v>COMERCIAL DE GALLARDO LTDA</v>
      </c>
      <c r="E2189" s="2">
        <v>23</v>
      </c>
      <c r="F2189" s="2" t="str">
        <f>_xlfn.XLOOKUP(E2189,Productos!A:A,Productos!B:B)</f>
        <v>MARGARINA</v>
      </c>
      <c r="G2189" s="2" t="str">
        <f>_xlfn.XLOOKUP(F2189,Productos!B:B,Productos!C:C)</f>
        <v>UN</v>
      </c>
      <c r="H2189" s="12">
        <v>1</v>
      </c>
      <c r="I2189" s="10">
        <v>3290</v>
      </c>
      <c r="J2189" s="10">
        <v>0</v>
      </c>
      <c r="K2189" s="10">
        <f t="shared" ref="K2189" si="46">ROUND((H2189*I2189)-J2189, 0)</f>
        <v>3290</v>
      </c>
    </row>
    <row r="2190" spans="1:11" x14ac:dyDescent="0.3">
      <c r="A2190" s="2">
        <f>IF(_xlfn.CONCAT(B2190:C2190)=_xlfn.CONCAT(B2189:C2189),MAX($A$2:A2189),MAX($A$2:A2189)+1)</f>
        <v>1090</v>
      </c>
      <c r="B2190" s="3">
        <v>45352</v>
      </c>
      <c r="C2190" s="2" t="s">
        <v>194</v>
      </c>
      <c r="D2190" s="47" t="str">
        <f>_xlfn.XLOOKUP(C2190,Proveedores!A:A,Proveedores!B:B)</f>
        <v>FRUNA</v>
      </c>
      <c r="E2190" s="2">
        <v>20</v>
      </c>
      <c r="F2190" s="2" t="str">
        <f>_xlfn.XLOOKUP(E2190,Productos!A:A,Productos!B:B)</f>
        <v>ACEITE 900ML</v>
      </c>
      <c r="G2190" s="2" t="str">
        <f>_xlfn.XLOOKUP(F2190,Productos!B:B,Productos!C:C)</f>
        <v>UN</v>
      </c>
      <c r="H2190" s="12">
        <v>3</v>
      </c>
      <c r="I2190" s="10">
        <v>1499</v>
      </c>
      <c r="J2190" s="10">
        <v>0</v>
      </c>
      <c r="K2190" s="10">
        <f t="shared" si="45"/>
        <v>4497</v>
      </c>
    </row>
    <row r="2191" spans="1:11" x14ac:dyDescent="0.3">
      <c r="A2191" s="2">
        <f>IF(_xlfn.CONCAT(B2191:C2191)=_xlfn.CONCAT(B2190:C2190),MAX($A$2:A2190),MAX($A$2:A2190)+1)</f>
        <v>1090</v>
      </c>
      <c r="B2191" s="3">
        <v>45352</v>
      </c>
      <c r="C2191" s="2" t="s">
        <v>194</v>
      </c>
      <c r="D2191" s="47" t="str">
        <f>_xlfn.XLOOKUP(C2191,Proveedores!A:A,Proveedores!B:B)</f>
        <v>FRUNA</v>
      </c>
      <c r="E2191" s="2">
        <v>1010</v>
      </c>
      <c r="F2191" s="2" t="str">
        <f>_xlfn.XLOOKUP(E2191,Productos!A:A,Productos!B:B)</f>
        <v>GALLETAS SODA</v>
      </c>
      <c r="G2191" s="2" t="str">
        <f>_xlfn.XLOOKUP(F2191,Productos!B:B,Productos!C:C)</f>
        <v>UN</v>
      </c>
      <c r="H2191" s="12">
        <v>3</v>
      </c>
      <c r="I2191" s="10">
        <v>454</v>
      </c>
      <c r="J2191" s="10">
        <v>0</v>
      </c>
      <c r="K2191" s="10">
        <f t="shared" si="45"/>
        <v>1362</v>
      </c>
    </row>
    <row r="2192" spans="1:11" x14ac:dyDescent="0.3">
      <c r="A2192" s="2">
        <f>IF(_xlfn.CONCAT(B2192:C2192)=_xlfn.CONCAT(B2191:C2191),MAX($A$2:A2191),MAX($A$2:A2191)+1)</f>
        <v>1090</v>
      </c>
      <c r="B2192" s="3">
        <v>45352</v>
      </c>
      <c r="C2192" s="2" t="s">
        <v>194</v>
      </c>
      <c r="D2192" s="47" t="str">
        <f>_xlfn.XLOOKUP(C2192,Proveedores!A:A,Proveedores!B:B)</f>
        <v>FRUNA</v>
      </c>
      <c r="E2192" s="2">
        <v>21</v>
      </c>
      <c r="F2192" s="2" t="str">
        <f>_xlfn.XLOOKUP(E2192,Productos!A:A,Productos!B:B)</f>
        <v>SALSA DE TOMATE</v>
      </c>
      <c r="G2192" s="2" t="str">
        <f>_xlfn.XLOOKUP(F2192,Productos!B:B,Productos!C:C)</f>
        <v>UN</v>
      </c>
      <c r="H2192" s="12">
        <v>6</v>
      </c>
      <c r="I2192" s="10">
        <v>299</v>
      </c>
      <c r="J2192" s="10">
        <v>0</v>
      </c>
      <c r="K2192" s="10">
        <f t="shared" si="45"/>
        <v>1794</v>
      </c>
    </row>
    <row r="2193" spans="1:11" x14ac:dyDescent="0.3">
      <c r="A2193" s="2">
        <f>IF(_xlfn.CONCAT(B2193:C2193)=_xlfn.CONCAT(B2192:C2192),MAX($A$2:A2192),MAX($A$2:A2192)+1)</f>
        <v>1091</v>
      </c>
      <c r="B2193" s="3">
        <v>45352</v>
      </c>
      <c r="C2193" s="2" t="s">
        <v>327</v>
      </c>
      <c r="D2193" s="47" t="str">
        <f>_xlfn.XLOOKUP(C2193,Proveedores!A:A,Proveedores!B:B)</f>
        <v>LIQUIMAX</v>
      </c>
      <c r="E2193" s="2">
        <v>1011</v>
      </c>
      <c r="F2193" s="2" t="str">
        <f>_xlfn.XLOOKUP(E2193,Productos!A:A,Productos!B:B)</f>
        <v>ART. LIMPIEZA</v>
      </c>
      <c r="G2193" s="2" t="str">
        <f>_xlfn.XLOOKUP(F2193,Productos!B:B,Productos!C:C)</f>
        <v>UN</v>
      </c>
      <c r="H2193" s="12">
        <v>1</v>
      </c>
      <c r="I2193" s="10">
        <v>1990</v>
      </c>
      <c r="J2193" s="10">
        <v>0</v>
      </c>
      <c r="K2193" s="10">
        <f t="shared" si="45"/>
        <v>1990</v>
      </c>
    </row>
    <row r="2194" spans="1:11" x14ac:dyDescent="0.3">
      <c r="A2194" s="2">
        <f>IF(_xlfn.CONCAT(B2194:C2194)=_xlfn.CONCAT(B2193:C2193),MAX($A$2:A2193),MAX($A$2:A2193)+1)</f>
        <v>1091</v>
      </c>
      <c r="B2194" s="3">
        <v>45352</v>
      </c>
      <c r="C2194" s="2" t="s">
        <v>327</v>
      </c>
      <c r="D2194" s="47" t="str">
        <f>_xlfn.XLOOKUP(C2194,Proveedores!A:A,Proveedores!B:B)</f>
        <v>LIQUIMAX</v>
      </c>
      <c r="E2194" s="2">
        <v>1011</v>
      </c>
      <c r="F2194" s="2" t="str">
        <f>_xlfn.XLOOKUP(E2194,Productos!A:A,Productos!B:B)</f>
        <v>ART. LIMPIEZA</v>
      </c>
      <c r="G2194" s="2" t="str">
        <f>_xlfn.XLOOKUP(F2194,Productos!B:B,Productos!C:C)</f>
        <v>UN</v>
      </c>
      <c r="H2194" s="12">
        <v>1</v>
      </c>
      <c r="I2194" s="10">
        <v>2590</v>
      </c>
      <c r="J2194" s="10">
        <v>0</v>
      </c>
      <c r="K2194" s="10">
        <f t="shared" si="45"/>
        <v>2590</v>
      </c>
    </row>
    <row r="2195" spans="1:11" x14ac:dyDescent="0.3">
      <c r="A2195" s="2">
        <f>IF(_xlfn.CONCAT(B2195:C2195)=_xlfn.CONCAT(B2194:C2194),MAX($A$2:A2194),MAX($A$2:A2194)+1)</f>
        <v>1092</v>
      </c>
      <c r="B2195" s="3">
        <v>45342</v>
      </c>
      <c r="C2195" s="2" t="s">
        <v>327</v>
      </c>
      <c r="D2195" s="47" t="str">
        <f>_xlfn.XLOOKUP(C2195,Proveedores!A:A,Proveedores!B:B)</f>
        <v>LIQUIMAX</v>
      </c>
      <c r="E2195" s="2">
        <v>1011</v>
      </c>
      <c r="F2195" s="2" t="str">
        <f>_xlfn.XLOOKUP(E2195,Productos!A:A,Productos!B:B)</f>
        <v>ART. LIMPIEZA</v>
      </c>
      <c r="G2195" s="2" t="str">
        <f>_xlfn.XLOOKUP(F2195,Productos!B:B,Productos!C:C)</f>
        <v>UN</v>
      </c>
      <c r="H2195" s="12">
        <v>1</v>
      </c>
      <c r="I2195" s="10">
        <v>2050</v>
      </c>
      <c r="J2195" s="10">
        <v>0</v>
      </c>
      <c r="K2195" s="10">
        <f t="shared" si="45"/>
        <v>2050</v>
      </c>
    </row>
    <row r="2196" spans="1:11" x14ac:dyDescent="0.3">
      <c r="A2196" s="2">
        <f>IF(_xlfn.CONCAT(B2196:C2196)=_xlfn.CONCAT(B2195:C2195),MAX($A$2:A2195),MAX($A$2:A2195)+1)</f>
        <v>1092</v>
      </c>
      <c r="B2196" s="3">
        <v>45342</v>
      </c>
      <c r="C2196" s="2" t="s">
        <v>327</v>
      </c>
      <c r="D2196" s="47" t="str">
        <f>_xlfn.XLOOKUP(C2196,Proveedores!A:A,Proveedores!B:B)</f>
        <v>LIQUIMAX</v>
      </c>
      <c r="E2196" s="2">
        <v>1011</v>
      </c>
      <c r="F2196" s="2" t="str">
        <f>_xlfn.XLOOKUP(E2196,Productos!A:A,Productos!B:B)</f>
        <v>ART. LIMPIEZA</v>
      </c>
      <c r="G2196" s="2" t="str">
        <f>_xlfn.XLOOKUP(F2196,Productos!B:B,Productos!C:C)</f>
        <v>UN</v>
      </c>
      <c r="H2196" s="12">
        <v>1</v>
      </c>
      <c r="I2196" s="10">
        <v>2090</v>
      </c>
      <c r="J2196" s="10">
        <v>0</v>
      </c>
      <c r="K2196" s="10">
        <f t="shared" si="45"/>
        <v>2090</v>
      </c>
    </row>
    <row r="2197" spans="1:11" x14ac:dyDescent="0.3">
      <c r="A2197" s="2">
        <f>IF(_xlfn.CONCAT(B2197:C2197)=_xlfn.CONCAT(B2196:C2196),MAX($A$2:A2196),MAX($A$2:A2196)+1)</f>
        <v>1092</v>
      </c>
      <c r="B2197" s="3">
        <v>45342</v>
      </c>
      <c r="C2197" s="2" t="s">
        <v>327</v>
      </c>
      <c r="D2197" s="47" t="str">
        <f>_xlfn.XLOOKUP(C2197,Proveedores!A:A,Proveedores!B:B)</f>
        <v>LIQUIMAX</v>
      </c>
      <c r="E2197" s="2">
        <v>1011</v>
      </c>
      <c r="F2197" s="2" t="str">
        <f>_xlfn.XLOOKUP(E2197,Productos!A:A,Productos!B:B)</f>
        <v>ART. LIMPIEZA</v>
      </c>
      <c r="G2197" s="2" t="str">
        <f>_xlfn.XLOOKUP(F2197,Productos!B:B,Productos!C:C)</f>
        <v>UN</v>
      </c>
      <c r="H2197" s="12">
        <v>1</v>
      </c>
      <c r="I2197" s="10">
        <v>2090</v>
      </c>
      <c r="J2197" s="10">
        <v>0</v>
      </c>
      <c r="K2197" s="10">
        <f t="shared" si="45"/>
        <v>2090</v>
      </c>
    </row>
    <row r="2198" spans="1:11" x14ac:dyDescent="0.3">
      <c r="A2198" s="2">
        <f>IF(_xlfn.CONCAT(B2198:C2198)=_xlfn.CONCAT(B2197:C2197),MAX($A$2:A2197),MAX($A$2:A2197)+1)</f>
        <v>1092</v>
      </c>
      <c r="B2198" s="3">
        <v>45342</v>
      </c>
      <c r="C2198" s="2" t="s">
        <v>327</v>
      </c>
      <c r="D2198" s="47" t="str">
        <f>_xlfn.XLOOKUP(C2198,Proveedores!A:A,Proveedores!B:B)</f>
        <v>LIQUIMAX</v>
      </c>
      <c r="E2198" s="2">
        <v>1011</v>
      </c>
      <c r="F2198" s="2" t="str">
        <f>_xlfn.XLOOKUP(E2198,Productos!A:A,Productos!B:B)</f>
        <v>ART. LIMPIEZA</v>
      </c>
      <c r="G2198" s="2" t="str">
        <f>_xlfn.XLOOKUP(F2198,Productos!B:B,Productos!C:C)</f>
        <v>UN</v>
      </c>
      <c r="H2198" s="12">
        <v>1</v>
      </c>
      <c r="I2198" s="10">
        <v>1490</v>
      </c>
      <c r="J2198" s="10">
        <v>0</v>
      </c>
      <c r="K2198" s="10">
        <f t="shared" si="45"/>
        <v>1490</v>
      </c>
    </row>
    <row r="2199" spans="1:11" x14ac:dyDescent="0.3">
      <c r="A2199" s="2">
        <f>IF(_xlfn.CONCAT(B2199:C2199)=_xlfn.CONCAT(B2198:C2198),MAX($A$2:A2198),MAX($A$2:A2198)+1)</f>
        <v>1092</v>
      </c>
      <c r="B2199" s="3">
        <v>45342</v>
      </c>
      <c r="C2199" s="2" t="s">
        <v>327</v>
      </c>
      <c r="D2199" s="47" t="str">
        <f>_xlfn.XLOOKUP(C2199,Proveedores!A:A,Proveedores!B:B)</f>
        <v>LIQUIMAX</v>
      </c>
      <c r="E2199" s="2">
        <v>1011</v>
      </c>
      <c r="F2199" s="2" t="str">
        <f>_xlfn.XLOOKUP(E2199,Productos!A:A,Productos!B:B)</f>
        <v>ART. LIMPIEZA</v>
      </c>
      <c r="G2199" s="2" t="str">
        <f>_xlfn.XLOOKUP(F2199,Productos!B:B,Productos!C:C)</f>
        <v>UN</v>
      </c>
      <c r="H2199" s="12">
        <v>1</v>
      </c>
      <c r="I2199" s="10">
        <v>1000</v>
      </c>
      <c r="J2199" s="10">
        <v>0</v>
      </c>
      <c r="K2199" s="10">
        <f t="shared" si="45"/>
        <v>1000</v>
      </c>
    </row>
    <row r="2200" spans="1:11" x14ac:dyDescent="0.3">
      <c r="A2200" s="2">
        <f>IF(_xlfn.CONCAT(B2200:C2200)=_xlfn.CONCAT(B2199:C2199),MAX($A$2:A2199),MAX($A$2:A2199)+1)</f>
        <v>1092</v>
      </c>
      <c r="B2200" s="3">
        <v>45342</v>
      </c>
      <c r="C2200" s="2" t="s">
        <v>327</v>
      </c>
      <c r="D2200" s="47" t="str">
        <f>_xlfn.XLOOKUP(C2200,Proveedores!A:A,Proveedores!B:B)</f>
        <v>LIQUIMAX</v>
      </c>
      <c r="E2200" s="2">
        <v>1011</v>
      </c>
      <c r="F2200" s="2" t="str">
        <f>_xlfn.XLOOKUP(E2200,Productos!A:A,Productos!B:B)</f>
        <v>ART. LIMPIEZA</v>
      </c>
      <c r="G2200" s="2" t="str">
        <f>_xlfn.XLOOKUP(F2200,Productos!B:B,Productos!C:C)</f>
        <v>UN</v>
      </c>
      <c r="H2200" s="12">
        <v>3</v>
      </c>
      <c r="I2200" s="10">
        <v>1590</v>
      </c>
      <c r="J2200" s="10">
        <v>0</v>
      </c>
      <c r="K2200" s="10">
        <f t="shared" si="45"/>
        <v>4770</v>
      </c>
    </row>
    <row r="2201" spans="1:11" x14ac:dyDescent="0.3">
      <c r="A2201" s="2">
        <f>IF(_xlfn.CONCAT(B2201:C2201)=_xlfn.CONCAT(B2200:C2200),MAX($A$2:A2200),MAX($A$2:A2200)+1)</f>
        <v>1093</v>
      </c>
      <c r="B2201" s="3">
        <v>45336</v>
      </c>
      <c r="C2201" s="2" t="s">
        <v>279</v>
      </c>
      <c r="D2201" s="47" t="str">
        <f>_xlfn.XLOOKUP(C2201,Proveedores!A:A,Proveedores!B:B)</f>
        <v>GALPON</v>
      </c>
      <c r="E2201" s="2">
        <v>1014</v>
      </c>
      <c r="F2201" s="2" t="str">
        <f>_xlfn.XLOOKUP(E2201,Productos!A:A,Productos!B:B)</f>
        <v>BEBIDA</v>
      </c>
      <c r="G2201" s="2" t="str">
        <f>_xlfn.XLOOKUP(F2201,Productos!B:B,Productos!C:C)</f>
        <v>UN</v>
      </c>
      <c r="H2201" s="12">
        <v>2</v>
      </c>
      <c r="I2201" s="10">
        <v>1400</v>
      </c>
      <c r="J2201" s="10">
        <v>0</v>
      </c>
      <c r="K2201" s="10">
        <f t="shared" si="45"/>
        <v>2800</v>
      </c>
    </row>
    <row r="2202" spans="1:11" x14ac:dyDescent="0.3">
      <c r="A2202" s="2">
        <f>IF(_xlfn.CONCAT(B2202:C2202)=_xlfn.CONCAT(B2201:C2201),MAX($A$2:A2201),MAX($A$2:A2201)+1)</f>
        <v>1094</v>
      </c>
      <c r="B2202" s="3">
        <v>45349</v>
      </c>
      <c r="C2202" s="2" t="s">
        <v>279</v>
      </c>
      <c r="D2202" s="47" t="str">
        <f>_xlfn.XLOOKUP(C2202,Proveedores!A:A,Proveedores!B:B)</f>
        <v>GALPON</v>
      </c>
      <c r="E2202" s="2">
        <v>1014</v>
      </c>
      <c r="F2202" s="2" t="str">
        <f>_xlfn.XLOOKUP(E2202,Productos!A:A,Productos!B:B)</f>
        <v>BEBIDA</v>
      </c>
      <c r="G2202" s="2" t="str">
        <f>_xlfn.XLOOKUP(F2202,Productos!B:B,Productos!C:C)</f>
        <v>UN</v>
      </c>
      <c r="H2202" s="12">
        <v>2</v>
      </c>
      <c r="I2202" s="10">
        <v>1400</v>
      </c>
      <c r="J2202" s="10">
        <v>0</v>
      </c>
      <c r="K2202" s="10">
        <f t="shared" si="45"/>
        <v>2800</v>
      </c>
    </row>
    <row r="2203" spans="1:11" x14ac:dyDescent="0.3">
      <c r="A2203" s="2">
        <f>IF(_xlfn.CONCAT(B2203:C2203)=_xlfn.CONCAT(B2202:C2202),MAX($A$2:A2202),MAX($A$2:A2202)+1)</f>
        <v>1095</v>
      </c>
      <c r="B2203" s="3">
        <v>45338</v>
      </c>
      <c r="C2203" s="2" t="s">
        <v>279</v>
      </c>
      <c r="D2203" s="47" t="str">
        <f>_xlfn.XLOOKUP(C2203,Proveedores!A:A,Proveedores!B:B)</f>
        <v>GALPON</v>
      </c>
      <c r="E2203" s="2">
        <v>1014</v>
      </c>
      <c r="F2203" s="2" t="str">
        <f>_xlfn.XLOOKUP(E2203,Productos!A:A,Productos!B:B)</f>
        <v>BEBIDA</v>
      </c>
      <c r="G2203" s="2" t="str">
        <f>_xlfn.XLOOKUP(F2203,Productos!B:B,Productos!C:C)</f>
        <v>UN</v>
      </c>
      <c r="H2203" s="12">
        <v>2</v>
      </c>
      <c r="I2203" s="10">
        <v>1400</v>
      </c>
      <c r="J2203" s="10">
        <v>0</v>
      </c>
      <c r="K2203" s="10">
        <f t="shared" si="45"/>
        <v>2800</v>
      </c>
    </row>
    <row r="2204" spans="1:11" x14ac:dyDescent="0.3">
      <c r="A2204" s="2">
        <f>IF(_xlfn.CONCAT(B2204:C2204)=_xlfn.CONCAT(B2203:C2203),MAX($A$2:A2203),MAX($A$2:A2203)+1)</f>
        <v>1096</v>
      </c>
      <c r="B2204" s="3">
        <v>45342</v>
      </c>
      <c r="C2204" s="2" t="s">
        <v>279</v>
      </c>
      <c r="D2204" s="47" t="str">
        <f>_xlfn.XLOOKUP(C2204,Proveedores!A:A,Proveedores!B:B)</f>
        <v>GALPON</v>
      </c>
      <c r="E2204" s="2">
        <v>1014</v>
      </c>
      <c r="F2204" s="2" t="str">
        <f>_xlfn.XLOOKUP(E2204,Productos!A:A,Productos!B:B)</f>
        <v>BEBIDA</v>
      </c>
      <c r="G2204" s="2" t="str">
        <f>_xlfn.XLOOKUP(F2204,Productos!B:B,Productos!C:C)</f>
        <v>UN</v>
      </c>
      <c r="H2204" s="12">
        <v>2</v>
      </c>
      <c r="I2204" s="10">
        <v>1400</v>
      </c>
      <c r="J2204" s="10">
        <v>0</v>
      </c>
      <c r="K2204" s="10">
        <f t="shared" si="45"/>
        <v>2800</v>
      </c>
    </row>
    <row r="2205" spans="1:11" x14ac:dyDescent="0.3">
      <c r="A2205" s="2">
        <f>IF(_xlfn.CONCAT(B2205:C2205)=_xlfn.CONCAT(B2204:C2204),MAX($A$2:A2204),MAX($A$2:A2204)+1)</f>
        <v>1097</v>
      </c>
      <c r="B2205" s="3">
        <v>45351</v>
      </c>
      <c r="C2205" s="2" t="s">
        <v>279</v>
      </c>
      <c r="D2205" s="47" t="str">
        <f>_xlfn.XLOOKUP(C2205,Proveedores!A:A,Proveedores!B:B)</f>
        <v>GALPON</v>
      </c>
      <c r="E2205" s="2">
        <v>1014</v>
      </c>
      <c r="F2205" s="2" t="str">
        <f>_xlfn.XLOOKUP(E2205,Productos!A:A,Productos!B:B)</f>
        <v>BEBIDA</v>
      </c>
      <c r="G2205" s="2" t="str">
        <f>_xlfn.XLOOKUP(F2205,Productos!B:B,Productos!C:C)</f>
        <v>UN</v>
      </c>
      <c r="H2205" s="12">
        <v>2</v>
      </c>
      <c r="I2205" s="10">
        <v>1400</v>
      </c>
      <c r="J2205" s="10">
        <v>0</v>
      </c>
      <c r="K2205" s="10">
        <f t="shared" si="45"/>
        <v>2800</v>
      </c>
    </row>
    <row r="2206" spans="1:11" x14ac:dyDescent="0.3">
      <c r="A2206" s="2">
        <f>IF(_xlfn.CONCAT(B2206:C2206)=_xlfn.CONCAT(B2205:C2205),MAX($A$2:A2205),MAX($A$2:A2205)+1)</f>
        <v>1098</v>
      </c>
      <c r="B2206" s="3">
        <v>45343</v>
      </c>
      <c r="C2206" s="2" t="s">
        <v>116</v>
      </c>
      <c r="D2206" s="47" t="str">
        <f>_xlfn.XLOOKUP(C2206,Proveedores!A:A,Proveedores!B:B)</f>
        <v>EMPRESA COMERCIAL LA VEGA</v>
      </c>
      <c r="E2206" s="2">
        <v>56</v>
      </c>
      <c r="F2206" s="2" t="str">
        <f>_xlfn.XLOOKUP(E2206,Productos!A:A,Productos!B:B)</f>
        <v>VERDURAS</v>
      </c>
      <c r="G2206" s="2" t="str">
        <f>_xlfn.XLOOKUP(F2206,Productos!B:B,Productos!C:C)</f>
        <v>UN</v>
      </c>
      <c r="H2206" s="12">
        <v>1</v>
      </c>
      <c r="I2206" s="10">
        <v>6400</v>
      </c>
      <c r="J2206" s="10">
        <v>0</v>
      </c>
      <c r="K2206" s="10">
        <f t="shared" si="45"/>
        <v>6400</v>
      </c>
    </row>
    <row r="2207" spans="1:11" x14ac:dyDescent="0.3">
      <c r="A2207" s="2">
        <f>IF(_xlfn.CONCAT(B2207:C2207)=_xlfn.CONCAT(B2206:C2206),MAX($A$2:A2206),MAX($A$2:A2206)+1)</f>
        <v>1099</v>
      </c>
      <c r="B2207" s="3">
        <v>45338</v>
      </c>
      <c r="C2207" s="2" t="s">
        <v>116</v>
      </c>
      <c r="D2207" s="47" t="str">
        <f>_xlfn.XLOOKUP(C2207,Proveedores!A:A,Proveedores!B:B)</f>
        <v>EMPRESA COMERCIAL LA VEGA</v>
      </c>
      <c r="E2207" s="2">
        <v>56</v>
      </c>
      <c r="F2207" s="2" t="str">
        <f>_xlfn.XLOOKUP(E2207,Productos!A:A,Productos!B:B)</f>
        <v>VERDURAS</v>
      </c>
      <c r="G2207" s="2" t="str">
        <f>_xlfn.XLOOKUP(F2207,Productos!B:B,Productos!C:C)</f>
        <v>UN</v>
      </c>
      <c r="H2207" s="12">
        <v>1</v>
      </c>
      <c r="I2207" s="10">
        <v>8660</v>
      </c>
      <c r="J2207" s="10">
        <v>0</v>
      </c>
      <c r="K2207" s="10">
        <f t="shared" si="45"/>
        <v>8660</v>
      </c>
    </row>
    <row r="2208" spans="1:11" x14ac:dyDescent="0.3">
      <c r="A2208" s="2">
        <f>IF(_xlfn.CONCAT(B2208:C2208)=_xlfn.CONCAT(B2207:C2207),MAX($A$2:A2207),MAX($A$2:A2207)+1)</f>
        <v>1100</v>
      </c>
      <c r="B2208" s="3">
        <v>45339</v>
      </c>
      <c r="C2208" s="2" t="s">
        <v>116</v>
      </c>
      <c r="D2208" s="47" t="str">
        <f>_xlfn.XLOOKUP(C2208,Proveedores!A:A,Proveedores!B:B)</f>
        <v>EMPRESA COMERCIAL LA VEGA</v>
      </c>
      <c r="E2208" s="2">
        <v>56</v>
      </c>
      <c r="F2208" s="2" t="str">
        <f>_xlfn.XLOOKUP(E2208,Productos!A:A,Productos!B:B)</f>
        <v>VERDURAS</v>
      </c>
      <c r="G2208" s="2" t="str">
        <f>_xlfn.XLOOKUP(F2208,Productos!B:B,Productos!C:C)</f>
        <v>UN</v>
      </c>
      <c r="H2208" s="12">
        <v>1</v>
      </c>
      <c r="I2208" s="10">
        <v>1800</v>
      </c>
      <c r="J2208" s="10">
        <v>0</v>
      </c>
      <c r="K2208" s="10">
        <f t="shared" si="45"/>
        <v>1800</v>
      </c>
    </row>
    <row r="2209" spans="1:11" x14ac:dyDescent="0.3">
      <c r="A2209" s="2">
        <f>IF(_xlfn.CONCAT(B2209:C2209)=_xlfn.CONCAT(B2208:C2208),MAX($A$2:A2208),MAX($A$2:A2208)+1)</f>
        <v>1101</v>
      </c>
      <c r="B2209" s="3">
        <v>45348</v>
      </c>
      <c r="C2209" s="2" t="s">
        <v>116</v>
      </c>
      <c r="D2209" s="47" t="str">
        <f>_xlfn.XLOOKUP(C2209,Proveedores!A:A,Proveedores!B:B)</f>
        <v>EMPRESA COMERCIAL LA VEGA</v>
      </c>
      <c r="E2209" s="2">
        <v>56</v>
      </c>
      <c r="F2209" s="2" t="str">
        <f>_xlfn.XLOOKUP(E2209,Productos!A:A,Productos!B:B)</f>
        <v>VERDURAS</v>
      </c>
      <c r="G2209" s="2" t="str">
        <f>_xlfn.XLOOKUP(F2209,Productos!B:B,Productos!C:C)</f>
        <v>UN</v>
      </c>
      <c r="H2209" s="12">
        <v>1</v>
      </c>
      <c r="I2209" s="10">
        <v>3300</v>
      </c>
      <c r="J2209" s="10">
        <v>0</v>
      </c>
      <c r="K2209" s="10">
        <f t="shared" si="45"/>
        <v>3300</v>
      </c>
    </row>
    <row r="2210" spans="1:11" x14ac:dyDescent="0.3">
      <c r="A2210" s="2">
        <f>IF(_xlfn.CONCAT(B2210:C2210)=_xlfn.CONCAT(B2209:C2209),MAX($A$2:A2209),MAX($A$2:A2209)+1)</f>
        <v>1102</v>
      </c>
      <c r="B2210" s="3">
        <v>45351</v>
      </c>
      <c r="C2210" s="2" t="s">
        <v>116</v>
      </c>
      <c r="D2210" s="47" t="str">
        <f>_xlfn.XLOOKUP(C2210,Proveedores!A:A,Proveedores!B:B)</f>
        <v>EMPRESA COMERCIAL LA VEGA</v>
      </c>
      <c r="E2210" s="2">
        <v>56</v>
      </c>
      <c r="F2210" s="2" t="str">
        <f>_xlfn.XLOOKUP(E2210,Productos!A:A,Productos!B:B)</f>
        <v>VERDURAS</v>
      </c>
      <c r="G2210" s="2" t="str">
        <f>_xlfn.XLOOKUP(F2210,Productos!B:B,Productos!C:C)</f>
        <v>UN</v>
      </c>
      <c r="H2210" s="12">
        <v>1</v>
      </c>
      <c r="I2210" s="10">
        <v>1680</v>
      </c>
      <c r="J2210" s="10">
        <v>0</v>
      </c>
      <c r="K2210" s="10">
        <f t="shared" si="45"/>
        <v>1680</v>
      </c>
    </row>
    <row r="2211" spans="1:11" x14ac:dyDescent="0.3">
      <c r="A2211" s="2">
        <f>IF(_xlfn.CONCAT(B2211:C2211)=_xlfn.CONCAT(B2210:C2210),MAX($A$2:A2210),MAX($A$2:A2210)+1)</f>
        <v>1103</v>
      </c>
      <c r="B2211" s="3">
        <v>45341</v>
      </c>
      <c r="C2211" s="2" t="s">
        <v>116</v>
      </c>
      <c r="D2211" s="47" t="str">
        <f>_xlfn.XLOOKUP(C2211,Proveedores!A:A,Proveedores!B:B)</f>
        <v>EMPRESA COMERCIAL LA VEGA</v>
      </c>
      <c r="E2211" s="2">
        <v>56</v>
      </c>
      <c r="F2211" s="2" t="str">
        <f>_xlfn.XLOOKUP(E2211,Productos!A:A,Productos!B:B)</f>
        <v>VERDURAS</v>
      </c>
      <c r="G2211" s="2" t="str">
        <f>_xlfn.XLOOKUP(F2211,Productos!B:B,Productos!C:C)</f>
        <v>UN</v>
      </c>
      <c r="H2211" s="12">
        <v>1</v>
      </c>
      <c r="I2211" s="10">
        <v>1600</v>
      </c>
      <c r="J2211" s="10">
        <v>0</v>
      </c>
      <c r="K2211" s="10">
        <f t="shared" si="45"/>
        <v>1600</v>
      </c>
    </row>
    <row r="2212" spans="1:11" x14ac:dyDescent="0.3">
      <c r="A2212" s="2">
        <f>IF(_xlfn.CONCAT(B2212:C2212)=_xlfn.CONCAT(B2211:C2211),MAX($A$2:A2211),MAX($A$2:A2211)+1)</f>
        <v>1104</v>
      </c>
      <c r="B2212" s="3">
        <v>45345</v>
      </c>
      <c r="C2212" s="2" t="s">
        <v>116</v>
      </c>
      <c r="D2212" s="47" t="str">
        <f>_xlfn.XLOOKUP(C2212,Proveedores!A:A,Proveedores!B:B)</f>
        <v>EMPRESA COMERCIAL LA VEGA</v>
      </c>
      <c r="E2212" s="2">
        <v>56</v>
      </c>
      <c r="F2212" s="2" t="str">
        <f>_xlfn.XLOOKUP(E2212,Productos!A:A,Productos!B:B)</f>
        <v>VERDURAS</v>
      </c>
      <c r="G2212" s="2" t="str">
        <f>_xlfn.XLOOKUP(F2212,Productos!B:B,Productos!C:C)</f>
        <v>UN</v>
      </c>
      <c r="H2212" s="12">
        <v>1</v>
      </c>
      <c r="I2212" s="10">
        <v>5000</v>
      </c>
      <c r="J2212" s="10">
        <v>0</v>
      </c>
      <c r="K2212" s="10">
        <f t="shared" si="45"/>
        <v>5000</v>
      </c>
    </row>
    <row r="2213" spans="1:11" x14ac:dyDescent="0.3">
      <c r="A2213" s="2">
        <f>IF(_xlfn.CONCAT(B2213:C2213)=_xlfn.CONCAT(B2212:C2212),MAX($A$2:A2212),MAX($A$2:A2212)+1)</f>
        <v>1105</v>
      </c>
      <c r="B2213" s="3">
        <v>45341</v>
      </c>
      <c r="C2213" s="2" t="s">
        <v>116</v>
      </c>
      <c r="D2213" s="47" t="str">
        <f>_xlfn.XLOOKUP(C2213,Proveedores!A:A,Proveedores!B:B)</f>
        <v>EMPRESA COMERCIAL LA VEGA</v>
      </c>
      <c r="E2213" s="2">
        <v>56</v>
      </c>
      <c r="F2213" s="2" t="str">
        <f>_xlfn.XLOOKUP(E2213,Productos!A:A,Productos!B:B)</f>
        <v>VERDURAS</v>
      </c>
      <c r="G2213" s="2" t="str">
        <f>_xlfn.XLOOKUP(F2213,Productos!B:B,Productos!C:C)</f>
        <v>UN</v>
      </c>
      <c r="H2213" s="12">
        <v>1</v>
      </c>
      <c r="I2213" s="10">
        <v>4000</v>
      </c>
      <c r="J2213" s="10">
        <v>0</v>
      </c>
      <c r="K2213" s="10">
        <f t="shared" si="45"/>
        <v>4000</v>
      </c>
    </row>
    <row r="2214" spans="1:11" x14ac:dyDescent="0.3">
      <c r="A2214" s="2">
        <f>IF(_xlfn.CONCAT(B2214:C2214)=_xlfn.CONCAT(B2213:C2213),MAX($A$2:A2213),MAX($A$2:A2213)+1)</f>
        <v>1106</v>
      </c>
      <c r="B2214" s="3">
        <v>45344</v>
      </c>
      <c r="C2214" s="2" t="s">
        <v>116</v>
      </c>
      <c r="D2214" s="47" t="str">
        <f>_xlfn.XLOOKUP(C2214,Proveedores!A:A,Proveedores!B:B)</f>
        <v>EMPRESA COMERCIAL LA VEGA</v>
      </c>
      <c r="E2214" s="2">
        <v>56</v>
      </c>
      <c r="F2214" s="2" t="str">
        <f>_xlfn.XLOOKUP(E2214,Productos!A:A,Productos!B:B)</f>
        <v>VERDURAS</v>
      </c>
      <c r="G2214" s="2" t="str">
        <f>_xlfn.XLOOKUP(F2214,Productos!B:B,Productos!C:C)</f>
        <v>UN</v>
      </c>
      <c r="H2214" s="12">
        <v>1</v>
      </c>
      <c r="I2214" s="10">
        <v>2000</v>
      </c>
      <c r="J2214" s="10">
        <v>0</v>
      </c>
      <c r="K2214" s="10">
        <f t="shared" si="45"/>
        <v>2000</v>
      </c>
    </row>
    <row r="2215" spans="1:11" x14ac:dyDescent="0.3">
      <c r="A2215" s="2">
        <f>IF(_xlfn.CONCAT(B2215:C2215)=_xlfn.CONCAT(B2214:C2214),MAX($A$2:A2214),MAX($A$2:A2214)+1)</f>
        <v>1107</v>
      </c>
      <c r="B2215" s="3">
        <v>45351</v>
      </c>
      <c r="C2215" s="2" t="s">
        <v>116</v>
      </c>
      <c r="D2215" s="47" t="str">
        <f>_xlfn.XLOOKUP(C2215,Proveedores!A:A,Proveedores!B:B)</f>
        <v>EMPRESA COMERCIAL LA VEGA</v>
      </c>
      <c r="E2215" s="2">
        <v>56</v>
      </c>
      <c r="F2215" s="2" t="str">
        <f>_xlfn.XLOOKUP(E2215,Productos!A:A,Productos!B:B)</f>
        <v>VERDURAS</v>
      </c>
      <c r="G2215" s="2" t="str">
        <f>_xlfn.XLOOKUP(F2215,Productos!B:B,Productos!C:C)</f>
        <v>UN</v>
      </c>
      <c r="H2215" s="12">
        <v>1</v>
      </c>
      <c r="I2215" s="10">
        <v>4000</v>
      </c>
      <c r="J2215" s="10">
        <v>0</v>
      </c>
      <c r="K2215" s="10">
        <f t="shared" si="45"/>
        <v>4000</v>
      </c>
    </row>
    <row r="2216" spans="1:11" x14ac:dyDescent="0.3">
      <c r="A2216" s="2">
        <f>IF(_xlfn.CONCAT(B2216:C2216)=_xlfn.CONCAT(B2215:C2215),MAX($A$2:A2215),MAX($A$2:A2215)+1)</f>
        <v>1108</v>
      </c>
      <c r="B2216" s="3">
        <v>45342</v>
      </c>
      <c r="C2216" s="2" t="s">
        <v>116</v>
      </c>
      <c r="D2216" s="47" t="str">
        <f>_xlfn.XLOOKUP(C2216,Proveedores!A:A,Proveedores!B:B)</f>
        <v>EMPRESA COMERCIAL LA VEGA</v>
      </c>
      <c r="E2216" s="2">
        <v>56</v>
      </c>
      <c r="F2216" s="2" t="str">
        <f>_xlfn.XLOOKUP(E2216,Productos!A:A,Productos!B:B)</f>
        <v>VERDURAS</v>
      </c>
      <c r="G2216" s="2" t="str">
        <f>_xlfn.XLOOKUP(F2216,Productos!B:B,Productos!C:C)</f>
        <v>UN</v>
      </c>
      <c r="H2216" s="12">
        <v>1</v>
      </c>
      <c r="I2216" s="10">
        <v>1000</v>
      </c>
      <c r="J2216" s="10">
        <v>0</v>
      </c>
      <c r="K2216" s="10">
        <f t="shared" si="45"/>
        <v>1000</v>
      </c>
    </row>
    <row r="2217" spans="1:11" x14ac:dyDescent="0.3">
      <c r="A2217" s="2">
        <f>IF(_xlfn.CONCAT(B2217:C2217)=_xlfn.CONCAT(B2216:C2216),MAX($A$2:A2216),MAX($A$2:A2216)+1)</f>
        <v>1108</v>
      </c>
      <c r="B2217" s="3">
        <v>45342</v>
      </c>
      <c r="C2217" s="2" t="s">
        <v>116</v>
      </c>
      <c r="D2217" s="47" t="str">
        <f>_xlfn.XLOOKUP(C2217,Proveedores!A:A,Proveedores!B:B)</f>
        <v>EMPRESA COMERCIAL LA VEGA</v>
      </c>
      <c r="E2217" s="2">
        <v>56</v>
      </c>
      <c r="F2217" s="2" t="str">
        <f>_xlfn.XLOOKUP(E2217,Productos!A:A,Productos!B:B)</f>
        <v>VERDURAS</v>
      </c>
      <c r="G2217" s="2" t="str">
        <f>_xlfn.XLOOKUP(F2217,Productos!B:B,Productos!C:C)</f>
        <v>UN</v>
      </c>
      <c r="H2217" s="12">
        <v>1</v>
      </c>
      <c r="I2217" s="10">
        <v>2400</v>
      </c>
      <c r="J2217" s="10">
        <v>0</v>
      </c>
      <c r="K2217" s="10">
        <f t="shared" si="45"/>
        <v>2400</v>
      </c>
    </row>
    <row r="2218" spans="1:11" x14ac:dyDescent="0.3">
      <c r="A2218" s="2">
        <f>IF(_xlfn.CONCAT(B2218:C2218)=_xlfn.CONCAT(B2217:C2217),MAX($A$2:A2217),MAX($A$2:A2217)+1)</f>
        <v>1109</v>
      </c>
      <c r="B2218" s="3">
        <v>45353</v>
      </c>
      <c r="C2218" s="2" t="s">
        <v>786</v>
      </c>
      <c r="D2218" s="47" t="str">
        <f>_xlfn.XLOOKUP(C2218,Proveedores!A:A,Proveedores!B:B)</f>
        <v>CARNES 2 DE JULIO</v>
      </c>
      <c r="E2218" s="2">
        <v>28</v>
      </c>
      <c r="F2218" s="2" t="str">
        <f>_xlfn.XLOOKUP(E2218,Productos!A:A,Productos!B:B)</f>
        <v>CHULETAS</v>
      </c>
      <c r="G2218" s="2" t="str">
        <f>_xlfn.XLOOKUP(F2218,Productos!B:B,Productos!C:C)</f>
        <v>KG</v>
      </c>
      <c r="H2218" s="12">
        <v>1</v>
      </c>
      <c r="I2218" s="10">
        <v>1460</v>
      </c>
      <c r="J2218" s="10">
        <v>0</v>
      </c>
      <c r="K2218" s="10">
        <f t="shared" si="45"/>
        <v>1460</v>
      </c>
    </row>
    <row r="2219" spans="1:11" x14ac:dyDescent="0.3">
      <c r="A2219" s="2">
        <f>IF(_xlfn.CONCAT(B2219:C2219)=_xlfn.CONCAT(B2218:C2218),MAX($A$2:A2218),MAX($A$2:A2218)+1)</f>
        <v>1110</v>
      </c>
      <c r="B2219" s="3">
        <v>45351</v>
      </c>
      <c r="C2219" s="2" t="s">
        <v>359</v>
      </c>
      <c r="D2219" s="47" t="str">
        <f>_xlfn.XLOOKUP(C2219,Proveedores!A:A,Proveedores!B:B)</f>
        <v>MATÍAS SILVA</v>
      </c>
      <c r="E2219" s="2">
        <v>1000</v>
      </c>
      <c r="F2219" s="2" t="str">
        <f>_xlfn.XLOOKUP(E2219,Productos!A:A,Productos!B:B)</f>
        <v>ARRIENDO</v>
      </c>
      <c r="G2219" s="2" t="str">
        <f>_xlfn.XLOOKUP(F2219,Productos!B:B,Productos!C:C)</f>
        <v>UN</v>
      </c>
      <c r="H2219" s="12">
        <v>1</v>
      </c>
      <c r="I2219" s="10">
        <v>19900</v>
      </c>
      <c r="J2219" s="10">
        <v>0</v>
      </c>
      <c r="K2219" s="10">
        <f t="shared" si="45"/>
        <v>19900</v>
      </c>
    </row>
    <row r="2220" spans="1:11" x14ac:dyDescent="0.3">
      <c r="A2220" s="2">
        <f>IF(_xlfn.CONCAT(B2220:C2220)=_xlfn.CONCAT(B2219:C2219),MAX($A$2:A2219),MAX($A$2:A2219)+1)</f>
        <v>1111</v>
      </c>
      <c r="B2220" s="3">
        <v>45342</v>
      </c>
      <c r="C2220" s="2" t="s">
        <v>294</v>
      </c>
      <c r="D2220" s="47" t="str">
        <f>_xlfn.XLOOKUP(C2220,Proveedores!A:A,Proveedores!B:B)</f>
        <v>LA QUILLOTANA</v>
      </c>
      <c r="E2220" s="2">
        <v>56</v>
      </c>
      <c r="F2220" s="2" t="str">
        <f>_xlfn.XLOOKUP(E2220,Productos!A:A,Productos!B:B)</f>
        <v>VERDURAS</v>
      </c>
      <c r="G2220" s="2" t="str">
        <f>_xlfn.XLOOKUP(F2220,Productos!B:B,Productos!C:C)</f>
        <v>UN</v>
      </c>
      <c r="H2220" s="12">
        <v>1</v>
      </c>
      <c r="I2220" s="10">
        <v>2190</v>
      </c>
      <c r="J2220" s="10">
        <v>0</v>
      </c>
      <c r="K2220" s="10">
        <f t="shared" si="45"/>
        <v>2190</v>
      </c>
    </row>
    <row r="2221" spans="1:11" x14ac:dyDescent="0.3">
      <c r="A2221" s="2">
        <f>IF(_xlfn.CONCAT(B2221:C2221)=_xlfn.CONCAT(B2220:C2220),MAX($A$2:A2220),MAX($A$2:A2220)+1)</f>
        <v>1112</v>
      </c>
      <c r="B2221" s="3">
        <v>45350</v>
      </c>
      <c r="C2221" s="2" t="s">
        <v>294</v>
      </c>
      <c r="D2221" s="47" t="str">
        <f>_xlfn.XLOOKUP(C2221,Proveedores!A:A,Proveedores!B:B)</f>
        <v>LA QUILLOTANA</v>
      </c>
      <c r="E2221" s="2">
        <v>56</v>
      </c>
      <c r="F2221" s="2" t="str">
        <f>_xlfn.XLOOKUP(E2221,Productos!A:A,Productos!B:B)</f>
        <v>VERDURAS</v>
      </c>
      <c r="G2221" s="2" t="str">
        <f>_xlfn.XLOOKUP(F2221,Productos!B:B,Productos!C:C)</f>
        <v>UN</v>
      </c>
      <c r="H2221" s="12">
        <v>1</v>
      </c>
      <c r="I2221" s="10">
        <v>3930</v>
      </c>
      <c r="J2221" s="10">
        <v>0</v>
      </c>
      <c r="K2221" s="10">
        <f t="shared" si="45"/>
        <v>3930</v>
      </c>
    </row>
    <row r="2222" spans="1:11" x14ac:dyDescent="0.3">
      <c r="A2222" s="2">
        <f>IF(_xlfn.CONCAT(B2222:C2222)=_xlfn.CONCAT(B2221:C2221),MAX($A$2:A2221),MAX($A$2:A2221)+1)</f>
        <v>1113</v>
      </c>
      <c r="B2222" s="3">
        <v>45340</v>
      </c>
      <c r="C2222" s="2" t="s">
        <v>294</v>
      </c>
      <c r="D2222" s="47" t="str">
        <f>_xlfn.XLOOKUP(C2222,Proveedores!A:A,Proveedores!B:B)</f>
        <v>LA QUILLOTANA</v>
      </c>
      <c r="E2222" s="2">
        <v>56</v>
      </c>
      <c r="F2222" s="2" t="str">
        <f>_xlfn.XLOOKUP(E2222,Productos!A:A,Productos!B:B)</f>
        <v>VERDURAS</v>
      </c>
      <c r="G2222" s="2" t="str">
        <f>_xlfn.XLOOKUP(F2222,Productos!B:B,Productos!C:C)</f>
        <v>UN</v>
      </c>
      <c r="H2222" s="12">
        <v>1</v>
      </c>
      <c r="I2222" s="10">
        <v>8430</v>
      </c>
      <c r="J2222" s="10">
        <v>0</v>
      </c>
      <c r="K2222" s="10">
        <f t="shared" si="45"/>
        <v>8430</v>
      </c>
    </row>
    <row r="2223" spans="1:11" x14ac:dyDescent="0.3">
      <c r="A2223" s="2">
        <f>IF(_xlfn.CONCAT(B2223:C2223)=_xlfn.CONCAT(B2222:C2222),MAX($A$2:A2222),MAX($A$2:A2222)+1)</f>
        <v>1114</v>
      </c>
      <c r="B2223" s="3">
        <v>45352</v>
      </c>
      <c r="C2223" s="2" t="s">
        <v>302</v>
      </c>
      <c r="D2223" s="47" t="str">
        <f>_xlfn.XLOOKUP(C2223,Proveedores!A:A,Proveedores!B:B)</f>
        <v>JUGETERIA MENAJES DONDE SILVA</v>
      </c>
      <c r="E2223" s="2">
        <v>1018</v>
      </c>
      <c r="F2223" s="2" t="str">
        <f>_xlfn.XLOOKUP(E2223,Productos!A:A,Productos!B:B)</f>
        <v>VELAS</v>
      </c>
      <c r="G2223" s="2" t="str">
        <f>_xlfn.XLOOKUP(F2223,Productos!B:B,Productos!C:C)</f>
        <v>UN</v>
      </c>
      <c r="H2223" s="12">
        <v>3</v>
      </c>
      <c r="I2223" s="10">
        <v>1200</v>
      </c>
      <c r="J2223" s="10">
        <v>0</v>
      </c>
      <c r="K2223" s="10">
        <f t="shared" si="45"/>
        <v>3600</v>
      </c>
    </row>
    <row r="2224" spans="1:11" x14ac:dyDescent="0.3">
      <c r="A2224" s="2">
        <f>IF(_xlfn.CONCAT(B2224:C2224)=_xlfn.CONCAT(B2223:C2223),MAX($A$2:A2223),MAX($A$2:A2223)+1)</f>
        <v>1115</v>
      </c>
      <c r="B2224" s="3">
        <v>45342</v>
      </c>
      <c r="C2224" s="2" t="s">
        <v>816</v>
      </c>
      <c r="D2224" s="47" t="str">
        <f>_xlfn.XLOOKUP(C2224,Proveedores!A:A,Proveedores!B:B)</f>
        <v>LOS ALMENDROS LTDA</v>
      </c>
      <c r="E2224" s="2">
        <v>1016</v>
      </c>
      <c r="F2224" s="2" t="str">
        <f>_xlfn.XLOOKUP(E2224,Productos!A:A,Productos!B:B)</f>
        <v>HELADO CASA</v>
      </c>
      <c r="G2224" s="2" t="str">
        <f>_xlfn.XLOOKUP(F2224,Productos!B:B,Productos!C:C)</f>
        <v>UN</v>
      </c>
      <c r="H2224" s="12">
        <v>3</v>
      </c>
      <c r="I2224" s="10">
        <v>550</v>
      </c>
      <c r="J2224" s="10">
        <v>0</v>
      </c>
      <c r="K2224" s="10">
        <f t="shared" si="45"/>
        <v>1650</v>
      </c>
    </row>
    <row r="2225" spans="1:11" x14ac:dyDescent="0.3">
      <c r="A2225" s="2">
        <f>IF(_xlfn.CONCAT(B2225:C2225)=_xlfn.CONCAT(B2224:C2224),MAX($A$2:A2224),MAX($A$2:A2224)+1)</f>
        <v>1116</v>
      </c>
      <c r="B2225" s="3">
        <v>45343</v>
      </c>
      <c r="C2225" s="2" t="s">
        <v>458</v>
      </c>
      <c r="D2225" s="47" t="str">
        <f>_xlfn.XLOOKUP(C2225,Proveedores!A:A,Proveedores!B:B)</f>
        <v>CARNICERIA LONQUIMAY</v>
      </c>
      <c r="E2225" s="2">
        <v>12</v>
      </c>
      <c r="F2225" s="2" t="str">
        <f>_xlfn.XLOOKUP(E2225,Productos!A:A,Productos!B:B)</f>
        <v>CARNE MOLIDA</v>
      </c>
      <c r="G2225" s="2" t="str">
        <f>_xlfn.XLOOKUP(F2225,Productos!B:B,Productos!C:C)</f>
        <v>KG</v>
      </c>
      <c r="H2225" s="12">
        <v>1</v>
      </c>
      <c r="I2225" s="10">
        <v>8500</v>
      </c>
      <c r="J2225" s="10">
        <v>0</v>
      </c>
      <c r="K2225" s="10">
        <f t="shared" si="45"/>
        <v>8500</v>
      </c>
    </row>
    <row r="2226" spans="1:11" x14ac:dyDescent="0.3">
      <c r="A2226" s="2">
        <f>IF(_xlfn.CONCAT(B2226:C2226)=_xlfn.CONCAT(B2225:C2225),MAX($A$2:A2225),MAX($A$2:A2225)+1)</f>
        <v>1117</v>
      </c>
      <c r="B2226" s="3">
        <v>45339</v>
      </c>
      <c r="C2226" s="2" t="s">
        <v>786</v>
      </c>
      <c r="D2226" s="47" t="str">
        <f>_xlfn.XLOOKUP(C2226,Proveedores!A:A,Proveedores!B:B)</f>
        <v>CARNES 2 DE JULIO</v>
      </c>
      <c r="E2226" s="2">
        <v>133</v>
      </c>
      <c r="F2226" s="2" t="str">
        <f>_xlfn.XLOOKUP(E2226,Productos!A:A,Productos!B:B)</f>
        <v>COSTILLAR</v>
      </c>
      <c r="G2226" s="2" t="str">
        <f>_xlfn.XLOOKUP(F2226,Productos!B:B,Productos!C:C)</f>
        <v>KG</v>
      </c>
      <c r="H2226" s="12">
        <v>2</v>
      </c>
      <c r="I2226" s="10">
        <v>7000</v>
      </c>
      <c r="J2226" s="10">
        <v>0</v>
      </c>
      <c r="K2226" s="10">
        <f t="shared" si="45"/>
        <v>14000</v>
      </c>
    </row>
    <row r="2227" spans="1:11" x14ac:dyDescent="0.3">
      <c r="A2227" s="2">
        <f>IF(_xlfn.CONCAT(B2227:C2227)=_xlfn.CONCAT(B2226:C2226),MAX($A$2:A2226),MAX($A$2:A2226)+1)</f>
        <v>1118</v>
      </c>
      <c r="B2227" s="3">
        <v>45342</v>
      </c>
      <c r="C2227" s="2" t="s">
        <v>786</v>
      </c>
      <c r="D2227" s="47" t="str">
        <f>_xlfn.XLOOKUP(C2227,Proveedores!A:A,Proveedores!B:B)</f>
        <v>CARNES 2 DE JULIO</v>
      </c>
      <c r="E2227" s="2">
        <v>27</v>
      </c>
      <c r="F2227" s="2" t="str">
        <f>_xlfn.XLOOKUP(E2227,Productos!A:A,Productos!B:B)</f>
        <v>TRUTRO DE POLLO</v>
      </c>
      <c r="G2227" s="2" t="str">
        <f>_xlfn.XLOOKUP(F2227,Productos!B:B,Productos!C:C)</f>
        <v>KG</v>
      </c>
      <c r="H2227" s="12">
        <v>0.8571428571428571</v>
      </c>
      <c r="I2227" s="10">
        <v>2800</v>
      </c>
      <c r="J2227" s="10">
        <v>0</v>
      </c>
      <c r="K2227" s="10">
        <f t="shared" si="45"/>
        <v>2400</v>
      </c>
    </row>
    <row r="2228" spans="1:11" x14ac:dyDescent="0.3">
      <c r="A2228" s="2">
        <f>IF(_xlfn.CONCAT(B2228:C2228)=_xlfn.CONCAT(B2227:C2227),MAX($A$2:A2227),MAX($A$2:A2227)+1)</f>
        <v>1119</v>
      </c>
      <c r="B2228" s="3">
        <v>45340</v>
      </c>
      <c r="C2228" s="2" t="s">
        <v>786</v>
      </c>
      <c r="D2228" s="47" t="str">
        <f>_xlfn.XLOOKUP(C2228,Proveedores!A:A,Proveedores!B:B)</f>
        <v>CARNES 2 DE JULIO</v>
      </c>
      <c r="E2228" s="2">
        <v>4</v>
      </c>
      <c r="F2228" s="2" t="str">
        <f>_xlfn.XLOOKUP(E2228,Productos!A:A,Productos!B:B)</f>
        <v>CERDOS</v>
      </c>
      <c r="G2228" s="2" t="str">
        <f>_xlfn.XLOOKUP(F2228,Productos!B:B,Productos!C:C)</f>
        <v>UN</v>
      </c>
      <c r="H2228" s="12">
        <v>1.939799331103679</v>
      </c>
      <c r="I2228" s="10">
        <v>2990</v>
      </c>
      <c r="J2228" s="10">
        <v>0</v>
      </c>
      <c r="K2228" s="10">
        <f t="shared" si="45"/>
        <v>5800</v>
      </c>
    </row>
    <row r="2229" spans="1:11" x14ac:dyDescent="0.3">
      <c r="A2229" s="2">
        <f>IF(_xlfn.CONCAT(B2229:C2229)=_xlfn.CONCAT(B2228:C2228),MAX($A$2:A2228),MAX($A$2:A2228)+1)</f>
        <v>1119</v>
      </c>
      <c r="B2229" s="3">
        <v>45340</v>
      </c>
      <c r="C2229" s="2" t="s">
        <v>786</v>
      </c>
      <c r="D2229" s="47" t="str">
        <f>_xlfn.XLOOKUP(C2229,Proveedores!A:A,Proveedores!B:B)</f>
        <v>CARNES 2 DE JULIO</v>
      </c>
      <c r="E2229" s="2">
        <v>27</v>
      </c>
      <c r="F2229" s="2" t="str">
        <f>_xlfn.XLOOKUP(E2229,Productos!A:A,Productos!B:B)</f>
        <v>TRUTRO DE POLLO</v>
      </c>
      <c r="G2229" s="2" t="str">
        <f>_xlfn.XLOOKUP(F2229,Productos!B:B,Productos!C:C)</f>
        <v>KG</v>
      </c>
      <c r="H2229" s="12">
        <v>1.5714285714285714</v>
      </c>
      <c r="I2229" s="10">
        <v>2800</v>
      </c>
      <c r="J2229" s="10">
        <v>0</v>
      </c>
      <c r="K2229" s="10">
        <f t="shared" si="45"/>
        <v>4400</v>
      </c>
    </row>
    <row r="2230" spans="1:11" x14ac:dyDescent="0.3">
      <c r="A2230" s="2">
        <f>IF(_xlfn.CONCAT(B2230:C2230)=_xlfn.CONCAT(B2229:C2229),MAX($A$2:A2229),MAX($A$2:A2229)+1)</f>
        <v>1120</v>
      </c>
      <c r="B2230" s="3">
        <v>45341</v>
      </c>
      <c r="C2230" s="2" t="s">
        <v>786</v>
      </c>
      <c r="D2230" s="47" t="str">
        <f>_xlfn.XLOOKUP(C2230,Proveedores!A:A,Proveedores!B:B)</f>
        <v>CARNES 2 DE JULIO</v>
      </c>
      <c r="E2230" s="2">
        <v>4</v>
      </c>
      <c r="F2230" s="2" t="str">
        <f>_xlfn.XLOOKUP(E2230,Productos!A:A,Productos!B:B)</f>
        <v>CERDOS</v>
      </c>
      <c r="G2230" s="2" t="str">
        <f>_xlfn.XLOOKUP(F2230,Productos!B:B,Productos!C:C)</f>
        <v>UN</v>
      </c>
      <c r="H2230" s="12">
        <v>1.2758620689655173</v>
      </c>
      <c r="I2230" s="10">
        <v>2900</v>
      </c>
      <c r="J2230" s="10">
        <v>0</v>
      </c>
      <c r="K2230" s="10">
        <f t="shared" si="45"/>
        <v>3700</v>
      </c>
    </row>
    <row r="2231" spans="1:11" x14ac:dyDescent="0.3">
      <c r="A2231" s="2">
        <f>IF(_xlfn.CONCAT(B2231:C2231)=_xlfn.CONCAT(B2230:C2230),MAX($A$2:A2230),MAX($A$2:A2230)+1)</f>
        <v>1121</v>
      </c>
      <c r="B2231" s="3">
        <v>45346</v>
      </c>
      <c r="C2231" s="2" t="s">
        <v>786</v>
      </c>
      <c r="D2231" s="47" t="str">
        <f>_xlfn.XLOOKUP(C2231,Proveedores!A:A,Proveedores!B:B)</f>
        <v>CARNES 2 DE JULIO</v>
      </c>
      <c r="E2231" s="2">
        <v>27</v>
      </c>
      <c r="F2231" s="2" t="str">
        <f>_xlfn.XLOOKUP(E2231,Productos!A:A,Productos!B:B)</f>
        <v>TRUTRO DE POLLO</v>
      </c>
      <c r="G2231" s="2" t="str">
        <f>_xlfn.XLOOKUP(F2231,Productos!B:B,Productos!C:C)</f>
        <v>KG</v>
      </c>
      <c r="H2231" s="12">
        <v>1.6428571428571428</v>
      </c>
      <c r="I2231" s="10">
        <v>2800</v>
      </c>
      <c r="J2231" s="10">
        <v>0</v>
      </c>
      <c r="K2231" s="10">
        <f t="shared" si="45"/>
        <v>4600</v>
      </c>
    </row>
    <row r="2232" spans="1:11" x14ac:dyDescent="0.3">
      <c r="A2232" s="2">
        <f>IF(_xlfn.CONCAT(B2232:C2232)=_xlfn.CONCAT(B2231:C2231),MAX($A$2:A2231),MAX($A$2:A2231)+1)</f>
        <v>1122</v>
      </c>
      <c r="B2232" s="3">
        <v>45342</v>
      </c>
      <c r="C2232" s="2" t="s">
        <v>786</v>
      </c>
      <c r="D2232" s="47" t="str">
        <f>_xlfn.XLOOKUP(C2232,Proveedores!A:A,Proveedores!B:B)</f>
        <v>CARNES 2 DE JULIO</v>
      </c>
      <c r="E2232" s="2">
        <v>42</v>
      </c>
      <c r="F2232" s="2" t="str">
        <f>_xlfn.XLOOKUP(E2232,Productos!A:A,Productos!B:B)</f>
        <v>PECHUGA POLLO</v>
      </c>
      <c r="G2232" s="2" t="str">
        <f>_xlfn.XLOOKUP(F2232,Productos!B:B,Productos!C:C)</f>
        <v>KG</v>
      </c>
      <c r="H2232" s="12">
        <v>0.8</v>
      </c>
      <c r="I2232" s="10">
        <v>4000</v>
      </c>
      <c r="J2232" s="10">
        <v>0</v>
      </c>
      <c r="K2232" s="10">
        <f t="shared" si="45"/>
        <v>3200</v>
      </c>
    </row>
    <row r="2233" spans="1:11" x14ac:dyDescent="0.3">
      <c r="A2233" s="2">
        <f>IF(_xlfn.CONCAT(B2233:C2233)=_xlfn.CONCAT(B2232:C2232),MAX($A$2:A2232),MAX($A$2:A2232)+1)</f>
        <v>1123</v>
      </c>
      <c r="B2233" s="3">
        <v>45338</v>
      </c>
      <c r="C2233" s="2" t="s">
        <v>309</v>
      </c>
      <c r="D2233" s="47" t="str">
        <f>_xlfn.XLOOKUP(C2233,Proveedores!A:A,Proveedores!B:B)</f>
        <v>MINIMARKET 465</v>
      </c>
      <c r="E2233" s="2">
        <v>1008</v>
      </c>
      <c r="F2233" s="2" t="str">
        <f>_xlfn.XLOOKUP(E2233,Productos!A:A,Productos!B:B)</f>
        <v>PAN CASA</v>
      </c>
      <c r="G2233" s="2" t="str">
        <f>_xlfn.XLOOKUP(F2233,Productos!B:B,Productos!C:C)</f>
        <v>KG</v>
      </c>
      <c r="H2233" s="12">
        <v>0.43775100401606426</v>
      </c>
      <c r="I2233" s="10">
        <v>2490</v>
      </c>
      <c r="J2233" s="10">
        <v>0</v>
      </c>
      <c r="K2233" s="10">
        <f t="shared" si="45"/>
        <v>1090</v>
      </c>
    </row>
    <row r="2234" spans="1:11" x14ac:dyDescent="0.3">
      <c r="A2234" s="2">
        <f>IF(_xlfn.CONCAT(B2234:C2234)=_xlfn.CONCAT(B2233:C2233),MAX($A$2:A2233),MAX($A$2:A2233)+1)</f>
        <v>1123</v>
      </c>
      <c r="B2234" s="3">
        <v>45338</v>
      </c>
      <c r="C2234" s="2" t="s">
        <v>309</v>
      </c>
      <c r="D2234" s="47" t="str">
        <f>_xlfn.XLOOKUP(C2234,Proveedores!A:A,Proveedores!B:B)</f>
        <v>MINIMARKET 465</v>
      </c>
      <c r="E2234" s="2">
        <v>1008</v>
      </c>
      <c r="F2234" s="2" t="str">
        <f>_xlfn.XLOOKUP(E2234,Productos!A:A,Productos!B:B)</f>
        <v>PAN CASA</v>
      </c>
      <c r="G2234" s="2" t="str">
        <f>_xlfn.XLOOKUP(F2234,Productos!B:B,Productos!C:C)</f>
        <v>KG</v>
      </c>
      <c r="H2234" s="12">
        <v>0.56224899598393574</v>
      </c>
      <c r="I2234" s="10">
        <v>2490</v>
      </c>
      <c r="J2234" s="10">
        <v>0</v>
      </c>
      <c r="K2234" s="10">
        <f t="shared" si="45"/>
        <v>1400</v>
      </c>
    </row>
    <row r="2235" spans="1:11" x14ac:dyDescent="0.3">
      <c r="A2235" s="2">
        <f>IF(_xlfn.CONCAT(B2235:C2235)=_xlfn.CONCAT(B2234:C2234),MAX($A$2:A2234),MAX($A$2:A2234)+1)</f>
        <v>1124</v>
      </c>
      <c r="B2235" s="3">
        <v>45340</v>
      </c>
      <c r="C2235" s="2" t="s">
        <v>309</v>
      </c>
      <c r="D2235" s="47" t="str">
        <f>_xlfn.XLOOKUP(C2235,Proveedores!A:A,Proveedores!B:B)</f>
        <v>MINIMARKET 465</v>
      </c>
      <c r="E2235" s="2">
        <v>1008</v>
      </c>
      <c r="F2235" s="2" t="str">
        <f>_xlfn.XLOOKUP(E2235,Productos!A:A,Productos!B:B)</f>
        <v>PAN CASA</v>
      </c>
      <c r="G2235" s="2" t="str">
        <f>_xlfn.XLOOKUP(F2235,Productos!B:B,Productos!C:C)</f>
        <v>KG</v>
      </c>
      <c r="H2235" s="12">
        <v>0.75502008032128509</v>
      </c>
      <c r="I2235" s="10">
        <v>2490</v>
      </c>
      <c r="J2235" s="10">
        <v>0</v>
      </c>
      <c r="K2235" s="10">
        <f t="shared" si="45"/>
        <v>1880</v>
      </c>
    </row>
    <row r="2236" spans="1:11" x14ac:dyDescent="0.3">
      <c r="A2236" s="2">
        <f>IF(_xlfn.CONCAT(B2236:C2236)=_xlfn.CONCAT(B2235:C2235),MAX($A$2:A2235),MAX($A$2:A2235)+1)</f>
        <v>1125</v>
      </c>
      <c r="B2236" s="3">
        <v>45341</v>
      </c>
      <c r="C2236" s="2" t="s">
        <v>309</v>
      </c>
      <c r="D2236" s="47" t="str">
        <f>_xlfn.XLOOKUP(C2236,Proveedores!A:A,Proveedores!B:B)</f>
        <v>MINIMARKET 465</v>
      </c>
      <c r="E2236" s="2">
        <v>1008</v>
      </c>
      <c r="F2236" s="2" t="str">
        <f>_xlfn.XLOOKUP(E2236,Productos!A:A,Productos!B:B)</f>
        <v>PAN CASA</v>
      </c>
      <c r="G2236" s="2" t="str">
        <f>_xlfn.XLOOKUP(F2236,Productos!B:B,Productos!C:C)</f>
        <v>KG</v>
      </c>
      <c r="H2236" s="12">
        <v>0.94377510040160639</v>
      </c>
      <c r="I2236" s="10">
        <v>2490</v>
      </c>
      <c r="J2236" s="10">
        <v>0</v>
      </c>
      <c r="K2236" s="10">
        <f t="shared" si="45"/>
        <v>2350</v>
      </c>
    </row>
    <row r="2237" spans="1:11" x14ac:dyDescent="0.3">
      <c r="A2237" s="2">
        <f>IF(_xlfn.CONCAT(B2237:C2237)=_xlfn.CONCAT(B2236:C2236),MAX($A$2:A2236),MAX($A$2:A2236)+1)</f>
        <v>1126</v>
      </c>
      <c r="B2237" s="3">
        <v>45345</v>
      </c>
      <c r="C2237" s="2" t="s">
        <v>309</v>
      </c>
      <c r="D2237" s="47" t="str">
        <f>_xlfn.XLOOKUP(C2237,Proveedores!A:A,Proveedores!B:B)</f>
        <v>MINIMARKET 465</v>
      </c>
      <c r="E2237" s="2">
        <v>1008</v>
      </c>
      <c r="F2237" s="2" t="str">
        <f>_xlfn.XLOOKUP(E2237,Productos!A:A,Productos!B:B)</f>
        <v>PAN CASA</v>
      </c>
      <c r="G2237" s="2" t="str">
        <f>_xlfn.XLOOKUP(F2237,Productos!B:B,Productos!C:C)</f>
        <v>KG</v>
      </c>
      <c r="H2237" s="12">
        <v>0.85100401606425702</v>
      </c>
      <c r="I2237" s="10">
        <v>2490</v>
      </c>
      <c r="J2237" s="10">
        <v>0</v>
      </c>
      <c r="K2237" s="10">
        <f t="shared" si="45"/>
        <v>2119</v>
      </c>
    </row>
    <row r="2238" spans="1:11" x14ac:dyDescent="0.3">
      <c r="A2238" s="2">
        <f>IF(_xlfn.CONCAT(B2238:C2238)=_xlfn.CONCAT(B2237:C2237),MAX($A$2:A2237),MAX($A$2:A2237)+1)</f>
        <v>1127</v>
      </c>
      <c r="B2238" s="3">
        <v>45346</v>
      </c>
      <c r="C2238" s="2" t="s">
        <v>309</v>
      </c>
      <c r="D2238" s="47" t="str">
        <f>_xlfn.XLOOKUP(C2238,Proveedores!A:A,Proveedores!B:B)</f>
        <v>MINIMARKET 465</v>
      </c>
      <c r="E2238" s="2">
        <v>1008</v>
      </c>
      <c r="F2238" s="2" t="str">
        <f>_xlfn.XLOOKUP(E2238,Productos!A:A,Productos!B:B)</f>
        <v>PAN CASA</v>
      </c>
      <c r="G2238" s="2" t="str">
        <f>_xlfn.XLOOKUP(F2238,Productos!B:B,Productos!C:C)</f>
        <v>KG</v>
      </c>
      <c r="H2238" s="12">
        <v>0.74297188755020083</v>
      </c>
      <c r="I2238" s="10">
        <v>2490</v>
      </c>
      <c r="J2238" s="10">
        <v>0</v>
      </c>
      <c r="K2238" s="10">
        <f t="shared" si="45"/>
        <v>1850</v>
      </c>
    </row>
    <row r="2239" spans="1:11" x14ac:dyDescent="0.3">
      <c r="A2239" s="2">
        <f>IF(_xlfn.CONCAT(B2239:C2239)=_xlfn.CONCAT(B2238:C2238),MAX($A$2:A2238),MAX($A$2:A2238)+1)</f>
        <v>1128</v>
      </c>
      <c r="B2239" s="3">
        <v>45351</v>
      </c>
      <c r="C2239" s="2" t="s">
        <v>309</v>
      </c>
      <c r="D2239" s="47" t="str">
        <f>_xlfn.XLOOKUP(C2239,Proveedores!A:A,Proveedores!B:B)</f>
        <v>MINIMARKET 465</v>
      </c>
      <c r="E2239" s="2">
        <v>1008</v>
      </c>
      <c r="F2239" s="2" t="str">
        <f>_xlfn.XLOOKUP(E2239,Productos!A:A,Productos!B:B)</f>
        <v>PAN CASA</v>
      </c>
      <c r="G2239" s="2" t="str">
        <f>_xlfn.XLOOKUP(F2239,Productos!B:B,Productos!C:C)</f>
        <v>KG</v>
      </c>
      <c r="H2239" s="12">
        <v>0.59518072289156632</v>
      </c>
      <c r="I2239" s="10">
        <v>2490</v>
      </c>
      <c r="J2239" s="10">
        <v>0</v>
      </c>
      <c r="K2239" s="10">
        <f t="shared" si="45"/>
        <v>1482</v>
      </c>
    </row>
    <row r="2240" spans="1:11" x14ac:dyDescent="0.3">
      <c r="A2240" s="2">
        <f>IF(_xlfn.CONCAT(B2240:C2240)=_xlfn.CONCAT(B2239:C2239),MAX($A$2:A2239),MAX($A$2:A2239)+1)</f>
        <v>1129</v>
      </c>
      <c r="B2240" s="3">
        <v>45347</v>
      </c>
      <c r="C2240" s="2" t="s">
        <v>309</v>
      </c>
      <c r="D2240" s="47" t="str">
        <f>_xlfn.XLOOKUP(C2240,Proveedores!A:A,Proveedores!B:B)</f>
        <v>MINIMARKET 465</v>
      </c>
      <c r="E2240" s="2">
        <v>1008</v>
      </c>
      <c r="F2240" s="2" t="str">
        <f>_xlfn.XLOOKUP(E2240,Productos!A:A,Productos!B:B)</f>
        <v>PAN CASA</v>
      </c>
      <c r="G2240" s="2" t="str">
        <f>_xlfn.XLOOKUP(F2240,Productos!B:B,Productos!C:C)</f>
        <v>KG</v>
      </c>
      <c r="H2240" s="12">
        <v>0.59036144578313254</v>
      </c>
      <c r="I2240" s="10">
        <v>2490</v>
      </c>
      <c r="J2240" s="10">
        <v>0</v>
      </c>
      <c r="K2240" s="10">
        <f t="shared" si="45"/>
        <v>1470</v>
      </c>
    </row>
    <row r="2241" spans="1:11" x14ac:dyDescent="0.3">
      <c r="A2241" s="2">
        <f>IF(_xlfn.CONCAT(B2241:C2241)=_xlfn.CONCAT(B2240:C2240),MAX($A$2:A2240),MAX($A$2:A2240)+1)</f>
        <v>1130</v>
      </c>
      <c r="B2241" s="3">
        <v>45344</v>
      </c>
      <c r="C2241" s="2" t="s">
        <v>309</v>
      </c>
      <c r="D2241" s="47" t="str">
        <f>_xlfn.XLOOKUP(C2241,Proveedores!A:A,Proveedores!B:B)</f>
        <v>MINIMARKET 465</v>
      </c>
      <c r="E2241" s="2">
        <v>1008</v>
      </c>
      <c r="F2241" s="2" t="str">
        <f>_xlfn.XLOOKUP(E2241,Productos!A:A,Productos!B:B)</f>
        <v>PAN CASA</v>
      </c>
      <c r="G2241" s="2" t="str">
        <f>_xlfn.XLOOKUP(F2241,Productos!B:B,Productos!C:C)</f>
        <v>KG</v>
      </c>
      <c r="H2241" s="12">
        <v>0.77108433734939763</v>
      </c>
      <c r="I2241" s="10">
        <v>2490</v>
      </c>
      <c r="J2241" s="10">
        <v>0</v>
      </c>
      <c r="K2241" s="10">
        <f t="shared" si="45"/>
        <v>1920</v>
      </c>
    </row>
    <row r="2242" spans="1:11" x14ac:dyDescent="0.3">
      <c r="A2242" s="2">
        <f>IF(_xlfn.CONCAT(B2242:C2242)=_xlfn.CONCAT(B2241:C2241),MAX($A$2:A2241),MAX($A$2:A2241)+1)</f>
        <v>1131</v>
      </c>
      <c r="B2242" s="3">
        <v>45335</v>
      </c>
      <c r="C2242" s="2" t="s">
        <v>290</v>
      </c>
      <c r="D2242" s="47" t="str">
        <f>_xlfn.XLOOKUP(C2242,Proveedores!A:A,Proveedores!B:B)</f>
        <v>COMERCIAL DON PEPO</v>
      </c>
      <c r="E2242" s="2">
        <v>26</v>
      </c>
      <c r="F2242" s="2" t="str">
        <f>_xlfn.XLOOKUP(E2242,Productos!A:A,Productos!B:B)</f>
        <v>QUESO</v>
      </c>
      <c r="G2242" s="2" t="str">
        <f>_xlfn.XLOOKUP(F2242,Productos!B:B,Productos!C:C)</f>
        <v>KG</v>
      </c>
      <c r="H2242" s="12">
        <v>3.2080000000000002</v>
      </c>
      <c r="I2242" s="10">
        <v>5990</v>
      </c>
      <c r="J2242" s="10">
        <v>0</v>
      </c>
      <c r="K2242" s="10">
        <f t="shared" si="45"/>
        <v>19216</v>
      </c>
    </row>
    <row r="2243" spans="1:11" x14ac:dyDescent="0.3">
      <c r="A2243" s="2">
        <f>IF(_xlfn.CONCAT(B2243:C2243)=_xlfn.CONCAT(B2242:C2242),MAX($A$2:A2242),MAX($A$2:A2242)+1)</f>
        <v>1132</v>
      </c>
      <c r="B2243" s="3">
        <v>45348</v>
      </c>
      <c r="C2243" s="2" t="s">
        <v>414</v>
      </c>
      <c r="D2243" s="47" t="str">
        <f>_xlfn.XLOOKUP(C2243,Proveedores!A:A,Proveedores!B:B)</f>
        <v>ENVSASES BETSABE MONDACA</v>
      </c>
      <c r="E2243" s="2">
        <v>39</v>
      </c>
      <c r="F2243" s="2" t="str">
        <f>_xlfn.XLOOKUP(E2243,Productos!A:A,Productos!B:B)</f>
        <v>PAPEL FILM</v>
      </c>
      <c r="G2243" s="2" t="str">
        <f>_xlfn.XLOOKUP(F2243,Productos!B:B,Productos!C:C)</f>
        <v>UN</v>
      </c>
      <c r="H2243" s="12">
        <v>1</v>
      </c>
      <c r="I2243" s="10">
        <v>1500</v>
      </c>
      <c r="J2243" s="10">
        <v>0</v>
      </c>
      <c r="K2243" s="10">
        <f t="shared" si="45"/>
        <v>1500</v>
      </c>
    </row>
    <row r="2244" spans="1:11" x14ac:dyDescent="0.3">
      <c r="A2244" s="2">
        <f>IF(_xlfn.CONCAT(B2244:C2244)=_xlfn.CONCAT(B2243:C2243),MAX($A$2:A2243),MAX($A$2:A2243)+1)</f>
        <v>1133</v>
      </c>
      <c r="B2244" s="3">
        <v>45352</v>
      </c>
      <c r="C2244" s="2" t="s">
        <v>916</v>
      </c>
      <c r="D2244" s="47" t="str">
        <f>_xlfn.XLOOKUP(C2244,Proveedores!A:A,Proveedores!B:B)</f>
        <v>PENCIL COLOR SPA</v>
      </c>
      <c r="E2244" s="2">
        <v>65</v>
      </c>
      <c r="F2244" s="2" t="str">
        <f>_xlfn.XLOOKUP(E2244,Productos!A:A,Productos!B:B)</f>
        <v>SACO PAPEL KRAFT</v>
      </c>
      <c r="G2244" s="2" t="str">
        <f>_xlfn.XLOOKUP(F2244,Productos!B:B,Productos!C:C)</f>
        <v>UN</v>
      </c>
      <c r="H2244" s="12">
        <v>1</v>
      </c>
      <c r="I2244" s="10">
        <v>1900</v>
      </c>
      <c r="J2244" s="10">
        <v>0</v>
      </c>
      <c r="K2244" s="10">
        <f t="shared" si="45"/>
        <v>1900</v>
      </c>
    </row>
    <row r="2245" spans="1:11" x14ac:dyDescent="0.3">
      <c r="A2245" s="2">
        <f>IF(_xlfn.CONCAT(B2245:C2245)=_xlfn.CONCAT(B2244:C2244),MAX($A$2:A2244),MAX($A$2:A2244)+1)</f>
        <v>1134</v>
      </c>
      <c r="B2245" s="3">
        <v>45351</v>
      </c>
      <c r="C2245" s="2" t="s">
        <v>454</v>
      </c>
      <c r="D2245" s="47" t="str">
        <f>_xlfn.XLOOKUP(C2245,Proveedores!A:A,Proveedores!B:B)</f>
        <v>BAZAR MONICA VIERA</v>
      </c>
      <c r="E2245" s="2">
        <v>73</v>
      </c>
      <c r="F2245" s="2" t="str">
        <f>_xlfn.XLOOKUP(E2245,Productos!A:A,Productos!B:B)</f>
        <v>ENVASES REDONDO CARTON (CONSOME 8OZ)</v>
      </c>
      <c r="G2245" s="2" t="str">
        <f>_xlfn.XLOOKUP(F2245,Productos!B:B,Productos!C:C)</f>
        <v>UN</v>
      </c>
      <c r="H2245" s="12">
        <v>40</v>
      </c>
      <c r="I2245" s="10">
        <v>100</v>
      </c>
      <c r="J2245" s="10">
        <v>0</v>
      </c>
      <c r="K2245" s="10">
        <f t="shared" si="45"/>
        <v>4000</v>
      </c>
    </row>
    <row r="2246" spans="1:11" x14ac:dyDescent="0.3">
      <c r="A2246" s="2">
        <f>IF(_xlfn.CONCAT(B2246:C2246)=_xlfn.CONCAT(B2245:C2245),MAX($A$2:A2245),MAX($A$2:A2245)+1)</f>
        <v>1134</v>
      </c>
      <c r="B2246" s="3">
        <v>45351</v>
      </c>
      <c r="C2246" s="2" t="s">
        <v>454</v>
      </c>
      <c r="D2246" s="47" t="str">
        <f>_xlfn.XLOOKUP(C2246,Proveedores!A:A,Proveedores!B:B)</f>
        <v>BAZAR MONICA VIERA</v>
      </c>
      <c r="E2246" s="2">
        <v>74</v>
      </c>
      <c r="F2246" s="2" t="str">
        <f>_xlfn.XLOOKUP(E2246,Productos!A:A,Productos!B:B)</f>
        <v>TAPA ENVASE REDONDO</v>
      </c>
      <c r="G2246" s="2" t="str">
        <f>_xlfn.XLOOKUP(F2246,Productos!B:B,Productos!C:C)</f>
        <v>UN</v>
      </c>
      <c r="H2246" s="12">
        <v>40</v>
      </c>
      <c r="I2246" s="10">
        <v>40</v>
      </c>
      <c r="J2246" s="10">
        <v>0</v>
      </c>
      <c r="K2246" s="10">
        <f t="shared" si="45"/>
        <v>1600</v>
      </c>
    </row>
    <row r="2247" spans="1:11" x14ac:dyDescent="0.3">
      <c r="A2247" s="2">
        <f>IF(_xlfn.CONCAT(B2247:C2247)=_xlfn.CONCAT(B2246:C2246),MAX($A$2:A2246),MAX($A$2:A2246)+1)</f>
        <v>1135</v>
      </c>
      <c r="B2247" s="3">
        <v>45341</v>
      </c>
      <c r="C2247" s="2" t="s">
        <v>454</v>
      </c>
      <c r="D2247" s="47" t="str">
        <f>_xlfn.XLOOKUP(C2247,Proveedores!A:A,Proveedores!B:B)</f>
        <v>BAZAR MONICA VIERA</v>
      </c>
      <c r="E2247" s="2">
        <v>3</v>
      </c>
      <c r="F2247" s="2" t="str">
        <f>_xlfn.XLOOKUP(E2247,Productos!A:A,Productos!B:B)</f>
        <v>MARMITA</v>
      </c>
      <c r="G2247" s="2" t="str">
        <f>_xlfn.XLOOKUP(F2247,Productos!B:B,Productos!C:C)</f>
        <v>UN</v>
      </c>
      <c r="H2247" s="12">
        <v>100</v>
      </c>
      <c r="I2247" s="10">
        <v>170</v>
      </c>
      <c r="J2247" s="10">
        <v>0</v>
      </c>
      <c r="K2247" s="10">
        <f t="shared" si="45"/>
        <v>17000</v>
      </c>
    </row>
    <row r="2248" spans="1:11" x14ac:dyDescent="0.3">
      <c r="A2248" s="2"/>
      <c r="B2248" s="1"/>
      <c r="C2248" s="2"/>
      <c r="D2248" s="47"/>
      <c r="E2248" s="2"/>
      <c r="F2248" s="2"/>
      <c r="G2248" s="2"/>
      <c r="H2248" s="12"/>
      <c r="I2248" s="10"/>
      <c r="J2248" s="10"/>
      <c r="K2248" s="10"/>
    </row>
    <row r="2249" spans="1:11" x14ac:dyDescent="0.3">
      <c r="A2249" s="2"/>
      <c r="B2249" s="1"/>
      <c r="C2249" s="2"/>
      <c r="D2249" s="47"/>
      <c r="E2249" s="2"/>
      <c r="F2249" s="2"/>
      <c r="G2249" s="2"/>
      <c r="H2249" s="12"/>
      <c r="I2249" s="10"/>
      <c r="J2249" s="10"/>
      <c r="K2249" s="10"/>
    </row>
    <row r="2250" spans="1:11" x14ac:dyDescent="0.3">
      <c r="A2250" s="2"/>
      <c r="B2250" s="1"/>
      <c r="C2250" s="2"/>
      <c r="D2250" s="47"/>
      <c r="E2250" s="2"/>
      <c r="F2250" s="2"/>
      <c r="G2250" s="2"/>
      <c r="H2250" s="12"/>
      <c r="I2250" s="10"/>
      <c r="J2250" s="10"/>
      <c r="K2250" s="10"/>
    </row>
    <row r="2251" spans="1:11" x14ac:dyDescent="0.3">
      <c r="A2251" s="2"/>
      <c r="B2251" s="1"/>
      <c r="C2251" s="2"/>
      <c r="D2251" s="47"/>
      <c r="E2251" s="2"/>
      <c r="F2251" s="2"/>
      <c r="G2251" s="2"/>
      <c r="H2251" s="12"/>
      <c r="I2251" s="10"/>
      <c r="J2251" s="10"/>
      <c r="K2251" s="10"/>
    </row>
    <row r="2252" spans="1:11" x14ac:dyDescent="0.3">
      <c r="A2252" s="2"/>
      <c r="B2252" s="1"/>
      <c r="C2252" s="2"/>
      <c r="D2252" s="47"/>
      <c r="E2252" s="2"/>
      <c r="F2252" s="2"/>
      <c r="G2252" s="2"/>
      <c r="H2252" s="12"/>
      <c r="I2252" s="10"/>
      <c r="J2252" s="10"/>
      <c r="K2252" s="10"/>
    </row>
    <row r="2253" spans="1:11" x14ac:dyDescent="0.3">
      <c r="A2253" s="2"/>
      <c r="B2253" s="1"/>
      <c r="C2253" s="2"/>
      <c r="D2253" s="47"/>
      <c r="E2253" s="2"/>
      <c r="F2253" s="2"/>
      <c r="G2253" s="2"/>
      <c r="H2253" s="12"/>
      <c r="I2253" s="10"/>
      <c r="J2253" s="10"/>
      <c r="K2253" s="10"/>
    </row>
    <row r="2254" spans="1:11" x14ac:dyDescent="0.3">
      <c r="A2254" s="2"/>
      <c r="B2254" s="1"/>
      <c r="C2254" s="2"/>
      <c r="D2254" s="47"/>
      <c r="E2254" s="2"/>
      <c r="F2254" s="2"/>
      <c r="G2254" s="2"/>
      <c r="H2254" s="12"/>
      <c r="I2254" s="10"/>
      <c r="J2254" s="10"/>
      <c r="K2254" s="10"/>
    </row>
    <row r="2255" spans="1:11" x14ac:dyDescent="0.3">
      <c r="A2255" s="2"/>
      <c r="B2255" s="1"/>
      <c r="C2255" s="2"/>
      <c r="D2255" s="47"/>
      <c r="E2255" s="2"/>
      <c r="F2255" s="2"/>
      <c r="G2255" s="2"/>
      <c r="H2255" s="12"/>
      <c r="I2255" s="10"/>
      <c r="J2255" s="10"/>
      <c r="K2255" s="10"/>
    </row>
    <row r="2256" spans="1:11" x14ac:dyDescent="0.3">
      <c r="A2256" s="2"/>
      <c r="B2256" s="1"/>
      <c r="C2256" s="2"/>
      <c r="D2256" s="47"/>
      <c r="E2256" s="2"/>
      <c r="F2256" s="2"/>
      <c r="G2256" s="2"/>
      <c r="H2256" s="12"/>
      <c r="I2256" s="10"/>
      <c r="J2256" s="10"/>
      <c r="K2256" s="10"/>
    </row>
    <row r="2257" spans="1:11" x14ac:dyDescent="0.3">
      <c r="A2257" s="2"/>
      <c r="B2257" s="1"/>
      <c r="C2257" s="2"/>
      <c r="D2257" s="47"/>
      <c r="E2257" s="2"/>
      <c r="F2257" s="2"/>
      <c r="G2257" s="2"/>
      <c r="H2257" s="12"/>
      <c r="I2257" s="10"/>
      <c r="J2257" s="10"/>
      <c r="K2257" s="10"/>
    </row>
    <row r="2258" spans="1:11" x14ac:dyDescent="0.3">
      <c r="A2258" s="2"/>
      <c r="B2258" s="1"/>
      <c r="C2258" s="2"/>
      <c r="D2258" s="47"/>
      <c r="E2258" s="2"/>
      <c r="F2258" s="2"/>
      <c r="G2258" s="2"/>
      <c r="H2258" s="12"/>
      <c r="I2258" s="10"/>
      <c r="J2258" s="10"/>
      <c r="K2258" s="10"/>
    </row>
    <row r="2259" spans="1:11" x14ac:dyDescent="0.3">
      <c r="A2259" s="2"/>
      <c r="B2259" s="1"/>
      <c r="C2259" s="2"/>
      <c r="D2259" s="47"/>
      <c r="E2259" s="2"/>
      <c r="F2259" s="2"/>
      <c r="G2259" s="2"/>
      <c r="H2259" s="12"/>
      <c r="I2259" s="10"/>
      <c r="J2259" s="10"/>
      <c r="K2259" s="10"/>
    </row>
    <row r="2260" spans="1:11" x14ac:dyDescent="0.3">
      <c r="A2260" s="2"/>
      <c r="B2260" s="1"/>
      <c r="C2260" s="2"/>
      <c r="D2260" s="47"/>
      <c r="E2260" s="2"/>
      <c r="F2260" s="2"/>
      <c r="G2260" s="2"/>
      <c r="H2260" s="12"/>
      <c r="I2260" s="10"/>
      <c r="J2260" s="10"/>
      <c r="K2260" s="10"/>
    </row>
    <row r="2261" spans="1:11" x14ac:dyDescent="0.3">
      <c r="A2261" s="2"/>
      <c r="B2261" s="1"/>
      <c r="C2261" s="2"/>
      <c r="D2261" s="47"/>
      <c r="E2261" s="2"/>
      <c r="F2261" s="2"/>
      <c r="G2261" s="2"/>
      <c r="H2261" s="12"/>
      <c r="I2261" s="10"/>
      <c r="J2261" s="10"/>
      <c r="K2261" s="10"/>
    </row>
    <row r="2262" spans="1:11" x14ac:dyDescent="0.3">
      <c r="A2262" s="2"/>
      <c r="B2262" s="1"/>
      <c r="C2262" s="2"/>
      <c r="D2262" s="47"/>
      <c r="E2262" s="2"/>
      <c r="F2262" s="2"/>
      <c r="G2262" s="2"/>
      <c r="H2262" s="12"/>
      <c r="I2262" s="10"/>
      <c r="J2262" s="10"/>
      <c r="K2262" s="10"/>
    </row>
    <row r="2263" spans="1:11" x14ac:dyDescent="0.3">
      <c r="A2263" s="2"/>
      <c r="B2263" s="1"/>
      <c r="C2263" s="2"/>
      <c r="D2263" s="47"/>
      <c r="E2263" s="2"/>
      <c r="F2263" s="2"/>
      <c r="G2263" s="2"/>
      <c r="H2263" s="12"/>
      <c r="I2263" s="10"/>
      <c r="J2263" s="10"/>
      <c r="K2263" s="10"/>
    </row>
    <row r="2264" spans="1:11" x14ac:dyDescent="0.3">
      <c r="A2264" s="2"/>
      <c r="B2264" s="1"/>
      <c r="C2264" s="2"/>
      <c r="D2264" s="47"/>
      <c r="E2264" s="2"/>
      <c r="F2264" s="2"/>
      <c r="G2264" s="2"/>
      <c r="H2264" s="12"/>
      <c r="I2264" s="10"/>
      <c r="J2264" s="10"/>
      <c r="K2264" s="10"/>
    </row>
    <row r="2265" spans="1:11" x14ac:dyDescent="0.3">
      <c r="A2265" s="2"/>
      <c r="B2265" s="1"/>
      <c r="C2265" s="2"/>
      <c r="D2265" s="47"/>
      <c r="E2265" s="2"/>
      <c r="F2265" s="2"/>
      <c r="G2265" s="2"/>
      <c r="H2265" s="12"/>
      <c r="I2265" s="10"/>
      <c r="J2265" s="10"/>
      <c r="K2265" s="10"/>
    </row>
    <row r="2266" spans="1:11" x14ac:dyDescent="0.3">
      <c r="A2266" s="2"/>
      <c r="B2266" s="1"/>
      <c r="C2266" s="2"/>
      <c r="D2266" s="47"/>
      <c r="E2266" s="2"/>
      <c r="F2266" s="2"/>
      <c r="G2266" s="2"/>
      <c r="H2266" s="12"/>
      <c r="I2266" s="10"/>
      <c r="J2266" s="10"/>
      <c r="K2266" s="10"/>
    </row>
    <row r="2267" spans="1:11" x14ac:dyDescent="0.3">
      <c r="A2267" s="2"/>
      <c r="B2267" s="1"/>
      <c r="C2267" s="2"/>
      <c r="D2267" s="47"/>
      <c r="E2267" s="2"/>
      <c r="F2267" s="2"/>
      <c r="G2267" s="2"/>
      <c r="H2267" s="12"/>
      <c r="I2267" s="10"/>
      <c r="J2267" s="10"/>
      <c r="K2267" s="10"/>
    </row>
    <row r="2268" spans="1:11" x14ac:dyDescent="0.3">
      <c r="A2268" s="2"/>
      <c r="B2268" s="1"/>
      <c r="C2268" s="2"/>
      <c r="D2268" s="47"/>
      <c r="E2268" s="2"/>
      <c r="F2268" s="2"/>
      <c r="G2268" s="2"/>
      <c r="H2268" s="12"/>
      <c r="I2268" s="10"/>
      <c r="J2268" s="10"/>
      <c r="K2268" s="10"/>
    </row>
    <row r="2269" spans="1:11" x14ac:dyDescent="0.3">
      <c r="A2269" s="2"/>
      <c r="B2269" s="1"/>
      <c r="C2269" s="2"/>
      <c r="D2269" s="47"/>
      <c r="E2269" s="2"/>
      <c r="F2269" s="2"/>
      <c r="G2269" s="2"/>
      <c r="H2269" s="12"/>
      <c r="I2269" s="10"/>
      <c r="J2269" s="10"/>
      <c r="K2269" s="10"/>
    </row>
    <row r="2270" spans="1:11" x14ac:dyDescent="0.3">
      <c r="A2270" s="2"/>
      <c r="B2270" s="1"/>
      <c r="C2270" s="2"/>
      <c r="D2270" s="47"/>
      <c r="E2270" s="2"/>
      <c r="F2270" s="2"/>
      <c r="G2270" s="2"/>
      <c r="H2270" s="12"/>
      <c r="I2270" s="10"/>
      <c r="J2270" s="10"/>
      <c r="K2270" s="10"/>
    </row>
    <row r="2271" spans="1:11" x14ac:dyDescent="0.3">
      <c r="A2271" s="2"/>
      <c r="B2271" s="1"/>
      <c r="C2271" s="2"/>
      <c r="D2271" s="47"/>
      <c r="E2271" s="2"/>
      <c r="F2271" s="2"/>
      <c r="G2271" s="2"/>
      <c r="H2271" s="12"/>
      <c r="I2271" s="10"/>
      <c r="J2271" s="10"/>
      <c r="K2271" s="10"/>
    </row>
    <row r="2272" spans="1:11" x14ac:dyDescent="0.3">
      <c r="A2272" s="2"/>
      <c r="B2272" s="1"/>
      <c r="C2272" s="2"/>
      <c r="D2272" s="47"/>
      <c r="E2272" s="2"/>
      <c r="F2272" s="2"/>
      <c r="G2272" s="2"/>
      <c r="H2272" s="12"/>
      <c r="I2272" s="10"/>
      <c r="J2272" s="10"/>
      <c r="K2272" s="10"/>
    </row>
    <row r="2273" spans="1:11" x14ac:dyDescent="0.3">
      <c r="A2273" s="2"/>
      <c r="B2273" s="1"/>
      <c r="C2273" s="2"/>
      <c r="D2273" s="47"/>
      <c r="E2273" s="2"/>
      <c r="F2273" s="2"/>
      <c r="G2273" s="2"/>
      <c r="H2273" s="12"/>
      <c r="I2273" s="10"/>
      <c r="J2273" s="10"/>
      <c r="K2273" s="10"/>
    </row>
    <row r="2274" spans="1:11" x14ac:dyDescent="0.3">
      <c r="A2274" s="2"/>
      <c r="B2274" s="1"/>
      <c r="C2274" s="2"/>
      <c r="D2274" s="47"/>
      <c r="E2274" s="2"/>
      <c r="F2274" s="2"/>
      <c r="G2274" s="2"/>
      <c r="H2274" s="12"/>
      <c r="I2274" s="10"/>
      <c r="J2274" s="10"/>
      <c r="K2274" s="10"/>
    </row>
    <row r="2275" spans="1:11" x14ac:dyDescent="0.3">
      <c r="A2275" s="2"/>
      <c r="B2275" s="1"/>
      <c r="C2275" s="2"/>
      <c r="D2275" s="47"/>
      <c r="E2275" s="2"/>
      <c r="F2275" s="2"/>
      <c r="G2275" s="2"/>
      <c r="H2275" s="12"/>
      <c r="I2275" s="10"/>
      <c r="J2275" s="10"/>
      <c r="K2275" s="10"/>
    </row>
    <row r="2276" spans="1:11" x14ac:dyDescent="0.3">
      <c r="A2276" s="2"/>
      <c r="B2276" s="1"/>
      <c r="C2276" s="2"/>
      <c r="D2276" s="47"/>
      <c r="E2276" s="2"/>
      <c r="F2276" s="2"/>
      <c r="G2276" s="2"/>
      <c r="H2276" s="12"/>
      <c r="I2276" s="10"/>
      <c r="J2276" s="10"/>
      <c r="K2276" s="10"/>
    </row>
    <row r="2277" spans="1:11" x14ac:dyDescent="0.3">
      <c r="A2277" s="2"/>
      <c r="B2277" s="1"/>
      <c r="C2277" s="2"/>
      <c r="D2277" s="47"/>
      <c r="E2277" s="2"/>
      <c r="F2277" s="2"/>
      <c r="G2277" s="2"/>
      <c r="H2277" s="12"/>
      <c r="I2277" s="10"/>
      <c r="J2277" s="10"/>
      <c r="K2277" s="10"/>
    </row>
    <row r="2278" spans="1:11" x14ac:dyDescent="0.3">
      <c r="A2278" s="2"/>
      <c r="B2278" s="1"/>
      <c r="C2278" s="2"/>
      <c r="D2278" s="47"/>
      <c r="E2278" s="2"/>
      <c r="F2278" s="2"/>
      <c r="G2278" s="2"/>
      <c r="H2278" s="12"/>
      <c r="I2278" s="10"/>
      <c r="J2278" s="10"/>
      <c r="K2278" s="10"/>
    </row>
    <row r="2279" spans="1:11" x14ac:dyDescent="0.3">
      <c r="A2279" s="2"/>
      <c r="B2279" s="1"/>
      <c r="C2279" s="2"/>
      <c r="D2279" s="47"/>
      <c r="E2279" s="2"/>
      <c r="F2279" s="2"/>
      <c r="G2279" s="2"/>
      <c r="H2279" s="12"/>
      <c r="I2279" s="10"/>
      <c r="J2279" s="10"/>
      <c r="K2279" s="10"/>
    </row>
    <row r="2280" spans="1:11" x14ac:dyDescent="0.3">
      <c r="A2280" s="2"/>
      <c r="B2280" s="1"/>
      <c r="C2280" s="2"/>
      <c r="D2280" s="47"/>
      <c r="E2280" s="2"/>
      <c r="F2280" s="2"/>
      <c r="G2280" s="2"/>
      <c r="H2280" s="12"/>
      <c r="I2280" s="10"/>
      <c r="J2280" s="10"/>
      <c r="K2280" s="10"/>
    </row>
    <row r="2281" spans="1:11" x14ac:dyDescent="0.3">
      <c r="A2281" s="2"/>
      <c r="B2281" s="1"/>
      <c r="C2281" s="2"/>
      <c r="D2281" s="47"/>
      <c r="E2281" s="2"/>
      <c r="F2281" s="2"/>
      <c r="G2281" s="2"/>
      <c r="H2281" s="12"/>
      <c r="I2281" s="10"/>
      <c r="J2281" s="10"/>
      <c r="K2281" s="10"/>
    </row>
    <row r="2282" spans="1:11" x14ac:dyDescent="0.3">
      <c r="A2282" s="2"/>
      <c r="B2282" s="1"/>
      <c r="C2282" s="2"/>
      <c r="D2282" s="47"/>
      <c r="E2282" s="2"/>
      <c r="F2282" s="2"/>
      <c r="G2282" s="2"/>
      <c r="H2282" s="12"/>
      <c r="I2282" s="10"/>
      <c r="J2282" s="10"/>
      <c r="K2282" s="10"/>
    </row>
    <row r="2283" spans="1:11" x14ac:dyDescent="0.3">
      <c r="A2283" s="2"/>
      <c r="B2283" s="1"/>
      <c r="C2283" s="2"/>
      <c r="D2283" s="47"/>
      <c r="E2283" s="2"/>
      <c r="F2283" s="2"/>
      <c r="G2283" s="2"/>
      <c r="H2283" s="12"/>
      <c r="I2283" s="10"/>
      <c r="J2283" s="10"/>
      <c r="K2283" s="10"/>
    </row>
    <row r="2284" spans="1:11" x14ac:dyDescent="0.3">
      <c r="A2284" s="2"/>
      <c r="B2284" s="1"/>
      <c r="C2284" s="2"/>
      <c r="D2284" s="47"/>
      <c r="E2284" s="2"/>
      <c r="F2284" s="2"/>
      <c r="G2284" s="2"/>
      <c r="H2284" s="12"/>
      <c r="I2284" s="10"/>
      <c r="J2284" s="10"/>
      <c r="K2284" s="10"/>
    </row>
    <row r="2285" spans="1:11" x14ac:dyDescent="0.3">
      <c r="A2285" s="2"/>
      <c r="B2285" s="1"/>
      <c r="C2285" s="2"/>
      <c r="D2285" s="47"/>
      <c r="E2285" s="2"/>
      <c r="F2285" s="2"/>
      <c r="G2285" s="2"/>
      <c r="H2285" s="12"/>
      <c r="I2285" s="10"/>
      <c r="J2285" s="10"/>
      <c r="K2285" s="10"/>
    </row>
    <row r="2286" spans="1:11" x14ac:dyDescent="0.3">
      <c r="A2286" s="2"/>
      <c r="B2286" s="1"/>
      <c r="C2286" s="2"/>
      <c r="D2286" s="47"/>
      <c r="E2286" s="2"/>
      <c r="F2286" s="2"/>
      <c r="G2286" s="2"/>
      <c r="H2286" s="12"/>
      <c r="I2286" s="10"/>
      <c r="J2286" s="10"/>
      <c r="K2286" s="10"/>
    </row>
    <row r="2287" spans="1:11" x14ac:dyDescent="0.3">
      <c r="A2287" s="2"/>
      <c r="B2287" s="1"/>
      <c r="C2287" s="2"/>
      <c r="D2287" s="47"/>
      <c r="E2287" s="2"/>
      <c r="F2287" s="2"/>
      <c r="G2287" s="2"/>
      <c r="H2287" s="12"/>
      <c r="I2287" s="10"/>
      <c r="J2287" s="10"/>
      <c r="K2287" s="10"/>
    </row>
    <row r="2288" spans="1:11" x14ac:dyDescent="0.3">
      <c r="A2288" s="2"/>
      <c r="B2288" s="1"/>
      <c r="C2288" s="2"/>
      <c r="D2288" s="47"/>
      <c r="E2288" s="2"/>
      <c r="F2288" s="2"/>
      <c r="G2288" s="2"/>
      <c r="H2288" s="12"/>
      <c r="I2288" s="10"/>
      <c r="J2288" s="10"/>
      <c r="K2288" s="10"/>
    </row>
    <row r="2289" spans="1:11" x14ac:dyDescent="0.3">
      <c r="A2289" s="2"/>
      <c r="B2289" s="1"/>
      <c r="C2289" s="2"/>
      <c r="D2289" s="47"/>
      <c r="E2289" s="2"/>
      <c r="F2289" s="2"/>
      <c r="G2289" s="2"/>
      <c r="H2289" s="12"/>
      <c r="I2289" s="10"/>
      <c r="J2289" s="10"/>
      <c r="K2289" s="10"/>
    </row>
    <row r="2290" spans="1:11" x14ac:dyDescent="0.3">
      <c r="A2290" s="2"/>
      <c r="B2290" s="1"/>
      <c r="C2290" s="2"/>
      <c r="D2290" s="47"/>
      <c r="E2290" s="2"/>
      <c r="F2290" s="2"/>
      <c r="G2290" s="2"/>
      <c r="H2290" s="12"/>
      <c r="I2290" s="10"/>
      <c r="J2290" s="10"/>
      <c r="K2290" s="10"/>
    </row>
    <row r="2291" spans="1:11" x14ac:dyDescent="0.3">
      <c r="A2291" s="2"/>
      <c r="B2291" s="1"/>
      <c r="C2291" s="2"/>
      <c r="D2291" s="47"/>
      <c r="E2291" s="2"/>
      <c r="F2291" s="2"/>
      <c r="G2291" s="2"/>
      <c r="H2291" s="12"/>
      <c r="I2291" s="10"/>
      <c r="J2291" s="10"/>
      <c r="K2291" s="10"/>
    </row>
    <row r="2292" spans="1:11" x14ac:dyDescent="0.3">
      <c r="A2292" s="2"/>
      <c r="B2292" s="1"/>
      <c r="C2292" s="2"/>
      <c r="D2292" s="47"/>
      <c r="E2292" s="2"/>
      <c r="F2292" s="2"/>
      <c r="G2292" s="2"/>
      <c r="H2292" s="12"/>
      <c r="I2292" s="10"/>
      <c r="J2292" s="10"/>
      <c r="K2292" s="10"/>
    </row>
    <row r="2293" spans="1:11" x14ac:dyDescent="0.3">
      <c r="A2293" s="2"/>
      <c r="B2293" s="1"/>
      <c r="C2293" s="2"/>
      <c r="D2293" s="47"/>
      <c r="E2293" s="2"/>
      <c r="F2293" s="2"/>
      <c r="G2293" s="2"/>
      <c r="H2293" s="12"/>
      <c r="I2293" s="10"/>
      <c r="J2293" s="10"/>
      <c r="K2293" s="10"/>
    </row>
    <row r="2294" spans="1:11" x14ac:dyDescent="0.3">
      <c r="A2294" s="2"/>
      <c r="B2294" s="1"/>
      <c r="C2294" s="2"/>
      <c r="D2294" s="47"/>
      <c r="E2294" s="2"/>
      <c r="F2294" s="2"/>
      <c r="G2294" s="2"/>
      <c r="H2294" s="12"/>
      <c r="I2294" s="10"/>
      <c r="J2294" s="10"/>
      <c r="K2294" s="10"/>
    </row>
    <row r="2295" spans="1:11" x14ac:dyDescent="0.3">
      <c r="A2295" s="2"/>
      <c r="B2295" s="1"/>
      <c r="C2295" s="2"/>
      <c r="D2295" s="47"/>
      <c r="E2295" s="2"/>
      <c r="F2295" s="2"/>
      <c r="G2295" s="2"/>
      <c r="H2295" s="12"/>
      <c r="I2295" s="10"/>
      <c r="J2295" s="10"/>
      <c r="K2295" s="10"/>
    </row>
    <row r="2296" spans="1:11" x14ac:dyDescent="0.3">
      <c r="A2296" s="2"/>
      <c r="B2296" s="1"/>
      <c r="C2296" s="2"/>
      <c r="D2296" s="47"/>
      <c r="E2296" s="2"/>
      <c r="F2296" s="2"/>
      <c r="G2296" s="2"/>
      <c r="H2296" s="12"/>
      <c r="I2296" s="10"/>
      <c r="J2296" s="10"/>
      <c r="K2296" s="10"/>
    </row>
    <row r="2297" spans="1:11" x14ac:dyDescent="0.3">
      <c r="A2297" s="2"/>
      <c r="B2297" s="1"/>
      <c r="C2297" s="2"/>
      <c r="D2297" s="47"/>
      <c r="E2297" s="2"/>
      <c r="F2297" s="2"/>
      <c r="G2297" s="2"/>
      <c r="H2297" s="12"/>
      <c r="I2297" s="10"/>
      <c r="J2297" s="10"/>
      <c r="K2297" s="10"/>
    </row>
    <row r="2298" spans="1:11" x14ac:dyDescent="0.3">
      <c r="A2298" s="2"/>
      <c r="B2298" s="1"/>
      <c r="C2298" s="2"/>
      <c r="D2298" s="47"/>
      <c r="E2298" s="2"/>
      <c r="F2298" s="2"/>
      <c r="G2298" s="2"/>
      <c r="H2298" s="12"/>
      <c r="I2298" s="10"/>
      <c r="J2298" s="10"/>
      <c r="K2298" s="10"/>
    </row>
    <row r="2299" spans="1:11" x14ac:dyDescent="0.3">
      <c r="A2299" s="2"/>
      <c r="B2299" s="1"/>
      <c r="C2299" s="2"/>
      <c r="D2299" s="47"/>
      <c r="E2299" s="2"/>
      <c r="F2299" s="2"/>
      <c r="G2299" s="2"/>
      <c r="H2299" s="12"/>
      <c r="I2299" s="10"/>
      <c r="J2299" s="10"/>
      <c r="K2299" s="10"/>
    </row>
    <row r="2300" spans="1:11" x14ac:dyDescent="0.3">
      <c r="A2300" s="2"/>
      <c r="B2300" s="1"/>
      <c r="C2300" s="2"/>
      <c r="D2300" s="47"/>
      <c r="E2300" s="2"/>
      <c r="F2300" s="2"/>
      <c r="G2300" s="2"/>
      <c r="H2300" s="12"/>
      <c r="I2300" s="10"/>
      <c r="J2300" s="10"/>
      <c r="K2300" s="10"/>
    </row>
    <row r="2301" spans="1:11" x14ac:dyDescent="0.3">
      <c r="A2301" s="2"/>
      <c r="B2301" s="1"/>
      <c r="C2301" s="2"/>
      <c r="D2301" s="47"/>
      <c r="E2301" s="2"/>
      <c r="F2301" s="2"/>
      <c r="G2301" s="2"/>
      <c r="H2301" s="12"/>
      <c r="I2301" s="10"/>
      <c r="J2301" s="10"/>
      <c r="K2301" s="10"/>
    </row>
    <row r="2302" spans="1:11" x14ac:dyDescent="0.3">
      <c r="A2302" s="2"/>
      <c r="B2302" s="1"/>
      <c r="C2302" s="2"/>
      <c r="D2302" s="47"/>
      <c r="E2302" s="2"/>
      <c r="F2302" s="2"/>
      <c r="G2302" s="2"/>
      <c r="H2302" s="12"/>
      <c r="I2302" s="10"/>
      <c r="J2302" s="10"/>
      <c r="K2302" s="10"/>
    </row>
    <row r="2303" spans="1:11" x14ac:dyDescent="0.3">
      <c r="A2303" s="2"/>
      <c r="B2303" s="1"/>
      <c r="C2303" s="2"/>
      <c r="D2303" s="47"/>
      <c r="E2303" s="2"/>
      <c r="F2303" s="2"/>
      <c r="G2303" s="2"/>
      <c r="H2303" s="12"/>
      <c r="I2303" s="10"/>
      <c r="J2303" s="10"/>
      <c r="K2303" s="10"/>
    </row>
    <row r="2304" spans="1:11" x14ac:dyDescent="0.3">
      <c r="A2304" s="2"/>
      <c r="B2304" s="1"/>
      <c r="C2304" s="2"/>
      <c r="D2304" s="47"/>
      <c r="E2304" s="2"/>
      <c r="F2304" s="2"/>
      <c r="G2304" s="2"/>
      <c r="H2304" s="12"/>
      <c r="I2304" s="10"/>
      <c r="J2304" s="10"/>
      <c r="K2304" s="10"/>
    </row>
    <row r="2305" spans="1:11" x14ac:dyDescent="0.3">
      <c r="A2305" s="2"/>
      <c r="B2305" s="1"/>
      <c r="C2305" s="2"/>
      <c r="D2305" s="47"/>
      <c r="E2305" s="2"/>
      <c r="F2305" s="2"/>
      <c r="G2305" s="2"/>
      <c r="H2305" s="12"/>
      <c r="I2305" s="10"/>
      <c r="J2305" s="10"/>
      <c r="K2305" s="10"/>
    </row>
    <row r="2306" spans="1:11" x14ac:dyDescent="0.3">
      <c r="A2306" s="2"/>
      <c r="B2306" s="1"/>
      <c r="C2306" s="2"/>
      <c r="D2306" s="47"/>
      <c r="E2306" s="2"/>
      <c r="F2306" s="2"/>
      <c r="G2306" s="2"/>
      <c r="H2306" s="12"/>
      <c r="I2306" s="10"/>
      <c r="J2306" s="10"/>
      <c r="K2306" s="10"/>
    </row>
    <row r="2307" spans="1:11" x14ac:dyDescent="0.3">
      <c r="A2307" s="2"/>
      <c r="B2307" s="1"/>
      <c r="C2307" s="2"/>
      <c r="D2307" s="47"/>
      <c r="E2307" s="2"/>
      <c r="F2307" s="2"/>
      <c r="G2307" s="2"/>
      <c r="H2307" s="12"/>
      <c r="I2307" s="10"/>
      <c r="J2307" s="10"/>
      <c r="K2307" s="10"/>
    </row>
    <row r="2308" spans="1:11" x14ac:dyDescent="0.3">
      <c r="A2308" s="2"/>
      <c r="B2308" s="1"/>
      <c r="C2308" s="2"/>
      <c r="D2308" s="47"/>
      <c r="E2308" s="2"/>
      <c r="F2308" s="2"/>
      <c r="G2308" s="2"/>
      <c r="H2308" s="12"/>
      <c r="I2308" s="10"/>
      <c r="J2308" s="10"/>
      <c r="K2308" s="10"/>
    </row>
    <row r="2309" spans="1:11" x14ac:dyDescent="0.3">
      <c r="A2309" s="2"/>
      <c r="B2309" s="1"/>
      <c r="C2309" s="2"/>
      <c r="D2309" s="47"/>
      <c r="E2309" s="2"/>
      <c r="F2309" s="2"/>
      <c r="G2309" s="2"/>
      <c r="H2309" s="12"/>
      <c r="I2309" s="10"/>
      <c r="J2309" s="10"/>
      <c r="K2309" s="10"/>
    </row>
    <row r="2310" spans="1:11" x14ac:dyDescent="0.3">
      <c r="A2310" s="2"/>
      <c r="B2310" s="1"/>
      <c r="C2310" s="2"/>
      <c r="D2310" s="47"/>
      <c r="E2310" s="2"/>
      <c r="F2310" s="2"/>
      <c r="G2310" s="2"/>
      <c r="H2310" s="12"/>
      <c r="I2310" s="10"/>
      <c r="J2310" s="10"/>
      <c r="K2310" s="10"/>
    </row>
    <row r="2311" spans="1:11" x14ac:dyDescent="0.3">
      <c r="A2311" s="2"/>
      <c r="B2311" s="1"/>
      <c r="C2311" s="2"/>
      <c r="D2311" s="47"/>
      <c r="E2311" s="2"/>
      <c r="F2311" s="2"/>
      <c r="G2311" s="2"/>
      <c r="H2311" s="12"/>
      <c r="I2311" s="10"/>
      <c r="J2311" s="10"/>
      <c r="K2311" s="10"/>
    </row>
    <row r="2312" spans="1:11" x14ac:dyDescent="0.3">
      <c r="A2312" s="2"/>
      <c r="B2312" s="1"/>
      <c r="C2312" s="2"/>
      <c r="D2312" s="47"/>
      <c r="E2312" s="2"/>
      <c r="F2312" s="2"/>
      <c r="G2312" s="2"/>
      <c r="H2312" s="12"/>
      <c r="I2312" s="10"/>
      <c r="J2312" s="10"/>
      <c r="K2312" s="10"/>
    </row>
    <row r="2313" spans="1:11" x14ac:dyDescent="0.3">
      <c r="A2313" s="2"/>
      <c r="B2313" s="1"/>
      <c r="C2313" s="2"/>
      <c r="D2313" s="47"/>
      <c r="E2313" s="2"/>
      <c r="F2313" s="2"/>
      <c r="G2313" s="2"/>
      <c r="H2313" s="12"/>
      <c r="I2313" s="10"/>
      <c r="J2313" s="10"/>
      <c r="K2313" s="10"/>
    </row>
    <row r="2314" spans="1:11" x14ac:dyDescent="0.3">
      <c r="A2314" s="2"/>
      <c r="B2314" s="1"/>
      <c r="C2314" s="2"/>
      <c r="D2314" s="47"/>
      <c r="E2314" s="2"/>
      <c r="F2314" s="2"/>
      <c r="G2314" s="2"/>
      <c r="H2314" s="12"/>
      <c r="I2314" s="10"/>
      <c r="J2314" s="10"/>
      <c r="K2314" s="10"/>
    </row>
    <row r="2315" spans="1:11" x14ac:dyDescent="0.3">
      <c r="A2315" s="2"/>
      <c r="B2315" s="1"/>
      <c r="C2315" s="2"/>
      <c r="D2315" s="47"/>
      <c r="E2315" s="2"/>
      <c r="F2315" s="2"/>
      <c r="G2315" s="2"/>
      <c r="H2315" s="12"/>
      <c r="I2315" s="10"/>
      <c r="J2315" s="10"/>
      <c r="K2315" s="10"/>
    </row>
    <row r="2316" spans="1:11" x14ac:dyDescent="0.3">
      <c r="A2316" s="2"/>
      <c r="B2316" s="1"/>
      <c r="C2316" s="2"/>
      <c r="D2316" s="47"/>
      <c r="E2316" s="2"/>
      <c r="F2316" s="2"/>
      <c r="G2316" s="2"/>
      <c r="H2316" s="12"/>
      <c r="I2316" s="10"/>
      <c r="J2316" s="10"/>
      <c r="K2316" s="10"/>
    </row>
    <row r="2317" spans="1:11" x14ac:dyDescent="0.3">
      <c r="A2317" s="2"/>
      <c r="B2317" s="1"/>
      <c r="C2317" s="2"/>
      <c r="D2317" s="47"/>
      <c r="E2317" s="2"/>
      <c r="F2317" s="2"/>
      <c r="G2317" s="2"/>
      <c r="H2317" s="12"/>
      <c r="I2317" s="10"/>
      <c r="J2317" s="10"/>
      <c r="K2317" s="10"/>
    </row>
    <row r="2318" spans="1:11" x14ac:dyDescent="0.3">
      <c r="A2318" s="2"/>
      <c r="B2318" s="1"/>
      <c r="C2318" s="2"/>
      <c r="D2318" s="47"/>
      <c r="E2318" s="2"/>
      <c r="F2318" s="2"/>
      <c r="G2318" s="2"/>
      <c r="H2318" s="12"/>
      <c r="I2318" s="10"/>
      <c r="J2318" s="10"/>
      <c r="K2318" s="10"/>
    </row>
    <row r="2319" spans="1:11" x14ac:dyDescent="0.3">
      <c r="A2319" s="2"/>
      <c r="B2319" s="1"/>
      <c r="C2319" s="2"/>
      <c r="D2319" s="47"/>
      <c r="E2319" s="2"/>
      <c r="F2319" s="2"/>
      <c r="G2319" s="2"/>
      <c r="H2319" s="12"/>
      <c r="I2319" s="10"/>
      <c r="J2319" s="10"/>
      <c r="K2319" s="10"/>
    </row>
    <row r="2320" spans="1:11" x14ac:dyDescent="0.3">
      <c r="A2320" s="2"/>
      <c r="B2320" s="1"/>
      <c r="C2320" s="2"/>
      <c r="D2320" s="47"/>
      <c r="E2320" s="2"/>
      <c r="F2320" s="2"/>
      <c r="G2320" s="2"/>
      <c r="H2320" s="12"/>
      <c r="I2320" s="10"/>
      <c r="J2320" s="10"/>
      <c r="K2320" s="10"/>
    </row>
    <row r="2321" spans="1:11" x14ac:dyDescent="0.3">
      <c r="A2321" s="2"/>
      <c r="B2321" s="1"/>
      <c r="C2321" s="2"/>
      <c r="D2321" s="47"/>
      <c r="E2321" s="2"/>
      <c r="F2321" s="2"/>
      <c r="G2321" s="2"/>
      <c r="H2321" s="12"/>
      <c r="I2321" s="10"/>
      <c r="J2321" s="10"/>
      <c r="K2321" s="10"/>
    </row>
    <row r="2322" spans="1:11" x14ac:dyDescent="0.3">
      <c r="A2322" s="2"/>
      <c r="B2322" s="1"/>
      <c r="C2322" s="2"/>
      <c r="D2322" s="47"/>
      <c r="E2322" s="2"/>
      <c r="F2322" s="2"/>
      <c r="G2322" s="2"/>
      <c r="H2322" s="12"/>
      <c r="I2322" s="10"/>
      <c r="J2322" s="10"/>
      <c r="K2322" s="10"/>
    </row>
    <row r="2323" spans="1:11" x14ac:dyDescent="0.3">
      <c r="A2323" s="2"/>
      <c r="B2323" s="1"/>
      <c r="C2323" s="2"/>
      <c r="D2323" s="47"/>
      <c r="E2323" s="2"/>
      <c r="F2323" s="2"/>
      <c r="G2323" s="2"/>
      <c r="H2323" s="12"/>
      <c r="I2323" s="10"/>
      <c r="J2323" s="10"/>
      <c r="K2323" s="10"/>
    </row>
    <row r="2324" spans="1:11" x14ac:dyDescent="0.3">
      <c r="A2324" s="2"/>
      <c r="B2324" s="1"/>
      <c r="C2324" s="2"/>
      <c r="D2324" s="47"/>
      <c r="E2324" s="2"/>
      <c r="F2324" s="2"/>
      <c r="G2324" s="2"/>
      <c r="H2324" s="12"/>
      <c r="I2324" s="10"/>
      <c r="J2324" s="10"/>
      <c r="K2324" s="10"/>
    </row>
    <row r="2325" spans="1:11" x14ac:dyDescent="0.3">
      <c r="A2325" s="2"/>
      <c r="B2325" s="1"/>
      <c r="C2325" s="2"/>
      <c r="D2325" s="47"/>
      <c r="E2325" s="2"/>
      <c r="F2325" s="2"/>
      <c r="G2325" s="2"/>
      <c r="H2325" s="12"/>
      <c r="I2325" s="10"/>
      <c r="J2325" s="10"/>
      <c r="K2325" s="10"/>
    </row>
    <row r="2326" spans="1:11" x14ac:dyDescent="0.3">
      <c r="A2326" s="2"/>
      <c r="B2326" s="1"/>
      <c r="C2326" s="2"/>
      <c r="D2326" s="47"/>
      <c r="E2326" s="2"/>
      <c r="F2326" s="2"/>
      <c r="G2326" s="2"/>
      <c r="H2326" s="12"/>
      <c r="I2326" s="10"/>
      <c r="J2326" s="10"/>
      <c r="K2326" s="10"/>
    </row>
    <row r="2327" spans="1:11" x14ac:dyDescent="0.3">
      <c r="A2327" s="2"/>
      <c r="B2327" s="1"/>
      <c r="C2327" s="2"/>
      <c r="D2327" s="47"/>
      <c r="E2327" s="2"/>
      <c r="F2327" s="2"/>
      <c r="G2327" s="2"/>
      <c r="H2327" s="12"/>
      <c r="I2327" s="10"/>
      <c r="J2327" s="10"/>
      <c r="K2327" s="10"/>
    </row>
    <row r="2328" spans="1:11" x14ac:dyDescent="0.3">
      <c r="A2328" s="2"/>
      <c r="B2328" s="1"/>
      <c r="C2328" s="2"/>
      <c r="D2328" s="47"/>
      <c r="E2328" s="2"/>
      <c r="F2328" s="2"/>
      <c r="G2328" s="2"/>
      <c r="H2328" s="12"/>
      <c r="I2328" s="10"/>
      <c r="J2328" s="10"/>
      <c r="K2328" s="10"/>
    </row>
    <row r="2329" spans="1:11" x14ac:dyDescent="0.3">
      <c r="A2329" s="2"/>
      <c r="B2329" s="1"/>
      <c r="C2329" s="2"/>
      <c r="D2329" s="47"/>
      <c r="E2329" s="2"/>
      <c r="F2329" s="2"/>
      <c r="G2329" s="2"/>
      <c r="H2329" s="12"/>
      <c r="I2329" s="10"/>
      <c r="J2329" s="10"/>
      <c r="K2329" s="10"/>
    </row>
    <row r="2330" spans="1:11" x14ac:dyDescent="0.3">
      <c r="A2330" s="2"/>
      <c r="B2330" s="1"/>
      <c r="C2330" s="2"/>
      <c r="D2330" s="47"/>
      <c r="E2330" s="2"/>
      <c r="F2330" s="2"/>
      <c r="G2330" s="2"/>
      <c r="H2330" s="12"/>
      <c r="I2330" s="10"/>
      <c r="J2330" s="10"/>
      <c r="K2330" s="10"/>
    </row>
    <row r="2331" spans="1:11" x14ac:dyDescent="0.3">
      <c r="A2331" s="2"/>
      <c r="B2331" s="1"/>
      <c r="C2331" s="2"/>
      <c r="D2331" s="47"/>
      <c r="E2331" s="2"/>
      <c r="F2331" s="2"/>
      <c r="G2331" s="2"/>
      <c r="H2331" s="12"/>
      <c r="I2331" s="10"/>
      <c r="J2331" s="10"/>
      <c r="K2331" s="10"/>
    </row>
    <row r="2332" spans="1:11" x14ac:dyDescent="0.3">
      <c r="A2332" s="2"/>
      <c r="B2332" s="1"/>
      <c r="C2332" s="2"/>
      <c r="D2332" s="47"/>
      <c r="E2332" s="2"/>
      <c r="F2332" s="2"/>
      <c r="G2332" s="2"/>
      <c r="H2332" s="12"/>
      <c r="I2332" s="10"/>
      <c r="J2332" s="10"/>
      <c r="K2332" s="10"/>
    </row>
    <row r="2333" spans="1:11" x14ac:dyDescent="0.3">
      <c r="A2333" s="2"/>
      <c r="B2333" s="1"/>
      <c r="C2333" s="2"/>
      <c r="D2333" s="47"/>
      <c r="E2333" s="2"/>
      <c r="F2333" s="2"/>
      <c r="G2333" s="2"/>
      <c r="H2333" s="12"/>
      <c r="I2333" s="10"/>
      <c r="J2333" s="10"/>
      <c r="K2333" s="10"/>
    </row>
    <row r="2334" spans="1:11" x14ac:dyDescent="0.3">
      <c r="A2334" s="2"/>
      <c r="B2334" s="1"/>
      <c r="C2334" s="2"/>
      <c r="D2334" s="47"/>
      <c r="E2334" s="2"/>
      <c r="F2334" s="2"/>
      <c r="G2334" s="2"/>
      <c r="H2334" s="12"/>
      <c r="I2334" s="10"/>
      <c r="J2334" s="10"/>
      <c r="K2334" s="10"/>
    </row>
    <row r="2335" spans="1:11" x14ac:dyDescent="0.3">
      <c r="A2335" s="2"/>
      <c r="B2335" s="1"/>
      <c r="C2335" s="2"/>
      <c r="D2335" s="47"/>
      <c r="E2335" s="2"/>
      <c r="F2335" s="2"/>
      <c r="G2335" s="2"/>
      <c r="H2335" s="12"/>
      <c r="I2335" s="10"/>
      <c r="J2335" s="10"/>
      <c r="K2335" s="10"/>
    </row>
    <row r="2336" spans="1:11" x14ac:dyDescent="0.3">
      <c r="A2336" s="2"/>
      <c r="B2336" s="1"/>
      <c r="C2336" s="2"/>
      <c r="D2336" s="47"/>
      <c r="E2336" s="2"/>
      <c r="F2336" s="2"/>
      <c r="G2336" s="2"/>
      <c r="H2336" s="12"/>
      <c r="I2336" s="10"/>
      <c r="J2336" s="10"/>
      <c r="K2336" s="10"/>
    </row>
    <row r="2337" spans="1:11" x14ac:dyDescent="0.3">
      <c r="A2337" s="2"/>
      <c r="B2337" s="1"/>
      <c r="C2337" s="2"/>
      <c r="D2337" s="47"/>
      <c r="E2337" s="2"/>
      <c r="F2337" s="2"/>
      <c r="G2337" s="2"/>
      <c r="H2337" s="12"/>
      <c r="I2337" s="10"/>
      <c r="J2337" s="10"/>
      <c r="K2337" s="10"/>
    </row>
    <row r="2338" spans="1:11" x14ac:dyDescent="0.3">
      <c r="A2338" s="2"/>
      <c r="B2338" s="1"/>
      <c r="C2338" s="2"/>
      <c r="D2338" s="47"/>
      <c r="E2338" s="2"/>
      <c r="F2338" s="2"/>
      <c r="G2338" s="2"/>
      <c r="H2338" s="12"/>
      <c r="I2338" s="10"/>
      <c r="J2338" s="10"/>
      <c r="K2338" s="10"/>
    </row>
    <row r="2339" spans="1:11" x14ac:dyDescent="0.3">
      <c r="A2339" s="2"/>
      <c r="B2339" s="1"/>
      <c r="C2339" s="2"/>
      <c r="D2339" s="47"/>
      <c r="E2339" s="2"/>
      <c r="F2339" s="2"/>
      <c r="G2339" s="2"/>
      <c r="H2339" s="12"/>
      <c r="I2339" s="10"/>
      <c r="J2339" s="10"/>
      <c r="K2339" s="10"/>
    </row>
    <row r="2340" spans="1:11" x14ac:dyDescent="0.3">
      <c r="A2340" s="2"/>
      <c r="B2340" s="1"/>
      <c r="C2340" s="2"/>
      <c r="D2340" s="47"/>
      <c r="E2340" s="2"/>
      <c r="F2340" s="2"/>
      <c r="G2340" s="2"/>
      <c r="H2340" s="12"/>
      <c r="I2340" s="10"/>
      <c r="J2340" s="10"/>
      <c r="K2340" s="10"/>
    </row>
    <row r="2341" spans="1:11" x14ac:dyDescent="0.3">
      <c r="A2341" s="2"/>
      <c r="B2341" s="1"/>
      <c r="C2341" s="2"/>
      <c r="D2341" s="47"/>
      <c r="E2341" s="2"/>
      <c r="F2341" s="2"/>
      <c r="G2341" s="2"/>
      <c r="H2341" s="12"/>
      <c r="I2341" s="10"/>
      <c r="J2341" s="10"/>
      <c r="K2341" s="10"/>
    </row>
    <row r="2342" spans="1:11" x14ac:dyDescent="0.3">
      <c r="A2342" s="2"/>
      <c r="B2342" s="1"/>
      <c r="C2342" s="2"/>
      <c r="D2342" s="47"/>
      <c r="E2342" s="2"/>
      <c r="F2342" s="2"/>
      <c r="G2342" s="2"/>
      <c r="H2342" s="12"/>
      <c r="I2342" s="10"/>
      <c r="J2342" s="10"/>
      <c r="K2342" s="10"/>
    </row>
    <row r="2343" spans="1:11" x14ac:dyDescent="0.3">
      <c r="A2343" s="2"/>
      <c r="B2343" s="1"/>
      <c r="C2343" s="2"/>
      <c r="D2343" s="47"/>
      <c r="E2343" s="2"/>
      <c r="F2343" s="2"/>
      <c r="G2343" s="2"/>
      <c r="H2343" s="12"/>
      <c r="I2343" s="10"/>
      <c r="J2343" s="10"/>
      <c r="K2343" s="10"/>
    </row>
    <row r="2344" spans="1:11" x14ac:dyDescent="0.3">
      <c r="A2344" s="2"/>
      <c r="B2344" s="1"/>
      <c r="C2344" s="2"/>
      <c r="D2344" s="47"/>
      <c r="E2344" s="2"/>
      <c r="F2344" s="2"/>
      <c r="G2344" s="2"/>
      <c r="H2344" s="12"/>
      <c r="I2344" s="10"/>
      <c r="J2344" s="10"/>
      <c r="K2344" s="10"/>
    </row>
    <row r="2345" spans="1:11" x14ac:dyDescent="0.3">
      <c r="A2345" s="2"/>
      <c r="B2345" s="1"/>
      <c r="C2345" s="2"/>
      <c r="D2345" s="47"/>
      <c r="E2345" s="2"/>
      <c r="F2345" s="2"/>
      <c r="G2345" s="2"/>
      <c r="H2345" s="12"/>
      <c r="I2345" s="10"/>
      <c r="J2345" s="10"/>
      <c r="K2345" s="10"/>
    </row>
    <row r="2346" spans="1:11" x14ac:dyDescent="0.3">
      <c r="A2346" s="2"/>
      <c r="B2346" s="1"/>
      <c r="C2346" s="2"/>
      <c r="D2346" s="47"/>
      <c r="E2346" s="2"/>
      <c r="F2346" s="2"/>
      <c r="G2346" s="2"/>
      <c r="H2346" s="12"/>
      <c r="I2346" s="10"/>
      <c r="J2346" s="10"/>
      <c r="K2346" s="10"/>
    </row>
    <row r="2347" spans="1:11" x14ac:dyDescent="0.3">
      <c r="A2347" s="2"/>
      <c r="B2347" s="1"/>
      <c r="C2347" s="2"/>
      <c r="D2347" s="47"/>
      <c r="E2347" s="2"/>
      <c r="F2347" s="2"/>
      <c r="G2347" s="2"/>
      <c r="H2347" s="12"/>
      <c r="I2347" s="10"/>
      <c r="J2347" s="10"/>
      <c r="K2347" s="10"/>
    </row>
    <row r="2348" spans="1:11" x14ac:dyDescent="0.3">
      <c r="A2348" s="2"/>
      <c r="B2348" s="1"/>
      <c r="C2348" s="2"/>
      <c r="D2348" s="47"/>
      <c r="E2348" s="2"/>
      <c r="F2348" s="2"/>
      <c r="G2348" s="2"/>
      <c r="H2348" s="12"/>
      <c r="I2348" s="10"/>
      <c r="J2348" s="10"/>
      <c r="K2348" s="10"/>
    </row>
    <row r="2349" spans="1:11" x14ac:dyDescent="0.3">
      <c r="A2349" s="2"/>
      <c r="B2349" s="1"/>
      <c r="C2349" s="2"/>
      <c r="D2349" s="47"/>
      <c r="E2349" s="2"/>
      <c r="F2349" s="2"/>
      <c r="G2349" s="2"/>
      <c r="H2349" s="12"/>
      <c r="I2349" s="10"/>
      <c r="J2349" s="10"/>
      <c r="K2349" s="10"/>
    </row>
    <row r="2350" spans="1:11" x14ac:dyDescent="0.3">
      <c r="A2350" s="2"/>
      <c r="B2350" s="1"/>
      <c r="C2350" s="2"/>
      <c r="D2350" s="47"/>
      <c r="E2350" s="2"/>
      <c r="F2350" s="2"/>
      <c r="G2350" s="2"/>
      <c r="H2350" s="12"/>
      <c r="I2350" s="10"/>
      <c r="J2350" s="10"/>
      <c r="K2350" s="10"/>
    </row>
    <row r="2351" spans="1:11" x14ac:dyDescent="0.3">
      <c r="A2351" s="2"/>
      <c r="B2351" s="1"/>
      <c r="C2351" s="2"/>
      <c r="D2351" s="47"/>
      <c r="E2351" s="2"/>
      <c r="F2351" s="2"/>
      <c r="G2351" s="2"/>
      <c r="H2351" s="12"/>
      <c r="I2351" s="10"/>
      <c r="J2351" s="10"/>
      <c r="K2351" s="10"/>
    </row>
    <row r="2352" spans="1:11" x14ac:dyDescent="0.3">
      <c r="A2352" s="2"/>
      <c r="B2352" s="1"/>
      <c r="C2352" s="2"/>
      <c r="D2352" s="47"/>
      <c r="E2352" s="2"/>
      <c r="F2352" s="2"/>
      <c r="G2352" s="2"/>
      <c r="H2352" s="12"/>
      <c r="I2352" s="10"/>
      <c r="J2352" s="10"/>
      <c r="K2352" s="10"/>
    </row>
    <row r="2353" spans="1:11" x14ac:dyDescent="0.3">
      <c r="A2353" s="2"/>
      <c r="B2353" s="1"/>
      <c r="C2353" s="2"/>
      <c r="D2353" s="47"/>
      <c r="E2353" s="2"/>
      <c r="F2353" s="2"/>
      <c r="G2353" s="2"/>
      <c r="H2353" s="12"/>
      <c r="I2353" s="10"/>
      <c r="J2353" s="10"/>
      <c r="K2353" s="10"/>
    </row>
    <row r="2354" spans="1:11" x14ac:dyDescent="0.3">
      <c r="A2354" s="2"/>
      <c r="B2354" s="1"/>
      <c r="C2354" s="2"/>
      <c r="D2354" s="47"/>
      <c r="E2354" s="2"/>
      <c r="F2354" s="2"/>
      <c r="G2354" s="2"/>
      <c r="H2354" s="12"/>
      <c r="I2354" s="10"/>
      <c r="J2354" s="10"/>
      <c r="K2354" s="10"/>
    </row>
    <row r="2355" spans="1:11" x14ac:dyDescent="0.3">
      <c r="A2355" s="2"/>
      <c r="B2355" s="1"/>
      <c r="C2355" s="2"/>
      <c r="D2355" s="47"/>
      <c r="E2355" s="2"/>
      <c r="F2355" s="2"/>
      <c r="G2355" s="2"/>
      <c r="H2355" s="12"/>
      <c r="I2355" s="10"/>
      <c r="J2355" s="10"/>
      <c r="K2355" s="10"/>
    </row>
    <row r="2356" spans="1:11" x14ac:dyDescent="0.3">
      <c r="A2356" s="2"/>
      <c r="B2356" s="1"/>
      <c r="C2356" s="2"/>
      <c r="D2356" s="47"/>
      <c r="E2356" s="2"/>
      <c r="F2356" s="2"/>
      <c r="G2356" s="2"/>
      <c r="H2356" s="12"/>
      <c r="I2356" s="10"/>
      <c r="J2356" s="10"/>
      <c r="K2356" s="10"/>
    </row>
    <row r="2357" spans="1:11" x14ac:dyDescent="0.3">
      <c r="A2357" s="2"/>
      <c r="B2357" s="1"/>
      <c r="C2357" s="2"/>
      <c r="D2357" s="47"/>
      <c r="E2357" s="2"/>
      <c r="F2357" s="2"/>
      <c r="G2357" s="2"/>
      <c r="H2357" s="12"/>
      <c r="I2357" s="10"/>
      <c r="J2357" s="10"/>
      <c r="K2357" s="10"/>
    </row>
    <row r="2358" spans="1:11" x14ac:dyDescent="0.3">
      <c r="A2358" s="2"/>
      <c r="B2358" s="1"/>
      <c r="C2358" s="2"/>
      <c r="D2358" s="47"/>
      <c r="E2358" s="2"/>
      <c r="F2358" s="2"/>
      <c r="G2358" s="2"/>
      <c r="H2358" s="12"/>
      <c r="I2358" s="10"/>
      <c r="J2358" s="10"/>
      <c r="K2358" s="10"/>
    </row>
    <row r="2359" spans="1:11" x14ac:dyDescent="0.3">
      <c r="A2359" s="2"/>
      <c r="B2359" s="1"/>
      <c r="C2359" s="2"/>
      <c r="D2359" s="47"/>
      <c r="E2359" s="2"/>
      <c r="F2359" s="2"/>
      <c r="G2359" s="2"/>
      <c r="H2359" s="12"/>
      <c r="I2359" s="10"/>
      <c r="J2359" s="10"/>
      <c r="K2359" s="10"/>
    </row>
    <row r="2360" spans="1:11" x14ac:dyDescent="0.3">
      <c r="A2360" s="2"/>
      <c r="B2360" s="1"/>
      <c r="C2360" s="2"/>
      <c r="D2360" s="47"/>
      <c r="E2360" s="2"/>
      <c r="F2360" s="2"/>
      <c r="G2360" s="2"/>
      <c r="H2360" s="12"/>
      <c r="I2360" s="10"/>
      <c r="J2360" s="10"/>
      <c r="K2360" s="10"/>
    </row>
    <row r="2361" spans="1:11" x14ac:dyDescent="0.3">
      <c r="A2361" s="2"/>
      <c r="B2361" s="1"/>
      <c r="C2361" s="2"/>
      <c r="D2361" s="47"/>
      <c r="E2361" s="2"/>
      <c r="F2361" s="2"/>
      <c r="G2361" s="2"/>
      <c r="H2361" s="12"/>
      <c r="I2361" s="10"/>
      <c r="J2361" s="10"/>
      <c r="K2361" s="10"/>
    </row>
    <row r="2362" spans="1:11" x14ac:dyDescent="0.3">
      <c r="A2362" s="2"/>
      <c r="B2362" s="1"/>
      <c r="C2362" s="2"/>
      <c r="D2362" s="47"/>
      <c r="E2362" s="2"/>
      <c r="F2362" s="2"/>
      <c r="G2362" s="2"/>
      <c r="H2362" s="12"/>
      <c r="I2362" s="10"/>
      <c r="J2362" s="10"/>
      <c r="K2362" s="10"/>
    </row>
    <row r="2363" spans="1:11" x14ac:dyDescent="0.3">
      <c r="A2363" s="2"/>
      <c r="B2363" s="1"/>
      <c r="C2363" s="2"/>
      <c r="D2363" s="47"/>
      <c r="E2363" s="2"/>
      <c r="F2363" s="2"/>
      <c r="G2363" s="2"/>
      <c r="H2363" s="12"/>
      <c r="I2363" s="10"/>
      <c r="J2363" s="10"/>
      <c r="K2363" s="10"/>
    </row>
    <row r="2364" spans="1:11" x14ac:dyDescent="0.3">
      <c r="A2364" s="2"/>
      <c r="B2364" s="1"/>
      <c r="C2364" s="2"/>
      <c r="D2364" s="47"/>
      <c r="E2364" s="2"/>
      <c r="F2364" s="2"/>
      <c r="G2364" s="2"/>
      <c r="H2364" s="12"/>
      <c r="I2364" s="10"/>
      <c r="J2364" s="10"/>
      <c r="K2364" s="10"/>
    </row>
    <row r="2365" spans="1:11" x14ac:dyDescent="0.3">
      <c r="A2365" s="2"/>
      <c r="B2365" s="1"/>
      <c r="C2365" s="2"/>
      <c r="D2365" s="47"/>
      <c r="E2365" s="2"/>
      <c r="F2365" s="2"/>
      <c r="G2365" s="2"/>
      <c r="H2365" s="12"/>
      <c r="I2365" s="10"/>
      <c r="J2365" s="10"/>
      <c r="K2365" s="10"/>
    </row>
    <row r="2366" spans="1:11" x14ac:dyDescent="0.3">
      <c r="A2366" s="2"/>
      <c r="B2366" s="1"/>
      <c r="C2366" s="2"/>
      <c r="D2366" s="47"/>
      <c r="E2366" s="2"/>
      <c r="F2366" s="2"/>
      <c r="G2366" s="2"/>
      <c r="H2366" s="12"/>
      <c r="I2366" s="10"/>
      <c r="J2366" s="10"/>
      <c r="K2366" s="10"/>
    </row>
    <row r="2367" spans="1:11" x14ac:dyDescent="0.3">
      <c r="A2367" s="2"/>
      <c r="B2367" s="1"/>
      <c r="C2367" s="2"/>
      <c r="D2367" s="47"/>
      <c r="E2367" s="2"/>
      <c r="F2367" s="2"/>
      <c r="G2367" s="2"/>
      <c r="H2367" s="12"/>
      <c r="I2367" s="10"/>
      <c r="J2367" s="10"/>
      <c r="K2367" s="10"/>
    </row>
    <row r="2368" spans="1:11" x14ac:dyDescent="0.3">
      <c r="A2368" s="2"/>
      <c r="B2368" s="1"/>
      <c r="C2368" s="2"/>
      <c r="D2368" s="47"/>
      <c r="E2368" s="2"/>
      <c r="F2368" s="2"/>
      <c r="G2368" s="2"/>
      <c r="H2368" s="12"/>
      <c r="I2368" s="10"/>
      <c r="J2368" s="10"/>
      <c r="K2368" s="10"/>
    </row>
    <row r="2369" spans="1:11" x14ac:dyDescent="0.3">
      <c r="A2369" s="2"/>
      <c r="B2369" s="1"/>
      <c r="C2369" s="2"/>
      <c r="D2369" s="47"/>
      <c r="E2369" s="2"/>
      <c r="F2369" s="2"/>
      <c r="G2369" s="2"/>
      <c r="H2369" s="12"/>
      <c r="I2369" s="10"/>
      <c r="J2369" s="10"/>
      <c r="K2369" s="10"/>
    </row>
    <row r="2370" spans="1:11" x14ac:dyDescent="0.3">
      <c r="A2370" s="2"/>
      <c r="B2370" s="1"/>
      <c r="C2370" s="2"/>
      <c r="D2370" s="47"/>
      <c r="E2370" s="2"/>
      <c r="F2370" s="2"/>
      <c r="G2370" s="2"/>
      <c r="H2370" s="12"/>
      <c r="I2370" s="10"/>
      <c r="J2370" s="10"/>
      <c r="K2370" s="10"/>
    </row>
    <row r="2371" spans="1:11" x14ac:dyDescent="0.3">
      <c r="A2371" s="2"/>
      <c r="B2371" s="1"/>
      <c r="C2371" s="2"/>
      <c r="D2371" s="47"/>
      <c r="E2371" s="2"/>
      <c r="F2371" s="2"/>
      <c r="G2371" s="2"/>
      <c r="H2371" s="12"/>
      <c r="I2371" s="10"/>
      <c r="J2371" s="10"/>
      <c r="K2371" s="10"/>
    </row>
    <row r="2372" spans="1:11" x14ac:dyDescent="0.3">
      <c r="A2372" s="2"/>
      <c r="B2372" s="1"/>
      <c r="C2372" s="2"/>
      <c r="D2372" s="47"/>
      <c r="E2372" s="2"/>
      <c r="F2372" s="2"/>
      <c r="G2372" s="2"/>
      <c r="H2372" s="12"/>
      <c r="I2372" s="10"/>
      <c r="J2372" s="10"/>
      <c r="K2372" s="10"/>
    </row>
    <row r="2373" spans="1:11" x14ac:dyDescent="0.3">
      <c r="A2373" s="2"/>
      <c r="B2373" s="1"/>
      <c r="C2373" s="2"/>
      <c r="D2373" s="47"/>
      <c r="E2373" s="2"/>
      <c r="F2373" s="2"/>
      <c r="G2373" s="2"/>
      <c r="H2373" s="12"/>
      <c r="I2373" s="10"/>
      <c r="J2373" s="10"/>
      <c r="K2373" s="10"/>
    </row>
    <row r="2374" spans="1:11" x14ac:dyDescent="0.3">
      <c r="A2374" s="2"/>
      <c r="B2374" s="1"/>
      <c r="C2374" s="2"/>
      <c r="D2374" s="47"/>
      <c r="E2374" s="2"/>
      <c r="F2374" s="2"/>
      <c r="G2374" s="2"/>
      <c r="H2374" s="12"/>
      <c r="I2374" s="10"/>
      <c r="J2374" s="10"/>
      <c r="K2374" s="10"/>
    </row>
    <row r="2375" spans="1:11" x14ac:dyDescent="0.3">
      <c r="A2375" s="2"/>
      <c r="B2375" s="1"/>
      <c r="C2375" s="2"/>
      <c r="D2375" s="47"/>
      <c r="E2375" s="2"/>
      <c r="F2375" s="2"/>
      <c r="G2375" s="2"/>
      <c r="H2375" s="12"/>
      <c r="I2375" s="10"/>
      <c r="J2375" s="10"/>
      <c r="K2375" s="10"/>
    </row>
    <row r="2376" spans="1:11" x14ac:dyDescent="0.3">
      <c r="A2376" s="2"/>
      <c r="B2376" s="1"/>
      <c r="C2376" s="2"/>
      <c r="D2376" s="47"/>
      <c r="E2376" s="2"/>
      <c r="F2376" s="2"/>
      <c r="G2376" s="2"/>
      <c r="H2376" s="12"/>
      <c r="I2376" s="10"/>
      <c r="J2376" s="10"/>
      <c r="K2376" s="10"/>
    </row>
    <row r="2377" spans="1:11" x14ac:dyDescent="0.3">
      <c r="A2377" s="2"/>
      <c r="B2377" s="1"/>
      <c r="C2377" s="2"/>
      <c r="D2377" s="47"/>
      <c r="E2377" s="2"/>
      <c r="F2377" s="2"/>
      <c r="G2377" s="2"/>
      <c r="H2377" s="12"/>
      <c r="I2377" s="10"/>
      <c r="J2377" s="10"/>
      <c r="K2377" s="10"/>
    </row>
    <row r="2378" spans="1:11" x14ac:dyDescent="0.3">
      <c r="A2378" s="2"/>
      <c r="B2378" s="1"/>
      <c r="C2378" s="2"/>
      <c r="D2378" s="47"/>
      <c r="E2378" s="2"/>
      <c r="F2378" s="2"/>
      <c r="G2378" s="2"/>
      <c r="H2378" s="12"/>
      <c r="I2378" s="10"/>
      <c r="J2378" s="10"/>
      <c r="K2378" s="10"/>
    </row>
    <row r="2379" spans="1:11" x14ac:dyDescent="0.3">
      <c r="A2379" s="2"/>
      <c r="B2379" s="1"/>
      <c r="C2379" s="2"/>
      <c r="D2379" s="47"/>
      <c r="E2379" s="2"/>
      <c r="F2379" s="2"/>
      <c r="G2379" s="2"/>
      <c r="H2379" s="12"/>
      <c r="I2379" s="10"/>
      <c r="J2379" s="10"/>
      <c r="K2379" s="10"/>
    </row>
    <row r="2380" spans="1:11" x14ac:dyDescent="0.3">
      <c r="A2380" s="2"/>
      <c r="B2380" s="1"/>
      <c r="C2380" s="2"/>
      <c r="D2380" s="47"/>
      <c r="E2380" s="2"/>
      <c r="F2380" s="2"/>
      <c r="G2380" s="2"/>
      <c r="H2380" s="12"/>
      <c r="I2380" s="10"/>
      <c r="J2380" s="10"/>
      <c r="K2380" s="10"/>
    </row>
    <row r="2381" spans="1:11" x14ac:dyDescent="0.3">
      <c r="A2381" s="2"/>
      <c r="B2381" s="1"/>
      <c r="C2381" s="2"/>
      <c r="D2381" s="47"/>
      <c r="E2381" s="2"/>
      <c r="F2381" s="2"/>
      <c r="G2381" s="2"/>
      <c r="H2381" s="12"/>
      <c r="I2381" s="10"/>
      <c r="J2381" s="10"/>
      <c r="K2381" s="10"/>
    </row>
    <row r="2382" spans="1:11" x14ac:dyDescent="0.3">
      <c r="A2382" s="2"/>
      <c r="B2382" s="1"/>
      <c r="C2382" s="2"/>
      <c r="D2382" s="47"/>
      <c r="E2382" s="2"/>
      <c r="F2382" s="2"/>
      <c r="G2382" s="2"/>
      <c r="H2382" s="12"/>
      <c r="I2382" s="10"/>
      <c r="J2382" s="10"/>
      <c r="K2382" s="10"/>
    </row>
    <row r="2383" spans="1:11" x14ac:dyDescent="0.3">
      <c r="A2383" s="2"/>
      <c r="B2383" s="1"/>
      <c r="C2383" s="2"/>
      <c r="D2383" s="47"/>
      <c r="E2383" s="2"/>
      <c r="F2383" s="2"/>
      <c r="G2383" s="2"/>
      <c r="H2383" s="12"/>
      <c r="I2383" s="10"/>
      <c r="J2383" s="10"/>
      <c r="K2383" s="10"/>
    </row>
    <row r="2384" spans="1:11" x14ac:dyDescent="0.3">
      <c r="A2384" s="2"/>
      <c r="B2384" s="1"/>
      <c r="C2384" s="2"/>
      <c r="D2384" s="47"/>
      <c r="E2384" s="2"/>
      <c r="F2384" s="2"/>
      <c r="G2384" s="2"/>
      <c r="H2384" s="12"/>
      <c r="I2384" s="10"/>
      <c r="J2384" s="10"/>
      <c r="K2384" s="10"/>
    </row>
    <row r="2385" spans="1:11" x14ac:dyDescent="0.3">
      <c r="A2385" s="2"/>
      <c r="B2385" s="1"/>
      <c r="C2385" s="2"/>
      <c r="D2385" s="47"/>
      <c r="E2385" s="2"/>
      <c r="F2385" s="2"/>
      <c r="G2385" s="2"/>
      <c r="H2385" s="12"/>
      <c r="I2385" s="10"/>
      <c r="J2385" s="10"/>
      <c r="K2385" s="10"/>
    </row>
    <row r="2386" spans="1:11" x14ac:dyDescent="0.3">
      <c r="A2386" s="2"/>
      <c r="B2386" s="1"/>
      <c r="C2386" s="2"/>
      <c r="D2386" s="47"/>
      <c r="E2386" s="2"/>
      <c r="F2386" s="2"/>
      <c r="G2386" s="2"/>
      <c r="H2386" s="12"/>
      <c r="I2386" s="10"/>
      <c r="J2386" s="10"/>
      <c r="K2386" s="10"/>
    </row>
    <row r="2387" spans="1:11" x14ac:dyDescent="0.3">
      <c r="A2387" s="2"/>
      <c r="B2387" s="1"/>
      <c r="C2387" s="2"/>
      <c r="D2387" s="47"/>
      <c r="E2387" s="2"/>
      <c r="F2387" s="2"/>
      <c r="G2387" s="2"/>
      <c r="H2387" s="12"/>
      <c r="I2387" s="10"/>
      <c r="J2387" s="10"/>
      <c r="K2387" s="10"/>
    </row>
    <row r="2388" spans="1:11" x14ac:dyDescent="0.3">
      <c r="A2388" s="2"/>
      <c r="B2388" s="1"/>
      <c r="C2388" s="2"/>
      <c r="D2388" s="47"/>
      <c r="E2388" s="2"/>
      <c r="F2388" s="2"/>
      <c r="G2388" s="2"/>
      <c r="H2388" s="12"/>
      <c r="I2388" s="10"/>
      <c r="J2388" s="10"/>
      <c r="K2388" s="10"/>
    </row>
    <row r="2389" spans="1:11" x14ac:dyDescent="0.3">
      <c r="A2389" s="2"/>
      <c r="B2389" s="1"/>
      <c r="C2389" s="2"/>
      <c r="D2389" s="47"/>
      <c r="E2389" s="2"/>
      <c r="F2389" s="2"/>
      <c r="G2389" s="2"/>
      <c r="H2389" s="12"/>
      <c r="I2389" s="10"/>
      <c r="J2389" s="10"/>
      <c r="K2389" s="10"/>
    </row>
    <row r="2390" spans="1:11" x14ac:dyDescent="0.3">
      <c r="A2390" s="2"/>
      <c r="B2390" s="1"/>
      <c r="C2390" s="2"/>
      <c r="D2390" s="47"/>
      <c r="E2390" s="2"/>
      <c r="F2390" s="2"/>
      <c r="G2390" s="2"/>
      <c r="H2390" s="12"/>
      <c r="I2390" s="10"/>
      <c r="J2390" s="10"/>
      <c r="K2390" s="10"/>
    </row>
    <row r="2391" spans="1:11" x14ac:dyDescent="0.3">
      <c r="A2391" s="2"/>
      <c r="B2391" s="1"/>
      <c r="C2391" s="2"/>
      <c r="D2391" s="47"/>
      <c r="E2391" s="2"/>
      <c r="F2391" s="2"/>
      <c r="G2391" s="2"/>
      <c r="H2391" s="12"/>
      <c r="I2391" s="10"/>
      <c r="J2391" s="10"/>
      <c r="K2391" s="10"/>
    </row>
    <row r="2392" spans="1:11" x14ac:dyDescent="0.3">
      <c r="A2392" s="2"/>
      <c r="B2392" s="1"/>
      <c r="C2392" s="2"/>
      <c r="D2392" s="47"/>
      <c r="E2392" s="2"/>
      <c r="F2392" s="2"/>
      <c r="G2392" s="2"/>
      <c r="H2392" s="12"/>
      <c r="I2392" s="10"/>
      <c r="J2392" s="10"/>
      <c r="K2392" s="10"/>
    </row>
    <row r="2393" spans="1:11" x14ac:dyDescent="0.3">
      <c r="A2393" s="2"/>
      <c r="B2393" s="1"/>
      <c r="C2393" s="2"/>
      <c r="D2393" s="47"/>
      <c r="E2393" s="2"/>
      <c r="F2393" s="2"/>
      <c r="G2393" s="2"/>
      <c r="H2393" s="12"/>
      <c r="I2393" s="10"/>
      <c r="J2393" s="10"/>
      <c r="K2393" s="10"/>
    </row>
    <row r="2394" spans="1:11" x14ac:dyDescent="0.3">
      <c r="A2394" s="2"/>
      <c r="B2394" s="1"/>
      <c r="C2394" s="2"/>
      <c r="D2394" s="47"/>
      <c r="E2394" s="2"/>
      <c r="F2394" s="2"/>
      <c r="G2394" s="2"/>
      <c r="H2394" s="12"/>
      <c r="I2394" s="10"/>
      <c r="J2394" s="10"/>
      <c r="K2394" s="10"/>
    </row>
    <row r="2395" spans="1:11" x14ac:dyDescent="0.3">
      <c r="A2395" s="2"/>
      <c r="B2395" s="1"/>
      <c r="C2395" s="2"/>
      <c r="D2395" s="47"/>
      <c r="E2395" s="2"/>
      <c r="F2395" s="2"/>
      <c r="G2395" s="2"/>
      <c r="H2395" s="12"/>
      <c r="I2395" s="10"/>
      <c r="J2395" s="10"/>
      <c r="K2395" s="10"/>
    </row>
    <row r="2396" spans="1:11" x14ac:dyDescent="0.3">
      <c r="A2396" s="2"/>
      <c r="B2396" s="1"/>
      <c r="C2396" s="2"/>
      <c r="D2396" s="47"/>
      <c r="E2396" s="2"/>
      <c r="F2396" s="2"/>
      <c r="G2396" s="2"/>
      <c r="H2396" s="12"/>
      <c r="I2396" s="10"/>
      <c r="J2396" s="10"/>
      <c r="K2396" s="10"/>
    </row>
    <row r="2397" spans="1:11" x14ac:dyDescent="0.3">
      <c r="A2397" s="2"/>
      <c r="B2397" s="1"/>
      <c r="C2397" s="2"/>
      <c r="D2397" s="47"/>
      <c r="E2397" s="2"/>
      <c r="F2397" s="2"/>
      <c r="G2397" s="2"/>
      <c r="H2397" s="12"/>
      <c r="I2397" s="10"/>
      <c r="J2397" s="10"/>
      <c r="K2397" s="10"/>
    </row>
    <row r="2398" spans="1:11" x14ac:dyDescent="0.3">
      <c r="A2398" s="2"/>
      <c r="B2398" s="1"/>
      <c r="C2398" s="2"/>
      <c r="D2398" s="47"/>
      <c r="E2398" s="2"/>
      <c r="F2398" s="2"/>
      <c r="G2398" s="2"/>
      <c r="H2398" s="12"/>
      <c r="I2398" s="10"/>
      <c r="J2398" s="10"/>
      <c r="K2398" s="10"/>
    </row>
    <row r="2399" spans="1:11" x14ac:dyDescent="0.3">
      <c r="A2399" s="2"/>
      <c r="B2399" s="1"/>
      <c r="C2399" s="2"/>
      <c r="D2399" s="47"/>
      <c r="E2399" s="2"/>
      <c r="F2399" s="2"/>
      <c r="G2399" s="2"/>
      <c r="H2399" s="12"/>
      <c r="I2399" s="10"/>
      <c r="J2399" s="10"/>
      <c r="K2399" s="10"/>
    </row>
    <row r="2400" spans="1:11" x14ac:dyDescent="0.3">
      <c r="A2400" s="2"/>
      <c r="B2400" s="1"/>
      <c r="C2400" s="2"/>
      <c r="D2400" s="47"/>
      <c r="E2400" s="2"/>
      <c r="F2400" s="2"/>
      <c r="G2400" s="2"/>
      <c r="H2400" s="12"/>
      <c r="I2400" s="10"/>
      <c r="J2400" s="10"/>
      <c r="K2400" s="10"/>
    </row>
    <row r="2401" spans="1:11" x14ac:dyDescent="0.3">
      <c r="A2401" s="2"/>
      <c r="B2401" s="1"/>
      <c r="C2401" s="2"/>
      <c r="D2401" s="47"/>
      <c r="E2401" s="2"/>
      <c r="F2401" s="2"/>
      <c r="G2401" s="2"/>
      <c r="H2401" s="12"/>
      <c r="I2401" s="10"/>
      <c r="J2401" s="10"/>
      <c r="K2401" s="10"/>
    </row>
    <row r="2402" spans="1:11" x14ac:dyDescent="0.3">
      <c r="A2402" s="2"/>
      <c r="B2402" s="1"/>
      <c r="C2402" s="2"/>
      <c r="D2402" s="47"/>
      <c r="E2402" s="2"/>
      <c r="F2402" s="2"/>
      <c r="G2402" s="2"/>
      <c r="H2402" s="12"/>
      <c r="I2402" s="10"/>
      <c r="J2402" s="10"/>
      <c r="K2402" s="10"/>
    </row>
    <row r="2403" spans="1:11" x14ac:dyDescent="0.3">
      <c r="A2403" s="2"/>
      <c r="B2403" s="1"/>
      <c r="C2403" s="2"/>
      <c r="D2403" s="47"/>
      <c r="E2403" s="2"/>
      <c r="F2403" s="2"/>
      <c r="G2403" s="2"/>
      <c r="H2403" s="12"/>
      <c r="I2403" s="10"/>
      <c r="J2403" s="10"/>
      <c r="K2403" s="10"/>
    </row>
    <row r="2404" spans="1:11" x14ac:dyDescent="0.3">
      <c r="A2404" s="2"/>
      <c r="B2404" s="1"/>
      <c r="C2404" s="2"/>
      <c r="D2404" s="47"/>
      <c r="E2404" s="2"/>
      <c r="F2404" s="2"/>
      <c r="G2404" s="2"/>
      <c r="H2404" s="12"/>
      <c r="I2404" s="10"/>
      <c r="J2404" s="10"/>
      <c r="K2404" s="10"/>
    </row>
    <row r="2405" spans="1:11" x14ac:dyDescent="0.3">
      <c r="A2405" s="2"/>
      <c r="B2405" s="1"/>
      <c r="C2405" s="2"/>
      <c r="D2405" s="47"/>
      <c r="E2405" s="2"/>
      <c r="F2405" s="2"/>
      <c r="G2405" s="2"/>
      <c r="H2405" s="12"/>
      <c r="I2405" s="10"/>
      <c r="J2405" s="10"/>
      <c r="K2405" s="10"/>
    </row>
    <row r="2406" spans="1:11" x14ac:dyDescent="0.3">
      <c r="A2406" s="2"/>
      <c r="B2406" s="1"/>
      <c r="C2406" s="2"/>
      <c r="D2406" s="47"/>
      <c r="E2406" s="2"/>
      <c r="F2406" s="2"/>
      <c r="G2406" s="2"/>
      <c r="H2406" s="12"/>
      <c r="I2406" s="10"/>
      <c r="J2406" s="10"/>
      <c r="K2406" s="10"/>
    </row>
    <row r="2407" spans="1:11" x14ac:dyDescent="0.3">
      <c r="A2407" s="2"/>
      <c r="B2407" s="1"/>
      <c r="C2407" s="2"/>
      <c r="D2407" s="47"/>
      <c r="E2407" s="2"/>
      <c r="F2407" s="2"/>
      <c r="G2407" s="2"/>
      <c r="H2407" s="12"/>
      <c r="I2407" s="10"/>
      <c r="J2407" s="10"/>
      <c r="K2407" s="10"/>
    </row>
    <row r="2408" spans="1:11" x14ac:dyDescent="0.3">
      <c r="A2408" s="2"/>
      <c r="B2408" s="1"/>
      <c r="C2408" s="2"/>
      <c r="D2408" s="47"/>
      <c r="E2408" s="2"/>
      <c r="F2408" s="2"/>
      <c r="G2408" s="2"/>
      <c r="H2408" s="12"/>
      <c r="I2408" s="10"/>
      <c r="J2408" s="10"/>
      <c r="K2408" s="10"/>
    </row>
    <row r="2409" spans="1:11" x14ac:dyDescent="0.3">
      <c r="A2409" s="2"/>
      <c r="B2409" s="1"/>
      <c r="C2409" s="2"/>
      <c r="D2409" s="47"/>
      <c r="E2409" s="2"/>
      <c r="F2409" s="2"/>
      <c r="G2409" s="2"/>
      <c r="H2409" s="12"/>
      <c r="I2409" s="10"/>
      <c r="J2409" s="10"/>
      <c r="K2409" s="10"/>
    </row>
    <row r="2410" spans="1:11" x14ac:dyDescent="0.3">
      <c r="A2410" s="2"/>
      <c r="B2410" s="1"/>
      <c r="C2410" s="2"/>
      <c r="D2410" s="47"/>
      <c r="E2410" s="2"/>
      <c r="F2410" s="2"/>
      <c r="G2410" s="2"/>
      <c r="H2410" s="12"/>
      <c r="I2410" s="10"/>
      <c r="J2410" s="10"/>
      <c r="K2410" s="10"/>
    </row>
    <row r="2411" spans="1:11" x14ac:dyDescent="0.3">
      <c r="A2411" s="2"/>
      <c r="B2411" s="1"/>
      <c r="C2411" s="2"/>
      <c r="D2411" s="47"/>
      <c r="E2411" s="2"/>
      <c r="F2411" s="2"/>
      <c r="G2411" s="2"/>
      <c r="H2411" s="12"/>
      <c r="I2411" s="10"/>
      <c r="J2411" s="10"/>
      <c r="K2411" s="10"/>
    </row>
    <row r="2412" spans="1:11" x14ac:dyDescent="0.3">
      <c r="A2412" s="2"/>
      <c r="B2412" s="1"/>
      <c r="C2412" s="2"/>
      <c r="D2412" s="47"/>
      <c r="E2412" s="2"/>
      <c r="F2412" s="2"/>
      <c r="G2412" s="2"/>
      <c r="H2412" s="12"/>
      <c r="I2412" s="10"/>
      <c r="J2412" s="10"/>
      <c r="K2412" s="10"/>
    </row>
    <row r="2413" spans="1:11" x14ac:dyDescent="0.3">
      <c r="A2413" s="2"/>
      <c r="B2413" s="1"/>
      <c r="C2413" s="2"/>
      <c r="D2413" s="47"/>
      <c r="E2413" s="2"/>
      <c r="F2413" s="2"/>
      <c r="G2413" s="2"/>
      <c r="H2413" s="12"/>
      <c r="I2413" s="10"/>
      <c r="J2413" s="10"/>
      <c r="K2413" s="10"/>
    </row>
    <row r="2414" spans="1:11" x14ac:dyDescent="0.3">
      <c r="A2414" s="2"/>
      <c r="B2414" s="1"/>
      <c r="C2414" s="2"/>
      <c r="D2414" s="47"/>
      <c r="E2414" s="2"/>
      <c r="F2414" s="2"/>
      <c r="G2414" s="2"/>
      <c r="H2414" s="12"/>
      <c r="I2414" s="10"/>
      <c r="J2414" s="10"/>
      <c r="K2414" s="10"/>
    </row>
    <row r="2415" spans="1:11" x14ac:dyDescent="0.3">
      <c r="A2415" s="2"/>
      <c r="B2415" s="1"/>
      <c r="C2415" s="2"/>
      <c r="D2415" s="47"/>
      <c r="E2415" s="2"/>
      <c r="F2415" s="2"/>
      <c r="G2415" s="2"/>
      <c r="H2415" s="12"/>
      <c r="I2415" s="10"/>
      <c r="J2415" s="10"/>
      <c r="K2415" s="10"/>
    </row>
    <row r="2416" spans="1:11" x14ac:dyDescent="0.3">
      <c r="A2416" s="2"/>
      <c r="B2416" s="1"/>
      <c r="C2416" s="2"/>
      <c r="D2416" s="47"/>
      <c r="E2416" s="2"/>
      <c r="F2416" s="2"/>
      <c r="G2416" s="2"/>
      <c r="H2416" s="12"/>
      <c r="I2416" s="10"/>
      <c r="J2416" s="10"/>
      <c r="K2416" s="10"/>
    </row>
    <row r="2417" spans="1:11" x14ac:dyDescent="0.3">
      <c r="A2417" s="2"/>
      <c r="B2417" s="1"/>
      <c r="C2417" s="2"/>
      <c r="D2417" s="47"/>
      <c r="E2417" s="2"/>
      <c r="F2417" s="2"/>
      <c r="G2417" s="2"/>
      <c r="H2417" s="12"/>
      <c r="I2417" s="10"/>
      <c r="J2417" s="10"/>
      <c r="K2417" s="10"/>
    </row>
    <row r="2418" spans="1:11" x14ac:dyDescent="0.3">
      <c r="A2418" s="2"/>
      <c r="B2418" s="1"/>
      <c r="C2418" s="2"/>
      <c r="D2418" s="47"/>
      <c r="E2418" s="2"/>
      <c r="F2418" s="2"/>
      <c r="G2418" s="2"/>
      <c r="H2418" s="12"/>
      <c r="I2418" s="10"/>
      <c r="J2418" s="10"/>
      <c r="K2418" s="10"/>
    </row>
    <row r="2419" spans="1:11" x14ac:dyDescent="0.3">
      <c r="A2419" s="2"/>
      <c r="B2419" s="1"/>
      <c r="C2419" s="2"/>
      <c r="D2419" s="47"/>
      <c r="E2419" s="2"/>
      <c r="F2419" s="2"/>
      <c r="G2419" s="2"/>
      <c r="H2419" s="12"/>
      <c r="I2419" s="10"/>
      <c r="J2419" s="10"/>
      <c r="K2419" s="10"/>
    </row>
    <row r="2420" spans="1:11" x14ac:dyDescent="0.3">
      <c r="A2420" s="2"/>
      <c r="B2420" s="1"/>
      <c r="C2420" s="2"/>
      <c r="D2420" s="47"/>
      <c r="E2420" s="2"/>
      <c r="F2420" s="2"/>
      <c r="G2420" s="2"/>
      <c r="H2420" s="12"/>
      <c r="I2420" s="10"/>
      <c r="J2420" s="10"/>
      <c r="K2420" s="10"/>
    </row>
    <row r="2421" spans="1:11" x14ac:dyDescent="0.3">
      <c r="A2421" s="2"/>
      <c r="B2421" s="1"/>
      <c r="C2421" s="2"/>
      <c r="D2421" s="47"/>
      <c r="E2421" s="2"/>
      <c r="F2421" s="2"/>
      <c r="G2421" s="2"/>
      <c r="H2421" s="12"/>
      <c r="I2421" s="10"/>
      <c r="J2421" s="10"/>
      <c r="K2421" s="10"/>
    </row>
    <row r="2422" spans="1:11" x14ac:dyDescent="0.3">
      <c r="A2422" s="2"/>
      <c r="B2422" s="1"/>
      <c r="C2422" s="2"/>
      <c r="D2422" s="47"/>
      <c r="E2422" s="2"/>
      <c r="F2422" s="2"/>
      <c r="G2422" s="2"/>
      <c r="H2422" s="12"/>
      <c r="I2422" s="10"/>
      <c r="J2422" s="10"/>
      <c r="K2422" s="10"/>
    </row>
    <row r="2423" spans="1:11" x14ac:dyDescent="0.3">
      <c r="A2423" s="2"/>
      <c r="B2423" s="1"/>
      <c r="C2423" s="2"/>
      <c r="D2423" s="47"/>
      <c r="E2423" s="2"/>
      <c r="F2423" s="2"/>
      <c r="G2423" s="2"/>
      <c r="H2423" s="12"/>
      <c r="I2423" s="10"/>
      <c r="J2423" s="10"/>
      <c r="K2423" s="10"/>
    </row>
    <row r="2424" spans="1:11" x14ac:dyDescent="0.3">
      <c r="A2424" s="2"/>
      <c r="B2424" s="1"/>
      <c r="C2424" s="2"/>
      <c r="D2424" s="47"/>
      <c r="E2424" s="2"/>
      <c r="F2424" s="2"/>
      <c r="G2424" s="2"/>
      <c r="H2424" s="12"/>
      <c r="I2424" s="10"/>
      <c r="J2424" s="10"/>
      <c r="K2424" s="10"/>
    </row>
    <row r="2425" spans="1:11" x14ac:dyDescent="0.3">
      <c r="A2425" s="2"/>
      <c r="B2425" s="1"/>
      <c r="C2425" s="2"/>
      <c r="D2425" s="47"/>
      <c r="E2425" s="2"/>
      <c r="F2425" s="2"/>
      <c r="G2425" s="2"/>
      <c r="H2425" s="12"/>
      <c r="I2425" s="10"/>
      <c r="J2425" s="10"/>
      <c r="K2425" s="10"/>
    </row>
    <row r="2426" spans="1:11" x14ac:dyDescent="0.3">
      <c r="A2426" s="2"/>
      <c r="B2426" s="1"/>
      <c r="C2426" s="2"/>
      <c r="D2426" s="47"/>
      <c r="E2426" s="2"/>
      <c r="F2426" s="2"/>
      <c r="G2426" s="2"/>
      <c r="H2426" s="12"/>
      <c r="I2426" s="10"/>
      <c r="J2426" s="10"/>
      <c r="K2426" s="10"/>
    </row>
    <row r="2427" spans="1:11" x14ac:dyDescent="0.3">
      <c r="A2427" s="2"/>
      <c r="B2427" s="1"/>
      <c r="C2427" s="2"/>
      <c r="D2427" s="47"/>
      <c r="E2427" s="2"/>
      <c r="F2427" s="2"/>
      <c r="G2427" s="2"/>
      <c r="H2427" s="12"/>
      <c r="I2427" s="10"/>
      <c r="J2427" s="10"/>
      <c r="K2427" s="10"/>
    </row>
    <row r="2428" spans="1:11" x14ac:dyDescent="0.3">
      <c r="A2428" s="2"/>
      <c r="B2428" s="1"/>
      <c r="C2428" s="2"/>
      <c r="D2428" s="47"/>
      <c r="E2428" s="2"/>
      <c r="F2428" s="2"/>
      <c r="G2428" s="2"/>
      <c r="H2428" s="12"/>
      <c r="I2428" s="10"/>
      <c r="J2428" s="10"/>
      <c r="K2428" s="10"/>
    </row>
    <row r="2429" spans="1:11" x14ac:dyDescent="0.3">
      <c r="A2429" s="2"/>
      <c r="B2429" s="1"/>
      <c r="C2429" s="2"/>
      <c r="D2429" s="47"/>
      <c r="E2429" s="2"/>
      <c r="F2429" s="2"/>
      <c r="G2429" s="2"/>
      <c r="H2429" s="12"/>
      <c r="I2429" s="10"/>
      <c r="J2429" s="10"/>
      <c r="K2429" s="10"/>
    </row>
    <row r="2430" spans="1:11" x14ac:dyDescent="0.3">
      <c r="A2430" s="2"/>
      <c r="B2430" s="1"/>
      <c r="C2430" s="2"/>
      <c r="D2430" s="47"/>
      <c r="E2430" s="2"/>
      <c r="F2430" s="2"/>
      <c r="G2430" s="2"/>
      <c r="H2430" s="12"/>
      <c r="I2430" s="10"/>
      <c r="J2430" s="10"/>
      <c r="K2430" s="10"/>
    </row>
    <row r="2431" spans="1:11" x14ac:dyDescent="0.3">
      <c r="A2431" s="2"/>
      <c r="B2431" s="1"/>
      <c r="C2431" s="2"/>
      <c r="D2431" s="47"/>
      <c r="E2431" s="2"/>
      <c r="F2431" s="2"/>
      <c r="G2431" s="2"/>
      <c r="H2431" s="12"/>
      <c r="I2431" s="10"/>
      <c r="J2431" s="10"/>
      <c r="K2431" s="10"/>
    </row>
    <row r="2432" spans="1:11" x14ac:dyDescent="0.3">
      <c r="A2432" s="2"/>
      <c r="B2432" s="1"/>
      <c r="C2432" s="2"/>
      <c r="D2432" s="47"/>
      <c r="E2432" s="2"/>
      <c r="F2432" s="2"/>
      <c r="G2432" s="2"/>
      <c r="H2432" s="12"/>
      <c r="I2432" s="10"/>
      <c r="J2432" s="10"/>
      <c r="K2432" s="10"/>
    </row>
    <row r="2433" spans="1:11" x14ac:dyDescent="0.3">
      <c r="A2433" s="2"/>
      <c r="B2433" s="1"/>
      <c r="C2433" s="2"/>
      <c r="D2433" s="47"/>
      <c r="E2433" s="2"/>
      <c r="F2433" s="2"/>
      <c r="G2433" s="2"/>
      <c r="H2433" s="12"/>
      <c r="I2433" s="10"/>
      <c r="J2433" s="10"/>
      <c r="K2433" s="10"/>
    </row>
    <row r="2434" spans="1:11" x14ac:dyDescent="0.3">
      <c r="A2434" s="2"/>
      <c r="B2434" s="1"/>
      <c r="C2434" s="2"/>
      <c r="D2434" s="47"/>
      <c r="E2434" s="2"/>
      <c r="F2434" s="2"/>
      <c r="G2434" s="2"/>
      <c r="H2434" s="12"/>
      <c r="I2434" s="10"/>
      <c r="J2434" s="10"/>
      <c r="K2434" s="10"/>
    </row>
    <row r="2435" spans="1:11" x14ac:dyDescent="0.3">
      <c r="A2435" s="2"/>
      <c r="B2435" s="1"/>
      <c r="C2435" s="2"/>
      <c r="D2435" s="47"/>
      <c r="E2435" s="2"/>
      <c r="F2435" s="2"/>
      <c r="G2435" s="2"/>
      <c r="H2435" s="12"/>
      <c r="I2435" s="10"/>
      <c r="J2435" s="10"/>
      <c r="K2435" s="10"/>
    </row>
    <row r="2436" spans="1:11" x14ac:dyDescent="0.3">
      <c r="A2436" s="2"/>
      <c r="B2436" s="1"/>
      <c r="C2436" s="2"/>
      <c r="D2436" s="47"/>
      <c r="E2436" s="2"/>
      <c r="F2436" s="2"/>
      <c r="G2436" s="2"/>
      <c r="H2436" s="12"/>
      <c r="I2436" s="10"/>
      <c r="J2436" s="10"/>
      <c r="K2436" s="10"/>
    </row>
    <row r="2437" spans="1:11" x14ac:dyDescent="0.3">
      <c r="A2437" s="2"/>
      <c r="B2437" s="1"/>
      <c r="C2437" s="2"/>
      <c r="D2437" s="47"/>
      <c r="E2437" s="2"/>
      <c r="F2437" s="2"/>
      <c r="G2437" s="2"/>
      <c r="H2437" s="12"/>
      <c r="I2437" s="10"/>
      <c r="J2437" s="10"/>
      <c r="K2437" s="10"/>
    </row>
    <row r="2438" spans="1:11" x14ac:dyDescent="0.3">
      <c r="A2438" s="2"/>
      <c r="B2438" s="1"/>
      <c r="C2438" s="2"/>
      <c r="D2438" s="47"/>
      <c r="E2438" s="2"/>
      <c r="F2438" s="2"/>
      <c r="G2438" s="2"/>
      <c r="H2438" s="12"/>
      <c r="I2438" s="10"/>
      <c r="J2438" s="10"/>
      <c r="K2438" s="10"/>
    </row>
    <row r="2439" spans="1:11" x14ac:dyDescent="0.3">
      <c r="A2439" s="2"/>
      <c r="B2439" s="1"/>
      <c r="C2439" s="2"/>
      <c r="D2439" s="47"/>
      <c r="E2439" s="2"/>
      <c r="F2439" s="2"/>
      <c r="G2439" s="2"/>
      <c r="H2439" s="12"/>
      <c r="I2439" s="10"/>
      <c r="J2439" s="10"/>
      <c r="K2439" s="10"/>
    </row>
    <row r="2440" spans="1:11" x14ac:dyDescent="0.3">
      <c r="A2440" s="2"/>
      <c r="B2440" s="1"/>
      <c r="C2440" s="2"/>
      <c r="D2440" s="47"/>
      <c r="E2440" s="2"/>
      <c r="F2440" s="2"/>
      <c r="G2440" s="2"/>
      <c r="H2440" s="12"/>
      <c r="I2440" s="10"/>
      <c r="J2440" s="10"/>
      <c r="K2440" s="10"/>
    </row>
    <row r="2441" spans="1:11" x14ac:dyDescent="0.3">
      <c r="A2441" s="2"/>
      <c r="B2441" s="1"/>
      <c r="C2441" s="2"/>
      <c r="D2441" s="47"/>
      <c r="E2441" s="2"/>
      <c r="F2441" s="2"/>
      <c r="G2441" s="2"/>
      <c r="H2441" s="12"/>
      <c r="I2441" s="10"/>
      <c r="J2441" s="10"/>
      <c r="K2441" s="10"/>
    </row>
    <row r="2442" spans="1:11" x14ac:dyDescent="0.3">
      <c r="A2442" s="2"/>
      <c r="B2442" s="1"/>
      <c r="C2442" s="2"/>
      <c r="D2442" s="47"/>
      <c r="E2442" s="2"/>
      <c r="F2442" s="2"/>
      <c r="G2442" s="2"/>
      <c r="H2442" s="12"/>
      <c r="I2442" s="10"/>
      <c r="J2442" s="10"/>
      <c r="K2442" s="10"/>
    </row>
    <row r="2443" spans="1:11" x14ac:dyDescent="0.3">
      <c r="A2443" s="2"/>
      <c r="B2443" s="1"/>
      <c r="C2443" s="2"/>
      <c r="D2443" s="47"/>
      <c r="E2443" s="2"/>
      <c r="F2443" s="2"/>
      <c r="G2443" s="2"/>
      <c r="H2443" s="12"/>
      <c r="I2443" s="10"/>
      <c r="J2443" s="10"/>
      <c r="K2443" s="10"/>
    </row>
    <row r="2444" spans="1:11" x14ac:dyDescent="0.3">
      <c r="A2444" s="2"/>
      <c r="B2444" s="1"/>
      <c r="C2444" s="2"/>
      <c r="D2444" s="47"/>
      <c r="E2444" s="2"/>
      <c r="F2444" s="2"/>
      <c r="G2444" s="2"/>
      <c r="H2444" s="12"/>
      <c r="I2444" s="10"/>
      <c r="J2444" s="10"/>
      <c r="K2444" s="10"/>
    </row>
    <row r="2445" spans="1:11" x14ac:dyDescent="0.3">
      <c r="A2445" s="2"/>
      <c r="B2445" s="1"/>
      <c r="C2445" s="2"/>
      <c r="D2445" s="47"/>
      <c r="E2445" s="2"/>
      <c r="F2445" s="2"/>
      <c r="G2445" s="2"/>
      <c r="H2445" s="12"/>
      <c r="I2445" s="10"/>
      <c r="J2445" s="10"/>
      <c r="K2445" s="10"/>
    </row>
    <row r="2446" spans="1:11" x14ac:dyDescent="0.3">
      <c r="A2446" s="2"/>
      <c r="B2446" s="1"/>
      <c r="C2446" s="2"/>
      <c r="D2446" s="47"/>
      <c r="E2446" s="2"/>
      <c r="F2446" s="2"/>
      <c r="G2446" s="2"/>
      <c r="H2446" s="12"/>
      <c r="I2446" s="10"/>
      <c r="J2446" s="10"/>
      <c r="K2446" s="10"/>
    </row>
    <row r="2447" spans="1:11" x14ac:dyDescent="0.3">
      <c r="A2447" s="2"/>
      <c r="B2447" s="1"/>
      <c r="C2447" s="2"/>
      <c r="D2447" s="47"/>
      <c r="E2447" s="2"/>
      <c r="F2447" s="2"/>
      <c r="G2447" s="2"/>
      <c r="H2447" s="12"/>
      <c r="I2447" s="10"/>
      <c r="J2447" s="10"/>
      <c r="K2447" s="10"/>
    </row>
    <row r="2448" spans="1:11" x14ac:dyDescent="0.3">
      <c r="A2448" s="2"/>
      <c r="B2448" s="1"/>
      <c r="C2448" s="2"/>
      <c r="D2448" s="47"/>
      <c r="E2448" s="2"/>
      <c r="F2448" s="2"/>
      <c r="G2448" s="2"/>
      <c r="H2448" s="12"/>
      <c r="I2448" s="10"/>
      <c r="J2448" s="10"/>
      <c r="K2448" s="10"/>
    </row>
    <row r="2449" spans="1:11" x14ac:dyDescent="0.3">
      <c r="A2449" s="2"/>
      <c r="B2449" s="1"/>
      <c r="C2449" s="2"/>
      <c r="D2449" s="47"/>
      <c r="E2449" s="2"/>
      <c r="F2449" s="2"/>
      <c r="G2449" s="2"/>
      <c r="H2449" s="12"/>
      <c r="I2449" s="10"/>
      <c r="J2449" s="10"/>
      <c r="K2449" s="10"/>
    </row>
    <row r="2450" spans="1:11" x14ac:dyDescent="0.3">
      <c r="A2450" s="2"/>
      <c r="B2450" s="1"/>
      <c r="C2450" s="2"/>
      <c r="D2450" s="47"/>
      <c r="E2450" s="2"/>
      <c r="F2450" s="2"/>
      <c r="G2450" s="2"/>
      <c r="H2450" s="12"/>
      <c r="I2450" s="10"/>
      <c r="J2450" s="10"/>
      <c r="K2450" s="10"/>
    </row>
    <row r="2451" spans="1:11" x14ac:dyDescent="0.3">
      <c r="A2451" s="2"/>
      <c r="B2451" s="1"/>
      <c r="C2451" s="2"/>
      <c r="D2451" s="47"/>
      <c r="E2451" s="2"/>
      <c r="F2451" s="2"/>
      <c r="G2451" s="2"/>
      <c r="H2451" s="12"/>
      <c r="I2451" s="10"/>
      <c r="J2451" s="10"/>
      <c r="K2451" s="10"/>
    </row>
    <row r="2452" spans="1:11" x14ac:dyDescent="0.3">
      <c r="A2452" s="2"/>
      <c r="B2452" s="1"/>
      <c r="C2452" s="2"/>
      <c r="D2452" s="47"/>
      <c r="E2452" s="2"/>
      <c r="F2452" s="2"/>
      <c r="G2452" s="2"/>
      <c r="H2452" s="12"/>
      <c r="I2452" s="10"/>
      <c r="J2452" s="10"/>
      <c r="K2452" s="10"/>
    </row>
    <row r="2453" spans="1:11" x14ac:dyDescent="0.3">
      <c r="A2453" s="2"/>
      <c r="B2453" s="1"/>
      <c r="C2453" s="2"/>
      <c r="D2453" s="47"/>
      <c r="E2453" s="2"/>
      <c r="F2453" s="2"/>
      <c r="G2453" s="2"/>
      <c r="H2453" s="12"/>
      <c r="I2453" s="10"/>
      <c r="J2453" s="10"/>
      <c r="K2453" s="10"/>
    </row>
    <row r="2454" spans="1:11" x14ac:dyDescent="0.3">
      <c r="A2454" s="2"/>
      <c r="B2454" s="1"/>
      <c r="C2454" s="2"/>
      <c r="D2454" s="47"/>
      <c r="E2454" s="2"/>
      <c r="F2454" s="2"/>
      <c r="G2454" s="2"/>
      <c r="H2454" s="12"/>
      <c r="I2454" s="10"/>
      <c r="J2454" s="10"/>
      <c r="K2454" s="10"/>
    </row>
    <row r="2455" spans="1:11" x14ac:dyDescent="0.3">
      <c r="A2455" s="2"/>
      <c r="B2455" s="1"/>
      <c r="C2455" s="2"/>
      <c r="D2455" s="47"/>
      <c r="E2455" s="2"/>
      <c r="F2455" s="2"/>
      <c r="G2455" s="2"/>
      <c r="H2455" s="12"/>
      <c r="I2455" s="10"/>
      <c r="J2455" s="10"/>
      <c r="K2455" s="10"/>
    </row>
    <row r="2456" spans="1:11" x14ac:dyDescent="0.3">
      <c r="A2456" s="2"/>
      <c r="B2456" s="1"/>
      <c r="C2456" s="2"/>
      <c r="D2456" s="47"/>
      <c r="E2456" s="2"/>
      <c r="F2456" s="2"/>
      <c r="G2456" s="2"/>
      <c r="H2456" s="12"/>
      <c r="I2456" s="10"/>
      <c r="J2456" s="10"/>
      <c r="K2456" s="10"/>
    </row>
    <row r="2457" spans="1:11" x14ac:dyDescent="0.3">
      <c r="A2457" s="2"/>
      <c r="B2457" s="1"/>
      <c r="C2457" s="2"/>
      <c r="D2457" s="47"/>
      <c r="E2457" s="2"/>
      <c r="F2457" s="2"/>
      <c r="G2457" s="2"/>
      <c r="H2457" s="12"/>
      <c r="I2457" s="10"/>
      <c r="J2457" s="10"/>
      <c r="K2457" s="10"/>
    </row>
    <row r="2458" spans="1:11" x14ac:dyDescent="0.3">
      <c r="A2458" s="2"/>
      <c r="B2458" s="1"/>
      <c r="C2458" s="2"/>
      <c r="D2458" s="47"/>
      <c r="E2458" s="2"/>
      <c r="F2458" s="2"/>
      <c r="G2458" s="2"/>
      <c r="H2458" s="12"/>
      <c r="I2458" s="10"/>
      <c r="J2458" s="10"/>
      <c r="K2458" s="10"/>
    </row>
    <row r="2459" spans="1:11" x14ac:dyDescent="0.3">
      <c r="A2459" s="2"/>
      <c r="B2459" s="1"/>
      <c r="C2459" s="2"/>
      <c r="D2459" s="47"/>
      <c r="E2459" s="2"/>
      <c r="F2459" s="2"/>
      <c r="G2459" s="2"/>
      <c r="H2459" s="12"/>
      <c r="I2459" s="10"/>
      <c r="J2459" s="10"/>
      <c r="K2459" s="10"/>
    </row>
    <row r="2460" spans="1:11" x14ac:dyDescent="0.3">
      <c r="A2460" s="2"/>
      <c r="B2460" s="1"/>
      <c r="C2460" s="2"/>
      <c r="D2460" s="47"/>
      <c r="E2460" s="2"/>
      <c r="F2460" s="2"/>
      <c r="G2460" s="2"/>
      <c r="H2460" s="12"/>
      <c r="I2460" s="10"/>
      <c r="J2460" s="10"/>
      <c r="K2460" s="10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14219DB-E7B0-426C-816D-D48DF8144832}">
          <x14:formula1>
            <xm:f>Proveedores!$A$2:$A$74</xm:f>
          </x14:formula1>
          <xm:sqref>C596:C597</xm:sqref>
        </x14:dataValidation>
        <x14:dataValidation type="list" allowBlank="1" showInputMessage="1" showErrorMessage="1" xr:uid="{BBC4B380-5A06-4F76-8C30-A7E132E6BB72}">
          <x14:formula1>
            <xm:f>Proveedores!$A$2:$A$100</xm:f>
          </x14:formula1>
          <xm:sqref>C1722:C1743</xm:sqref>
        </x14:dataValidation>
        <x14:dataValidation type="list" allowBlank="1" showInputMessage="1" showErrorMessage="1" xr:uid="{BE260308-98E5-4E27-885A-EB2502BE2F42}">
          <x14:formula1>
            <xm:f>Proveedores!$A$2:$A$106</xm:f>
          </x14:formula1>
          <xm:sqref>C1:C595 C598:C1721 C1744:C1768 C1773:C1048576</xm:sqref>
        </x14:dataValidation>
        <x14:dataValidation type="list" allowBlank="1" showInputMessage="1" showErrorMessage="1" xr:uid="{64C33D70-CEBD-4FCA-A9FE-E09B1BEF1A71}">
          <x14:formula1>
            <xm:f>Proveedores!$A$2:$A$151</xm:f>
          </x14:formula1>
          <xm:sqref>C1769:C1772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EF31-F136-4850-A881-91D1284B9114}">
  <dimension ref="A1:K609"/>
  <sheetViews>
    <sheetView topLeftCell="A287" workbookViewId="0">
      <selection activeCell="B306" sqref="B306"/>
    </sheetView>
  </sheetViews>
  <sheetFormatPr baseColWidth="10" defaultRowHeight="14.4" x14ac:dyDescent="0.3"/>
  <cols>
    <col min="1" max="1" width="7.44140625" bestFit="1" customWidth="1"/>
    <col min="2" max="2" width="10.33203125" style="1" bestFit="1" customWidth="1"/>
    <col min="3" max="3" width="11.77734375" bestFit="1" customWidth="1"/>
    <col min="4" max="4" width="30.77734375" bestFit="1" customWidth="1"/>
    <col min="5" max="5" width="8.44140625" bestFit="1" customWidth="1"/>
    <col min="6" max="6" width="19" bestFit="1" customWidth="1"/>
    <col min="7" max="7" width="6.77734375" bestFit="1" customWidth="1"/>
    <col min="8" max="8" width="8.44140625" style="39" bestFit="1" customWidth="1"/>
    <col min="9" max="9" width="14.6640625" style="7" bestFit="1" customWidth="1"/>
    <col min="10" max="10" width="7.44140625" style="7" bestFit="1" customWidth="1"/>
    <col min="11" max="11" width="9.44140625" style="7" bestFit="1" customWidth="1"/>
  </cols>
  <sheetData>
    <row r="1" spans="1:11" x14ac:dyDescent="0.3">
      <c r="A1" s="2" t="s">
        <v>283</v>
      </c>
      <c r="B1" s="3" t="s">
        <v>0</v>
      </c>
      <c r="C1" s="2" t="s">
        <v>284</v>
      </c>
      <c r="D1" s="2" t="s">
        <v>284</v>
      </c>
      <c r="E1" s="13" t="s">
        <v>248</v>
      </c>
      <c r="F1" s="2" t="s">
        <v>285</v>
      </c>
      <c r="G1" s="2" t="s">
        <v>286</v>
      </c>
      <c r="H1" s="12" t="s">
        <v>2</v>
      </c>
      <c r="I1" s="24" t="s">
        <v>287</v>
      </c>
      <c r="J1" s="25" t="s">
        <v>288</v>
      </c>
      <c r="K1" s="25" t="s">
        <v>255</v>
      </c>
    </row>
    <row r="2" spans="1:11" x14ac:dyDescent="0.3">
      <c r="A2" s="2">
        <v>1</v>
      </c>
      <c r="B2" s="3">
        <v>45334</v>
      </c>
      <c r="C2" s="2" t="s">
        <v>786</v>
      </c>
      <c r="D2" s="47" t="str">
        <f>_xlfn.XLOOKUP(C2,Proveedores!A:A,Proveedores!B:B)</f>
        <v>CARNES 2 DE JULIO</v>
      </c>
      <c r="E2" s="13">
        <v>144</v>
      </c>
      <c r="F2" s="2" t="str">
        <f>_xlfn.XLOOKUP(E2,Productos!A:A,Productos!B:B)</f>
        <v>ALITAS DE POLLO</v>
      </c>
      <c r="G2" s="2" t="str">
        <f>_xlfn.XLOOKUP(F2,Productos!B:B,Productos!C:C)</f>
        <v>KG</v>
      </c>
      <c r="H2" s="12">
        <v>1</v>
      </c>
      <c r="I2" s="10">
        <v>3600</v>
      </c>
      <c r="J2" s="10">
        <v>0</v>
      </c>
      <c r="K2" s="10">
        <f>ROUND((H2*I2)-J2, 0)</f>
        <v>3600</v>
      </c>
    </row>
    <row r="3" spans="1:11" x14ac:dyDescent="0.3">
      <c r="A3" s="2">
        <f>IF(_xlfn.CONCAT(B3:C3)=_xlfn.CONCAT(B2:C2),MAX($A$2:A2),MAX($A$2:A2)+1)</f>
        <v>1</v>
      </c>
      <c r="B3" s="3">
        <v>45334</v>
      </c>
      <c r="C3" s="2" t="s">
        <v>786</v>
      </c>
      <c r="D3" s="47" t="str">
        <f>_xlfn.XLOOKUP(C3,Proveedores!A:A,Proveedores!B:B)</f>
        <v>CARNES 2 DE JULIO</v>
      </c>
      <c r="E3" s="2">
        <v>133</v>
      </c>
      <c r="F3" s="2" t="str">
        <f>_xlfn.XLOOKUP(E3,Productos!A:A,Productos!B:B)</f>
        <v>COSTILLAR</v>
      </c>
      <c r="G3" s="2" t="str">
        <f>_xlfn.XLOOKUP(F3,Productos!B:B,Productos!C:C)</f>
        <v>KG</v>
      </c>
      <c r="H3" s="12">
        <v>2.2285714285714286</v>
      </c>
      <c r="I3" s="10">
        <v>7000</v>
      </c>
      <c r="J3" s="10">
        <v>0</v>
      </c>
      <c r="K3" s="10">
        <f t="shared" ref="K3:K66" si="0">ROUND((H3*I3)-J3, 0)</f>
        <v>15600</v>
      </c>
    </row>
    <row r="4" spans="1:11" x14ac:dyDescent="0.3">
      <c r="A4" s="2">
        <f>IF(_xlfn.CONCAT(B4:C4)=_xlfn.CONCAT(B3:C3),MAX($A$2:A3),MAX($A$2:A3)+1)</f>
        <v>2</v>
      </c>
      <c r="B4" s="3">
        <v>45336</v>
      </c>
      <c r="C4" s="2" t="s">
        <v>786</v>
      </c>
      <c r="D4" s="47" t="str">
        <f>_xlfn.XLOOKUP(C4,Proveedores!A:A,Proveedores!B:B)</f>
        <v>CARNES 2 DE JULIO</v>
      </c>
      <c r="E4" s="2">
        <v>70</v>
      </c>
      <c r="F4" s="2" t="str">
        <f>_xlfn.XLOOKUP(E4,Productos!A:A,Productos!B:B)</f>
        <v>CARNE VACUNO</v>
      </c>
      <c r="G4" s="2" t="str">
        <f>_xlfn.XLOOKUP(F4,Productos!B:B,Productos!C:C)</f>
        <v>KG</v>
      </c>
      <c r="H4" s="12">
        <v>3</v>
      </c>
      <c r="I4" s="10">
        <f>22000/3</f>
        <v>7333.333333333333</v>
      </c>
      <c r="J4" s="10">
        <v>0</v>
      </c>
      <c r="K4" s="10">
        <f t="shared" si="0"/>
        <v>22000</v>
      </c>
    </row>
    <row r="5" spans="1:11" x14ac:dyDescent="0.3">
      <c r="A5" s="2">
        <f>IF(_xlfn.CONCAT(B5:C5)=_xlfn.CONCAT(B4:C4),MAX($A$2:A4),MAX($A$2:A4)+1)</f>
        <v>3</v>
      </c>
      <c r="B5" s="3">
        <v>45338</v>
      </c>
      <c r="C5" s="2" t="s">
        <v>116</v>
      </c>
      <c r="D5" s="47" t="str">
        <f>_xlfn.XLOOKUP(C5,Proveedores!A:A,Proveedores!B:B)</f>
        <v>EMPRESA COMERCIAL LA VEGA</v>
      </c>
      <c r="E5" s="2">
        <v>150</v>
      </c>
      <c r="F5" s="2" t="str">
        <f>_xlfn.XLOOKUP(E5,Productos!A:A,Productos!B:B)</f>
        <v>GAMELA TOMATE</v>
      </c>
      <c r="G5" s="2" t="str">
        <f>_xlfn.XLOOKUP(F5,Productos!B:B,Productos!C:C)</f>
        <v>UN</v>
      </c>
      <c r="H5" s="12">
        <v>1</v>
      </c>
      <c r="I5" s="10">
        <v>10000</v>
      </c>
      <c r="J5" s="10">
        <v>0</v>
      </c>
      <c r="K5" s="10">
        <f t="shared" si="0"/>
        <v>10000</v>
      </c>
    </row>
    <row r="6" spans="1:11" x14ac:dyDescent="0.3">
      <c r="A6" s="2">
        <f>IF(_xlfn.CONCAT(B6:C6)=_xlfn.CONCAT(B5:C5),MAX($A$2:A5),MAX($A$2:A5)+1)</f>
        <v>3</v>
      </c>
      <c r="B6" s="3">
        <v>45338</v>
      </c>
      <c r="C6" s="2" t="s">
        <v>116</v>
      </c>
      <c r="D6" s="47" t="str">
        <f>_xlfn.XLOOKUP(C6,Proveedores!A:A,Proveedores!B:B)</f>
        <v>EMPRESA COMERCIAL LA VEGA</v>
      </c>
      <c r="E6" s="2">
        <v>149</v>
      </c>
      <c r="F6" s="2" t="str">
        <f>_xlfn.XLOOKUP(E6,Productos!A:A,Productos!B:B)</f>
        <v>MALLA CEBOLLA</v>
      </c>
      <c r="G6" s="2" t="str">
        <f>_xlfn.XLOOKUP(F6,Productos!B:B,Productos!C:C)</f>
        <v>UN</v>
      </c>
      <c r="H6" s="12">
        <v>1</v>
      </c>
      <c r="I6" s="10">
        <v>10000</v>
      </c>
      <c r="J6" s="10">
        <v>0</v>
      </c>
      <c r="K6" s="10">
        <f t="shared" si="0"/>
        <v>10000</v>
      </c>
    </row>
    <row r="7" spans="1:11" x14ac:dyDescent="0.3">
      <c r="A7" s="2">
        <f>IF(_xlfn.CONCAT(B7:C7)=_xlfn.CONCAT(B6:C6),MAX($A$2:A6),MAX($A$2:A6)+1)</f>
        <v>4</v>
      </c>
      <c r="B7" s="3">
        <v>45342</v>
      </c>
      <c r="C7" s="2" t="s">
        <v>458</v>
      </c>
      <c r="D7" s="47" t="str">
        <f>_xlfn.XLOOKUP(C7,Proveedores!A:A,Proveedores!B:B)</f>
        <v>CARNICERIA LONQUIMAY</v>
      </c>
      <c r="E7" s="2">
        <v>12</v>
      </c>
      <c r="F7" s="2" t="str">
        <f>_xlfn.XLOOKUP(E7,Productos!A:A,Productos!B:B)</f>
        <v>CARNE MOLIDA</v>
      </c>
      <c r="G7" s="2" t="str">
        <f>_xlfn.XLOOKUP(F7,Productos!B:B,Productos!C:C)</f>
        <v>KG</v>
      </c>
      <c r="H7" s="12">
        <v>1</v>
      </c>
      <c r="I7" s="10">
        <v>10000</v>
      </c>
      <c r="J7" s="10">
        <v>0</v>
      </c>
      <c r="K7" s="10">
        <f t="shared" si="0"/>
        <v>10000</v>
      </c>
    </row>
    <row r="8" spans="1:11" x14ac:dyDescent="0.3">
      <c r="A8" s="2">
        <f>IF(_xlfn.CONCAT(B8:C8)=_xlfn.CONCAT(B7:C7),MAX($A$2:A7),MAX($A$2:A7)+1)</f>
        <v>5</v>
      </c>
      <c r="B8" s="3">
        <v>45338</v>
      </c>
      <c r="C8" s="2" t="s">
        <v>158</v>
      </c>
      <c r="D8" s="47" t="str">
        <f>_xlfn.XLOOKUP(C8,Proveedores!A:A,Proveedores!B:B)</f>
        <v>OTROS</v>
      </c>
      <c r="E8" s="2">
        <v>-1</v>
      </c>
      <c r="F8" s="2" t="s">
        <v>919</v>
      </c>
      <c r="G8" s="2"/>
      <c r="H8" s="12">
        <v>1</v>
      </c>
      <c r="I8" s="10">
        <v>5500</v>
      </c>
      <c r="J8" s="10">
        <v>0</v>
      </c>
      <c r="K8" s="10">
        <f t="shared" si="0"/>
        <v>5500</v>
      </c>
    </row>
    <row r="9" spans="1:11" x14ac:dyDescent="0.3">
      <c r="A9" s="2">
        <f>IF(_xlfn.CONCAT(B9:C9)=_xlfn.CONCAT(B8:C8),MAX($A$2:A8),MAX($A$2:A8)+1)</f>
        <v>6</v>
      </c>
      <c r="B9" s="3">
        <v>45343</v>
      </c>
      <c r="C9" s="2" t="s">
        <v>920</v>
      </c>
      <c r="D9" s="47" t="str">
        <f>_xlfn.XLOOKUP(C9,Proveedores!A:A,Proveedores!B:B)</f>
        <v>FERIA TIERRAS BLANCAS</v>
      </c>
      <c r="E9" s="2">
        <v>1057</v>
      </c>
      <c r="F9" s="2" t="str">
        <f>_xlfn.XLOOKUP(E9,Productos!A:A,Productos!B:B)</f>
        <v>ROPA</v>
      </c>
      <c r="G9" s="2" t="str">
        <f>_xlfn.XLOOKUP(F9,Productos!B:B,Productos!C:C)</f>
        <v>UN</v>
      </c>
      <c r="H9" s="12">
        <v>2</v>
      </c>
      <c r="I9" s="10">
        <v>5500</v>
      </c>
      <c r="J9" s="10">
        <v>0</v>
      </c>
      <c r="K9" s="10">
        <f t="shared" si="0"/>
        <v>11000</v>
      </c>
    </row>
    <row r="10" spans="1:11" x14ac:dyDescent="0.3">
      <c r="A10" s="2">
        <f>IF(_xlfn.CONCAT(B10:C10)=_xlfn.CONCAT(B9:C9),MAX($A$2:A9),MAX($A$2:A9)+1)</f>
        <v>6</v>
      </c>
      <c r="B10" s="3">
        <v>45343</v>
      </c>
      <c r="C10" s="2" t="s">
        <v>920</v>
      </c>
      <c r="D10" s="47" t="str">
        <f>_xlfn.XLOOKUP(C10,Proveedores!A:A,Proveedores!B:B)</f>
        <v>FERIA TIERRAS BLANCAS</v>
      </c>
      <c r="E10" s="2">
        <v>56</v>
      </c>
      <c r="F10" s="2" t="str">
        <f>_xlfn.XLOOKUP(E10,Productos!A:A,Productos!B:B)</f>
        <v>VERDURAS</v>
      </c>
      <c r="G10" s="2" t="str">
        <f>_xlfn.XLOOKUP(F10,Productos!B:B,Productos!C:C)</f>
        <v>UN</v>
      </c>
      <c r="H10" s="12">
        <v>1</v>
      </c>
      <c r="I10" s="10">
        <v>13900</v>
      </c>
      <c r="J10" s="10">
        <v>0</v>
      </c>
      <c r="K10" s="10">
        <f t="shared" si="0"/>
        <v>13900</v>
      </c>
    </row>
    <row r="11" spans="1:11" x14ac:dyDescent="0.3">
      <c r="A11" s="2">
        <f>IF(_xlfn.CONCAT(B11:C11)=_xlfn.CONCAT(B10:C10),MAX($A$2:A10),MAX($A$2:A10)+1)</f>
        <v>7</v>
      </c>
      <c r="B11" s="3">
        <v>45343</v>
      </c>
      <c r="C11" s="2" t="s">
        <v>723</v>
      </c>
      <c r="D11" s="47" t="str">
        <f>_xlfn.XLOOKUP(C11,Proveedores!A:A,Proveedores!B:B)</f>
        <v>UBER</v>
      </c>
      <c r="E11" s="2">
        <v>1004</v>
      </c>
      <c r="F11" s="2" t="str">
        <f>_xlfn.XLOOKUP(E11,Productos!A:A,Productos!B:B)</f>
        <v>TRANSPORTE</v>
      </c>
      <c r="G11" s="2" t="str">
        <f>_xlfn.XLOOKUP(F11,Productos!B:B,Productos!C:C)</f>
        <v>UN</v>
      </c>
      <c r="H11" s="12">
        <v>1</v>
      </c>
      <c r="I11" s="10">
        <v>2700</v>
      </c>
      <c r="J11" s="10">
        <v>0</v>
      </c>
      <c r="K11" s="10">
        <f t="shared" si="0"/>
        <v>2700</v>
      </c>
    </row>
    <row r="12" spans="1:11" x14ac:dyDescent="0.3">
      <c r="A12" s="2">
        <f>IF(_xlfn.CONCAT(B12:C12)=_xlfn.CONCAT(B11:C11),MAX($A$2:A11),MAX($A$2:A11)+1)</f>
        <v>7</v>
      </c>
      <c r="B12" s="3">
        <v>45343</v>
      </c>
      <c r="C12" s="2" t="s">
        <v>723</v>
      </c>
      <c r="D12" s="47" t="str">
        <f>_xlfn.XLOOKUP(C12,Proveedores!A:A,Proveedores!B:B)</f>
        <v>UBER</v>
      </c>
      <c r="E12" s="2">
        <v>1004</v>
      </c>
      <c r="F12" s="2" t="str">
        <f>_xlfn.XLOOKUP(E12,Productos!A:A,Productos!B:B)</f>
        <v>TRANSPORTE</v>
      </c>
      <c r="G12" s="2" t="str">
        <f>_xlfn.XLOOKUP(F12,Productos!B:B,Productos!C:C)</f>
        <v>UN</v>
      </c>
      <c r="H12" s="12">
        <v>2</v>
      </c>
      <c r="I12" s="10">
        <v>4000</v>
      </c>
      <c r="J12" s="10">
        <v>0</v>
      </c>
      <c r="K12" s="10">
        <f t="shared" si="0"/>
        <v>8000</v>
      </c>
    </row>
    <row r="13" spans="1:11" x14ac:dyDescent="0.3">
      <c r="A13" s="2">
        <f>IF(_xlfn.CONCAT(B13:C13)=_xlfn.CONCAT(B12:C12),MAX($A$2:A12),MAX($A$2:A12)+1)</f>
        <v>8</v>
      </c>
      <c r="B13" s="3">
        <v>45344</v>
      </c>
      <c r="C13" s="2" t="s">
        <v>786</v>
      </c>
      <c r="D13" s="47" t="str">
        <f>_xlfn.XLOOKUP(C13,Proveedores!A:A,Proveedores!B:B)</f>
        <v>CARNES 2 DE JULIO</v>
      </c>
      <c r="E13" s="2">
        <v>42</v>
      </c>
      <c r="F13" s="2" t="str">
        <f>_xlfn.XLOOKUP(E13,Productos!A:A,Productos!B:B)</f>
        <v>PECHUGA POLLO</v>
      </c>
      <c r="G13" s="2" t="str">
        <f>_xlfn.XLOOKUP(F13,Productos!B:B,Productos!C:C)</f>
        <v>KG</v>
      </c>
      <c r="H13" s="12">
        <f>40000/3500</f>
        <v>11.428571428571429</v>
      </c>
      <c r="I13" s="10">
        <v>3500</v>
      </c>
      <c r="J13" s="10">
        <v>0</v>
      </c>
      <c r="K13" s="10">
        <f t="shared" si="0"/>
        <v>40000</v>
      </c>
    </row>
    <row r="14" spans="1:11" x14ac:dyDescent="0.3">
      <c r="A14" s="2">
        <f>IF(_xlfn.CONCAT(B14:C14)=_xlfn.CONCAT(B13:C13),MAX($A$2:A13),MAX($A$2:A13)+1)</f>
        <v>9</v>
      </c>
      <c r="B14" s="3">
        <v>45344</v>
      </c>
      <c r="C14" s="2" t="s">
        <v>116</v>
      </c>
      <c r="D14" s="47" t="str">
        <f>_xlfn.XLOOKUP(C14,Proveedores!A:A,Proveedores!B:B)</f>
        <v>EMPRESA COMERCIAL LA VEGA</v>
      </c>
      <c r="E14" s="2">
        <v>148</v>
      </c>
      <c r="F14" s="2" t="str">
        <f>_xlfn.XLOOKUP(E14,Productos!A:A,Productos!B:B)</f>
        <v>SACO PAPAS</v>
      </c>
      <c r="G14" s="2" t="str">
        <f>_xlfn.XLOOKUP(F14,Productos!B:B,Productos!C:C)</f>
        <v>UN</v>
      </c>
      <c r="H14" s="12">
        <v>1</v>
      </c>
      <c r="I14" s="10">
        <v>15000</v>
      </c>
      <c r="J14" s="10">
        <v>0</v>
      </c>
      <c r="K14" s="10">
        <f t="shared" si="0"/>
        <v>15000</v>
      </c>
    </row>
    <row r="15" spans="1:11" x14ac:dyDescent="0.3">
      <c r="A15" s="2">
        <f>IF(_xlfn.CONCAT(B15:C15)=_xlfn.CONCAT(B14:C14),MAX($A$2:A14),MAX($A$2:A14)+1)</f>
        <v>10</v>
      </c>
      <c r="B15" s="3">
        <v>45347</v>
      </c>
      <c r="C15" s="2" t="s">
        <v>786</v>
      </c>
      <c r="D15" s="47" t="str">
        <f>_xlfn.XLOOKUP(C15,Proveedores!A:A,Proveedores!B:B)</f>
        <v>CARNES 2 DE JULIO</v>
      </c>
      <c r="E15" s="2">
        <v>42</v>
      </c>
      <c r="F15" s="2" t="str">
        <f>_xlfn.XLOOKUP(E15,Productos!A:A,Productos!B:B)</f>
        <v>PECHUGA POLLO</v>
      </c>
      <c r="G15" s="2" t="str">
        <f>_xlfn.XLOOKUP(F15,Productos!B:B,Productos!C:C)</f>
        <v>KG</v>
      </c>
      <c r="H15" s="12">
        <f>4315/350</f>
        <v>12.328571428571429</v>
      </c>
      <c r="I15" s="10">
        <v>3500</v>
      </c>
      <c r="J15" s="10">
        <v>0</v>
      </c>
      <c r="K15" s="10">
        <f t="shared" si="0"/>
        <v>43150</v>
      </c>
    </row>
    <row r="16" spans="1:11" x14ac:dyDescent="0.3">
      <c r="A16" s="2">
        <f>IF(_xlfn.CONCAT(B16:C16)=_xlfn.CONCAT(B15:C15),MAX($A$2:A15),MAX($A$2:A15)+1)</f>
        <v>11</v>
      </c>
      <c r="B16" s="3">
        <v>45350</v>
      </c>
      <c r="C16" s="2" t="s">
        <v>116</v>
      </c>
      <c r="D16" s="47" t="str">
        <f>_xlfn.XLOOKUP(C16,Proveedores!A:A,Proveedores!B:B)</f>
        <v>EMPRESA COMERCIAL LA VEGA</v>
      </c>
      <c r="E16" s="2">
        <v>56</v>
      </c>
      <c r="F16" s="2" t="str">
        <f>_xlfn.XLOOKUP(E16,Productos!A:A,Productos!B:B)</f>
        <v>VERDURAS</v>
      </c>
      <c r="G16" s="2" t="str">
        <f>_xlfn.XLOOKUP(F16,Productos!B:B,Productos!C:C)</f>
        <v>UN</v>
      </c>
      <c r="H16" s="12">
        <v>1</v>
      </c>
      <c r="I16" s="10">
        <v>6500</v>
      </c>
      <c r="J16" s="10">
        <v>0</v>
      </c>
      <c r="K16" s="10">
        <f t="shared" si="0"/>
        <v>6500</v>
      </c>
    </row>
    <row r="17" spans="1:11" x14ac:dyDescent="0.3">
      <c r="A17" s="2">
        <f>IF(_xlfn.CONCAT(B17:C17)=_xlfn.CONCAT(B16:C16),MAX($A$2:A16),MAX($A$2:A16)+1)</f>
        <v>12</v>
      </c>
      <c r="B17" s="3">
        <v>45325</v>
      </c>
      <c r="C17" s="2" t="s">
        <v>925</v>
      </c>
      <c r="D17" s="47" t="str">
        <f>_xlfn.XLOOKUP(C17,Proveedores!A:A,Proveedores!B:B)</f>
        <v>PIZZAS REVELO</v>
      </c>
      <c r="E17" s="2">
        <v>-1</v>
      </c>
      <c r="F17" s="2" t="s">
        <v>926</v>
      </c>
      <c r="G17" s="2" t="s">
        <v>127</v>
      </c>
      <c r="H17" s="12">
        <v>2</v>
      </c>
      <c r="I17" s="10">
        <v>13500</v>
      </c>
      <c r="J17" s="10">
        <v>0</v>
      </c>
      <c r="K17" s="10">
        <f t="shared" si="0"/>
        <v>27000</v>
      </c>
    </row>
    <row r="18" spans="1:11" x14ac:dyDescent="0.3">
      <c r="A18" s="2">
        <f>IF(_xlfn.CONCAT(B18:C18)=_xlfn.CONCAT(B17:C17),MAX($A$2:A17),MAX($A$2:A17)+1)</f>
        <v>13</v>
      </c>
      <c r="B18" s="3">
        <v>45348</v>
      </c>
      <c r="C18" s="2" t="s">
        <v>723</v>
      </c>
      <c r="D18" s="47" t="str">
        <f>_xlfn.XLOOKUP(C18,Proveedores!A:A,Proveedores!B:B)</f>
        <v>UBER</v>
      </c>
      <c r="E18" s="2">
        <v>1004</v>
      </c>
      <c r="F18" s="2" t="str">
        <f>_xlfn.XLOOKUP(E18,Productos!A:A,Productos!B:B)</f>
        <v>TRANSPORTE</v>
      </c>
      <c r="G18" s="2" t="str">
        <f>_xlfn.XLOOKUP(F18,Productos!B:B,Productos!C:C)</f>
        <v>UN</v>
      </c>
      <c r="H18" s="12">
        <v>2</v>
      </c>
      <c r="I18" s="10">
        <v>2600</v>
      </c>
      <c r="J18" s="10">
        <v>0</v>
      </c>
      <c r="K18" s="10">
        <f t="shared" si="0"/>
        <v>5200</v>
      </c>
    </row>
    <row r="19" spans="1:11" x14ac:dyDescent="0.3">
      <c r="A19" s="2">
        <f>IF(_xlfn.CONCAT(B19:C19)=_xlfn.CONCAT(B18:C18),MAX($A$2:A18),MAX($A$2:A18)+1)</f>
        <v>14</v>
      </c>
      <c r="B19" s="3">
        <v>45347</v>
      </c>
      <c r="C19" s="2" t="s">
        <v>294</v>
      </c>
      <c r="D19" s="47" t="str">
        <f>_xlfn.XLOOKUP(C19,Proveedores!A:A,Proveedores!B:B)</f>
        <v>LA QUILLOTANA</v>
      </c>
      <c r="E19" s="2">
        <v>56</v>
      </c>
      <c r="F19" s="2" t="str">
        <f>_xlfn.XLOOKUP(E19,Productos!A:A,Productos!B:B)</f>
        <v>VERDURAS</v>
      </c>
      <c r="G19" s="2" t="str">
        <f>_xlfn.XLOOKUP(F19,Productos!B:B,Productos!C:C)</f>
        <v>UN</v>
      </c>
      <c r="H19" s="12">
        <v>1</v>
      </c>
      <c r="I19" s="10">
        <v>6790</v>
      </c>
      <c r="J19" s="10">
        <v>0</v>
      </c>
      <c r="K19" s="10">
        <f t="shared" si="0"/>
        <v>6790</v>
      </c>
    </row>
    <row r="20" spans="1:11" x14ac:dyDescent="0.3">
      <c r="A20" s="2">
        <f>IF(_xlfn.CONCAT(B20:C20)=_xlfn.CONCAT(B19:C19),MAX($A$2:A19),MAX($A$2:A19)+1)</f>
        <v>15</v>
      </c>
      <c r="B20" s="3">
        <v>45352</v>
      </c>
      <c r="C20" s="2" t="s">
        <v>458</v>
      </c>
      <c r="D20" s="47" t="str">
        <f>_xlfn.XLOOKUP(C20,Proveedores!A:A,Proveedores!B:B)</f>
        <v>CARNICERIA LONQUIMAY</v>
      </c>
      <c r="E20" s="2">
        <v>12</v>
      </c>
      <c r="F20" s="2" t="str">
        <f>_xlfn.XLOOKUP(E20,Productos!A:A,Productos!B:B)</f>
        <v>CARNE MOLIDA</v>
      </c>
      <c r="G20" s="2" t="str">
        <f>_xlfn.XLOOKUP(F20,Productos!B:B,Productos!C:C)</f>
        <v>KG</v>
      </c>
      <c r="H20" s="12">
        <v>1.25</v>
      </c>
      <c r="I20" s="10">
        <v>10000</v>
      </c>
      <c r="J20" s="10">
        <v>0</v>
      </c>
      <c r="K20" s="10">
        <f t="shared" si="0"/>
        <v>12500</v>
      </c>
    </row>
    <row r="21" spans="1:11" x14ac:dyDescent="0.3">
      <c r="A21" s="2">
        <f>IF(_xlfn.CONCAT(B21:C21)=_xlfn.CONCAT(B20:C20),MAX($A$2:A20),MAX($A$2:A20)+1)</f>
        <v>16</v>
      </c>
      <c r="B21" s="3">
        <v>45353</v>
      </c>
      <c r="C21" s="2" t="s">
        <v>233</v>
      </c>
      <c r="D21" s="47" t="str">
        <f>_xlfn.XLOOKUP(C21,Proveedores!A:A,Proveedores!B:B)</f>
        <v>AURIGAS - ABASTIBLE</v>
      </c>
      <c r="E21" s="2">
        <v>1006</v>
      </c>
      <c r="F21" s="2" t="str">
        <f>_xlfn.XLOOKUP(E21,Productos!A:A,Productos!B:B)</f>
        <v>GAS - GALONES</v>
      </c>
      <c r="G21" s="2" t="str">
        <f>_xlfn.XLOOKUP(F21,Productos!B:B,Productos!C:C)</f>
        <v>UN</v>
      </c>
      <c r="H21" s="12">
        <v>1</v>
      </c>
      <c r="I21" s="10">
        <v>22500</v>
      </c>
      <c r="J21" s="10">
        <v>0</v>
      </c>
      <c r="K21" s="10">
        <f t="shared" si="0"/>
        <v>22500</v>
      </c>
    </row>
    <row r="22" spans="1:11" x14ac:dyDescent="0.3">
      <c r="A22" s="2">
        <f>IF(_xlfn.CONCAT(B22:C22)=_xlfn.CONCAT(B21:C21),MAX($A$2:A21),MAX($A$2:A21)+1)</f>
        <v>17</v>
      </c>
      <c r="B22" s="3">
        <v>45355</v>
      </c>
      <c r="C22" s="2" t="s">
        <v>309</v>
      </c>
      <c r="D22" s="47" t="str">
        <f>_xlfn.XLOOKUP(C22,Proveedores!A:A,Proveedores!B:B)</f>
        <v>MINIMARKET 465</v>
      </c>
      <c r="E22" s="2">
        <v>1008</v>
      </c>
      <c r="F22" s="2" t="str">
        <f>_xlfn.XLOOKUP(E22,Productos!A:A,Productos!B:B)</f>
        <v>PAN CASA</v>
      </c>
      <c r="G22" s="2" t="str">
        <f>_xlfn.XLOOKUP(F22,Productos!B:B,Productos!C:C)</f>
        <v>KG</v>
      </c>
      <c r="H22" s="12">
        <f>140/249</f>
        <v>0.56224899598393574</v>
      </c>
      <c r="I22" s="10">
        <v>2490</v>
      </c>
      <c r="J22" s="10">
        <v>0</v>
      </c>
      <c r="K22" s="10">
        <f t="shared" si="0"/>
        <v>1400</v>
      </c>
    </row>
    <row r="23" spans="1:11" x14ac:dyDescent="0.3">
      <c r="A23" s="2">
        <f>IF(_xlfn.CONCAT(B23:C23)=_xlfn.CONCAT(B22:C22),MAX($A$2:A22),MAX($A$2:A22)+1)</f>
        <v>18</v>
      </c>
      <c r="B23" s="3">
        <v>45355</v>
      </c>
      <c r="C23" s="2" t="s">
        <v>245</v>
      </c>
      <c r="D23" s="47" t="str">
        <f>_xlfn.XLOOKUP(C23,Proveedores!A:A,Proveedores!B:B)</f>
        <v>COLECTIVOS 15</v>
      </c>
      <c r="E23" s="2">
        <v>1004</v>
      </c>
      <c r="F23" s="2" t="str">
        <f>_xlfn.XLOOKUP(E23,Productos!A:A,Productos!B:B)</f>
        <v>TRANSPORTE</v>
      </c>
      <c r="G23" s="2" t="str">
        <f>_xlfn.XLOOKUP(F23,Productos!B:B,Productos!C:C)</f>
        <v>UN</v>
      </c>
      <c r="H23" s="12">
        <v>1</v>
      </c>
      <c r="I23" s="10">
        <v>1000</v>
      </c>
      <c r="J23" s="10">
        <v>0</v>
      </c>
      <c r="K23" s="10">
        <f t="shared" si="0"/>
        <v>1000</v>
      </c>
    </row>
    <row r="24" spans="1:11" x14ac:dyDescent="0.3">
      <c r="A24" s="2">
        <f>IF(_xlfn.CONCAT(B24:C24)=_xlfn.CONCAT(B23:C23),MAX($A$2:A23),MAX($A$2:A23)+1)</f>
        <v>19</v>
      </c>
      <c r="B24" s="3">
        <v>45355</v>
      </c>
      <c r="C24" s="2" t="s">
        <v>158</v>
      </c>
      <c r="D24" s="47" t="str">
        <f>_xlfn.XLOOKUP(C24,Proveedores!A:A,Proveedores!B:B)</f>
        <v>OTROS</v>
      </c>
      <c r="E24" s="2">
        <v>-1</v>
      </c>
      <c r="F24" s="2" t="s">
        <v>927</v>
      </c>
      <c r="G24" s="2" t="e">
        <f>_xlfn.XLOOKUP(F24,Productos!B:B,Productos!C:C)</f>
        <v>#N/A</v>
      </c>
      <c r="H24" s="12">
        <v>1</v>
      </c>
      <c r="I24" s="10">
        <v>60000</v>
      </c>
      <c r="J24" s="10">
        <v>0</v>
      </c>
      <c r="K24" s="10">
        <f t="shared" si="0"/>
        <v>60000</v>
      </c>
    </row>
    <row r="25" spans="1:11" x14ac:dyDescent="0.3">
      <c r="A25" s="2">
        <f>IF(_xlfn.CONCAT(B25:C25)=_xlfn.CONCAT(B24:C24),MAX($A$2:A24),MAX($A$2:A24)+1)</f>
        <v>20</v>
      </c>
      <c r="B25" s="3">
        <v>45355</v>
      </c>
      <c r="C25" s="2" t="s">
        <v>723</v>
      </c>
      <c r="D25" s="47" t="str">
        <f>_xlfn.XLOOKUP(C25,Proveedores!A:A,Proveedores!B:B)</f>
        <v>UBER</v>
      </c>
      <c r="E25" s="2">
        <v>1004</v>
      </c>
      <c r="F25" s="2" t="str">
        <f>_xlfn.XLOOKUP(E25,Productos!A:A,Productos!B:B)</f>
        <v>TRANSPORTE</v>
      </c>
      <c r="G25" s="2" t="str">
        <f>_xlfn.XLOOKUP(F25,Productos!B:B,Productos!C:C)</f>
        <v>UN</v>
      </c>
      <c r="H25" s="12">
        <v>1</v>
      </c>
      <c r="I25" s="10">
        <v>2500</v>
      </c>
      <c r="J25" s="10">
        <v>0</v>
      </c>
      <c r="K25" s="10">
        <f t="shared" si="0"/>
        <v>2500</v>
      </c>
    </row>
    <row r="26" spans="1:11" x14ac:dyDescent="0.3">
      <c r="A26" s="2">
        <f>IF(_xlfn.CONCAT(B26:C26)=_xlfn.CONCAT(B25:C25),MAX($A$2:A25),MAX($A$2:A25)+1)</f>
        <v>21</v>
      </c>
      <c r="B26" s="3">
        <v>45357</v>
      </c>
      <c r="C26" s="2" t="s">
        <v>723</v>
      </c>
      <c r="D26" s="47" t="str">
        <f>_xlfn.XLOOKUP(C26,Proveedores!A:A,Proveedores!B:B)</f>
        <v>UBER</v>
      </c>
      <c r="E26" s="2">
        <v>1004</v>
      </c>
      <c r="F26" s="2" t="str">
        <f>_xlfn.XLOOKUP(E26,Productos!A:A,Productos!B:B)</f>
        <v>TRANSPORTE</v>
      </c>
      <c r="G26" s="2" t="str">
        <f>_xlfn.XLOOKUP(F26,Productos!B:B,Productos!C:C)</f>
        <v>UN</v>
      </c>
      <c r="H26" s="12">
        <v>1</v>
      </c>
      <c r="I26" s="10">
        <v>2700</v>
      </c>
      <c r="J26" s="10">
        <v>0</v>
      </c>
      <c r="K26" s="10">
        <f t="shared" si="0"/>
        <v>2700</v>
      </c>
    </row>
    <row r="27" spans="1:11" x14ac:dyDescent="0.3">
      <c r="A27" s="2">
        <f>IF(_xlfn.CONCAT(B27:C27)=_xlfn.CONCAT(B26:C26),MAX($A$2:A26),MAX($A$2:A26)+1)</f>
        <v>22</v>
      </c>
      <c r="B27" s="3">
        <v>45357</v>
      </c>
      <c r="C27" s="2" t="s">
        <v>158</v>
      </c>
      <c r="D27" s="47" t="str">
        <f>_xlfn.XLOOKUP(C27,Proveedores!A:A,Proveedores!B:B)</f>
        <v>OTROS</v>
      </c>
      <c r="E27" s="2">
        <v>-1</v>
      </c>
      <c r="F27" s="2" t="str">
        <f>_xlfn.XLOOKUP(E27,Productos!A:A,Productos!B:B)</f>
        <v>OTROS</v>
      </c>
      <c r="G27" s="2" t="str">
        <f>_xlfn.XLOOKUP(F27,Productos!B:B,Productos!C:C)</f>
        <v>UN</v>
      </c>
      <c r="H27" s="12">
        <v>1</v>
      </c>
      <c r="I27" s="10">
        <v>9890</v>
      </c>
      <c r="J27" s="10">
        <v>0</v>
      </c>
      <c r="K27" s="10">
        <f t="shared" si="0"/>
        <v>9890</v>
      </c>
    </row>
    <row r="28" spans="1:11" x14ac:dyDescent="0.3">
      <c r="A28" s="2">
        <f>IF(_xlfn.CONCAT(B28:C28)=_xlfn.CONCAT(B27:C27),MAX($A$2:A27),MAX($A$2:A27)+1)</f>
        <v>23</v>
      </c>
      <c r="B28" s="3">
        <v>45359</v>
      </c>
      <c r="C28" s="2" t="s">
        <v>928</v>
      </c>
      <c r="D28" s="47" t="str">
        <f>_xlfn.XLOOKUP(C28,Proveedores!A:A,Proveedores!B:B)</f>
        <v>CALETA CENTRO</v>
      </c>
      <c r="E28" s="2">
        <v>57</v>
      </c>
      <c r="F28" s="2" t="str">
        <f>_xlfn.XLOOKUP(E28,Productos!A:A,Productos!B:B)</f>
        <v>MARISCOS</v>
      </c>
      <c r="G28" s="2" t="str">
        <f>_xlfn.XLOOKUP(F28,Productos!B:B,Productos!C:C)</f>
        <v>UN</v>
      </c>
      <c r="H28" s="12">
        <v>1</v>
      </c>
      <c r="I28" s="10">
        <v>7800</v>
      </c>
      <c r="J28" s="10"/>
      <c r="K28" s="10">
        <f t="shared" si="0"/>
        <v>7800</v>
      </c>
    </row>
    <row r="29" spans="1:11" x14ac:dyDescent="0.3">
      <c r="A29" s="2">
        <f>IF(_xlfn.CONCAT(B29:C29)=_xlfn.CONCAT(B28:C28),MAX($A$2:A28),MAX($A$2:A28)+1)</f>
        <v>24</v>
      </c>
      <c r="B29" s="3">
        <v>45359</v>
      </c>
      <c r="C29" s="2" t="s">
        <v>245</v>
      </c>
      <c r="D29" s="47" t="str">
        <f>_xlfn.XLOOKUP(C29,Proveedores!A:A,Proveedores!B:B)</f>
        <v>COLECTIVOS 15</v>
      </c>
      <c r="E29" s="2">
        <v>1004</v>
      </c>
      <c r="F29" s="2" t="str">
        <f>_xlfn.XLOOKUP(E29,Productos!A:A,Productos!B:B)</f>
        <v>TRANSPORTE</v>
      </c>
      <c r="G29" s="2" t="str">
        <f>_xlfn.XLOOKUP(F29,Productos!B:B,Productos!C:C)</f>
        <v>UN</v>
      </c>
      <c r="H29" s="12">
        <v>2</v>
      </c>
      <c r="I29" s="10">
        <v>1100</v>
      </c>
      <c r="J29" s="10"/>
      <c r="K29" s="10">
        <f t="shared" si="0"/>
        <v>2200</v>
      </c>
    </row>
    <row r="30" spans="1:11" x14ac:dyDescent="0.3">
      <c r="A30" s="2">
        <f>IF(_xlfn.CONCAT(B30:C30)=_xlfn.CONCAT(B29:C29),MAX($A$2:A29),MAX($A$2:A29)+1)</f>
        <v>25</v>
      </c>
      <c r="B30" s="3">
        <v>45359</v>
      </c>
      <c r="C30" s="2" t="s">
        <v>458</v>
      </c>
      <c r="D30" s="47" t="str">
        <f>_xlfn.XLOOKUP(C30,Proveedores!A:A,Proveedores!B:B)</f>
        <v>CARNICERIA LONQUIMAY</v>
      </c>
      <c r="E30" s="2">
        <v>70</v>
      </c>
      <c r="F30" s="2" t="str">
        <f>_xlfn.XLOOKUP(E30,Productos!A:A,Productos!B:B)</f>
        <v>CARNE VACUNO</v>
      </c>
      <c r="G30" s="2" t="str">
        <f>_xlfn.XLOOKUP(F30,Productos!B:B,Productos!C:C)</f>
        <v>KG</v>
      </c>
      <c r="H30" s="12">
        <f>2478/850</f>
        <v>2.915294117647059</v>
      </c>
      <c r="I30" s="10">
        <v>8500</v>
      </c>
      <c r="J30" s="10"/>
      <c r="K30" s="10">
        <f t="shared" si="0"/>
        <v>24780</v>
      </c>
    </row>
    <row r="31" spans="1:11" x14ac:dyDescent="0.3">
      <c r="A31" s="2">
        <f>IF(_xlfn.CONCAT(B31:C31)=_xlfn.CONCAT(B30:C30),MAX($A$2:A30),MAX($A$2:A30)+1)</f>
        <v>26</v>
      </c>
      <c r="B31" s="3">
        <v>45359</v>
      </c>
      <c r="C31" s="2" t="s">
        <v>302</v>
      </c>
      <c r="D31" s="47" t="str">
        <f>_xlfn.XLOOKUP(C31,Proveedores!A:A,Proveedores!B:B)</f>
        <v>JUGETERIA MENAJES DONDE SILVA</v>
      </c>
      <c r="E31" s="2">
        <v>1018</v>
      </c>
      <c r="F31" s="2" t="str">
        <f>_xlfn.XLOOKUP(E31,Productos!A:A,Productos!B:B)</f>
        <v>VELAS</v>
      </c>
      <c r="G31" s="2" t="str">
        <f>_xlfn.XLOOKUP(F31,Productos!B:B,Productos!C:C)</f>
        <v>UN</v>
      </c>
      <c r="H31" s="12">
        <v>3</v>
      </c>
      <c r="I31" s="10">
        <v>1200</v>
      </c>
      <c r="J31" s="10"/>
      <c r="K31" s="10">
        <f t="shared" si="0"/>
        <v>3600</v>
      </c>
    </row>
    <row r="32" spans="1:11" x14ac:dyDescent="0.3">
      <c r="A32" s="2">
        <f>IF(_xlfn.CONCAT(B32:C32)=_xlfn.CONCAT(B31:C31),MAX($A$2:A31),MAX($A$2:A31)+1)</f>
        <v>27</v>
      </c>
      <c r="B32" s="3">
        <v>45359</v>
      </c>
      <c r="C32" s="2" t="s">
        <v>721</v>
      </c>
      <c r="D32" s="47" t="str">
        <f>_xlfn.XLOOKUP(C32,Proveedores!A:A,Proveedores!B:B)</f>
        <v>FLOPPY VENTA HUEVOS</v>
      </c>
      <c r="E32" s="2">
        <v>32</v>
      </c>
      <c r="F32" s="2" t="str">
        <f>_xlfn.XLOOKUP(E32,Productos!A:A,Productos!B:B)</f>
        <v>HUEVOS 30 - BANDEJA</v>
      </c>
      <c r="G32" s="2" t="str">
        <f>_xlfn.XLOOKUP(F32,Productos!B:B,Productos!C:C)</f>
        <v>UN</v>
      </c>
      <c r="H32" s="12">
        <v>1</v>
      </c>
      <c r="I32" s="10">
        <v>6500</v>
      </c>
      <c r="J32" s="10"/>
      <c r="K32" s="10">
        <f t="shared" si="0"/>
        <v>6500</v>
      </c>
    </row>
    <row r="33" spans="1:11" x14ac:dyDescent="0.3">
      <c r="A33" s="2">
        <f>IF(_xlfn.CONCAT(B33:C33)=_xlfn.CONCAT(B32:C32),MAX($A$2:A32),MAX($A$2:A32)+1)</f>
        <v>28</v>
      </c>
      <c r="B33" s="3">
        <v>45363</v>
      </c>
      <c r="C33" s="2" t="s">
        <v>786</v>
      </c>
      <c r="D33" s="47" t="str">
        <f>_xlfn.XLOOKUP(C33,Proveedores!A:A,Proveedores!B:B)</f>
        <v>CARNES 2 DE JULIO</v>
      </c>
      <c r="E33" s="2">
        <v>42</v>
      </c>
      <c r="F33" s="2" t="str">
        <f>_xlfn.XLOOKUP(E33,Productos!A:A,Productos!B:B)</f>
        <v>PECHUGA POLLO</v>
      </c>
      <c r="G33" s="2" t="str">
        <f>_xlfn.XLOOKUP(F33,Productos!B:B,Productos!C:C)</f>
        <v>KG</v>
      </c>
      <c r="H33" s="12">
        <v>12</v>
      </c>
      <c r="I33" s="10">
        <f>44400/12</f>
        <v>3700</v>
      </c>
      <c r="J33" s="10"/>
      <c r="K33" s="10">
        <f t="shared" si="0"/>
        <v>44400</v>
      </c>
    </row>
    <row r="34" spans="1:11" x14ac:dyDescent="0.3">
      <c r="A34" s="2">
        <f>IF(_xlfn.CONCAT(B34:C34)=_xlfn.CONCAT(B33:C33),MAX($A$2:A33),MAX($A$2:A33)+1)</f>
        <v>28</v>
      </c>
      <c r="B34" s="3">
        <v>45363</v>
      </c>
      <c r="C34" s="2" t="s">
        <v>786</v>
      </c>
      <c r="D34" s="47" t="str">
        <f>_xlfn.XLOOKUP(C34,Proveedores!A:A,Proveedores!B:B)</f>
        <v>CARNES 2 DE JULIO</v>
      </c>
      <c r="E34" s="2">
        <v>59</v>
      </c>
      <c r="F34" s="2" t="str">
        <f>_xlfn.XLOOKUP(E34,Productos!A:A,Productos!B:B)</f>
        <v>GUATA CALLO</v>
      </c>
      <c r="G34" s="2" t="str">
        <f>_xlfn.XLOOKUP(F34,Productos!B:B,Productos!C:C)</f>
        <v>KG</v>
      </c>
      <c r="H34" s="12">
        <f>148/37</f>
        <v>4</v>
      </c>
      <c r="I34" s="10">
        <v>3700</v>
      </c>
      <c r="J34" s="10"/>
      <c r="K34" s="10">
        <f t="shared" si="0"/>
        <v>14800</v>
      </c>
    </row>
    <row r="35" spans="1:11" x14ac:dyDescent="0.3">
      <c r="A35" s="2">
        <f>IF(_xlfn.CONCAT(B35:C35)=_xlfn.CONCAT(B34:C34),MAX($A$2:A34),MAX($A$2:A34)+1)</f>
        <v>29</v>
      </c>
      <c r="B35" s="3">
        <v>45363</v>
      </c>
      <c r="C35" s="2" t="s">
        <v>116</v>
      </c>
      <c r="D35" s="47" t="str">
        <f>_xlfn.XLOOKUP(C35,Proveedores!A:A,Proveedores!B:B)</f>
        <v>EMPRESA COMERCIAL LA VEGA</v>
      </c>
      <c r="E35" s="2">
        <v>149</v>
      </c>
      <c r="F35" s="2" t="str">
        <f>_xlfn.XLOOKUP(E35,Productos!A:A,Productos!B:B)</f>
        <v>MALLA CEBOLLA</v>
      </c>
      <c r="G35" s="2" t="str">
        <f>_xlfn.XLOOKUP(F35,Productos!B:B,Productos!C:C)</f>
        <v>UN</v>
      </c>
      <c r="H35" s="12">
        <v>1</v>
      </c>
      <c r="I35" s="10">
        <v>11000</v>
      </c>
      <c r="J35" s="10"/>
      <c r="K35" s="10">
        <f t="shared" si="0"/>
        <v>11000</v>
      </c>
    </row>
    <row r="36" spans="1:11" x14ac:dyDescent="0.3">
      <c r="A36" s="2">
        <f>IF(_xlfn.CONCAT(B36:C36)=_xlfn.CONCAT(B35:C35),MAX($A$2:A35),MAX($A$2:A35)+1)</f>
        <v>29</v>
      </c>
      <c r="B36" s="3">
        <v>45363</v>
      </c>
      <c r="C36" s="2" t="s">
        <v>116</v>
      </c>
      <c r="D36" s="47" t="str">
        <f>_xlfn.XLOOKUP(C36,Proveedores!A:A,Proveedores!B:B)</f>
        <v>EMPRESA COMERCIAL LA VEGA</v>
      </c>
      <c r="E36" s="2">
        <v>148</v>
      </c>
      <c r="F36" s="2" t="str">
        <f>_xlfn.XLOOKUP(E36,Productos!A:A,Productos!B:B)</f>
        <v>SACO PAPAS</v>
      </c>
      <c r="G36" s="2" t="str">
        <f>_xlfn.XLOOKUP(F36,Productos!B:B,Productos!C:C)</f>
        <v>UN</v>
      </c>
      <c r="H36" s="12">
        <v>1</v>
      </c>
      <c r="I36" s="10">
        <v>12000</v>
      </c>
      <c r="J36" s="10"/>
      <c r="K36" s="10">
        <f t="shared" si="0"/>
        <v>12000</v>
      </c>
    </row>
    <row r="37" spans="1:11" x14ac:dyDescent="0.3">
      <c r="A37" s="2">
        <f>IF(_xlfn.CONCAT(B37:C37)=_xlfn.CONCAT(B36:C36),MAX($A$2:A36),MAX($A$2:A36)+1)</f>
        <v>30</v>
      </c>
      <c r="B37" s="3">
        <v>45364</v>
      </c>
      <c r="C37" s="2" t="s">
        <v>786</v>
      </c>
      <c r="D37" s="47" t="str">
        <f>_xlfn.XLOOKUP(C37,Proveedores!A:A,Proveedores!B:B)</f>
        <v>CARNES 2 DE JULIO</v>
      </c>
      <c r="E37" s="2">
        <v>27</v>
      </c>
      <c r="F37" s="2" t="str">
        <f>_xlfn.XLOOKUP(E37,Productos!A:A,Productos!B:B)</f>
        <v>TRUTRO DE POLLO</v>
      </c>
      <c r="G37" s="2" t="str">
        <f>_xlfn.XLOOKUP(F37,Productos!B:B,Productos!C:C)</f>
        <v>KG</v>
      </c>
      <c r="H37" s="12">
        <v>11.36</v>
      </c>
      <c r="I37" s="10">
        <v>2500</v>
      </c>
      <c r="J37" s="10"/>
      <c r="K37" s="10">
        <f t="shared" si="0"/>
        <v>28400</v>
      </c>
    </row>
    <row r="38" spans="1:11" x14ac:dyDescent="0.3">
      <c r="A38" s="2">
        <f>IF(_xlfn.CONCAT(B38:C38)=_xlfn.CONCAT(B37:C37),MAX($A$2:A37),MAX($A$2:A37)+1)</f>
        <v>31</v>
      </c>
      <c r="B38" s="3">
        <v>45364</v>
      </c>
      <c r="C38" s="2" t="s">
        <v>723</v>
      </c>
      <c r="D38" s="47" t="str">
        <f>_xlfn.XLOOKUP(C38,Proveedores!A:A,Proveedores!B:B)</f>
        <v>UBER</v>
      </c>
      <c r="E38" s="2">
        <v>1004</v>
      </c>
      <c r="F38" s="2" t="str">
        <f>_xlfn.XLOOKUP(E38,Productos!A:A,Productos!B:B)</f>
        <v>TRANSPORTE</v>
      </c>
      <c r="G38" s="2" t="str">
        <f>_xlfn.XLOOKUP(F38,Productos!B:B,Productos!C:C)</f>
        <v>UN</v>
      </c>
      <c r="H38" s="12">
        <v>2</v>
      </c>
      <c r="I38" s="10">
        <v>1800</v>
      </c>
      <c r="J38" s="10"/>
      <c r="K38" s="10">
        <f t="shared" si="0"/>
        <v>3600</v>
      </c>
    </row>
    <row r="39" spans="1:11" x14ac:dyDescent="0.3">
      <c r="A39" s="2">
        <f>IF(_xlfn.CONCAT(B39:C39)=_xlfn.CONCAT(B38:C38),MAX($A$2:A38),MAX($A$2:A38)+1)</f>
        <v>32</v>
      </c>
      <c r="B39" s="3">
        <v>45365</v>
      </c>
      <c r="C39" s="2" t="s">
        <v>116</v>
      </c>
      <c r="D39" s="47" t="str">
        <f>_xlfn.XLOOKUP(C39,Proveedores!A:A,Proveedores!B:B)</f>
        <v>EMPRESA COMERCIAL LA VEGA</v>
      </c>
      <c r="E39" s="2">
        <v>150</v>
      </c>
      <c r="F39" s="2" t="str">
        <f>_xlfn.XLOOKUP(E39,Productos!A:A,Productos!B:B)</f>
        <v>GAMELA TOMATE</v>
      </c>
      <c r="G39" s="2" t="str">
        <f>_xlfn.XLOOKUP(F39,Productos!B:B,Productos!C:C)</f>
        <v>UN</v>
      </c>
      <c r="H39" s="12">
        <v>1</v>
      </c>
      <c r="I39" s="10">
        <v>12000</v>
      </c>
      <c r="J39" s="10"/>
      <c r="K39" s="10">
        <f t="shared" si="0"/>
        <v>12000</v>
      </c>
    </row>
    <row r="40" spans="1:11" x14ac:dyDescent="0.3">
      <c r="A40" s="2">
        <f>IF(_xlfn.CONCAT(B40:C40)=_xlfn.CONCAT(B39:C39),MAX($A$2:A39),MAX($A$2:A39)+1)</f>
        <v>33</v>
      </c>
      <c r="B40" s="3">
        <v>45370</v>
      </c>
      <c r="C40" s="2" t="s">
        <v>360</v>
      </c>
      <c r="D40" s="47" t="str">
        <f>_xlfn.XLOOKUP(C40,Proveedores!A:A,Proveedores!B:B)</f>
        <v>LA GARZA</v>
      </c>
      <c r="E40" s="2">
        <v>25</v>
      </c>
      <c r="F40" s="2" t="str">
        <f>_xlfn.XLOOKUP(E40,Productos!A:A,Productos!B:B)</f>
        <v>ACEITUNAS ECONOMICAS</v>
      </c>
      <c r="G40" s="2" t="str">
        <f>_xlfn.XLOOKUP(F40,Productos!B:B,Productos!C:C)</f>
        <v>KG</v>
      </c>
      <c r="H40" s="12">
        <v>1</v>
      </c>
      <c r="I40" s="10">
        <v>3000</v>
      </c>
      <c r="J40" s="10"/>
      <c r="K40" s="10">
        <f t="shared" si="0"/>
        <v>3000</v>
      </c>
    </row>
    <row r="41" spans="1:11" x14ac:dyDescent="0.3">
      <c r="A41" s="2">
        <f>IF(_xlfn.CONCAT(B41:C41)=_xlfn.CONCAT(B40:C40),MAX($A$2:A40),MAX($A$2:A40)+1)</f>
        <v>34</v>
      </c>
      <c r="B41" s="3">
        <v>45370</v>
      </c>
      <c r="C41" s="2" t="s">
        <v>245</v>
      </c>
      <c r="D41" s="47" t="str">
        <f>_xlfn.XLOOKUP(C41,Proveedores!A:A,Proveedores!B:B)</f>
        <v>COLECTIVOS 15</v>
      </c>
      <c r="E41" s="2">
        <v>1004</v>
      </c>
      <c r="F41" s="2" t="str">
        <f>_xlfn.XLOOKUP(E41,Productos!A:A,Productos!B:B)</f>
        <v>TRANSPORTE</v>
      </c>
      <c r="G41" s="2" t="str">
        <f>_xlfn.XLOOKUP(F41,Productos!B:B,Productos!C:C)</f>
        <v>UN</v>
      </c>
      <c r="H41" s="12">
        <v>2</v>
      </c>
      <c r="I41" s="10">
        <v>1100</v>
      </c>
      <c r="J41" s="10"/>
      <c r="K41" s="10">
        <f t="shared" si="0"/>
        <v>2200</v>
      </c>
    </row>
    <row r="42" spans="1:11" x14ac:dyDescent="0.3">
      <c r="A42" s="2">
        <f>IF(_xlfn.CONCAT(B42:C42)=_xlfn.CONCAT(B41:C41),MAX($A$2:A41),MAX($A$2:A41)+1)</f>
        <v>35</v>
      </c>
      <c r="B42" s="3">
        <v>45371</v>
      </c>
      <c r="C42" s="2" t="s">
        <v>920</v>
      </c>
      <c r="D42" s="47" t="str">
        <f>_xlfn.XLOOKUP(C42,Proveedores!A:A,Proveedores!B:B)</f>
        <v>FERIA TIERRAS BLANCAS</v>
      </c>
      <c r="E42" s="2">
        <v>56</v>
      </c>
      <c r="F42" s="2" t="str">
        <f>_xlfn.XLOOKUP(E42,Productos!A:A,Productos!B:B)</f>
        <v>VERDURAS</v>
      </c>
      <c r="G42" s="2" t="str">
        <f>_xlfn.XLOOKUP(F42,Productos!B:B,Productos!C:C)</f>
        <v>UN</v>
      </c>
      <c r="H42" s="12">
        <v>1</v>
      </c>
      <c r="I42" s="10">
        <v>5000</v>
      </c>
      <c r="J42" s="10"/>
      <c r="K42" s="10">
        <f t="shared" si="0"/>
        <v>5000</v>
      </c>
    </row>
    <row r="43" spans="1:11" x14ac:dyDescent="0.3">
      <c r="A43" s="2">
        <f>IF(_xlfn.CONCAT(B43:C43)=_xlfn.CONCAT(B42:C42),MAX($A$2:A42),MAX($A$2:A42)+1)</f>
        <v>36</v>
      </c>
      <c r="B43" s="3">
        <v>45371</v>
      </c>
      <c r="C43" s="2" t="s">
        <v>158</v>
      </c>
      <c r="D43" s="47" t="str">
        <f>_xlfn.XLOOKUP(C43,Proveedores!A:A,Proveedores!B:B)</f>
        <v>OTROS</v>
      </c>
      <c r="E43" s="2">
        <v>1041</v>
      </c>
      <c r="F43" s="2" t="str">
        <f>_xlfn.XLOOKUP(E43,Productos!A:A,Productos!B:B)</f>
        <v>ACCESORIOS COCINA</v>
      </c>
      <c r="G43" s="2" t="str">
        <f>_xlfn.XLOOKUP(F43,Productos!B:B,Productos!C:C)</f>
        <v>UN</v>
      </c>
      <c r="H43" s="12">
        <v>1</v>
      </c>
      <c r="I43" s="10">
        <v>8000</v>
      </c>
      <c r="J43" s="10"/>
      <c r="K43" s="10">
        <f t="shared" si="0"/>
        <v>8000</v>
      </c>
    </row>
    <row r="44" spans="1:11" x14ac:dyDescent="0.3">
      <c r="A44" s="2">
        <f>IF(_xlfn.CONCAT(B44:C44)=_xlfn.CONCAT(B43:C43),MAX($A$2:A43),MAX($A$2:A43)+1)</f>
        <v>37</v>
      </c>
      <c r="B44" s="3">
        <v>45371</v>
      </c>
      <c r="C44" s="2" t="s">
        <v>723</v>
      </c>
      <c r="D44" s="47" t="str">
        <f>_xlfn.XLOOKUP(C44,Proveedores!A:A,Proveedores!B:B)</f>
        <v>UBER</v>
      </c>
      <c r="E44" s="2">
        <v>1004</v>
      </c>
      <c r="F44" s="2" t="str">
        <f>_xlfn.XLOOKUP(E44,Productos!A:A,Productos!B:B)</f>
        <v>TRANSPORTE</v>
      </c>
      <c r="G44" s="2" t="str">
        <f>_xlfn.XLOOKUP(F44,Productos!B:B,Productos!C:C)</f>
        <v>UN</v>
      </c>
      <c r="H44" s="12">
        <v>2</v>
      </c>
      <c r="I44" s="10">
        <v>1350</v>
      </c>
      <c r="J44" s="10"/>
      <c r="K44" s="10">
        <f t="shared" si="0"/>
        <v>2700</v>
      </c>
    </row>
    <row r="45" spans="1:11" x14ac:dyDescent="0.3">
      <c r="A45" s="2">
        <f>IF(_xlfn.CONCAT(B45:C45)=_xlfn.CONCAT(B44:C44),MAX($A$2:A44),MAX($A$2:A44)+1)</f>
        <v>38</v>
      </c>
      <c r="B45" s="3">
        <v>45371</v>
      </c>
      <c r="C45" s="2" t="s">
        <v>721</v>
      </c>
      <c r="D45" s="47" t="str">
        <f>_xlfn.XLOOKUP(C45,Proveedores!A:A,Proveedores!B:B)</f>
        <v>FLOPPY VENTA HUEVOS</v>
      </c>
      <c r="E45" s="2">
        <v>32</v>
      </c>
      <c r="F45" s="2" t="str">
        <f>_xlfn.XLOOKUP(E45,Productos!A:A,Productos!B:B)</f>
        <v>HUEVOS 30 - BANDEJA</v>
      </c>
      <c r="G45" s="2" t="str">
        <f>_xlfn.XLOOKUP(F45,Productos!B:B,Productos!C:C)</f>
        <v>UN</v>
      </c>
      <c r="H45" s="12">
        <v>2</v>
      </c>
      <c r="I45" s="10">
        <v>7000</v>
      </c>
      <c r="J45" s="10"/>
      <c r="K45" s="10">
        <f t="shared" si="0"/>
        <v>14000</v>
      </c>
    </row>
    <row r="46" spans="1:11" x14ac:dyDescent="0.3">
      <c r="A46" s="2">
        <f>IF(_xlfn.CONCAT(B46:C46)=_xlfn.CONCAT(B45:C45),MAX($A$2:A45),MAX($A$2:A45)+1)</f>
        <v>39</v>
      </c>
      <c r="B46" s="3">
        <v>45372</v>
      </c>
      <c r="C46" s="2" t="s">
        <v>309</v>
      </c>
      <c r="D46" s="47" t="str">
        <f>_xlfn.XLOOKUP(C46,Proveedores!A:A,Proveedores!B:B)</f>
        <v>MINIMARKET 465</v>
      </c>
      <c r="E46" s="2">
        <v>1008</v>
      </c>
      <c r="F46" s="2" t="str">
        <f>_xlfn.XLOOKUP(E46,Productos!A:A,Productos!B:B)</f>
        <v>PAN CASA</v>
      </c>
      <c r="G46" s="2" t="str">
        <f>_xlfn.XLOOKUP(F46,Productos!B:B,Productos!C:C)</f>
        <v>KG</v>
      </c>
      <c r="H46" s="12">
        <v>0.30522088353413657</v>
      </c>
      <c r="I46" s="10">
        <v>2490</v>
      </c>
      <c r="J46" s="10"/>
      <c r="K46" s="10">
        <f t="shared" si="0"/>
        <v>760</v>
      </c>
    </row>
    <row r="47" spans="1:11" x14ac:dyDescent="0.3">
      <c r="A47" s="2">
        <f>IF(_xlfn.CONCAT(B47:C47)=_xlfn.CONCAT(B46:C46),MAX($A$2:A46),MAX($A$2:A46)+1)</f>
        <v>40</v>
      </c>
      <c r="B47" s="3">
        <v>45373</v>
      </c>
      <c r="C47" s="2" t="s">
        <v>839</v>
      </c>
      <c r="D47" s="47" t="str">
        <f>_xlfn.XLOOKUP(C47,Proveedores!A:A,Proveedores!B:B)</f>
        <v>AGUAS ATMOSFERA</v>
      </c>
      <c r="E47" s="2">
        <v>26</v>
      </c>
      <c r="F47" s="2" t="str">
        <f>_xlfn.XLOOKUP(E47,Productos!A:A,Productos!B:B)</f>
        <v>QUESO</v>
      </c>
      <c r="G47" s="2" t="str">
        <f>_xlfn.XLOOKUP(F47,Productos!B:B,Productos!C:C)</f>
        <v>KG</v>
      </c>
      <c r="H47" s="12">
        <v>3.0555555555555554</v>
      </c>
      <c r="I47" s="10">
        <v>7200</v>
      </c>
      <c r="J47" s="10"/>
      <c r="K47" s="10">
        <f t="shared" si="0"/>
        <v>22000</v>
      </c>
    </row>
    <row r="48" spans="1:11" x14ac:dyDescent="0.3">
      <c r="A48" s="2">
        <f>IF(_xlfn.CONCAT(B48:C48)=_xlfn.CONCAT(B47:C47),MAX($A$2:A47),MAX($A$2:A47)+1)</f>
        <v>41</v>
      </c>
      <c r="B48" s="3">
        <v>45371</v>
      </c>
      <c r="C48" s="2" t="s">
        <v>158</v>
      </c>
      <c r="D48" s="47" t="str">
        <f>_xlfn.XLOOKUP(C48,Proveedores!A:A,Proveedores!B:B)</f>
        <v>OTROS</v>
      </c>
      <c r="E48" s="2">
        <v>-1</v>
      </c>
      <c r="F48" s="2" t="str">
        <f>_xlfn.XLOOKUP(E48,Productos!A:A,Productos!B:B)</f>
        <v>OTROS</v>
      </c>
      <c r="G48" s="2" t="str">
        <f>_xlfn.XLOOKUP(F48,Productos!B:B,Productos!C:C)</f>
        <v>UN</v>
      </c>
      <c r="H48" s="12">
        <v>1</v>
      </c>
      <c r="I48" s="10">
        <v>3000</v>
      </c>
      <c r="J48" s="10"/>
      <c r="K48" s="10">
        <f t="shared" si="0"/>
        <v>3000</v>
      </c>
    </row>
    <row r="49" spans="1:11" x14ac:dyDescent="0.3">
      <c r="A49" s="2">
        <f>IF(_xlfn.CONCAT(B49:C49)=_xlfn.CONCAT(B48:C48),MAX($A$2:A48),MAX($A$2:A48)+1)</f>
        <v>42</v>
      </c>
      <c r="B49" s="3">
        <v>45374</v>
      </c>
      <c r="C49" s="2" t="s">
        <v>723</v>
      </c>
      <c r="D49" s="47" t="str">
        <f>_xlfn.XLOOKUP(C49,Proveedores!A:A,Proveedores!B:B)</f>
        <v>UBER</v>
      </c>
      <c r="E49" s="2">
        <v>1004</v>
      </c>
      <c r="F49" s="2" t="str">
        <f>_xlfn.XLOOKUP(E49,Productos!A:A,Productos!B:B)</f>
        <v>TRANSPORTE</v>
      </c>
      <c r="G49" s="2" t="str">
        <f>_xlfn.XLOOKUP(F49,Productos!B:B,Productos!C:C)</f>
        <v>UN</v>
      </c>
      <c r="H49" s="12">
        <v>2</v>
      </c>
      <c r="I49" s="10">
        <v>1350</v>
      </c>
      <c r="J49" s="10"/>
      <c r="K49" s="10">
        <f t="shared" si="0"/>
        <v>2700</v>
      </c>
    </row>
    <row r="50" spans="1:11" x14ac:dyDescent="0.3">
      <c r="A50" s="2">
        <f>IF(_xlfn.CONCAT(B50:C50)=_xlfn.CONCAT(B49:C49),MAX($A$2:A49),MAX($A$2:A49)+1)</f>
        <v>43</v>
      </c>
      <c r="B50" s="3">
        <v>45374</v>
      </c>
      <c r="C50" s="2" t="s">
        <v>458</v>
      </c>
      <c r="D50" s="47" t="str">
        <f>_xlfn.XLOOKUP(C50,Proveedores!A:A,Proveedores!B:B)</f>
        <v>CARNICERIA LONQUIMAY</v>
      </c>
      <c r="E50" s="2">
        <v>70</v>
      </c>
      <c r="F50" s="2" t="str">
        <f>_xlfn.XLOOKUP(E50,Productos!A:A,Productos!B:B)</f>
        <v>CARNE VACUNO</v>
      </c>
      <c r="G50" s="2" t="str">
        <f>_xlfn.XLOOKUP(F50,Productos!B:B,Productos!C:C)</f>
        <v>KG</v>
      </c>
      <c r="H50" s="12">
        <v>4.0714285714285712</v>
      </c>
      <c r="I50" s="10">
        <v>7000</v>
      </c>
      <c r="J50" s="10"/>
      <c r="K50" s="10">
        <f t="shared" si="0"/>
        <v>28500</v>
      </c>
    </row>
    <row r="51" spans="1:11" x14ac:dyDescent="0.3">
      <c r="A51" s="2">
        <f>IF(_xlfn.CONCAT(B51:C51)=_xlfn.CONCAT(B50:C50),MAX($A$2:A50),MAX($A$2:A50)+1)</f>
        <v>44</v>
      </c>
      <c r="B51" s="3">
        <v>45373</v>
      </c>
      <c r="C51" s="2" t="s">
        <v>158</v>
      </c>
      <c r="D51" s="47" t="str">
        <f>_xlfn.XLOOKUP(C51,Proveedores!A:A,Proveedores!B:B)</f>
        <v>OTROS</v>
      </c>
      <c r="E51" s="2">
        <v>-1</v>
      </c>
      <c r="F51" s="2" t="str">
        <f>_xlfn.XLOOKUP(E51,Productos!A:A,Productos!B:B)</f>
        <v>OTROS</v>
      </c>
      <c r="G51" s="2" t="str">
        <f>_xlfn.XLOOKUP(F51,Productos!B:B,Productos!C:C)</f>
        <v>UN</v>
      </c>
      <c r="H51" s="12">
        <v>1</v>
      </c>
      <c r="I51" s="10">
        <v>7000</v>
      </c>
      <c r="J51" s="10"/>
      <c r="K51" s="10">
        <f t="shared" si="0"/>
        <v>7000</v>
      </c>
    </row>
    <row r="52" spans="1:11" x14ac:dyDescent="0.3">
      <c r="A52" s="2">
        <f>IF(_xlfn.CONCAT(B52:C52)=_xlfn.CONCAT(B51:C51),MAX($A$2:A51),MAX($A$2:A51)+1)</f>
        <v>45</v>
      </c>
      <c r="B52" s="3">
        <v>45375</v>
      </c>
      <c r="C52" s="2" t="s">
        <v>116</v>
      </c>
      <c r="D52" s="47" t="str">
        <f>_xlfn.XLOOKUP(C52,Proveedores!A:A,Proveedores!B:B)</f>
        <v>EMPRESA COMERCIAL LA VEGA</v>
      </c>
      <c r="E52" s="2">
        <v>149</v>
      </c>
      <c r="F52" s="2" t="str">
        <f>_xlfn.XLOOKUP(E52,Productos!A:A,Productos!B:B)</f>
        <v>MALLA CEBOLLA</v>
      </c>
      <c r="G52" s="2" t="str">
        <f>_xlfn.XLOOKUP(F52,Productos!B:B,Productos!C:C)</f>
        <v>UN</v>
      </c>
      <c r="H52" s="12">
        <v>1</v>
      </c>
      <c r="I52" s="10">
        <v>11000</v>
      </c>
      <c r="J52" s="10"/>
      <c r="K52" s="10">
        <f t="shared" si="0"/>
        <v>11000</v>
      </c>
    </row>
    <row r="53" spans="1:11" x14ac:dyDescent="0.3">
      <c r="A53" s="2">
        <f>IF(_xlfn.CONCAT(B53:C53)=_xlfn.CONCAT(B52:C52),MAX($A$2:A52),MAX($A$2:A52)+1)</f>
        <v>45</v>
      </c>
      <c r="B53" s="3">
        <v>45375</v>
      </c>
      <c r="C53" s="2" t="s">
        <v>116</v>
      </c>
      <c r="D53" s="47" t="str">
        <f>_xlfn.XLOOKUP(C53,Proveedores!A:A,Proveedores!B:B)</f>
        <v>EMPRESA COMERCIAL LA VEGA</v>
      </c>
      <c r="E53" s="2">
        <v>148</v>
      </c>
      <c r="F53" s="2" t="str">
        <f>_xlfn.XLOOKUP(E53,Productos!A:A,Productos!B:B)</f>
        <v>SACO PAPAS</v>
      </c>
      <c r="G53" s="2" t="str">
        <f>_xlfn.XLOOKUP(F53,Productos!B:B,Productos!C:C)</f>
        <v>UN</v>
      </c>
      <c r="H53" s="12">
        <v>1</v>
      </c>
      <c r="I53" s="10">
        <v>11000</v>
      </c>
      <c r="J53" s="10"/>
      <c r="K53" s="10">
        <f t="shared" si="0"/>
        <v>11000</v>
      </c>
    </row>
    <row r="54" spans="1:11" x14ac:dyDescent="0.3">
      <c r="A54" s="2">
        <f>IF(_xlfn.CONCAT(B54:C54)=_xlfn.CONCAT(B53:C53),MAX($A$2:A53),MAX($A$2:A53)+1)</f>
        <v>45</v>
      </c>
      <c r="B54" s="3">
        <v>45375</v>
      </c>
      <c r="C54" s="2" t="s">
        <v>116</v>
      </c>
      <c r="D54" s="47" t="str">
        <f>_xlfn.XLOOKUP(C54,Proveedores!A:A,Proveedores!B:B)</f>
        <v>EMPRESA COMERCIAL LA VEGA</v>
      </c>
      <c r="E54" s="2">
        <v>56</v>
      </c>
      <c r="F54" s="2" t="str">
        <f>_xlfn.XLOOKUP(E54,Productos!A:A,Productos!B:B)</f>
        <v>VERDURAS</v>
      </c>
      <c r="G54" s="2" t="str">
        <f>_xlfn.XLOOKUP(F54,Productos!B:B,Productos!C:C)</f>
        <v>UN</v>
      </c>
      <c r="H54" s="12">
        <v>1</v>
      </c>
      <c r="I54" s="10">
        <v>1000</v>
      </c>
      <c r="J54" s="10"/>
      <c r="K54" s="10">
        <f t="shared" si="0"/>
        <v>1000</v>
      </c>
    </row>
    <row r="55" spans="1:11" x14ac:dyDescent="0.3">
      <c r="A55" s="2">
        <f>IF(_xlfn.CONCAT(B55:C55)=_xlfn.CONCAT(B54:C54),MAX($A$2:A54),MAX($A$2:A54)+1)</f>
        <v>46</v>
      </c>
      <c r="B55" s="3">
        <v>45366</v>
      </c>
      <c r="C55" s="2" t="s">
        <v>263</v>
      </c>
      <c r="D55" s="47" t="str">
        <f>_xlfn.XLOOKUP(C55,Proveedores!A:A,Proveedores!B:B)</f>
        <v>FARMACIAS FENIX</v>
      </c>
      <c r="E55" s="2">
        <v>1005</v>
      </c>
      <c r="F55" s="2" t="str">
        <f>_xlfn.XLOOKUP(E55,Productos!A:A,Productos!B:B)</f>
        <v>MEDICAMENTOS CASA</v>
      </c>
      <c r="G55" s="2" t="str">
        <f>_xlfn.XLOOKUP(F55,Productos!B:B,Productos!C:C)</f>
        <v>UN</v>
      </c>
      <c r="H55" s="12">
        <v>1</v>
      </c>
      <c r="I55" s="10">
        <v>5800</v>
      </c>
      <c r="J55" s="10"/>
      <c r="K55" s="10">
        <f t="shared" si="0"/>
        <v>5800</v>
      </c>
    </row>
    <row r="56" spans="1:11" x14ac:dyDescent="0.3">
      <c r="A56" s="2">
        <f>IF(_xlfn.CONCAT(B56:C56)=_xlfn.CONCAT(B55:C55),MAX($A$2:A55),MAX($A$2:A55)+1)</f>
        <v>46</v>
      </c>
      <c r="B56" s="3">
        <v>45366</v>
      </c>
      <c r="C56" s="2" t="s">
        <v>263</v>
      </c>
      <c r="D56" s="47" t="str">
        <f>_xlfn.XLOOKUP(C56,Proveedores!A:A,Proveedores!B:B)</f>
        <v>FARMACIAS FENIX</v>
      </c>
      <c r="E56" s="2">
        <v>1005</v>
      </c>
      <c r="F56" s="2" t="str">
        <f>_xlfn.XLOOKUP(E56,Productos!A:A,Productos!B:B)</f>
        <v>MEDICAMENTOS CASA</v>
      </c>
      <c r="G56" s="2" t="str">
        <f>_xlfn.XLOOKUP(F56,Productos!B:B,Productos!C:C)</f>
        <v>UN</v>
      </c>
      <c r="H56" s="12">
        <v>1</v>
      </c>
      <c r="I56" s="10">
        <v>4500</v>
      </c>
      <c r="J56" s="10"/>
      <c r="K56" s="10">
        <f t="shared" si="0"/>
        <v>4500</v>
      </c>
    </row>
    <row r="57" spans="1:11" x14ac:dyDescent="0.3">
      <c r="A57" s="2">
        <f>IF(_xlfn.CONCAT(B57:C57)=_xlfn.CONCAT(B56:C56),MAX($A$2:A56),MAX($A$2:A56)+1)</f>
        <v>47</v>
      </c>
      <c r="B57" s="3">
        <v>45359</v>
      </c>
      <c r="C57" s="2" t="s">
        <v>263</v>
      </c>
      <c r="D57" s="47" t="str">
        <f>_xlfn.XLOOKUP(C57,Proveedores!A:A,Proveedores!B:B)</f>
        <v>FARMACIAS FENIX</v>
      </c>
      <c r="E57" s="2">
        <v>1005</v>
      </c>
      <c r="F57" s="2" t="str">
        <f>_xlfn.XLOOKUP(E57,Productos!A:A,Productos!B:B)</f>
        <v>MEDICAMENTOS CASA</v>
      </c>
      <c r="G57" s="2" t="str">
        <f>_xlfn.XLOOKUP(F57,Productos!B:B,Productos!C:C)</f>
        <v>UN</v>
      </c>
      <c r="H57" s="12">
        <v>1</v>
      </c>
      <c r="I57" s="10">
        <v>3300</v>
      </c>
      <c r="J57" s="10"/>
      <c r="K57" s="10">
        <f t="shared" si="0"/>
        <v>3300</v>
      </c>
    </row>
    <row r="58" spans="1:11" x14ac:dyDescent="0.3">
      <c r="A58" s="2">
        <f>IF(_xlfn.CONCAT(B58:C58)=_xlfn.CONCAT(B57:C57),MAX($A$2:A57),MAX($A$2:A57)+1)</f>
        <v>48</v>
      </c>
      <c r="B58" s="3">
        <v>45357</v>
      </c>
      <c r="C58" s="2" t="s">
        <v>348</v>
      </c>
      <c r="D58" s="47" t="str">
        <f>_xlfn.XLOOKUP(C58,Proveedores!A:A,Proveedores!B:B)</f>
        <v>BISNE SPA</v>
      </c>
      <c r="E58" s="2">
        <v>70</v>
      </c>
      <c r="F58" s="2" t="str">
        <f>_xlfn.XLOOKUP(E58,Productos!A:A,Productos!B:B)</f>
        <v>CARNE VACUNO</v>
      </c>
      <c r="G58" s="2" t="str">
        <f>_xlfn.XLOOKUP(F58,Productos!B:B,Productos!C:C)</f>
        <v>KG</v>
      </c>
      <c r="H58" s="12">
        <v>0.63200000000000001</v>
      </c>
      <c r="I58" s="10">
        <v>8994</v>
      </c>
      <c r="J58" s="10"/>
      <c r="K58" s="10">
        <f t="shared" si="0"/>
        <v>5684</v>
      </c>
    </row>
    <row r="59" spans="1:11" x14ac:dyDescent="0.3">
      <c r="A59" s="2">
        <f>IF(_xlfn.CONCAT(B59:C59)=_xlfn.CONCAT(B58:C58),MAX($A$2:A58),MAX($A$2:A58)+1)</f>
        <v>49</v>
      </c>
      <c r="B59" s="3">
        <v>45369</v>
      </c>
      <c r="C59" s="2" t="s">
        <v>930</v>
      </c>
      <c r="D59" s="47" t="str">
        <f>_xlfn.XLOOKUP(C59,Proveedores!A:A,Proveedores!B:B)</f>
        <v>SOC. COM. SAN ANTONIO LTDA</v>
      </c>
      <c r="E59" s="2">
        <v>70</v>
      </c>
      <c r="F59" s="2" t="str">
        <f>_xlfn.XLOOKUP(E59,Productos!A:A,Productos!B:B)</f>
        <v>CARNE VACUNO</v>
      </c>
      <c r="G59" s="2" t="str">
        <f>_xlfn.XLOOKUP(F59,Productos!B:B,Productos!C:C)</f>
        <v>KG</v>
      </c>
      <c r="H59" s="12">
        <v>1.002</v>
      </c>
      <c r="I59" s="10">
        <v>4698</v>
      </c>
      <c r="J59" s="10"/>
      <c r="K59" s="10">
        <f t="shared" si="0"/>
        <v>4707</v>
      </c>
    </row>
    <row r="60" spans="1:11" x14ac:dyDescent="0.3">
      <c r="A60" s="2">
        <f>IF(_xlfn.CONCAT(B60:C60)=_xlfn.CONCAT(B59:C59),MAX($A$2:A59),MAX($A$2:A59)+1)</f>
        <v>50</v>
      </c>
      <c r="B60" s="3">
        <v>45370</v>
      </c>
      <c r="C60" s="2" t="s">
        <v>158</v>
      </c>
      <c r="D60" s="47" t="str">
        <f>_xlfn.XLOOKUP(C60,Proveedores!A:A,Proveedores!B:B)</f>
        <v>OTROS</v>
      </c>
      <c r="E60" s="2">
        <v>-1</v>
      </c>
      <c r="F60" s="2" t="str">
        <f>_xlfn.XLOOKUP(E60,Productos!A:A,Productos!B:B)</f>
        <v>OTROS</v>
      </c>
      <c r="G60" s="2" t="str">
        <f>_xlfn.XLOOKUP(F60,Productos!B:B,Productos!C:C)</f>
        <v>UN</v>
      </c>
      <c r="H60" s="12">
        <v>1</v>
      </c>
      <c r="I60" s="10">
        <v>790</v>
      </c>
      <c r="J60" s="10"/>
      <c r="K60" s="10">
        <f t="shared" si="0"/>
        <v>790</v>
      </c>
    </row>
    <row r="61" spans="1:11" x14ac:dyDescent="0.3">
      <c r="A61" s="2">
        <f>IF(_xlfn.CONCAT(B61:C61)=_xlfn.CONCAT(B60:C60),MAX($A$2:A60),MAX($A$2:A60)+1)</f>
        <v>51</v>
      </c>
      <c r="B61" s="3">
        <v>45357</v>
      </c>
      <c r="C61" s="2" t="s">
        <v>108</v>
      </c>
      <c r="D61" s="47" t="str">
        <f>_xlfn.XLOOKUP(C61,Proveedores!A:A,Proveedores!B:B)</f>
        <v>COMERCIAL DE GALLARDO LTDA</v>
      </c>
      <c r="E61" s="2">
        <v>8</v>
      </c>
      <c r="F61" s="2" t="str">
        <f>_xlfn.XLOOKUP(E61,Productos!A:A,Productos!B:B)</f>
        <v>JAMON</v>
      </c>
      <c r="G61" s="2" t="str">
        <f>_xlfn.XLOOKUP(F61,Productos!B:B,Productos!C:C)</f>
        <v>KG</v>
      </c>
      <c r="H61" s="12">
        <v>0.505</v>
      </c>
      <c r="I61" s="10">
        <v>8200</v>
      </c>
      <c r="J61" s="10"/>
      <c r="K61" s="10">
        <f t="shared" si="0"/>
        <v>4141</v>
      </c>
    </row>
    <row r="62" spans="1:11" x14ac:dyDescent="0.3">
      <c r="A62" s="2">
        <f>IF(_xlfn.CONCAT(B62:C62)=_xlfn.CONCAT(B61:C61),MAX($A$2:A61),MAX($A$2:A61)+1)</f>
        <v>51</v>
      </c>
      <c r="B62" s="3">
        <v>45357</v>
      </c>
      <c r="C62" s="2" t="s">
        <v>108</v>
      </c>
      <c r="D62" s="47" t="str">
        <f>_xlfn.XLOOKUP(C62,Proveedores!A:A,Proveedores!B:B)</f>
        <v>COMERCIAL DE GALLARDO LTDA</v>
      </c>
      <c r="E62" s="2">
        <v>1011</v>
      </c>
      <c r="F62" s="2" t="str">
        <f>_xlfn.XLOOKUP(E62,Productos!A:A,Productos!B:B)</f>
        <v>ART. LIMPIEZA</v>
      </c>
      <c r="G62" s="2" t="str">
        <f>_xlfn.XLOOKUP(F62,Productos!B:B,Productos!C:C)</f>
        <v>UN</v>
      </c>
      <c r="H62" s="12">
        <v>12</v>
      </c>
      <c r="I62" s="10">
        <v>143</v>
      </c>
      <c r="J62" s="10"/>
      <c r="K62" s="10">
        <f t="shared" si="0"/>
        <v>1716</v>
      </c>
    </row>
    <row r="63" spans="1:11" x14ac:dyDescent="0.3">
      <c r="A63" s="2">
        <f>IF(_xlfn.CONCAT(B63:C63)=_xlfn.CONCAT(B62:C62),MAX($A$2:A62),MAX($A$2:A62)+1)</f>
        <v>51</v>
      </c>
      <c r="B63" s="3">
        <v>45357</v>
      </c>
      <c r="C63" s="2" t="s">
        <v>108</v>
      </c>
      <c r="D63" s="47" t="str">
        <f>_xlfn.XLOOKUP(C63,Proveedores!A:A,Proveedores!B:B)</f>
        <v>COMERCIAL DE GALLARDO LTDA</v>
      </c>
      <c r="E63" s="2">
        <v>26</v>
      </c>
      <c r="F63" s="2" t="str">
        <f>_xlfn.XLOOKUP(E63,Productos!A:A,Productos!B:B)</f>
        <v>QUESO</v>
      </c>
      <c r="G63" s="2" t="str">
        <f>_xlfn.XLOOKUP(F63,Productos!B:B,Productos!C:C)</f>
        <v>KG</v>
      </c>
      <c r="H63" s="12">
        <v>3.44</v>
      </c>
      <c r="I63" s="10">
        <v>5150</v>
      </c>
      <c r="J63" s="10"/>
      <c r="K63" s="10">
        <f t="shared" si="0"/>
        <v>17716</v>
      </c>
    </row>
    <row r="64" spans="1:11" x14ac:dyDescent="0.3">
      <c r="A64" s="2">
        <f>IF(_xlfn.CONCAT(B64:C64)=_xlfn.CONCAT(B63:C63),MAX($A$2:A63),MAX($A$2:A63)+1)</f>
        <v>52</v>
      </c>
      <c r="B64" s="3">
        <v>45366</v>
      </c>
      <c r="C64" s="2" t="s">
        <v>108</v>
      </c>
      <c r="D64" s="47" t="str">
        <f>_xlfn.XLOOKUP(C64,Proveedores!A:A,Proveedores!B:B)</f>
        <v>COMERCIAL DE GALLARDO LTDA</v>
      </c>
      <c r="E64" s="2">
        <v>1022</v>
      </c>
      <c r="F64" s="2" t="str">
        <f>_xlfn.XLOOKUP(E64,Productos!A:A,Productos!B:B)</f>
        <v>JAMONADA</v>
      </c>
      <c r="G64" s="2" t="str">
        <f>_xlfn.XLOOKUP(F64,Productos!B:B,Productos!C:C)</f>
        <v>KG</v>
      </c>
      <c r="H64" s="12">
        <v>0.26</v>
      </c>
      <c r="I64" s="10">
        <v>6360</v>
      </c>
      <c r="J64" s="10"/>
      <c r="K64" s="10">
        <f t="shared" si="0"/>
        <v>1654</v>
      </c>
    </row>
    <row r="65" spans="1:11" x14ac:dyDescent="0.3">
      <c r="A65" s="2">
        <f>IF(_xlfn.CONCAT(B65:C65)=_xlfn.CONCAT(B64:C64),MAX($A$2:A64),MAX($A$2:A64)+1)</f>
        <v>52</v>
      </c>
      <c r="B65" s="3">
        <v>45366</v>
      </c>
      <c r="C65" s="2" t="s">
        <v>108</v>
      </c>
      <c r="D65" s="47" t="str">
        <f>_xlfn.XLOOKUP(C65,Proveedores!A:A,Proveedores!B:B)</f>
        <v>COMERCIAL DE GALLARDO LTDA</v>
      </c>
      <c r="E65" s="2">
        <v>8</v>
      </c>
      <c r="F65" s="2" t="str">
        <f>_xlfn.XLOOKUP(E65,Productos!A:A,Productos!B:B)</f>
        <v>JAMON</v>
      </c>
      <c r="G65" s="2" t="str">
        <f>_xlfn.XLOOKUP(F65,Productos!B:B,Productos!C:C)</f>
        <v>KG</v>
      </c>
      <c r="H65" s="12">
        <v>0.54</v>
      </c>
      <c r="I65" s="10">
        <v>8200</v>
      </c>
      <c r="J65" s="10"/>
      <c r="K65" s="10">
        <f t="shared" si="0"/>
        <v>4428</v>
      </c>
    </row>
    <row r="66" spans="1:11" x14ac:dyDescent="0.3">
      <c r="A66" s="2">
        <f>IF(_xlfn.CONCAT(B66:C66)=_xlfn.CONCAT(B65:C65),MAX($A$2:A65),MAX($A$2:A65)+1)</f>
        <v>52</v>
      </c>
      <c r="B66" s="3">
        <v>45366</v>
      </c>
      <c r="C66" s="2" t="s">
        <v>108</v>
      </c>
      <c r="D66" s="47" t="str">
        <f>_xlfn.XLOOKUP(C66,Proveedores!A:A,Proveedores!B:B)</f>
        <v>COMERCIAL DE GALLARDO LTDA</v>
      </c>
      <c r="E66" s="2">
        <v>50</v>
      </c>
      <c r="F66" s="2" t="str">
        <f>_xlfn.XLOOKUP(E66,Productos!A:A,Productos!B:B)</f>
        <v>SALSA BBQ</v>
      </c>
      <c r="G66" s="2" t="str">
        <f>_xlfn.XLOOKUP(F66,Productos!B:B,Productos!C:C)</f>
        <v>UN</v>
      </c>
      <c r="H66" s="12">
        <v>1</v>
      </c>
      <c r="I66" s="10">
        <v>2290</v>
      </c>
      <c r="J66" s="10"/>
      <c r="K66" s="10">
        <f t="shared" si="0"/>
        <v>2290</v>
      </c>
    </row>
    <row r="67" spans="1:11" x14ac:dyDescent="0.3">
      <c r="A67" s="2">
        <f>IF(_xlfn.CONCAT(B67:C67)=_xlfn.CONCAT(B66:C66),MAX($A$2:A66),MAX($A$2:A66)+1)</f>
        <v>53</v>
      </c>
      <c r="B67" s="3">
        <v>45370</v>
      </c>
      <c r="C67" s="2" t="s">
        <v>933</v>
      </c>
      <c r="D67" s="47" t="str">
        <f>_xlfn.XLOOKUP(C67,Proveedores!A:A,Proveedores!B:B)</f>
        <v>TOTTUS</v>
      </c>
      <c r="E67" s="2">
        <v>20</v>
      </c>
      <c r="F67" s="2" t="str">
        <f>_xlfn.XLOOKUP(E67,Productos!A:A,Productos!B:B)</f>
        <v>ACEITE 900ML</v>
      </c>
      <c r="G67" s="2" t="str">
        <f>_xlfn.XLOOKUP(F67,Productos!B:B,Productos!C:C)</f>
        <v>UN</v>
      </c>
      <c r="H67" s="12">
        <v>1</v>
      </c>
      <c r="I67" s="10">
        <v>1490</v>
      </c>
      <c r="J67" s="10"/>
      <c r="K67" s="10">
        <f t="shared" ref="K67:K129" si="1">ROUND((H67*I67)-J67, 0)</f>
        <v>1490</v>
      </c>
    </row>
    <row r="68" spans="1:11" x14ac:dyDescent="0.3">
      <c r="A68" s="2">
        <f>IF(_xlfn.CONCAT(B68:C68)=_xlfn.CONCAT(B67:C67),MAX($A$2:A67),MAX($A$2:A67)+1)</f>
        <v>53</v>
      </c>
      <c r="B68" s="3">
        <v>45370</v>
      </c>
      <c r="C68" s="2" t="s">
        <v>933</v>
      </c>
      <c r="D68" s="47" t="str">
        <f>_xlfn.XLOOKUP(C68,Proveedores!A:A,Proveedores!B:B)</f>
        <v>TOTTUS</v>
      </c>
      <c r="E68" s="2">
        <v>29</v>
      </c>
      <c r="F68" s="2" t="str">
        <f>_xlfn.XLOOKUP(E68,Productos!A:A,Productos!B:B)</f>
        <v>CHAMPIÑONES BANDEJA</v>
      </c>
      <c r="G68" s="2" t="str">
        <f>_xlfn.XLOOKUP(F68,Productos!B:B,Productos!C:C)</f>
        <v>UN</v>
      </c>
      <c r="H68" s="12">
        <v>2</v>
      </c>
      <c r="I68" s="10">
        <v>1000</v>
      </c>
      <c r="J68" s="10"/>
      <c r="K68" s="10">
        <f t="shared" si="1"/>
        <v>2000</v>
      </c>
    </row>
    <row r="69" spans="1:11" x14ac:dyDescent="0.3">
      <c r="A69" s="2">
        <f>IF(_xlfn.CONCAT(B69:C69)=_xlfn.CONCAT(B68:C68),MAX($A$2:A68),MAX($A$2:A68)+1)</f>
        <v>53</v>
      </c>
      <c r="B69" s="3">
        <v>45370</v>
      </c>
      <c r="C69" s="2" t="s">
        <v>933</v>
      </c>
      <c r="D69" s="47" t="str">
        <f>_xlfn.XLOOKUP(C69,Proveedores!A:A,Proveedores!B:B)</f>
        <v>TOTTUS</v>
      </c>
      <c r="E69" s="2">
        <v>133</v>
      </c>
      <c r="F69" s="2" t="str">
        <f>_xlfn.XLOOKUP(E69,Productos!A:A,Productos!B:B)</f>
        <v>COSTILLAR</v>
      </c>
      <c r="G69" s="2" t="str">
        <f>_xlfn.XLOOKUP(F69,Productos!B:B,Productos!C:C)</f>
        <v>KG</v>
      </c>
      <c r="H69" s="12">
        <v>1.49</v>
      </c>
      <c r="I69" s="10">
        <v>6490</v>
      </c>
      <c r="J69" s="10"/>
      <c r="K69" s="10">
        <f t="shared" si="1"/>
        <v>9670</v>
      </c>
    </row>
    <row r="70" spans="1:11" x14ac:dyDescent="0.3">
      <c r="A70" s="2">
        <f>IF(_xlfn.CONCAT(B70:C70)=_xlfn.CONCAT(B69:C69),MAX($A$2:A69),MAX($A$2:A69)+1)</f>
        <v>53</v>
      </c>
      <c r="B70" s="3">
        <v>45370</v>
      </c>
      <c r="C70" s="2" t="s">
        <v>933</v>
      </c>
      <c r="D70" s="47" t="str">
        <f>_xlfn.XLOOKUP(C70,Proveedores!A:A,Proveedores!B:B)</f>
        <v>TOTTUS</v>
      </c>
      <c r="E70" s="2">
        <v>133</v>
      </c>
      <c r="F70" s="2" t="str">
        <f>_xlfn.XLOOKUP(E70,Productos!A:A,Productos!B:B)</f>
        <v>COSTILLAR</v>
      </c>
      <c r="G70" s="2" t="str">
        <f>_xlfn.XLOOKUP(F70,Productos!B:B,Productos!C:C)</f>
        <v>KG</v>
      </c>
      <c r="H70" s="12">
        <v>1.585</v>
      </c>
      <c r="I70" s="10">
        <v>6490</v>
      </c>
      <c r="J70" s="10"/>
      <c r="K70" s="10">
        <f t="shared" si="1"/>
        <v>10287</v>
      </c>
    </row>
    <row r="71" spans="1:11" x14ac:dyDescent="0.3">
      <c r="A71" s="2">
        <f>IF(_xlfn.CONCAT(B71:C71)=_xlfn.CONCAT(B70:C70),MAX($A$2:A70),MAX($A$2:A70)+1)</f>
        <v>53</v>
      </c>
      <c r="B71" s="3">
        <v>45370</v>
      </c>
      <c r="C71" s="2" t="s">
        <v>933</v>
      </c>
      <c r="D71" s="47" t="str">
        <f>_xlfn.XLOOKUP(C71,Proveedores!A:A,Proveedores!B:B)</f>
        <v>TOTTUS</v>
      </c>
      <c r="E71" s="2">
        <v>1040</v>
      </c>
      <c r="F71" s="2" t="str">
        <f>_xlfn.XLOOKUP(E71,Productos!A:A,Productos!B:B)</f>
        <v>ACCESORIOS CASA</v>
      </c>
      <c r="G71" s="2" t="str">
        <f>_xlfn.XLOOKUP(F71,Productos!B:B,Productos!C:C)</f>
        <v>UN</v>
      </c>
      <c r="H71" s="12">
        <v>1</v>
      </c>
      <c r="I71" s="10">
        <v>1550</v>
      </c>
      <c r="J71" s="10"/>
      <c r="K71" s="10">
        <f t="shared" si="1"/>
        <v>1550</v>
      </c>
    </row>
    <row r="72" spans="1:11" x14ac:dyDescent="0.3">
      <c r="A72" s="2">
        <f>IF(_xlfn.CONCAT(B72:C72)=_xlfn.CONCAT(B71:C71),MAX($A$2:A71),MAX($A$2:A71)+1)</f>
        <v>54</v>
      </c>
      <c r="B72" s="3">
        <v>45364</v>
      </c>
      <c r="C72" s="2" t="s">
        <v>935</v>
      </c>
      <c r="D72" s="47" t="str">
        <f>_xlfn.XLOOKUP(C72,Proveedores!A:A,Proveedores!B:B)</f>
        <v>ACUENTA</v>
      </c>
      <c r="E72" s="2">
        <v>29</v>
      </c>
      <c r="F72" s="2" t="str">
        <f>_xlfn.XLOOKUP(E72,Productos!A:A,Productos!B:B)</f>
        <v>CHAMPIÑONES BANDEJA</v>
      </c>
      <c r="G72" s="2" t="str">
        <f>_xlfn.XLOOKUP(F72,Productos!B:B,Productos!C:C)</f>
        <v>UN</v>
      </c>
      <c r="H72" s="12">
        <v>5</v>
      </c>
      <c r="I72" s="10">
        <v>1000</v>
      </c>
      <c r="J72" s="10"/>
      <c r="K72" s="10">
        <f t="shared" si="1"/>
        <v>5000</v>
      </c>
    </row>
    <row r="73" spans="1:11" x14ac:dyDescent="0.3">
      <c r="A73" s="2">
        <f>IF(_xlfn.CONCAT(B73:C73)=_xlfn.CONCAT(B72:C72),MAX($A$2:A72),MAX($A$2:A72)+1)</f>
        <v>54</v>
      </c>
      <c r="B73" s="3">
        <v>45364</v>
      </c>
      <c r="C73" s="2" t="s">
        <v>935</v>
      </c>
      <c r="D73" s="47" t="str">
        <f>_xlfn.XLOOKUP(C73,Proveedores!A:A,Proveedores!B:B)</f>
        <v>ACUENTA</v>
      </c>
      <c r="E73" s="2">
        <v>1038</v>
      </c>
      <c r="F73" s="2" t="str">
        <f>_xlfn.XLOOKUP(E73,Productos!A:A,Productos!B:B)</f>
        <v>ART. PERSONAL</v>
      </c>
      <c r="G73" s="2" t="str">
        <f>_xlfn.XLOOKUP(F73,Productos!B:B,Productos!C:C)</f>
        <v>UN</v>
      </c>
      <c r="H73" s="12">
        <v>1</v>
      </c>
      <c r="I73" s="10">
        <v>5000</v>
      </c>
      <c r="J73" s="10"/>
      <c r="K73" s="10">
        <f t="shared" si="1"/>
        <v>5000</v>
      </c>
    </row>
    <row r="74" spans="1:11" x14ac:dyDescent="0.3">
      <c r="A74" s="2">
        <f>IF(_xlfn.CONCAT(B74:C74)=_xlfn.CONCAT(B73:C73),MAX($A$2:A73),MAX($A$2:A73)+1)</f>
        <v>54</v>
      </c>
      <c r="B74" s="3">
        <v>45364</v>
      </c>
      <c r="C74" s="2" t="s">
        <v>935</v>
      </c>
      <c r="D74" s="47" t="str">
        <f>_xlfn.XLOOKUP(C74,Proveedores!A:A,Proveedores!B:B)</f>
        <v>ACUENTA</v>
      </c>
      <c r="E74" s="2">
        <v>1040</v>
      </c>
      <c r="F74" s="2" t="str">
        <f>_xlfn.XLOOKUP(E74,Productos!A:A,Productos!B:B)</f>
        <v>ACCESORIOS CASA</v>
      </c>
      <c r="G74" s="2" t="str">
        <f>_xlfn.XLOOKUP(F74,Productos!B:B,Productos!C:C)</f>
        <v>UN</v>
      </c>
      <c r="H74" s="12">
        <v>4</v>
      </c>
      <c r="I74" s="10">
        <v>500</v>
      </c>
      <c r="J74" s="10"/>
      <c r="K74" s="10">
        <f t="shared" si="1"/>
        <v>2000</v>
      </c>
    </row>
    <row r="75" spans="1:11" x14ac:dyDescent="0.3">
      <c r="A75" s="2">
        <f>IF(_xlfn.CONCAT(B75:C75)=_xlfn.CONCAT(B74:C74),MAX($A$2:A74),MAX($A$2:A74)+1)</f>
        <v>54</v>
      </c>
      <c r="B75" s="3">
        <v>45364</v>
      </c>
      <c r="C75" s="2" t="s">
        <v>935</v>
      </c>
      <c r="D75" s="47" t="str">
        <f>_xlfn.XLOOKUP(C75,Proveedores!A:A,Proveedores!B:B)</f>
        <v>ACUENTA</v>
      </c>
      <c r="E75" s="2">
        <v>1008</v>
      </c>
      <c r="F75" s="2" t="str">
        <f>_xlfn.XLOOKUP(E75,Productos!A:A,Productos!B:B)</f>
        <v>PAN CASA</v>
      </c>
      <c r="G75" s="2" t="str">
        <f>_xlfn.XLOOKUP(F75,Productos!B:B,Productos!C:C)</f>
        <v>KG</v>
      </c>
      <c r="H75" s="12">
        <v>0.77400000000000002</v>
      </c>
      <c r="I75" s="10">
        <f>1432/0.774</f>
        <v>1850.1291989664082</v>
      </c>
      <c r="J75" s="10"/>
      <c r="K75" s="10">
        <f t="shared" si="1"/>
        <v>1432</v>
      </c>
    </row>
    <row r="76" spans="1:11" x14ac:dyDescent="0.3">
      <c r="A76" s="2">
        <f>IF(_xlfn.CONCAT(B76:C76)=_xlfn.CONCAT(B75:C75),MAX($A$2:A75),MAX($A$2:A75)+1)</f>
        <v>54</v>
      </c>
      <c r="B76" s="3">
        <v>45364</v>
      </c>
      <c r="C76" s="2" t="s">
        <v>935</v>
      </c>
      <c r="D76" s="47" t="str">
        <f>_xlfn.XLOOKUP(C76,Proveedores!A:A,Proveedores!B:B)</f>
        <v>ACUENTA</v>
      </c>
      <c r="E76" s="2">
        <v>1038</v>
      </c>
      <c r="F76" s="2" t="str">
        <f>_xlfn.XLOOKUP(E76,Productos!A:A,Productos!B:B)</f>
        <v>ART. PERSONAL</v>
      </c>
      <c r="G76" s="2" t="str">
        <f>_xlfn.XLOOKUP(F76,Productos!B:B,Productos!C:C)</f>
        <v>UN</v>
      </c>
      <c r="H76" s="12">
        <v>1</v>
      </c>
      <c r="I76" s="10">
        <v>1000</v>
      </c>
      <c r="J76" s="10"/>
      <c r="K76" s="10">
        <f t="shared" si="1"/>
        <v>1000</v>
      </c>
    </row>
    <row r="77" spans="1:11" x14ac:dyDescent="0.3">
      <c r="A77" s="2">
        <f>IF(_xlfn.CONCAT(B77:C77)=_xlfn.CONCAT(B76:C76),MAX($A$2:A76),MAX($A$2:A76)+1)</f>
        <v>54</v>
      </c>
      <c r="B77" s="3">
        <v>45364</v>
      </c>
      <c r="C77" s="2" t="s">
        <v>935</v>
      </c>
      <c r="D77" s="47" t="str">
        <f>_xlfn.XLOOKUP(C77,Proveedores!A:A,Proveedores!B:B)</f>
        <v>ACUENTA</v>
      </c>
      <c r="E77" s="2">
        <v>47</v>
      </c>
      <c r="F77" s="2" t="str">
        <f>_xlfn.XLOOKUP(E77,Productos!A:A,Productos!B:B)</f>
        <v>QUESILLO POTE</v>
      </c>
      <c r="G77" s="2" t="str">
        <f>_xlfn.XLOOKUP(F77,Productos!B:B,Productos!C:C)</f>
        <v>UN</v>
      </c>
      <c r="H77" s="12">
        <v>1</v>
      </c>
      <c r="I77" s="10">
        <v>2000</v>
      </c>
      <c r="J77" s="10"/>
      <c r="K77" s="10">
        <f t="shared" si="1"/>
        <v>2000</v>
      </c>
    </row>
    <row r="78" spans="1:11" x14ac:dyDescent="0.3">
      <c r="A78" s="2">
        <f>IF(_xlfn.CONCAT(B78:C78)=_xlfn.CONCAT(B77:C77),MAX($A$2:A77),MAX($A$2:A77)+1)</f>
        <v>54</v>
      </c>
      <c r="B78" s="3">
        <v>45364</v>
      </c>
      <c r="C78" s="2" t="s">
        <v>935</v>
      </c>
      <c r="D78" s="47" t="str">
        <f>_xlfn.XLOOKUP(C78,Proveedores!A:A,Proveedores!B:B)</f>
        <v>ACUENTA</v>
      </c>
      <c r="E78" s="2">
        <v>-1</v>
      </c>
      <c r="F78" s="2" t="str">
        <f>_xlfn.XLOOKUP(E78,Productos!A:A,Productos!B:B)</f>
        <v>OTROS</v>
      </c>
      <c r="G78" s="2" t="str">
        <f>_xlfn.XLOOKUP(F78,Productos!B:B,Productos!C:C)</f>
        <v>UN</v>
      </c>
      <c r="H78" s="12">
        <v>1</v>
      </c>
      <c r="I78" s="10">
        <v>1650</v>
      </c>
      <c r="J78" s="10"/>
      <c r="K78" s="10">
        <f t="shared" si="1"/>
        <v>1650</v>
      </c>
    </row>
    <row r="79" spans="1:11" x14ac:dyDescent="0.3">
      <c r="A79" s="2">
        <f>IF(_xlfn.CONCAT(B79:C79)=_xlfn.CONCAT(B78:C78),MAX($A$2:A78),MAX($A$2:A78)+1)</f>
        <v>54</v>
      </c>
      <c r="B79" s="3">
        <v>45364</v>
      </c>
      <c r="C79" s="2" t="s">
        <v>935</v>
      </c>
      <c r="D79" s="47" t="str">
        <f>_xlfn.XLOOKUP(C79,Proveedores!A:A,Proveedores!B:B)</f>
        <v>ACUENTA</v>
      </c>
      <c r="E79" s="2">
        <v>1041</v>
      </c>
      <c r="F79" s="2" t="str">
        <f>_xlfn.XLOOKUP(E79,Productos!A:A,Productos!B:B)</f>
        <v>ACCESORIOS COCINA</v>
      </c>
      <c r="G79" s="2" t="str">
        <f>_xlfn.XLOOKUP(F79,Productos!B:B,Productos!C:C)</f>
        <v>UN</v>
      </c>
      <c r="H79" s="12">
        <v>1</v>
      </c>
      <c r="I79" s="10">
        <v>1890</v>
      </c>
      <c r="J79" s="10"/>
      <c r="K79" s="10">
        <f t="shared" si="1"/>
        <v>1890</v>
      </c>
    </row>
    <row r="80" spans="1:11" x14ac:dyDescent="0.3">
      <c r="A80" s="2">
        <f>IF(_xlfn.CONCAT(B80:C80)=_xlfn.CONCAT(B79:C79),MAX($A$2:A79),MAX($A$2:A79)+1)</f>
        <v>54</v>
      </c>
      <c r="B80" s="3">
        <v>45364</v>
      </c>
      <c r="C80" s="2" t="s">
        <v>935</v>
      </c>
      <c r="D80" s="47" t="str">
        <f>_xlfn.XLOOKUP(C80,Proveedores!A:A,Proveedores!B:B)</f>
        <v>ACUENTA</v>
      </c>
      <c r="E80" s="2">
        <v>1040</v>
      </c>
      <c r="F80" s="2" t="str">
        <f>_xlfn.XLOOKUP(E80,Productos!A:A,Productos!B:B)</f>
        <v>ACCESORIOS CASA</v>
      </c>
      <c r="G80" s="2" t="str">
        <f>_xlfn.XLOOKUP(F80,Productos!B:B,Productos!C:C)</f>
        <v>UN</v>
      </c>
      <c r="H80" s="12">
        <v>1</v>
      </c>
      <c r="I80" s="10">
        <v>2990</v>
      </c>
      <c r="J80" s="10"/>
      <c r="K80" s="10">
        <f t="shared" si="1"/>
        <v>2990</v>
      </c>
    </row>
    <row r="81" spans="1:11" x14ac:dyDescent="0.3">
      <c r="A81" s="2">
        <f>IF(_xlfn.CONCAT(B81:C81)=_xlfn.CONCAT(B80:C80),MAX($A$2:A80),MAX($A$2:A80)+1)</f>
        <v>54</v>
      </c>
      <c r="B81" s="3">
        <v>45364</v>
      </c>
      <c r="C81" s="2" t="s">
        <v>935</v>
      </c>
      <c r="D81" s="47" t="str">
        <f>_xlfn.XLOOKUP(C81,Proveedores!A:A,Proveedores!B:B)</f>
        <v>ACUENTA</v>
      </c>
      <c r="E81" s="2">
        <v>1011</v>
      </c>
      <c r="F81" s="2" t="str">
        <f>_xlfn.XLOOKUP(E81,Productos!A:A,Productos!B:B)</f>
        <v>ART. LIMPIEZA</v>
      </c>
      <c r="G81" s="2" t="str">
        <f>_xlfn.XLOOKUP(F81,Productos!B:B,Productos!C:C)</f>
        <v>UN</v>
      </c>
      <c r="H81" s="12">
        <v>1</v>
      </c>
      <c r="I81" s="10">
        <v>1490</v>
      </c>
      <c r="J81" s="10">
        <v>490</v>
      </c>
      <c r="K81" s="10">
        <f t="shared" si="1"/>
        <v>1000</v>
      </c>
    </row>
    <row r="82" spans="1:11" x14ac:dyDescent="0.3">
      <c r="A82" s="2">
        <f>IF(_xlfn.CONCAT(B82:C82)=_xlfn.CONCAT(B81:C81),MAX($A$2:A81),MAX($A$2:A81)+1)</f>
        <v>54</v>
      </c>
      <c r="B82" s="3">
        <v>45364</v>
      </c>
      <c r="C82" s="2" t="s">
        <v>935</v>
      </c>
      <c r="D82" s="47" t="str">
        <f>_xlfn.XLOOKUP(C82,Proveedores!A:A,Proveedores!B:B)</f>
        <v>ACUENTA</v>
      </c>
      <c r="E82" s="2">
        <v>1011</v>
      </c>
      <c r="F82" s="2" t="str">
        <f>_xlfn.XLOOKUP(E82,Productos!A:A,Productos!B:B)</f>
        <v>ART. LIMPIEZA</v>
      </c>
      <c r="G82" s="2" t="str">
        <f>_xlfn.XLOOKUP(F82,Productos!B:B,Productos!C:C)</f>
        <v>UN</v>
      </c>
      <c r="H82" s="12">
        <v>1</v>
      </c>
      <c r="I82" s="10">
        <v>2190</v>
      </c>
      <c r="J82" s="10"/>
      <c r="K82" s="10">
        <f t="shared" si="1"/>
        <v>2190</v>
      </c>
    </row>
    <row r="83" spans="1:11" x14ac:dyDescent="0.3">
      <c r="A83" s="2">
        <f>IF(_xlfn.CONCAT(B83:C83)=_xlfn.CONCAT(B82:C82),MAX($A$2:A82),MAX($A$2:A82)+1)</f>
        <v>55</v>
      </c>
      <c r="B83" s="3">
        <v>45366</v>
      </c>
      <c r="C83" s="2" t="s">
        <v>113</v>
      </c>
      <c r="D83" s="47" t="str">
        <f>_xlfn.XLOOKUP(C83,Proveedores!A:A,Proveedores!B:B)</f>
        <v>UNIMARC</v>
      </c>
      <c r="E83" s="2">
        <v>11</v>
      </c>
      <c r="F83" s="2" t="str">
        <f>_xlfn.XLOOKUP(E83,Productos!A:A,Productos!B:B)</f>
        <v>PAN MOLDE</v>
      </c>
      <c r="G83" s="2" t="str">
        <f>_xlfn.XLOOKUP(F83,Productos!B:B,Productos!C:C)</f>
        <v>UN</v>
      </c>
      <c r="H83" s="12">
        <v>1</v>
      </c>
      <c r="I83" s="10">
        <v>2390</v>
      </c>
      <c r="J83" s="10">
        <v>400</v>
      </c>
      <c r="K83" s="10">
        <f t="shared" si="1"/>
        <v>1990</v>
      </c>
    </row>
    <row r="84" spans="1:11" x14ac:dyDescent="0.3">
      <c r="A84" s="2">
        <f>IF(_xlfn.CONCAT(B84:C84)=_xlfn.CONCAT(B83:C83),MAX($A$2:A83),MAX($A$2:A83)+1)</f>
        <v>55</v>
      </c>
      <c r="B84" s="3">
        <v>45366</v>
      </c>
      <c r="C84" s="2" t="s">
        <v>113</v>
      </c>
      <c r="D84" s="47" t="str">
        <f>_xlfn.XLOOKUP(C84,Proveedores!A:A,Proveedores!B:B)</f>
        <v>UNIMARC</v>
      </c>
      <c r="E84" s="2">
        <v>27</v>
      </c>
      <c r="F84" s="2" t="str">
        <f>_xlfn.XLOOKUP(E84,Productos!A:A,Productos!B:B)</f>
        <v>TRUTRO DE POLLO</v>
      </c>
      <c r="G84" s="2" t="str">
        <f>_xlfn.XLOOKUP(F84,Productos!B:B,Productos!C:C)</f>
        <v>KG</v>
      </c>
      <c r="H84" s="12">
        <v>2.2480000000000002</v>
      </c>
      <c r="I84" s="10">
        <v>2390</v>
      </c>
      <c r="J84" s="10"/>
      <c r="K84" s="10">
        <f t="shared" si="1"/>
        <v>5373</v>
      </c>
    </row>
    <row r="85" spans="1:11" x14ac:dyDescent="0.3">
      <c r="A85" s="2">
        <f>IF(_xlfn.CONCAT(B85:C85)=_xlfn.CONCAT(B84:C84),MAX($A$2:A84),MAX($A$2:A84)+1)</f>
        <v>55</v>
      </c>
      <c r="B85" s="3">
        <v>45366</v>
      </c>
      <c r="C85" s="2" t="s">
        <v>113</v>
      </c>
      <c r="D85" s="47" t="str">
        <f>_xlfn.XLOOKUP(C85,Proveedores!A:A,Proveedores!B:B)</f>
        <v>UNIMARC</v>
      </c>
      <c r="E85" s="2">
        <v>1008</v>
      </c>
      <c r="F85" s="2" t="str">
        <f>_xlfn.XLOOKUP(E85,Productos!A:A,Productos!B:B)</f>
        <v>PAN CASA</v>
      </c>
      <c r="G85" s="2" t="str">
        <f>_xlfn.XLOOKUP(F85,Productos!B:B,Productos!C:C)</f>
        <v>KG</v>
      </c>
      <c r="H85" s="12">
        <v>0.30599999999999999</v>
      </c>
      <c r="I85" s="10">
        <v>1990</v>
      </c>
      <c r="J85" s="10"/>
      <c r="K85" s="10">
        <f t="shared" si="1"/>
        <v>609</v>
      </c>
    </row>
    <row r="86" spans="1:11" x14ac:dyDescent="0.3">
      <c r="A86" s="2">
        <f>IF(_xlfn.CONCAT(B86:C86)=_xlfn.CONCAT(B85:C85),MAX($A$2:A85),MAX($A$2:A85)+1)</f>
        <v>55</v>
      </c>
      <c r="B86" s="3">
        <v>45366</v>
      </c>
      <c r="C86" s="2" t="s">
        <v>113</v>
      </c>
      <c r="D86" s="47" t="str">
        <f>_xlfn.XLOOKUP(C86,Proveedores!A:A,Proveedores!B:B)</f>
        <v>UNIMARC</v>
      </c>
      <c r="E86" s="2">
        <v>20</v>
      </c>
      <c r="F86" s="2" t="str">
        <f>_xlfn.XLOOKUP(E86,Productos!A:A,Productos!B:B)</f>
        <v>ACEITE 900ML</v>
      </c>
      <c r="G86" s="2" t="str">
        <f>_xlfn.XLOOKUP(F86,Productos!B:B,Productos!C:C)</f>
        <v>UN</v>
      </c>
      <c r="H86" s="12">
        <v>1</v>
      </c>
      <c r="I86" s="10">
        <v>1450</v>
      </c>
      <c r="J86" s="10"/>
      <c r="K86" s="10">
        <f t="shared" si="1"/>
        <v>1450</v>
      </c>
    </row>
    <row r="87" spans="1:11" x14ac:dyDescent="0.3">
      <c r="A87" s="2">
        <f>IF(_xlfn.CONCAT(B87:C87)=_xlfn.CONCAT(B86:C86),MAX($A$2:A86),MAX($A$2:A86)+1)</f>
        <v>55</v>
      </c>
      <c r="B87" s="3">
        <v>45366</v>
      </c>
      <c r="C87" s="2" t="s">
        <v>113</v>
      </c>
      <c r="D87" s="47" t="str">
        <f>_xlfn.XLOOKUP(C87,Proveedores!A:A,Proveedores!B:B)</f>
        <v>UNIMARC</v>
      </c>
      <c r="E87" s="2">
        <v>6</v>
      </c>
      <c r="F87" s="2" t="str">
        <f>_xlfn.XLOOKUP(E87,Productos!A:A,Productos!B:B)</f>
        <v>FIDEOS - SPAGHETI</v>
      </c>
      <c r="G87" s="2" t="str">
        <f>_xlfn.XLOOKUP(F87,Productos!B:B,Productos!C:C)</f>
        <v>UN</v>
      </c>
      <c r="H87" s="12">
        <v>1</v>
      </c>
      <c r="I87" s="10">
        <v>1050</v>
      </c>
      <c r="J87" s="10"/>
      <c r="K87" s="10">
        <f t="shared" si="1"/>
        <v>1050</v>
      </c>
    </row>
    <row r="88" spans="1:11" x14ac:dyDescent="0.3">
      <c r="A88" s="2">
        <f>IF(_xlfn.CONCAT(B88:C88)=_xlfn.CONCAT(B87:C87),MAX($A$2:A87),MAX($A$2:A87)+1)</f>
        <v>55</v>
      </c>
      <c r="B88" s="3">
        <v>45366</v>
      </c>
      <c r="C88" s="2" t="s">
        <v>113</v>
      </c>
      <c r="D88" s="47" t="str">
        <f>_xlfn.XLOOKUP(C88,Proveedores!A:A,Proveedores!B:B)</f>
        <v>UNIMARC</v>
      </c>
      <c r="E88" s="2">
        <v>158</v>
      </c>
      <c r="F88" s="2" t="str">
        <f>_xlfn.XLOOKUP(E88,Productos!A:A,Productos!B:B)</f>
        <v>LENTEJAS</v>
      </c>
      <c r="G88" s="2" t="str">
        <f>_xlfn.XLOOKUP(F88,Productos!B:B,Productos!C:C)</f>
        <v>UN</v>
      </c>
      <c r="H88" s="12">
        <v>1</v>
      </c>
      <c r="I88" s="10">
        <v>290</v>
      </c>
      <c r="J88" s="10"/>
      <c r="K88" s="10">
        <f t="shared" si="1"/>
        <v>290</v>
      </c>
    </row>
    <row r="89" spans="1:11" x14ac:dyDescent="0.3">
      <c r="A89" s="2">
        <f>IF(_xlfn.CONCAT(B89:C89)=_xlfn.CONCAT(B88:C88),MAX($A$2:A88),MAX($A$2:A88)+1)</f>
        <v>55</v>
      </c>
      <c r="B89" s="3">
        <v>45366</v>
      </c>
      <c r="C89" s="2" t="s">
        <v>113</v>
      </c>
      <c r="D89" s="47" t="str">
        <f>_xlfn.XLOOKUP(C89,Proveedores!A:A,Proveedores!B:B)</f>
        <v>UNIMARC</v>
      </c>
      <c r="E89" s="2">
        <v>1008</v>
      </c>
      <c r="F89" s="2" t="str">
        <f>_xlfn.XLOOKUP(E89,Productos!A:A,Productos!B:B)</f>
        <v>PAN CASA</v>
      </c>
      <c r="G89" s="2" t="str">
        <f>_xlfn.XLOOKUP(F89,Productos!B:B,Productos!C:C)</f>
        <v>KG</v>
      </c>
      <c r="H89" s="12">
        <v>0.64600000000000002</v>
      </c>
      <c r="I89" s="10">
        <v>2190</v>
      </c>
      <c r="J89" s="10"/>
      <c r="K89" s="10">
        <f t="shared" si="1"/>
        <v>1415</v>
      </c>
    </row>
    <row r="90" spans="1:11" x14ac:dyDescent="0.3">
      <c r="A90" s="2">
        <f>IF(_xlfn.CONCAT(B90:C90)=_xlfn.CONCAT(B89:C89),MAX($A$2:A89),MAX($A$2:A89)+1)</f>
        <v>55</v>
      </c>
      <c r="B90" s="3">
        <v>45366</v>
      </c>
      <c r="C90" s="2" t="s">
        <v>113</v>
      </c>
      <c r="D90" s="47" t="str">
        <f>_xlfn.XLOOKUP(C90,Proveedores!A:A,Proveedores!B:B)</f>
        <v>UNIMARC</v>
      </c>
      <c r="E90" s="2">
        <v>55</v>
      </c>
      <c r="F90" s="2" t="str">
        <f>_xlfn.XLOOKUP(E90,Productos!A:A,Productos!B:B)</f>
        <v>CERVEZA</v>
      </c>
      <c r="G90" s="2" t="str">
        <f>_xlfn.XLOOKUP(F90,Productos!B:B,Productos!C:C)</f>
        <v>UN</v>
      </c>
      <c r="H90" s="12">
        <v>1</v>
      </c>
      <c r="I90" s="10">
        <v>6490</v>
      </c>
      <c r="J90" s="10">
        <v>2600</v>
      </c>
      <c r="K90" s="10">
        <f t="shared" si="1"/>
        <v>3890</v>
      </c>
    </row>
    <row r="91" spans="1:11" x14ac:dyDescent="0.3">
      <c r="A91" s="2">
        <f>IF(_xlfn.CONCAT(B91:C91)=_xlfn.CONCAT(B90:C90),MAX($A$2:A90),MAX($A$2:A90)+1)</f>
        <v>56</v>
      </c>
      <c r="B91" s="3">
        <v>45369</v>
      </c>
      <c r="C91" s="2" t="s">
        <v>367</v>
      </c>
      <c r="D91" s="47" t="str">
        <f>_xlfn.XLOOKUP(C91,Proveedores!A:A,Proveedores!B:B)</f>
        <v>UNIMARC-LS</v>
      </c>
      <c r="E91" s="2">
        <v>9</v>
      </c>
      <c r="F91" s="2" t="str">
        <f>_xlfn.XLOOKUP(E91,Productos!A:A,Productos!B:B)</f>
        <v>LECHE SEMIDESCREMADA</v>
      </c>
      <c r="G91" s="2" t="str">
        <f>_xlfn.XLOOKUP(F91,Productos!B:B,Productos!C:C)</f>
        <v>UN</v>
      </c>
      <c r="H91" s="12">
        <v>2</v>
      </c>
      <c r="I91" s="10">
        <v>989</v>
      </c>
      <c r="J91" s="10">
        <v>99</v>
      </c>
      <c r="K91" s="10">
        <f t="shared" si="1"/>
        <v>1879</v>
      </c>
    </row>
    <row r="92" spans="1:11" x14ac:dyDescent="0.3">
      <c r="A92" s="2">
        <f>IF(_xlfn.CONCAT(B92:C92)=_xlfn.CONCAT(B91:C91),MAX($A$2:A91),MAX($A$2:A91)+1)</f>
        <v>56</v>
      </c>
      <c r="B92" s="3">
        <v>45369</v>
      </c>
      <c r="C92" s="2" t="s">
        <v>367</v>
      </c>
      <c r="D92" s="47" t="str">
        <f>_xlfn.XLOOKUP(C92,Proveedores!A:A,Proveedores!B:B)</f>
        <v>UNIMARC-LS</v>
      </c>
      <c r="E92" s="2">
        <v>1008</v>
      </c>
      <c r="F92" s="2" t="str">
        <f>_xlfn.XLOOKUP(E92,Productos!A:A,Productos!B:B)</f>
        <v>PAN CASA</v>
      </c>
      <c r="G92" s="2" t="str">
        <f>_xlfn.XLOOKUP(F92,Productos!B:B,Productos!C:C)</f>
        <v>KG</v>
      </c>
      <c r="H92" s="12">
        <v>0.73799999999999999</v>
      </c>
      <c r="I92" s="10">
        <v>2089</v>
      </c>
      <c r="J92" s="10">
        <v>77</v>
      </c>
      <c r="K92" s="10">
        <f t="shared" si="1"/>
        <v>1465</v>
      </c>
    </row>
    <row r="93" spans="1:11" x14ac:dyDescent="0.3">
      <c r="A93" s="2">
        <f>IF(_xlfn.CONCAT(B93:C93)=_xlfn.CONCAT(B92:C92),MAX($A$2:A92),MAX($A$2:A92)+1)</f>
        <v>56</v>
      </c>
      <c r="B93" s="3">
        <v>45369</v>
      </c>
      <c r="C93" s="2" t="s">
        <v>367</v>
      </c>
      <c r="D93" s="47" t="str">
        <f>_xlfn.XLOOKUP(C93,Proveedores!A:A,Proveedores!B:B)</f>
        <v>UNIMARC-LS</v>
      </c>
      <c r="E93" s="2">
        <v>1008</v>
      </c>
      <c r="F93" s="2" t="str">
        <f>_xlfn.XLOOKUP(E93,Productos!A:A,Productos!B:B)</f>
        <v>PAN CASA</v>
      </c>
      <c r="G93" s="2" t="str">
        <f>_xlfn.XLOOKUP(F93,Productos!B:B,Productos!C:C)</f>
        <v>KG</v>
      </c>
      <c r="H93" s="12">
        <v>0.41199999999999998</v>
      </c>
      <c r="I93" s="10">
        <v>2189</v>
      </c>
      <c r="J93" s="10">
        <v>45</v>
      </c>
      <c r="K93" s="10">
        <f t="shared" si="1"/>
        <v>857</v>
      </c>
    </row>
    <row r="94" spans="1:11" x14ac:dyDescent="0.3">
      <c r="A94" s="2">
        <f>IF(_xlfn.CONCAT(B94:C94)=_xlfn.CONCAT(B93:C93),MAX($A$2:A93),MAX($A$2:A93)+1)</f>
        <v>56</v>
      </c>
      <c r="B94" s="3">
        <v>45369</v>
      </c>
      <c r="C94" s="2" t="s">
        <v>367</v>
      </c>
      <c r="D94" s="47" t="str">
        <f>_xlfn.XLOOKUP(C94,Proveedores!A:A,Proveedores!B:B)</f>
        <v>UNIMARC-LS</v>
      </c>
      <c r="E94" s="2">
        <v>158</v>
      </c>
      <c r="F94" s="2" t="str">
        <f>_xlfn.XLOOKUP(E94,Productos!A:A,Productos!B:B)</f>
        <v>LENTEJAS</v>
      </c>
      <c r="G94" s="2" t="str">
        <f>_xlfn.XLOOKUP(F94,Productos!B:B,Productos!C:C)</f>
        <v>UN</v>
      </c>
      <c r="H94" s="12">
        <v>1</v>
      </c>
      <c r="I94" s="10">
        <v>3190</v>
      </c>
      <c r="J94" s="10">
        <v>740</v>
      </c>
      <c r="K94" s="10">
        <f t="shared" si="1"/>
        <v>2450</v>
      </c>
    </row>
    <row r="95" spans="1:11" x14ac:dyDescent="0.3">
      <c r="A95" s="2">
        <f>IF(_xlfn.CONCAT(B95:C95)=_xlfn.CONCAT(B94:C94),MAX($A$2:A94),MAX($A$2:A94)+1)</f>
        <v>56</v>
      </c>
      <c r="B95" s="3">
        <v>45369</v>
      </c>
      <c r="C95" s="2" t="s">
        <v>367</v>
      </c>
      <c r="D95" s="47" t="str">
        <f>_xlfn.XLOOKUP(C95,Proveedores!A:A,Proveedores!B:B)</f>
        <v>UNIMARC-LS</v>
      </c>
      <c r="E95" s="2">
        <v>8</v>
      </c>
      <c r="F95" s="2" t="str">
        <f>_xlfn.XLOOKUP(E95,Productos!A:A,Productos!B:B)</f>
        <v>JAMON</v>
      </c>
      <c r="G95" s="2" t="str">
        <f>_xlfn.XLOOKUP(F95,Productos!B:B,Productos!C:C)</f>
        <v>KG</v>
      </c>
      <c r="H95" s="12">
        <v>0.29599999999999999</v>
      </c>
      <c r="I95" s="10">
        <v>7996</v>
      </c>
      <c r="J95" s="10">
        <v>118</v>
      </c>
      <c r="K95" s="10">
        <f t="shared" si="1"/>
        <v>2249</v>
      </c>
    </row>
    <row r="96" spans="1:11" x14ac:dyDescent="0.3">
      <c r="A96" s="2">
        <f>IF(_xlfn.CONCAT(B96:C96)=_xlfn.CONCAT(B95:C95),MAX($A$2:A95),MAX($A$2:A95)+1)</f>
        <v>56</v>
      </c>
      <c r="B96" s="3">
        <v>45369</v>
      </c>
      <c r="C96" s="2" t="s">
        <v>367</v>
      </c>
      <c r="D96" s="47" t="str">
        <f>_xlfn.XLOOKUP(C96,Proveedores!A:A,Proveedores!B:B)</f>
        <v>UNIMARC-LS</v>
      </c>
      <c r="E96" s="2">
        <v>15</v>
      </c>
      <c r="F96" s="2" t="str">
        <f>_xlfn.XLOOKUP(E96,Productos!A:A,Productos!B:B)</f>
        <v>AZUCAR</v>
      </c>
      <c r="G96" s="2" t="str">
        <f>_xlfn.XLOOKUP(F96,Productos!B:B,Productos!C:C)</f>
        <v>KG</v>
      </c>
      <c r="H96" s="12">
        <v>1</v>
      </c>
      <c r="I96" s="10">
        <v>1620</v>
      </c>
      <c r="J96" s="10">
        <v>81</v>
      </c>
      <c r="K96" s="10">
        <f t="shared" si="1"/>
        <v>1539</v>
      </c>
    </row>
    <row r="97" spans="1:11" x14ac:dyDescent="0.3">
      <c r="A97" s="2">
        <f>IF(_xlfn.CONCAT(B97:C97)=_xlfn.CONCAT(B96:C96),MAX($A$2:A96),MAX($A$2:A96)+1)</f>
        <v>56</v>
      </c>
      <c r="B97" s="3">
        <v>45369</v>
      </c>
      <c r="C97" s="2" t="s">
        <v>367</v>
      </c>
      <c r="D97" s="47" t="str">
        <f>_xlfn.XLOOKUP(C97,Proveedores!A:A,Proveedores!B:B)</f>
        <v>UNIMARC-LS</v>
      </c>
      <c r="E97" s="2">
        <v>130</v>
      </c>
      <c r="F97" s="2" t="str">
        <f>_xlfn.XLOOKUP(E97,Productos!A:A,Productos!B:B)</f>
        <v>ATUN</v>
      </c>
      <c r="G97" s="2" t="str">
        <f>_xlfn.XLOOKUP(F97,Productos!B:B,Productos!C:C)</f>
        <v>UN</v>
      </c>
      <c r="H97" s="12">
        <v>2</v>
      </c>
      <c r="I97" s="10">
        <v>1470</v>
      </c>
      <c r="J97" s="10">
        <v>950</v>
      </c>
      <c r="K97" s="10">
        <f t="shared" si="1"/>
        <v>1990</v>
      </c>
    </row>
    <row r="98" spans="1:11" x14ac:dyDescent="0.3">
      <c r="A98" s="2">
        <f>IF(_xlfn.CONCAT(B98:C98)=_xlfn.CONCAT(B97:C97),MAX($A$2:A97),MAX($A$2:A97)+1)</f>
        <v>56</v>
      </c>
      <c r="B98" s="3">
        <v>45369</v>
      </c>
      <c r="C98" s="2" t="s">
        <v>367</v>
      </c>
      <c r="D98" s="47" t="str">
        <f>_xlfn.XLOOKUP(C98,Proveedores!A:A,Proveedores!B:B)</f>
        <v>UNIMARC-LS</v>
      </c>
      <c r="E98" s="2">
        <v>-1</v>
      </c>
      <c r="F98" s="2" t="str">
        <f>_xlfn.XLOOKUP(E98,Productos!A:A,Productos!B:B)</f>
        <v>OTROS</v>
      </c>
      <c r="G98" s="2" t="str">
        <f>_xlfn.XLOOKUP(F98,Productos!B:B,Productos!C:C)</f>
        <v>UN</v>
      </c>
      <c r="H98" s="12">
        <v>1</v>
      </c>
      <c r="I98" s="10">
        <v>5490</v>
      </c>
      <c r="J98" s="10">
        <v>275</v>
      </c>
      <c r="K98" s="10">
        <f t="shared" si="1"/>
        <v>5215</v>
      </c>
    </row>
    <row r="99" spans="1:11" x14ac:dyDescent="0.3">
      <c r="A99" s="2">
        <f>IF(_xlfn.CONCAT(B99:C99)=_xlfn.CONCAT(B98:C98),MAX($A$2:A98),MAX($A$2:A98)+1)</f>
        <v>57</v>
      </c>
      <c r="B99" s="3">
        <v>45359</v>
      </c>
      <c r="C99" s="2" t="s">
        <v>109</v>
      </c>
      <c r="D99" s="47" t="str">
        <f>_xlfn.XLOOKUP(C99,Proveedores!A:A,Proveedores!B:B)</f>
        <v>SANTA ISABEL</v>
      </c>
      <c r="E99" s="2">
        <v>27</v>
      </c>
      <c r="F99" s="2" t="str">
        <f>_xlfn.XLOOKUP(E99,Productos!A:A,Productos!B:B)</f>
        <v>TRUTRO DE POLLO</v>
      </c>
      <c r="G99" s="2" t="str">
        <f>_xlfn.XLOOKUP(F99,Productos!B:B,Productos!C:C)</f>
        <v>KG</v>
      </c>
      <c r="H99" s="12">
        <v>2.202</v>
      </c>
      <c r="I99" s="10">
        <v>2490</v>
      </c>
      <c r="J99" s="10">
        <v>274</v>
      </c>
      <c r="K99" s="10">
        <f t="shared" si="1"/>
        <v>5209</v>
      </c>
    </row>
    <row r="100" spans="1:11" x14ac:dyDescent="0.3">
      <c r="A100" s="2">
        <f>IF(_xlfn.CONCAT(B100:C100)=_xlfn.CONCAT(B99:C99),MAX($A$2:A99),MAX($A$2:A99)+1)</f>
        <v>57</v>
      </c>
      <c r="B100" s="3">
        <v>45359</v>
      </c>
      <c r="C100" s="2" t="s">
        <v>109</v>
      </c>
      <c r="D100" s="47" t="str">
        <f>_xlfn.XLOOKUP(C100,Proveedores!A:A,Proveedores!B:B)</f>
        <v>SANTA ISABEL</v>
      </c>
      <c r="E100" s="2">
        <v>1011</v>
      </c>
      <c r="F100" s="2" t="str">
        <f>_xlfn.XLOOKUP(E100,Productos!A:A,Productos!B:B)</f>
        <v>ART. LIMPIEZA</v>
      </c>
      <c r="G100" s="2" t="str">
        <f>_xlfn.XLOOKUP(F100,Productos!B:B,Productos!C:C)</f>
        <v>UN</v>
      </c>
      <c r="H100" s="12">
        <v>1</v>
      </c>
      <c r="I100" s="10">
        <v>4399</v>
      </c>
      <c r="J100" s="10">
        <v>1409</v>
      </c>
      <c r="K100" s="10">
        <f t="shared" si="1"/>
        <v>2990</v>
      </c>
    </row>
    <row r="101" spans="1:11" x14ac:dyDescent="0.3">
      <c r="A101" s="2">
        <f>IF(_xlfn.CONCAT(B101:C101)=_xlfn.CONCAT(B100:C100),MAX($A$2:A100),MAX($A$2:A100)+1)</f>
        <v>57</v>
      </c>
      <c r="B101" s="3">
        <v>45359</v>
      </c>
      <c r="C101" s="2" t="s">
        <v>109</v>
      </c>
      <c r="D101" s="47" t="str">
        <f>_xlfn.XLOOKUP(C101,Proveedores!A:A,Proveedores!B:B)</f>
        <v>SANTA ISABEL</v>
      </c>
      <c r="E101" s="2">
        <v>1008</v>
      </c>
      <c r="F101" s="2" t="str">
        <f>_xlfn.XLOOKUP(E101,Productos!A:A,Productos!B:B)</f>
        <v>PAN CASA</v>
      </c>
      <c r="G101" s="2" t="str">
        <f>_xlfn.XLOOKUP(F101,Productos!B:B,Productos!C:C)</f>
        <v>KG</v>
      </c>
      <c r="H101" s="12">
        <v>0.4</v>
      </c>
      <c r="I101" s="10">
        <v>2949</v>
      </c>
      <c r="J101" s="10">
        <v>59</v>
      </c>
      <c r="K101" s="10">
        <f t="shared" si="1"/>
        <v>1121</v>
      </c>
    </row>
    <row r="102" spans="1:11" x14ac:dyDescent="0.3">
      <c r="A102" s="2">
        <f>IF(_xlfn.CONCAT(B102:C102)=_xlfn.CONCAT(B101:C101),MAX($A$2:A101),MAX($A$2:A101)+1)</f>
        <v>57</v>
      </c>
      <c r="B102" s="3">
        <v>45359</v>
      </c>
      <c r="C102" s="2" t="s">
        <v>109</v>
      </c>
      <c r="D102" s="47" t="str">
        <f>_xlfn.XLOOKUP(C102,Proveedores!A:A,Proveedores!B:B)</f>
        <v>SANTA ISABEL</v>
      </c>
      <c r="E102" s="2">
        <v>119</v>
      </c>
      <c r="F102" s="2" t="str">
        <f>_xlfn.XLOOKUP(E102,Productos!A:A,Productos!B:B)</f>
        <v>SALSA CHAMPIÑON</v>
      </c>
      <c r="G102" s="2" t="str">
        <f>_xlfn.XLOOKUP(F102,Productos!B:B,Productos!C:C)</f>
        <v>UN</v>
      </c>
      <c r="H102" s="12">
        <v>2</v>
      </c>
      <c r="I102" s="10">
        <v>780</v>
      </c>
      <c r="J102" s="10"/>
      <c r="K102" s="10">
        <f t="shared" si="1"/>
        <v>1560</v>
      </c>
    </row>
    <row r="103" spans="1:11" x14ac:dyDescent="0.3">
      <c r="A103" s="2">
        <f>IF(_xlfn.CONCAT(B103:C103)=_xlfn.CONCAT(B102:C102),MAX($A$2:A102),MAX($A$2:A102)+1)</f>
        <v>57</v>
      </c>
      <c r="B103" s="3">
        <v>45359</v>
      </c>
      <c r="C103" s="2" t="s">
        <v>109</v>
      </c>
      <c r="D103" s="47" t="str">
        <f>_xlfn.XLOOKUP(C103,Proveedores!A:A,Proveedores!B:B)</f>
        <v>SANTA ISABEL</v>
      </c>
      <c r="E103" s="2">
        <v>1008</v>
      </c>
      <c r="F103" s="2" t="str">
        <f>_xlfn.XLOOKUP(E103,Productos!A:A,Productos!B:B)</f>
        <v>PAN CASA</v>
      </c>
      <c r="G103" s="2" t="str">
        <f>_xlfn.XLOOKUP(F103,Productos!B:B,Productos!C:C)</f>
        <v>KG</v>
      </c>
      <c r="H103" s="12">
        <v>0.50600000000000001</v>
      </c>
      <c r="I103" s="10">
        <v>1689</v>
      </c>
      <c r="J103" s="10">
        <v>42</v>
      </c>
      <c r="K103" s="10">
        <f t="shared" si="1"/>
        <v>813</v>
      </c>
    </row>
    <row r="104" spans="1:11" x14ac:dyDescent="0.3">
      <c r="A104" s="2">
        <f>IF(_xlfn.CONCAT(B104:C104)=_xlfn.CONCAT(B103:C103),MAX($A$2:A103),MAX($A$2:A103)+1)</f>
        <v>57</v>
      </c>
      <c r="B104" s="3">
        <v>45359</v>
      </c>
      <c r="C104" s="2" t="s">
        <v>109</v>
      </c>
      <c r="D104" s="47" t="str">
        <f>_xlfn.XLOOKUP(C104,Proveedores!A:A,Proveedores!B:B)</f>
        <v>SANTA ISABEL</v>
      </c>
      <c r="E104" s="2">
        <v>1008</v>
      </c>
      <c r="F104" s="2" t="str">
        <f>_xlfn.XLOOKUP(E104,Productos!A:A,Productos!B:B)</f>
        <v>PAN CASA</v>
      </c>
      <c r="G104" s="2" t="str">
        <f>_xlfn.XLOOKUP(F104,Productos!B:B,Productos!C:C)</f>
        <v>KG</v>
      </c>
      <c r="H104" s="12">
        <v>0.57399999999999995</v>
      </c>
      <c r="I104" s="10">
        <v>2089</v>
      </c>
      <c r="J104" s="10">
        <v>60</v>
      </c>
      <c r="K104" s="10">
        <f t="shared" si="1"/>
        <v>1139</v>
      </c>
    </row>
    <row r="105" spans="1:11" x14ac:dyDescent="0.3">
      <c r="A105" s="2">
        <f>IF(_xlfn.CONCAT(B105:C105)=_xlfn.CONCAT(B104:C104),MAX($A$2:A104),MAX($A$2:A104)+1)</f>
        <v>57</v>
      </c>
      <c r="B105" s="3">
        <v>45359</v>
      </c>
      <c r="C105" s="2" t="s">
        <v>109</v>
      </c>
      <c r="D105" s="47" t="str">
        <f>_xlfn.XLOOKUP(C105,Proveedores!A:A,Proveedores!B:B)</f>
        <v>SANTA ISABEL</v>
      </c>
      <c r="E105" s="2">
        <v>29</v>
      </c>
      <c r="F105" s="2" t="str">
        <f>_xlfn.XLOOKUP(E105,Productos!A:A,Productos!B:B)</f>
        <v>CHAMPIÑONES BANDEJA</v>
      </c>
      <c r="G105" s="2" t="str">
        <f>_xlfn.XLOOKUP(F105,Productos!B:B,Productos!C:C)</f>
        <v>UN</v>
      </c>
      <c r="H105" s="12">
        <v>2</v>
      </c>
      <c r="I105" s="10">
        <v>1590</v>
      </c>
      <c r="J105" s="10">
        <v>159</v>
      </c>
      <c r="K105" s="10">
        <f t="shared" si="1"/>
        <v>3021</v>
      </c>
    </row>
    <row r="106" spans="1:11" x14ac:dyDescent="0.3">
      <c r="A106" s="2">
        <f>IF(_xlfn.CONCAT(B106:C106)=_xlfn.CONCAT(B105:C105),MAX($A$2:A105),MAX($A$2:A105)+1)</f>
        <v>57</v>
      </c>
      <c r="B106" s="3">
        <v>45359</v>
      </c>
      <c r="C106" s="2" t="s">
        <v>109</v>
      </c>
      <c r="D106" s="47" t="str">
        <f>_xlfn.XLOOKUP(C106,Proveedores!A:A,Proveedores!B:B)</f>
        <v>SANTA ISABEL</v>
      </c>
      <c r="E106" s="2">
        <v>16</v>
      </c>
      <c r="F106" s="2" t="str">
        <f>_xlfn.XLOOKUP(E106,Productos!A:A,Productos!B:B)</f>
        <v>HARINA</v>
      </c>
      <c r="G106" s="2" t="str">
        <f>_xlfn.XLOOKUP(F106,Productos!B:B,Productos!C:C)</f>
        <v>KG</v>
      </c>
      <c r="H106" s="12">
        <v>2</v>
      </c>
      <c r="I106" s="10">
        <v>159</v>
      </c>
      <c r="J106" s="10">
        <v>880</v>
      </c>
      <c r="K106" s="10">
        <f t="shared" si="1"/>
        <v>-562</v>
      </c>
    </row>
    <row r="107" spans="1:11" x14ac:dyDescent="0.3">
      <c r="A107" s="2">
        <f>IF(_xlfn.CONCAT(B107:C107)=_xlfn.CONCAT(B106:C106),MAX($A$2:A106),MAX($A$2:A106)+1)</f>
        <v>57</v>
      </c>
      <c r="B107" s="3">
        <v>45359</v>
      </c>
      <c r="C107" s="2" t="s">
        <v>109</v>
      </c>
      <c r="D107" s="47" t="str">
        <f>_xlfn.XLOOKUP(C107,Proveedores!A:A,Proveedores!B:B)</f>
        <v>SANTA ISABEL</v>
      </c>
      <c r="E107" s="2">
        <v>5</v>
      </c>
      <c r="F107" s="2" t="str">
        <f>_xlfn.XLOOKUP(E107,Productos!A:A,Productos!B:B)</f>
        <v>FIDEOS - TALLARINES</v>
      </c>
      <c r="G107" s="2" t="str">
        <f>_xlfn.XLOOKUP(F107,Productos!B:B,Productos!C:C)</f>
        <v>UN</v>
      </c>
      <c r="H107" s="12">
        <v>1</v>
      </c>
      <c r="I107" s="10">
        <v>2290</v>
      </c>
      <c r="J107" s="10">
        <v>115</v>
      </c>
      <c r="K107" s="10">
        <f t="shared" si="1"/>
        <v>2175</v>
      </c>
    </row>
    <row r="108" spans="1:11" x14ac:dyDescent="0.3">
      <c r="A108" s="2">
        <f>IF(_xlfn.CONCAT(B108:C108)=_xlfn.CONCAT(B107:C107),MAX($A$2:A107),MAX($A$2:A107)+1)</f>
        <v>58</v>
      </c>
      <c r="B108" s="3">
        <v>45366</v>
      </c>
      <c r="C108" s="2" t="s">
        <v>422</v>
      </c>
      <c r="D108" s="47" t="str">
        <f>_xlfn.XLOOKUP(C108,Proveedores!A:A,Proveedores!B:B)</f>
        <v>LIDER</v>
      </c>
      <c r="E108" s="2">
        <v>1011</v>
      </c>
      <c r="F108" s="2" t="str">
        <f>_xlfn.XLOOKUP(E108,Productos!A:A,Productos!B:B)</f>
        <v>ART. LIMPIEZA</v>
      </c>
      <c r="G108" s="2" t="str">
        <f>_xlfn.XLOOKUP(F108,Productos!B:B,Productos!C:C)</f>
        <v>UN</v>
      </c>
      <c r="H108" s="12">
        <v>2</v>
      </c>
      <c r="I108" s="10">
        <v>1290</v>
      </c>
      <c r="J108" s="10">
        <v>580</v>
      </c>
      <c r="K108" s="10">
        <f t="shared" si="1"/>
        <v>2000</v>
      </c>
    </row>
    <row r="109" spans="1:11" x14ac:dyDescent="0.3">
      <c r="A109" s="2">
        <f>IF(_xlfn.CONCAT(B109:C109)=_xlfn.CONCAT(B108:C108),MAX($A$2:A108),MAX($A$2:A108)+1)</f>
        <v>58</v>
      </c>
      <c r="B109" s="3">
        <v>45366</v>
      </c>
      <c r="C109" s="2" t="s">
        <v>422</v>
      </c>
      <c r="D109" s="47" t="str">
        <f>_xlfn.XLOOKUP(C109,Proveedores!A:A,Proveedores!B:B)</f>
        <v>LIDER</v>
      </c>
      <c r="E109" s="2">
        <v>1041</v>
      </c>
      <c r="F109" s="2" t="str">
        <f>_xlfn.XLOOKUP(E109,Productos!A:A,Productos!B:B)</f>
        <v>ACCESORIOS COCINA</v>
      </c>
      <c r="G109" s="2" t="str">
        <f>_xlfn.XLOOKUP(F109,Productos!B:B,Productos!C:C)</f>
        <v>UN</v>
      </c>
      <c r="H109" s="12">
        <v>1</v>
      </c>
      <c r="I109" s="10">
        <v>10000</v>
      </c>
      <c r="J109" s="10"/>
      <c r="K109" s="10">
        <f t="shared" si="1"/>
        <v>10000</v>
      </c>
    </row>
    <row r="110" spans="1:11" x14ac:dyDescent="0.3">
      <c r="A110" s="2">
        <f>IF(_xlfn.CONCAT(B110:C110)=_xlfn.CONCAT(B109:C109),MAX($A$2:A109),MAX($A$2:A109)+1)</f>
        <v>58</v>
      </c>
      <c r="B110" s="3">
        <v>45366</v>
      </c>
      <c r="C110" s="2" t="s">
        <v>422</v>
      </c>
      <c r="D110" s="47" t="str">
        <f>_xlfn.XLOOKUP(C110,Proveedores!A:A,Proveedores!B:B)</f>
        <v>LIDER</v>
      </c>
      <c r="E110" s="2">
        <v>-1</v>
      </c>
      <c r="F110" s="2" t="str">
        <f>_xlfn.XLOOKUP(E110,Productos!A:A,Productos!B:B)</f>
        <v>OTROS</v>
      </c>
      <c r="G110" s="2" t="str">
        <f>_xlfn.XLOOKUP(F110,Productos!B:B,Productos!C:C)</f>
        <v>UN</v>
      </c>
      <c r="H110" s="12">
        <v>1</v>
      </c>
      <c r="I110" s="10">
        <v>1590</v>
      </c>
      <c r="J110" s="10"/>
      <c r="K110" s="10">
        <f t="shared" si="1"/>
        <v>1590</v>
      </c>
    </row>
    <row r="111" spans="1:11" x14ac:dyDescent="0.3">
      <c r="A111" s="2">
        <f>IF(_xlfn.CONCAT(B111:C111)=_xlfn.CONCAT(B110:C110),MAX($A$2:A110),MAX($A$2:A110)+1)</f>
        <v>58</v>
      </c>
      <c r="B111" s="3">
        <v>45366</v>
      </c>
      <c r="C111" s="2" t="s">
        <v>422</v>
      </c>
      <c r="D111" s="47" t="str">
        <f>_xlfn.XLOOKUP(C111,Proveedores!A:A,Proveedores!B:B)</f>
        <v>LIDER</v>
      </c>
      <c r="E111" s="2">
        <v>48</v>
      </c>
      <c r="F111" s="2" t="str">
        <f>_xlfn.XLOOKUP(E111,Productos!A:A,Productos!B:B)</f>
        <v>SAL COCINA</v>
      </c>
      <c r="G111" s="2" t="str">
        <f>_xlfn.XLOOKUP(F111,Productos!B:B,Productos!C:C)</f>
        <v>UN</v>
      </c>
      <c r="H111" s="12">
        <v>1</v>
      </c>
      <c r="I111" s="10">
        <v>1850</v>
      </c>
      <c r="J111" s="10"/>
      <c r="K111" s="10">
        <f t="shared" si="1"/>
        <v>1850</v>
      </c>
    </row>
    <row r="112" spans="1:11" x14ac:dyDescent="0.3">
      <c r="A112" s="2">
        <f>IF(_xlfn.CONCAT(B112:C112)=_xlfn.CONCAT(B111:C111),MAX($A$2:A111),MAX($A$2:A111)+1)</f>
        <v>58</v>
      </c>
      <c r="B112" s="3">
        <v>45366</v>
      </c>
      <c r="C112" s="2" t="s">
        <v>422</v>
      </c>
      <c r="D112" s="47" t="str">
        <f>_xlfn.XLOOKUP(C112,Proveedores!A:A,Proveedores!B:B)</f>
        <v>LIDER</v>
      </c>
      <c r="E112" s="2">
        <v>61</v>
      </c>
      <c r="F112" s="2" t="str">
        <f>_xlfn.XLOOKUP(E112,Productos!A:A,Productos!B:B)</f>
        <v>PATE</v>
      </c>
      <c r="G112" s="2" t="str">
        <f>_xlfn.XLOOKUP(F112,Productos!B:B,Productos!C:C)</f>
        <v>UN</v>
      </c>
      <c r="H112" s="12">
        <v>1</v>
      </c>
      <c r="I112" s="10">
        <v>1850</v>
      </c>
      <c r="J112" s="10"/>
      <c r="K112" s="10">
        <f t="shared" si="1"/>
        <v>1850</v>
      </c>
    </row>
    <row r="113" spans="1:11" x14ac:dyDescent="0.3">
      <c r="A113" s="2">
        <f>IF(_xlfn.CONCAT(B113:C113)=_xlfn.CONCAT(B112:C112),MAX($A$2:A112),MAX($A$2:A112)+1)</f>
        <v>58</v>
      </c>
      <c r="B113" s="3">
        <v>45366</v>
      </c>
      <c r="C113" s="2" t="s">
        <v>422</v>
      </c>
      <c r="D113" s="47" t="str">
        <f>_xlfn.XLOOKUP(C113,Proveedores!A:A,Proveedores!B:B)</f>
        <v>LIDER</v>
      </c>
      <c r="E113" s="2">
        <v>-1</v>
      </c>
      <c r="F113" s="2" t="str">
        <f>_xlfn.XLOOKUP(E113,Productos!A:A,Productos!B:B)</f>
        <v>OTROS</v>
      </c>
      <c r="G113" s="2" t="str">
        <f>_xlfn.XLOOKUP(F113,Productos!B:B,Productos!C:C)</f>
        <v>UN</v>
      </c>
      <c r="H113" s="12">
        <v>1</v>
      </c>
      <c r="I113" s="10">
        <v>1560</v>
      </c>
      <c r="J113" s="10"/>
      <c r="K113" s="10">
        <f t="shared" si="1"/>
        <v>1560</v>
      </c>
    </row>
    <row r="114" spans="1:11" x14ac:dyDescent="0.3">
      <c r="A114" s="2">
        <f>IF(_xlfn.CONCAT(B114:C114)=_xlfn.CONCAT(B113:C113),MAX($A$2:A113),MAX($A$2:A113)+1)</f>
        <v>58</v>
      </c>
      <c r="B114" s="3">
        <v>45366</v>
      </c>
      <c r="C114" s="2" t="s">
        <v>422</v>
      </c>
      <c r="D114" s="47" t="str">
        <f>_xlfn.XLOOKUP(C114,Proveedores!A:A,Proveedores!B:B)</f>
        <v>LIDER</v>
      </c>
      <c r="E114" s="2">
        <v>1011</v>
      </c>
      <c r="F114" s="2" t="str">
        <f>_xlfn.XLOOKUP(E114,Productos!A:A,Productos!B:B)</f>
        <v>ART. LIMPIEZA</v>
      </c>
      <c r="G114" s="2" t="str">
        <f>_xlfn.XLOOKUP(F114,Productos!B:B,Productos!C:C)</f>
        <v>UN</v>
      </c>
      <c r="H114" s="12">
        <v>1</v>
      </c>
      <c r="I114" s="10">
        <v>1000</v>
      </c>
      <c r="J114" s="10"/>
      <c r="K114" s="10">
        <f t="shared" si="1"/>
        <v>1000</v>
      </c>
    </row>
    <row r="115" spans="1:11" x14ac:dyDescent="0.3">
      <c r="A115" s="2">
        <f>IF(_xlfn.CONCAT(B115:C115)=_xlfn.CONCAT(B114:C114),MAX($A$2:A114),MAX($A$2:A114)+1)</f>
        <v>58</v>
      </c>
      <c r="B115" s="3">
        <v>45366</v>
      </c>
      <c r="C115" s="2" t="s">
        <v>422</v>
      </c>
      <c r="D115" s="47" t="str">
        <f>_xlfn.XLOOKUP(C115,Proveedores!A:A,Proveedores!B:B)</f>
        <v>LIDER</v>
      </c>
      <c r="E115" s="2">
        <v>1008</v>
      </c>
      <c r="F115" s="2" t="str">
        <f>_xlfn.XLOOKUP(E115,Productos!A:A,Productos!B:B)</f>
        <v>PAN CASA</v>
      </c>
      <c r="G115" s="2" t="str">
        <f>_xlfn.XLOOKUP(F115,Productos!B:B,Productos!C:C)</f>
        <v>KG</v>
      </c>
      <c r="H115" s="12">
        <v>0.41499999999999998</v>
      </c>
      <c r="I115" s="10">
        <f>1199/0.415</f>
        <v>2889.1566265060242</v>
      </c>
      <c r="J115" s="10"/>
      <c r="K115" s="10">
        <f t="shared" si="1"/>
        <v>1199</v>
      </c>
    </row>
    <row r="116" spans="1:11" x14ac:dyDescent="0.3">
      <c r="A116" s="2">
        <f>IF(_xlfn.CONCAT(B116:C116)=_xlfn.CONCAT(B115:C115),MAX($A$2:A115),MAX($A$2:A115)+1)</f>
        <v>58</v>
      </c>
      <c r="B116" s="3">
        <v>45366</v>
      </c>
      <c r="C116" s="2" t="s">
        <v>422</v>
      </c>
      <c r="D116" s="47" t="str">
        <f>_xlfn.XLOOKUP(C116,Proveedores!A:A,Proveedores!B:B)</f>
        <v>LIDER</v>
      </c>
      <c r="E116" s="2">
        <v>1011</v>
      </c>
      <c r="F116" s="2" t="str">
        <f>_xlfn.XLOOKUP(E116,Productos!A:A,Productos!B:B)</f>
        <v>ART. LIMPIEZA</v>
      </c>
      <c r="G116" s="2" t="str">
        <f>_xlfn.XLOOKUP(F116,Productos!B:B,Productos!C:C)</f>
        <v>UN</v>
      </c>
      <c r="H116" s="12">
        <v>1</v>
      </c>
      <c r="I116" s="10">
        <v>1940</v>
      </c>
      <c r="J116" s="10"/>
      <c r="K116" s="10">
        <f t="shared" si="1"/>
        <v>1940</v>
      </c>
    </row>
    <row r="117" spans="1:11" x14ac:dyDescent="0.3">
      <c r="A117" s="2">
        <f>IF(_xlfn.CONCAT(B117:C117)=_xlfn.CONCAT(B116:C116),MAX($A$2:A116),MAX($A$2:A116)+1)</f>
        <v>58</v>
      </c>
      <c r="B117" s="3">
        <v>45366</v>
      </c>
      <c r="C117" s="2" t="s">
        <v>422</v>
      </c>
      <c r="D117" s="47" t="str">
        <f>_xlfn.XLOOKUP(C117,Proveedores!A:A,Proveedores!B:B)</f>
        <v>LIDER</v>
      </c>
      <c r="E117" s="2">
        <v>89</v>
      </c>
      <c r="F117" s="2" t="str">
        <f>_xlfn.XLOOKUP(E117,Productos!A:A,Productos!B:B)</f>
        <v>SALCHICHAS</v>
      </c>
      <c r="G117" s="2" t="str">
        <f>_xlfn.XLOOKUP(F117,Productos!B:B,Productos!C:C)</f>
        <v>UN</v>
      </c>
      <c r="H117" s="12">
        <v>1</v>
      </c>
      <c r="I117" s="10">
        <v>1000</v>
      </c>
      <c r="J117" s="10"/>
      <c r="K117" s="10">
        <f t="shared" si="1"/>
        <v>1000</v>
      </c>
    </row>
    <row r="118" spans="1:11" x14ac:dyDescent="0.3">
      <c r="A118" s="2">
        <f>IF(_xlfn.CONCAT(B118:C118)=_xlfn.CONCAT(B117:C117),MAX($A$2:A117),MAX($A$2:A117)+1)</f>
        <v>58</v>
      </c>
      <c r="B118" s="3">
        <v>45366</v>
      </c>
      <c r="C118" s="2" t="s">
        <v>422</v>
      </c>
      <c r="D118" s="47" t="str">
        <f>_xlfn.XLOOKUP(C118,Proveedores!A:A,Proveedores!B:B)</f>
        <v>LIDER</v>
      </c>
      <c r="E118" s="2">
        <v>1011</v>
      </c>
      <c r="F118" s="2" t="str">
        <f>_xlfn.XLOOKUP(E118,Productos!A:A,Productos!B:B)</f>
        <v>ART. LIMPIEZA</v>
      </c>
      <c r="G118" s="2" t="str">
        <f>_xlfn.XLOOKUP(F118,Productos!B:B,Productos!C:C)</f>
        <v>UN</v>
      </c>
      <c r="H118" s="12">
        <v>1</v>
      </c>
      <c r="I118" s="10">
        <v>1790</v>
      </c>
      <c r="J118" s="10">
        <v>790</v>
      </c>
      <c r="K118" s="10">
        <f t="shared" si="1"/>
        <v>1000</v>
      </c>
    </row>
    <row r="119" spans="1:11" x14ac:dyDescent="0.3">
      <c r="A119" s="2">
        <f>IF(_xlfn.CONCAT(B119:C119)=_xlfn.CONCAT(B118:C118),MAX($A$2:A118),MAX($A$2:A118)+1)</f>
        <v>58</v>
      </c>
      <c r="B119" s="3">
        <v>45366</v>
      </c>
      <c r="C119" s="2" t="s">
        <v>422</v>
      </c>
      <c r="D119" s="47" t="str">
        <f>_xlfn.XLOOKUP(C119,Proveedores!A:A,Proveedores!B:B)</f>
        <v>LIDER</v>
      </c>
      <c r="E119" s="2">
        <v>29</v>
      </c>
      <c r="F119" s="2" t="str">
        <f>_xlfn.XLOOKUP(E119,Productos!A:A,Productos!B:B)</f>
        <v>CHAMPIÑONES BANDEJA</v>
      </c>
      <c r="G119" s="2" t="str">
        <f>_xlfn.XLOOKUP(F119,Productos!B:B,Productos!C:C)</f>
        <v>UN</v>
      </c>
      <c r="H119" s="12">
        <v>2</v>
      </c>
      <c r="I119" s="10">
        <v>1000</v>
      </c>
      <c r="J119" s="10"/>
      <c r="K119" s="10">
        <f t="shared" si="1"/>
        <v>2000</v>
      </c>
    </row>
    <row r="120" spans="1:11" x14ac:dyDescent="0.3">
      <c r="A120" s="2">
        <f>IF(_xlfn.CONCAT(B120:C120)=_xlfn.CONCAT(B119:C119),MAX($A$2:A119),MAX($A$2:A119)+1)</f>
        <v>58</v>
      </c>
      <c r="B120" s="3">
        <v>45366</v>
      </c>
      <c r="C120" s="2" t="s">
        <v>422</v>
      </c>
      <c r="D120" s="47" t="str">
        <f>_xlfn.XLOOKUP(C120,Proveedores!A:A,Proveedores!B:B)</f>
        <v>LIDER</v>
      </c>
      <c r="E120" s="2">
        <v>-1</v>
      </c>
      <c r="F120" s="2" t="str">
        <f>_xlfn.XLOOKUP(E120,Productos!A:A,Productos!B:B)</f>
        <v>OTROS</v>
      </c>
      <c r="G120" s="2" t="str">
        <f>_xlfn.XLOOKUP(F120,Productos!B:B,Productos!C:C)</f>
        <v>UN</v>
      </c>
      <c r="H120" s="12">
        <v>1</v>
      </c>
      <c r="I120" s="10">
        <v>1490</v>
      </c>
      <c r="J120" s="10">
        <v>490</v>
      </c>
      <c r="K120" s="10">
        <f t="shared" si="1"/>
        <v>1000</v>
      </c>
    </row>
    <row r="121" spans="1:11" x14ac:dyDescent="0.3">
      <c r="A121" s="2">
        <f>IF(_xlfn.CONCAT(B121:C121)=_xlfn.CONCAT(B120:C120),MAX($A$2:A120),MAX($A$2:A120)+1)</f>
        <v>58</v>
      </c>
      <c r="B121" s="3">
        <v>45366</v>
      </c>
      <c r="C121" s="2" t="s">
        <v>422</v>
      </c>
      <c r="D121" s="47" t="str">
        <f>_xlfn.XLOOKUP(C121,Proveedores!A:A,Proveedores!B:B)</f>
        <v>LIDER</v>
      </c>
      <c r="E121" s="2">
        <v>-1</v>
      </c>
      <c r="F121" s="2" t="str">
        <f>_xlfn.XLOOKUP(E121,Productos!A:A,Productos!B:B)</f>
        <v>OTROS</v>
      </c>
      <c r="G121" s="2" t="str">
        <f>_xlfn.XLOOKUP(F121,Productos!B:B,Productos!C:C)</f>
        <v>UN</v>
      </c>
      <c r="H121" s="12">
        <v>1</v>
      </c>
      <c r="I121" s="10">
        <v>1000</v>
      </c>
      <c r="J121" s="10"/>
      <c r="K121" s="10">
        <f t="shared" si="1"/>
        <v>1000</v>
      </c>
    </row>
    <row r="122" spans="1:11" x14ac:dyDescent="0.3">
      <c r="A122" s="2">
        <f>IF(_xlfn.CONCAT(B122:C122)=_xlfn.CONCAT(B121:C121),MAX($A$2:A121),MAX($A$2:A121)+1)</f>
        <v>59</v>
      </c>
      <c r="B122" s="3">
        <v>45355</v>
      </c>
      <c r="C122" s="2" t="s">
        <v>667</v>
      </c>
      <c r="D122" s="47" t="str">
        <f>_xlfn.XLOOKUP(C122,Proveedores!A:A,Proveedores!B:B)</f>
        <v>LIDER REG ARICA</v>
      </c>
      <c r="E122" s="2">
        <v>1038</v>
      </c>
      <c r="F122" s="2" t="str">
        <f>_xlfn.XLOOKUP(E122,Productos!A:A,Productos!B:B)</f>
        <v>ART. PERSONAL</v>
      </c>
      <c r="G122" s="2" t="str">
        <f>_xlfn.XLOOKUP(F122,Productos!B:B,Productos!C:C)</f>
        <v>UN</v>
      </c>
      <c r="H122" s="12">
        <v>1</v>
      </c>
      <c r="I122" s="10">
        <v>5000</v>
      </c>
      <c r="J122" s="10"/>
      <c r="K122" s="10">
        <f t="shared" si="1"/>
        <v>5000</v>
      </c>
    </row>
    <row r="123" spans="1:11" x14ac:dyDescent="0.3">
      <c r="A123" s="2">
        <f>IF(_xlfn.CONCAT(B123:C123)=_xlfn.CONCAT(B122:C122),MAX($A$2:A122),MAX($A$2:A122)+1)</f>
        <v>59</v>
      </c>
      <c r="B123" s="3">
        <v>45355</v>
      </c>
      <c r="C123" s="2" t="s">
        <v>667</v>
      </c>
      <c r="D123" s="47" t="str">
        <f>_xlfn.XLOOKUP(C123,Proveedores!A:A,Proveedores!B:B)</f>
        <v>LIDER REG ARICA</v>
      </c>
      <c r="E123" s="2">
        <v>1041</v>
      </c>
      <c r="F123" s="2" t="str">
        <f>_xlfn.XLOOKUP(E123,Productos!A:A,Productos!B:B)</f>
        <v>ACCESORIOS COCINA</v>
      </c>
      <c r="G123" s="2" t="str">
        <f>_xlfn.XLOOKUP(F123,Productos!B:B,Productos!C:C)</f>
        <v>UN</v>
      </c>
      <c r="H123" s="12">
        <v>1</v>
      </c>
      <c r="I123" s="10">
        <v>10000</v>
      </c>
      <c r="J123" s="10"/>
      <c r="K123" s="10">
        <f t="shared" si="1"/>
        <v>10000</v>
      </c>
    </row>
    <row r="124" spans="1:11" x14ac:dyDescent="0.3">
      <c r="A124" s="2">
        <f>IF(_xlfn.CONCAT(B124:C124)=_xlfn.CONCAT(B123:C123),MAX($A$2:A123),MAX($A$2:A123)+1)</f>
        <v>59</v>
      </c>
      <c r="B124" s="3">
        <v>45355</v>
      </c>
      <c r="C124" s="2" t="s">
        <v>667</v>
      </c>
      <c r="D124" s="47" t="str">
        <f>_xlfn.XLOOKUP(C124,Proveedores!A:A,Proveedores!B:B)</f>
        <v>LIDER REG ARICA</v>
      </c>
      <c r="E124" s="2">
        <v>61</v>
      </c>
      <c r="F124" s="2" t="str">
        <f>_xlfn.XLOOKUP(E124,Productos!A:A,Productos!B:B)</f>
        <v>PATE</v>
      </c>
      <c r="G124" s="2" t="str">
        <f>_xlfn.XLOOKUP(F124,Productos!B:B,Productos!C:C)</f>
        <v>UN</v>
      </c>
      <c r="H124" s="12">
        <v>2</v>
      </c>
      <c r="I124" s="10">
        <v>790</v>
      </c>
      <c r="J124" s="10"/>
      <c r="K124" s="10">
        <f t="shared" si="1"/>
        <v>1580</v>
      </c>
    </row>
    <row r="125" spans="1:11" x14ac:dyDescent="0.3">
      <c r="A125" s="2">
        <f>IF(_xlfn.CONCAT(B125:C125)=_xlfn.CONCAT(B124:C124),MAX($A$2:A124),MAX($A$2:A124)+1)</f>
        <v>59</v>
      </c>
      <c r="B125" s="3">
        <v>45355</v>
      </c>
      <c r="C125" s="2" t="s">
        <v>667</v>
      </c>
      <c r="D125" s="47" t="str">
        <f>_xlfn.XLOOKUP(C125,Proveedores!A:A,Proveedores!B:B)</f>
        <v>LIDER REG ARICA</v>
      </c>
      <c r="E125" s="2">
        <v>61</v>
      </c>
      <c r="F125" s="2" t="str">
        <f>_xlfn.XLOOKUP(E125,Productos!A:A,Productos!B:B)</f>
        <v>PATE</v>
      </c>
      <c r="G125" s="2" t="str">
        <f>_xlfn.XLOOKUP(F125,Productos!B:B,Productos!C:C)</f>
        <v>UN</v>
      </c>
      <c r="H125" s="12">
        <v>1</v>
      </c>
      <c r="I125" s="10">
        <v>1850</v>
      </c>
      <c r="J125" s="10"/>
      <c r="K125" s="10">
        <f t="shared" si="1"/>
        <v>1850</v>
      </c>
    </row>
    <row r="126" spans="1:11" x14ac:dyDescent="0.3">
      <c r="A126" s="2">
        <f>IF(_xlfn.CONCAT(B126:C126)=_xlfn.CONCAT(B125:C125),MAX($A$2:A125),MAX($A$2:A125)+1)</f>
        <v>59</v>
      </c>
      <c r="B126" s="3">
        <v>45355</v>
      </c>
      <c r="C126" s="2" t="s">
        <v>667</v>
      </c>
      <c r="D126" s="47" t="str">
        <f>_xlfn.XLOOKUP(C126,Proveedores!A:A,Proveedores!B:B)</f>
        <v>LIDER REG ARICA</v>
      </c>
      <c r="E126" s="2">
        <v>100</v>
      </c>
      <c r="F126" s="2" t="str">
        <f>_xlfn.XLOOKUP(E126,Productos!A:A,Productos!B:B)</f>
        <v>DIENTES DRAGON</v>
      </c>
      <c r="G126" s="2" t="str">
        <f>_xlfn.XLOOKUP(F126,Productos!B:B,Productos!C:C)</f>
        <v>UN</v>
      </c>
      <c r="H126" s="12">
        <v>1</v>
      </c>
      <c r="I126" s="10">
        <v>990</v>
      </c>
      <c r="J126" s="10"/>
      <c r="K126" s="10">
        <f t="shared" si="1"/>
        <v>990</v>
      </c>
    </row>
    <row r="127" spans="1:11" x14ac:dyDescent="0.3">
      <c r="A127" s="2">
        <f>IF(_xlfn.CONCAT(B127:C127)=_xlfn.CONCAT(B126:C126),MAX($A$2:A126),MAX($A$2:A126)+1)</f>
        <v>59</v>
      </c>
      <c r="B127" s="3">
        <v>45355</v>
      </c>
      <c r="C127" s="2" t="s">
        <v>667</v>
      </c>
      <c r="D127" s="47" t="str">
        <f>_xlfn.XLOOKUP(C127,Proveedores!A:A,Proveedores!B:B)</f>
        <v>LIDER REG ARICA</v>
      </c>
      <c r="E127" s="2">
        <v>56</v>
      </c>
      <c r="F127" s="2" t="str">
        <f>_xlfn.XLOOKUP(E127,Productos!A:A,Productos!B:B)</f>
        <v>VERDURAS</v>
      </c>
      <c r="G127" s="2" t="str">
        <f>_xlfn.XLOOKUP(F127,Productos!B:B,Productos!C:C)</f>
        <v>UN</v>
      </c>
      <c r="H127" s="12">
        <v>1</v>
      </c>
      <c r="I127" s="10">
        <v>1000</v>
      </c>
      <c r="J127" s="10"/>
      <c r="K127" s="10">
        <f t="shared" si="1"/>
        <v>1000</v>
      </c>
    </row>
    <row r="128" spans="1:11" x14ac:dyDescent="0.3">
      <c r="A128" s="2">
        <f>IF(_xlfn.CONCAT(B128:C128)=_xlfn.CONCAT(B127:C127),MAX($A$2:A127),MAX($A$2:A127)+1)</f>
        <v>59</v>
      </c>
      <c r="B128" s="3">
        <v>45355</v>
      </c>
      <c r="C128" s="2" t="s">
        <v>667</v>
      </c>
      <c r="D128" s="47" t="str">
        <f>_xlfn.XLOOKUP(C128,Proveedores!A:A,Proveedores!B:B)</f>
        <v>LIDER REG ARICA</v>
      </c>
      <c r="E128" s="2">
        <v>1033</v>
      </c>
      <c r="F128" s="2" t="str">
        <f>_xlfn.XLOOKUP(E128,Productos!A:A,Productos!B:B)</f>
        <v>JUGO EMBOTELLADO</v>
      </c>
      <c r="G128" s="2" t="str">
        <f>_xlfn.XLOOKUP(F128,Productos!B:B,Productos!C:C)</f>
        <v>UN</v>
      </c>
      <c r="H128" s="12">
        <v>3</v>
      </c>
      <c r="I128" s="10">
        <v>1000</v>
      </c>
      <c r="J128" s="10"/>
      <c r="K128" s="10">
        <f t="shared" si="1"/>
        <v>3000</v>
      </c>
    </row>
    <row r="129" spans="1:11" x14ac:dyDescent="0.3">
      <c r="A129" s="2">
        <f>IF(_xlfn.CONCAT(B129:C129)=_xlfn.CONCAT(B128:C128),MAX($A$2:A128),MAX($A$2:A128)+1)</f>
        <v>59</v>
      </c>
      <c r="B129" s="3">
        <v>45355</v>
      </c>
      <c r="C129" s="2" t="s">
        <v>667</v>
      </c>
      <c r="D129" s="47" t="str">
        <f>_xlfn.XLOOKUP(C129,Proveedores!A:A,Proveedores!B:B)</f>
        <v>LIDER REG ARICA</v>
      </c>
      <c r="E129" s="2">
        <v>1011</v>
      </c>
      <c r="F129" s="2" t="str">
        <f>_xlfn.XLOOKUP(E129,Productos!A:A,Productos!B:B)</f>
        <v>ART. LIMPIEZA</v>
      </c>
      <c r="G129" s="2" t="str">
        <f>_xlfn.XLOOKUP(F129,Productos!B:B,Productos!C:C)</f>
        <v>UN</v>
      </c>
      <c r="H129" s="12">
        <v>2</v>
      </c>
      <c r="I129" s="10">
        <v>1790</v>
      </c>
      <c r="J129" s="10">
        <v>1580</v>
      </c>
      <c r="K129" s="10">
        <f t="shared" si="1"/>
        <v>2000</v>
      </c>
    </row>
    <row r="130" spans="1:11" x14ac:dyDescent="0.3">
      <c r="A130" s="2">
        <f>IF(_xlfn.CONCAT(B130:C130)=_xlfn.CONCAT(B129:C129),MAX($A$2:A129),MAX($A$2:A129)+1)</f>
        <v>59</v>
      </c>
      <c r="B130" s="3">
        <v>45355</v>
      </c>
      <c r="C130" s="2" t="s">
        <v>667</v>
      </c>
      <c r="D130" s="47" t="str">
        <f>_xlfn.XLOOKUP(C130,Proveedores!A:A,Proveedores!B:B)</f>
        <v>LIDER REG ARICA</v>
      </c>
      <c r="E130" s="2">
        <v>1019</v>
      </c>
      <c r="F130" s="2" t="str">
        <f>_xlfn.XLOOKUP(E130,Productos!A:A,Productos!B:B)</f>
        <v>TORTILLAS</v>
      </c>
      <c r="G130" s="2" t="str">
        <f>_xlfn.XLOOKUP(F130,Productos!B:B,Productos!C:C)</f>
        <v>UN</v>
      </c>
      <c r="H130" s="12">
        <v>2</v>
      </c>
      <c r="I130" s="10">
        <v>1390</v>
      </c>
      <c r="J130" s="10">
        <v>780</v>
      </c>
      <c r="K130" s="10">
        <f t="shared" ref="K130:K193" si="2">ROUND((H130*I130)-J130, 0)</f>
        <v>2000</v>
      </c>
    </row>
    <row r="131" spans="1:11" x14ac:dyDescent="0.3">
      <c r="A131" s="2">
        <f>IF(_xlfn.CONCAT(B131:C131)=_xlfn.CONCAT(B130:C130),MAX($A$2:A130),MAX($A$2:A130)+1)</f>
        <v>59</v>
      </c>
      <c r="B131" s="3">
        <v>45355</v>
      </c>
      <c r="C131" s="2" t="s">
        <v>667</v>
      </c>
      <c r="D131" s="47" t="str">
        <f>_xlfn.XLOOKUP(C131,Proveedores!A:A,Proveedores!B:B)</f>
        <v>LIDER REG ARICA</v>
      </c>
      <c r="E131" s="2">
        <v>1011</v>
      </c>
      <c r="F131" s="2" t="str">
        <f>_xlfn.XLOOKUP(E131,Productos!A:A,Productos!B:B)</f>
        <v>ART. LIMPIEZA</v>
      </c>
      <c r="G131" s="2" t="str">
        <f>_xlfn.XLOOKUP(F131,Productos!B:B,Productos!C:C)</f>
        <v>UN</v>
      </c>
      <c r="H131" s="12">
        <v>2</v>
      </c>
      <c r="I131" s="10">
        <v>1290</v>
      </c>
      <c r="J131" s="10">
        <v>580</v>
      </c>
      <c r="K131" s="10">
        <f t="shared" si="2"/>
        <v>2000</v>
      </c>
    </row>
    <row r="132" spans="1:11" x14ac:dyDescent="0.3">
      <c r="A132" s="2">
        <f>IF(_xlfn.CONCAT(B132:C132)=_xlfn.CONCAT(B131:C131),MAX($A$2:A131),MAX($A$2:A131)+1)</f>
        <v>59</v>
      </c>
      <c r="B132" s="3">
        <v>45355</v>
      </c>
      <c r="C132" s="2" t="s">
        <v>667</v>
      </c>
      <c r="D132" s="47" t="str">
        <f>_xlfn.XLOOKUP(C132,Proveedores!A:A,Proveedores!B:B)</f>
        <v>LIDER REG ARICA</v>
      </c>
      <c r="E132" s="2">
        <v>20</v>
      </c>
      <c r="F132" s="2" t="str">
        <f>_xlfn.XLOOKUP(E132,Productos!A:A,Productos!B:B)</f>
        <v>ACEITE 900ML</v>
      </c>
      <c r="G132" s="2" t="str">
        <f>_xlfn.XLOOKUP(F132,Productos!B:B,Productos!C:C)</f>
        <v>UN</v>
      </c>
      <c r="H132" s="12">
        <v>2</v>
      </c>
      <c r="I132" s="10">
        <v>1000</v>
      </c>
      <c r="J132" s="10"/>
      <c r="K132" s="10">
        <f t="shared" si="2"/>
        <v>2000</v>
      </c>
    </row>
    <row r="133" spans="1:11" x14ac:dyDescent="0.3">
      <c r="A133" s="2">
        <f>IF(_xlfn.CONCAT(B133:C133)=_xlfn.CONCAT(B132:C132),MAX($A$2:A132),MAX($A$2:A132)+1)</f>
        <v>59</v>
      </c>
      <c r="B133" s="3">
        <v>45355</v>
      </c>
      <c r="C133" s="2" t="s">
        <v>667</v>
      </c>
      <c r="D133" s="47" t="str">
        <f>_xlfn.XLOOKUP(C133,Proveedores!A:A,Proveedores!B:B)</f>
        <v>LIDER REG ARICA</v>
      </c>
      <c r="E133" s="2">
        <v>1011</v>
      </c>
      <c r="F133" s="2" t="str">
        <f>_xlfn.XLOOKUP(E133,Productos!A:A,Productos!B:B)</f>
        <v>ART. LIMPIEZA</v>
      </c>
      <c r="G133" s="2" t="str">
        <f>_xlfn.XLOOKUP(F133,Productos!B:B,Productos!C:C)</f>
        <v>UN</v>
      </c>
      <c r="H133" s="12">
        <v>1</v>
      </c>
      <c r="I133" s="10">
        <v>2150</v>
      </c>
      <c r="J133" s="10">
        <v>1150</v>
      </c>
      <c r="K133" s="10">
        <f t="shared" si="2"/>
        <v>1000</v>
      </c>
    </row>
    <row r="134" spans="1:11" x14ac:dyDescent="0.3">
      <c r="A134" s="2">
        <f>IF(_xlfn.CONCAT(B134:C134)=_xlfn.CONCAT(B133:C133),MAX($A$2:A133),MAX($A$2:A133)+1)</f>
        <v>59</v>
      </c>
      <c r="B134" s="3">
        <v>45355</v>
      </c>
      <c r="C134" s="2" t="s">
        <v>667</v>
      </c>
      <c r="D134" s="47" t="str">
        <f>_xlfn.XLOOKUP(C134,Proveedores!A:A,Proveedores!B:B)</f>
        <v>LIDER REG ARICA</v>
      </c>
      <c r="E134" s="2">
        <v>1011</v>
      </c>
      <c r="F134" s="2" t="str">
        <f>_xlfn.XLOOKUP(E134,Productos!A:A,Productos!B:B)</f>
        <v>ART. LIMPIEZA</v>
      </c>
      <c r="G134" s="2" t="str">
        <f>_xlfn.XLOOKUP(F134,Productos!B:B,Productos!C:C)</f>
        <v>UN</v>
      </c>
      <c r="H134" s="12">
        <v>1</v>
      </c>
      <c r="I134" s="10">
        <v>1550</v>
      </c>
      <c r="J134" s="10">
        <v>550</v>
      </c>
      <c r="K134" s="10">
        <f t="shared" si="2"/>
        <v>1000</v>
      </c>
    </row>
    <row r="135" spans="1:11" x14ac:dyDescent="0.3">
      <c r="A135" s="2">
        <f>IF(_xlfn.CONCAT(B135:C135)=_xlfn.CONCAT(B134:C134),MAX($A$2:A134),MAX($A$2:A134)+1)</f>
        <v>59</v>
      </c>
      <c r="B135" s="3">
        <v>45355</v>
      </c>
      <c r="C135" s="2" t="s">
        <v>667</v>
      </c>
      <c r="D135" s="47" t="str">
        <f>_xlfn.XLOOKUP(C135,Proveedores!A:A,Proveedores!B:B)</f>
        <v>LIDER REG ARICA</v>
      </c>
      <c r="E135" s="2">
        <v>1011</v>
      </c>
      <c r="F135" s="2" t="str">
        <f>_xlfn.XLOOKUP(E135,Productos!A:A,Productos!B:B)</f>
        <v>ART. LIMPIEZA</v>
      </c>
      <c r="G135" s="2" t="str">
        <f>_xlfn.XLOOKUP(F135,Productos!B:B,Productos!C:C)</f>
        <v>UN</v>
      </c>
      <c r="H135" s="12">
        <v>1</v>
      </c>
      <c r="I135" s="10">
        <v>1000</v>
      </c>
      <c r="J135" s="10"/>
      <c r="K135" s="10">
        <f t="shared" si="2"/>
        <v>1000</v>
      </c>
    </row>
    <row r="136" spans="1:11" x14ac:dyDescent="0.3">
      <c r="A136" s="2">
        <f>IF(_xlfn.CONCAT(B136:C136)=_xlfn.CONCAT(B135:C135),MAX($A$2:A135),MAX($A$2:A135)+1)</f>
        <v>59</v>
      </c>
      <c r="B136" s="3">
        <v>45355</v>
      </c>
      <c r="C136" s="2" t="s">
        <v>667</v>
      </c>
      <c r="D136" s="47" t="str">
        <f>_xlfn.XLOOKUP(C136,Proveedores!A:A,Proveedores!B:B)</f>
        <v>LIDER REG ARICA</v>
      </c>
      <c r="E136" s="2">
        <v>1011</v>
      </c>
      <c r="F136" s="2" t="str">
        <f>_xlfn.XLOOKUP(E136,Productos!A:A,Productos!B:B)</f>
        <v>ART. LIMPIEZA</v>
      </c>
      <c r="G136" s="2" t="str">
        <f>_xlfn.XLOOKUP(F136,Productos!B:B,Productos!C:C)</f>
        <v>UN</v>
      </c>
      <c r="H136" s="12">
        <v>1</v>
      </c>
      <c r="I136" s="10">
        <v>1990</v>
      </c>
      <c r="J136" s="10"/>
      <c r="K136" s="10">
        <f t="shared" si="2"/>
        <v>1990</v>
      </c>
    </row>
    <row r="137" spans="1:11" x14ac:dyDescent="0.3">
      <c r="A137" s="2">
        <f>IF(_xlfn.CONCAT(B137:C137)=_xlfn.CONCAT(B136:C136),MAX($A$2:A136),MAX($A$2:A136)+1)</f>
        <v>59</v>
      </c>
      <c r="B137" s="3">
        <v>45355</v>
      </c>
      <c r="C137" s="2" t="s">
        <v>667</v>
      </c>
      <c r="D137" s="47" t="str">
        <f>_xlfn.XLOOKUP(C137,Proveedores!A:A,Proveedores!B:B)</f>
        <v>LIDER REG ARICA</v>
      </c>
      <c r="E137" s="2">
        <v>1011</v>
      </c>
      <c r="F137" s="2" t="str">
        <f>_xlfn.XLOOKUP(E137,Productos!A:A,Productos!B:B)</f>
        <v>ART. LIMPIEZA</v>
      </c>
      <c r="G137" s="2" t="str">
        <f>_xlfn.XLOOKUP(F137,Productos!B:B,Productos!C:C)</f>
        <v>UN</v>
      </c>
      <c r="H137" s="12">
        <v>1</v>
      </c>
      <c r="I137" s="10">
        <v>1550</v>
      </c>
      <c r="J137" s="10"/>
      <c r="K137" s="10">
        <f t="shared" si="2"/>
        <v>1550</v>
      </c>
    </row>
    <row r="138" spans="1:11" x14ac:dyDescent="0.3">
      <c r="A138" s="2">
        <f>IF(_xlfn.CONCAT(B138:C138)=_xlfn.CONCAT(B137:C137),MAX($A$2:A137),MAX($A$2:A137)+1)</f>
        <v>59</v>
      </c>
      <c r="B138" s="3">
        <v>45355</v>
      </c>
      <c r="C138" s="2" t="s">
        <v>667</v>
      </c>
      <c r="D138" s="47" t="str">
        <f>_xlfn.XLOOKUP(C138,Proveedores!A:A,Proveedores!B:B)</f>
        <v>LIDER REG ARICA</v>
      </c>
      <c r="E138" s="2">
        <v>1011</v>
      </c>
      <c r="F138" s="2" t="str">
        <f>_xlfn.XLOOKUP(E138,Productos!A:A,Productos!B:B)</f>
        <v>ART. LIMPIEZA</v>
      </c>
      <c r="G138" s="2" t="str">
        <f>_xlfn.XLOOKUP(F138,Productos!B:B,Productos!C:C)</f>
        <v>UN</v>
      </c>
      <c r="H138" s="12">
        <v>1</v>
      </c>
      <c r="I138" s="10">
        <v>1780</v>
      </c>
      <c r="J138" s="10"/>
      <c r="K138" s="10">
        <f t="shared" si="2"/>
        <v>1780</v>
      </c>
    </row>
    <row r="139" spans="1:11" x14ac:dyDescent="0.3">
      <c r="A139" s="2">
        <f>IF(_xlfn.CONCAT(B139:C139)=_xlfn.CONCAT(B138:C138),MAX($A$2:A138),MAX($A$2:A138)+1)</f>
        <v>59</v>
      </c>
      <c r="B139" s="3">
        <v>45355</v>
      </c>
      <c r="C139" s="2" t="s">
        <v>667</v>
      </c>
      <c r="D139" s="47" t="str">
        <f>_xlfn.XLOOKUP(C139,Proveedores!A:A,Proveedores!B:B)</f>
        <v>LIDER REG ARICA</v>
      </c>
      <c r="E139" s="2">
        <v>159</v>
      </c>
      <c r="F139" s="2" t="str">
        <f>_xlfn.XLOOKUP(E139,Productos!A:A,Productos!B:B)</f>
        <v>AJO BOLSA</v>
      </c>
      <c r="G139" s="2" t="str">
        <f>_xlfn.XLOOKUP(F139,Productos!B:B,Productos!C:C)</f>
        <v>UN</v>
      </c>
      <c r="H139" s="12">
        <v>1</v>
      </c>
      <c r="I139" s="10">
        <v>2390</v>
      </c>
      <c r="J139" s="10"/>
      <c r="K139" s="10">
        <f t="shared" si="2"/>
        <v>2390</v>
      </c>
    </row>
    <row r="140" spans="1:11" x14ac:dyDescent="0.3">
      <c r="A140" s="2">
        <f>IF(_xlfn.CONCAT(B140:C140)=_xlfn.CONCAT(B139:C139),MAX($A$2:A139),MAX($A$2:A139)+1)</f>
        <v>59</v>
      </c>
      <c r="B140" s="3">
        <v>45355</v>
      </c>
      <c r="C140" s="2" t="s">
        <v>667</v>
      </c>
      <c r="D140" s="47" t="str">
        <f>_xlfn.XLOOKUP(C140,Proveedores!A:A,Proveedores!B:B)</f>
        <v>LIDER REG ARICA</v>
      </c>
      <c r="E140" s="2">
        <v>1011</v>
      </c>
      <c r="F140" s="2" t="str">
        <f>_xlfn.XLOOKUP(E140,Productos!A:A,Productos!B:B)</f>
        <v>ART. LIMPIEZA</v>
      </c>
      <c r="G140" s="2" t="str">
        <f>_xlfn.XLOOKUP(F140,Productos!B:B,Productos!C:C)</f>
        <v>UN</v>
      </c>
      <c r="H140" s="12">
        <v>3</v>
      </c>
      <c r="I140" s="10">
        <v>390</v>
      </c>
      <c r="J140" s="10">
        <v>170</v>
      </c>
      <c r="K140" s="10">
        <f t="shared" si="2"/>
        <v>1000</v>
      </c>
    </row>
    <row r="141" spans="1:11" x14ac:dyDescent="0.3">
      <c r="A141" s="2">
        <f>IF(_xlfn.CONCAT(B141:C141)=_xlfn.CONCAT(B140:C140),MAX($A$2:A140),MAX($A$2:A140)+1)</f>
        <v>59</v>
      </c>
      <c r="B141" s="3">
        <v>45355</v>
      </c>
      <c r="C141" s="2" t="s">
        <v>667</v>
      </c>
      <c r="D141" s="47" t="str">
        <f>_xlfn.XLOOKUP(C141,Proveedores!A:A,Proveedores!B:B)</f>
        <v>LIDER REG ARICA</v>
      </c>
      <c r="E141" s="2">
        <v>-1</v>
      </c>
      <c r="F141" s="2" t="str">
        <f>_xlfn.XLOOKUP(E141,Productos!A:A,Productos!B:B)</f>
        <v>OTROS</v>
      </c>
      <c r="G141" s="2" t="str">
        <f>_xlfn.XLOOKUP(F141,Productos!B:B,Productos!C:C)</f>
        <v>UN</v>
      </c>
      <c r="H141" s="12">
        <v>1</v>
      </c>
      <c r="I141" s="10">
        <v>1250</v>
      </c>
      <c r="J141" s="10">
        <v>250</v>
      </c>
      <c r="K141" s="10">
        <f t="shared" si="2"/>
        <v>1000</v>
      </c>
    </row>
    <row r="142" spans="1:11" x14ac:dyDescent="0.3">
      <c r="A142" s="2">
        <f>IF(_xlfn.CONCAT(B142:C142)=_xlfn.CONCAT(B141:C141),MAX($A$2:A141),MAX($A$2:A141)+1)</f>
        <v>59</v>
      </c>
      <c r="B142" s="3">
        <v>45355</v>
      </c>
      <c r="C142" s="2" t="s">
        <v>667</v>
      </c>
      <c r="D142" s="47" t="str">
        <f>_xlfn.XLOOKUP(C142,Proveedores!A:A,Proveedores!B:B)</f>
        <v>LIDER REG ARICA</v>
      </c>
      <c r="E142" s="2">
        <v>-1</v>
      </c>
      <c r="F142" s="2" t="str">
        <f>_xlfn.XLOOKUP(E142,Productos!A:A,Productos!B:B)</f>
        <v>OTROS</v>
      </c>
      <c r="G142" s="2" t="str">
        <f>_xlfn.XLOOKUP(F142,Productos!B:B,Productos!C:C)</f>
        <v>UN</v>
      </c>
      <c r="H142" s="12">
        <v>1</v>
      </c>
      <c r="I142" s="10">
        <v>1090</v>
      </c>
      <c r="J142" s="10"/>
      <c r="K142" s="10">
        <f t="shared" si="2"/>
        <v>1090</v>
      </c>
    </row>
    <row r="143" spans="1:11" x14ac:dyDescent="0.3">
      <c r="A143" s="2">
        <f>IF(_xlfn.CONCAT(B143:C143)=_xlfn.CONCAT(B142:C142),MAX($A$2:A142),MAX($A$2:A142)+1)</f>
        <v>59</v>
      </c>
      <c r="B143" s="3">
        <v>45355</v>
      </c>
      <c r="C143" s="2" t="s">
        <v>667</v>
      </c>
      <c r="D143" s="47" t="str">
        <f>_xlfn.XLOOKUP(C143,Proveedores!A:A,Proveedores!B:B)</f>
        <v>LIDER REG ARICA</v>
      </c>
      <c r="E143" s="2">
        <v>1008</v>
      </c>
      <c r="F143" s="2" t="str">
        <f>_xlfn.XLOOKUP(E143,Productos!A:A,Productos!B:B)</f>
        <v>PAN CASA</v>
      </c>
      <c r="G143" s="2" t="str">
        <f>_xlfn.XLOOKUP(F143,Productos!B:B,Productos!C:C)</f>
        <v>KG</v>
      </c>
      <c r="H143" s="12">
        <v>0.66500000000000004</v>
      </c>
      <c r="I143" s="10">
        <f>1297/0.665</f>
        <v>1950.375939849624</v>
      </c>
      <c r="J143" s="10"/>
      <c r="K143" s="10">
        <f t="shared" si="2"/>
        <v>1297</v>
      </c>
    </row>
    <row r="144" spans="1:11" x14ac:dyDescent="0.3">
      <c r="A144" s="2">
        <f>IF(_xlfn.CONCAT(B144:C144)=_xlfn.CONCAT(B143:C143),MAX($A$2:A143),MAX($A$2:A143)+1)</f>
        <v>59</v>
      </c>
      <c r="B144" s="3">
        <v>45355</v>
      </c>
      <c r="C144" s="2" t="s">
        <v>667</v>
      </c>
      <c r="D144" s="47" t="str">
        <f>_xlfn.XLOOKUP(C144,Proveedores!A:A,Proveedores!B:B)</f>
        <v>LIDER REG ARICA</v>
      </c>
      <c r="E144" s="2">
        <v>1011</v>
      </c>
      <c r="F144" s="2" t="str">
        <f>_xlfn.XLOOKUP(E144,Productos!A:A,Productos!B:B)</f>
        <v>ART. LIMPIEZA</v>
      </c>
      <c r="G144" s="2" t="str">
        <f>_xlfn.XLOOKUP(F144,Productos!B:B,Productos!C:C)</f>
        <v>UN</v>
      </c>
      <c r="H144" s="12">
        <v>1</v>
      </c>
      <c r="I144" s="10">
        <v>2000</v>
      </c>
      <c r="J144" s="10"/>
      <c r="K144" s="10">
        <f t="shared" si="2"/>
        <v>2000</v>
      </c>
    </row>
    <row r="145" spans="1:11" x14ac:dyDescent="0.3">
      <c r="A145" s="2">
        <f>IF(_xlfn.CONCAT(B145:C145)=_xlfn.CONCAT(B144:C144),MAX($A$2:A144),MAX($A$2:A144)+1)</f>
        <v>59</v>
      </c>
      <c r="B145" s="3">
        <v>45355</v>
      </c>
      <c r="C145" s="2" t="s">
        <v>667</v>
      </c>
      <c r="D145" s="47" t="str">
        <f>_xlfn.XLOOKUP(C145,Proveedores!A:A,Proveedores!B:B)</f>
        <v>LIDER REG ARICA</v>
      </c>
      <c r="E145" s="2">
        <v>1011</v>
      </c>
      <c r="F145" s="2" t="str">
        <f>_xlfn.XLOOKUP(E145,Productos!A:A,Productos!B:B)</f>
        <v>ART. LIMPIEZA</v>
      </c>
      <c r="G145" s="2" t="str">
        <f>_xlfn.XLOOKUP(F145,Productos!B:B,Productos!C:C)</f>
        <v>UN</v>
      </c>
      <c r="H145" s="12">
        <v>1</v>
      </c>
      <c r="I145" s="10">
        <v>1490</v>
      </c>
      <c r="J145" s="10">
        <v>490</v>
      </c>
      <c r="K145" s="10">
        <f t="shared" si="2"/>
        <v>1000</v>
      </c>
    </row>
    <row r="146" spans="1:11" x14ac:dyDescent="0.3">
      <c r="A146" s="2">
        <f>IF(_xlfn.CONCAT(B146:C146)=_xlfn.CONCAT(B145:C145),MAX($A$2:A145),MAX($A$2:A145)+1)</f>
        <v>59</v>
      </c>
      <c r="B146" s="3">
        <v>45355</v>
      </c>
      <c r="C146" s="2" t="s">
        <v>667</v>
      </c>
      <c r="D146" s="47" t="str">
        <f>_xlfn.XLOOKUP(C146,Proveedores!A:A,Proveedores!B:B)</f>
        <v>LIDER REG ARICA</v>
      </c>
      <c r="E146" s="2">
        <v>-1</v>
      </c>
      <c r="F146" s="2" t="str">
        <f>_xlfn.XLOOKUP(E146,Productos!A:A,Productos!B:B)</f>
        <v>OTROS</v>
      </c>
      <c r="G146" s="2" t="str">
        <f>_xlfn.XLOOKUP(F146,Productos!B:B,Productos!C:C)</f>
        <v>UN</v>
      </c>
      <c r="H146" s="12">
        <v>1</v>
      </c>
      <c r="I146" s="10">
        <v>6990</v>
      </c>
      <c r="J146" s="10"/>
      <c r="K146" s="10">
        <f t="shared" si="2"/>
        <v>6990</v>
      </c>
    </row>
    <row r="147" spans="1:11" x14ac:dyDescent="0.3">
      <c r="A147" s="2">
        <f>IF(_xlfn.CONCAT(B147:C147)=_xlfn.CONCAT(B146:C146),MAX($A$2:A146),MAX($A$2:A146)+1)</f>
        <v>59</v>
      </c>
      <c r="B147" s="3">
        <v>45355</v>
      </c>
      <c r="C147" s="2" t="s">
        <v>667</v>
      </c>
      <c r="D147" s="47" t="str">
        <f>_xlfn.XLOOKUP(C147,Proveedores!A:A,Proveedores!B:B)</f>
        <v>LIDER REG ARICA</v>
      </c>
      <c r="E147" s="2">
        <v>-1</v>
      </c>
      <c r="F147" s="2" t="str">
        <f>_xlfn.XLOOKUP(E147,Productos!A:A,Productos!B:B)</f>
        <v>OTROS</v>
      </c>
      <c r="G147" s="2" t="str">
        <f>_xlfn.XLOOKUP(F147,Productos!B:B,Productos!C:C)</f>
        <v>UN</v>
      </c>
      <c r="H147" s="12">
        <v>1</v>
      </c>
      <c r="I147" s="10">
        <v>2580</v>
      </c>
      <c r="J147" s="10">
        <v>580</v>
      </c>
      <c r="K147" s="10">
        <f t="shared" si="2"/>
        <v>2000</v>
      </c>
    </row>
    <row r="148" spans="1:11" x14ac:dyDescent="0.3">
      <c r="A148" s="2">
        <f>IF(_xlfn.CONCAT(B148:C148)=_xlfn.CONCAT(B147:C147),MAX($A$2:A147),MAX($A$2:A147)+1)</f>
        <v>59</v>
      </c>
      <c r="B148" s="3">
        <v>45355</v>
      </c>
      <c r="C148" s="2" t="s">
        <v>667</v>
      </c>
      <c r="D148" s="47" t="str">
        <f>_xlfn.XLOOKUP(C148,Proveedores!A:A,Proveedores!B:B)</f>
        <v>LIDER REG ARICA</v>
      </c>
      <c r="E148" s="2">
        <v>-1</v>
      </c>
      <c r="F148" s="2" t="str">
        <f>_xlfn.XLOOKUP(E148,Productos!A:A,Productos!B:B)</f>
        <v>OTROS</v>
      </c>
      <c r="G148" s="2" t="str">
        <f>_xlfn.XLOOKUP(F148,Productos!B:B,Productos!C:C)</f>
        <v>UN</v>
      </c>
      <c r="H148" s="12">
        <v>1</v>
      </c>
      <c r="I148" s="10">
        <v>1000</v>
      </c>
      <c r="J148" s="10"/>
      <c r="K148" s="10">
        <f t="shared" si="2"/>
        <v>1000</v>
      </c>
    </row>
    <row r="149" spans="1:11" x14ac:dyDescent="0.3">
      <c r="A149" s="2">
        <f>IF(_xlfn.CONCAT(B149:C149)=_xlfn.CONCAT(B148:C148),MAX($A$2:A148),MAX($A$2:A148)+1)</f>
        <v>59</v>
      </c>
      <c r="B149" s="3">
        <v>45355</v>
      </c>
      <c r="C149" s="2" t="s">
        <v>667</v>
      </c>
      <c r="D149" s="47" t="str">
        <f>_xlfn.XLOOKUP(C149,Proveedores!A:A,Proveedores!B:B)</f>
        <v>LIDER REG ARICA</v>
      </c>
      <c r="E149" s="2">
        <v>-1</v>
      </c>
      <c r="F149" s="2" t="str">
        <f>_xlfn.XLOOKUP(E149,Productos!A:A,Productos!B:B)</f>
        <v>OTROS</v>
      </c>
      <c r="G149" s="2" t="str">
        <f>_xlfn.XLOOKUP(F149,Productos!B:B,Productos!C:C)</f>
        <v>UN</v>
      </c>
      <c r="H149" s="12">
        <v>1</v>
      </c>
      <c r="I149" s="10">
        <v>1550</v>
      </c>
      <c r="J149" s="10"/>
      <c r="K149" s="10">
        <f t="shared" si="2"/>
        <v>1550</v>
      </c>
    </row>
    <row r="150" spans="1:11" x14ac:dyDescent="0.3">
      <c r="A150" s="2">
        <f>IF(_xlfn.CONCAT(B150:C150)=_xlfn.CONCAT(B149:C149),MAX($A$2:A149),MAX($A$2:A149)+1)</f>
        <v>59</v>
      </c>
      <c r="B150" s="3">
        <v>45355</v>
      </c>
      <c r="C150" s="2" t="s">
        <v>667</v>
      </c>
      <c r="D150" s="47" t="str">
        <f>_xlfn.XLOOKUP(C150,Proveedores!A:A,Proveedores!B:B)</f>
        <v>LIDER REG ARICA</v>
      </c>
      <c r="E150" s="2">
        <v>-1</v>
      </c>
      <c r="F150" s="2" t="str">
        <f>_xlfn.XLOOKUP(E150,Productos!A:A,Productos!B:B)</f>
        <v>OTROS</v>
      </c>
      <c r="G150" s="2" t="str">
        <f>_xlfn.XLOOKUP(F150,Productos!B:B,Productos!C:C)</f>
        <v>UN</v>
      </c>
      <c r="H150" s="12">
        <v>1</v>
      </c>
      <c r="I150" s="10">
        <v>1990</v>
      </c>
      <c r="J150" s="10"/>
      <c r="K150" s="10">
        <f t="shared" si="2"/>
        <v>1990</v>
      </c>
    </row>
    <row r="151" spans="1:11" x14ac:dyDescent="0.3">
      <c r="A151" s="2">
        <f>IF(_xlfn.CONCAT(B151:C151)=_xlfn.CONCAT(B150:C150),MAX($A$2:A150),MAX($A$2:A150)+1)</f>
        <v>60</v>
      </c>
      <c r="B151" s="3">
        <v>45374</v>
      </c>
      <c r="C151" s="2" t="s">
        <v>466</v>
      </c>
      <c r="D151" s="47" t="str">
        <f>_xlfn.XLOOKUP(C151,Proveedores!A:A,Proveedores!B:B)</f>
        <v>ALVI SA</v>
      </c>
      <c r="E151" s="2">
        <v>24</v>
      </c>
      <c r="F151" s="2" t="str">
        <f>_xlfn.XLOOKUP(E151,Productos!A:A,Productos!B:B)</f>
        <v>TOALLA PAPEL</v>
      </c>
      <c r="G151" s="2" t="str">
        <f>_xlfn.XLOOKUP(F151,Productos!B:B,Productos!C:C)</f>
        <v>UN</v>
      </c>
      <c r="H151" s="12">
        <v>2</v>
      </c>
      <c r="I151" s="10">
        <v>1500</v>
      </c>
      <c r="J151" s="10"/>
      <c r="K151" s="10">
        <f t="shared" si="2"/>
        <v>3000</v>
      </c>
    </row>
    <row r="152" spans="1:11" x14ac:dyDescent="0.3">
      <c r="A152" s="2">
        <f>IF(_xlfn.CONCAT(B152:C152)=_xlfn.CONCAT(B151:C151),MAX($A$2:A151),MAX($A$2:A151)+1)</f>
        <v>60</v>
      </c>
      <c r="B152" s="3">
        <v>45374</v>
      </c>
      <c r="C152" s="2" t="s">
        <v>466</v>
      </c>
      <c r="D152" s="47" t="str">
        <f>_xlfn.XLOOKUP(C152,Proveedores!A:A,Proveedores!B:B)</f>
        <v>ALVI SA</v>
      </c>
      <c r="E152" s="2">
        <v>1021</v>
      </c>
      <c r="F152" s="2" t="str">
        <f>_xlfn.XLOOKUP(E152,Productos!A:A,Productos!B:B)</f>
        <v>KETCHUP</v>
      </c>
      <c r="G152" s="2" t="str">
        <f>_xlfn.XLOOKUP(F152,Productos!B:B,Productos!C:C)</f>
        <v>UN</v>
      </c>
      <c r="H152" s="12">
        <v>1</v>
      </c>
      <c r="I152" s="10">
        <v>2990</v>
      </c>
      <c r="J152" s="10"/>
      <c r="K152" s="10">
        <f t="shared" si="2"/>
        <v>2990</v>
      </c>
    </row>
    <row r="153" spans="1:11" x14ac:dyDescent="0.3">
      <c r="A153" s="2">
        <f>IF(_xlfn.CONCAT(B153:C153)=_xlfn.CONCAT(B152:C152),MAX($A$2:A152),MAX($A$2:A152)+1)</f>
        <v>60</v>
      </c>
      <c r="B153" s="3">
        <v>45374</v>
      </c>
      <c r="C153" s="2" t="s">
        <v>466</v>
      </c>
      <c r="D153" s="47" t="str">
        <f>_xlfn.XLOOKUP(C153,Proveedores!A:A,Proveedores!B:B)</f>
        <v>ALVI SA</v>
      </c>
      <c r="E153" s="2">
        <v>43</v>
      </c>
      <c r="F153" s="2" t="str">
        <f>_xlfn.XLOOKUP(E153,Productos!A:A,Productos!B:B)</f>
        <v>VINO BLANCO</v>
      </c>
      <c r="G153" s="2" t="str">
        <f>_xlfn.XLOOKUP(F153,Productos!B:B,Productos!C:C)</f>
        <v>UN</v>
      </c>
      <c r="H153" s="12">
        <v>1</v>
      </c>
      <c r="I153" s="10">
        <v>3700</v>
      </c>
      <c r="J153" s="10"/>
      <c r="K153" s="10">
        <f t="shared" si="2"/>
        <v>3700</v>
      </c>
    </row>
    <row r="154" spans="1:11" x14ac:dyDescent="0.3">
      <c r="A154" s="2">
        <f>IF(_xlfn.CONCAT(B154:C154)=_xlfn.CONCAT(B153:C153),MAX($A$2:A153),MAX($A$2:A153)+1)</f>
        <v>60</v>
      </c>
      <c r="B154" s="3">
        <v>45374</v>
      </c>
      <c r="C154" s="2" t="s">
        <v>466</v>
      </c>
      <c r="D154" s="47" t="str">
        <f>_xlfn.XLOOKUP(C154,Proveedores!A:A,Proveedores!B:B)</f>
        <v>ALVI SA</v>
      </c>
      <c r="E154" s="2">
        <v>55</v>
      </c>
      <c r="F154" s="2" t="str">
        <f>_xlfn.XLOOKUP(E154,Productos!A:A,Productos!B:B)</f>
        <v>CERVEZA</v>
      </c>
      <c r="G154" s="2" t="str">
        <f>_xlfn.XLOOKUP(F154,Productos!B:B,Productos!C:C)</f>
        <v>UN</v>
      </c>
      <c r="H154" s="12">
        <v>1</v>
      </c>
      <c r="I154" s="10">
        <v>6960</v>
      </c>
      <c r="J154" s="10"/>
      <c r="K154" s="10">
        <f t="shared" si="2"/>
        <v>6960</v>
      </c>
    </row>
    <row r="155" spans="1:11" x14ac:dyDescent="0.3">
      <c r="A155" s="2">
        <f>IF(_xlfn.CONCAT(B155:C155)=_xlfn.CONCAT(B154:C154),MAX($A$2:A154),MAX($A$2:A154)+1)</f>
        <v>60</v>
      </c>
      <c r="B155" s="3">
        <v>45374</v>
      </c>
      <c r="C155" s="2" t="s">
        <v>466</v>
      </c>
      <c r="D155" s="47" t="str">
        <f>_xlfn.XLOOKUP(C155,Proveedores!A:A,Proveedores!B:B)</f>
        <v>ALVI SA</v>
      </c>
      <c r="E155" s="2">
        <v>5</v>
      </c>
      <c r="F155" s="2" t="str">
        <f>_xlfn.XLOOKUP(E155,Productos!A:A,Productos!B:B)</f>
        <v>FIDEOS - TALLARINES</v>
      </c>
      <c r="G155" s="2" t="str">
        <f>_xlfn.XLOOKUP(F155,Productos!B:B,Productos!C:C)</f>
        <v>UN</v>
      </c>
      <c r="H155" s="12">
        <v>3</v>
      </c>
      <c r="I155" s="10">
        <v>670</v>
      </c>
      <c r="J155" s="10"/>
      <c r="K155" s="10">
        <f t="shared" si="2"/>
        <v>2010</v>
      </c>
    </row>
    <row r="156" spans="1:11" x14ac:dyDescent="0.3">
      <c r="A156" s="2">
        <f>IF(_xlfn.CONCAT(B156:C156)=_xlfn.CONCAT(B155:C155),MAX($A$2:A155),MAX($A$2:A155)+1)</f>
        <v>60</v>
      </c>
      <c r="B156" s="3">
        <v>45374</v>
      </c>
      <c r="C156" s="2" t="s">
        <v>466</v>
      </c>
      <c r="D156" s="47" t="str">
        <f>_xlfn.XLOOKUP(C156,Proveedores!A:A,Proveedores!B:B)</f>
        <v>ALVI SA</v>
      </c>
      <c r="E156" s="2">
        <v>16</v>
      </c>
      <c r="F156" s="2" t="str">
        <f>_xlfn.XLOOKUP(E156,Productos!A:A,Productos!B:B)</f>
        <v>HARINA</v>
      </c>
      <c r="G156" s="2" t="str">
        <f>_xlfn.XLOOKUP(F156,Productos!B:B,Productos!C:C)</f>
        <v>KG</v>
      </c>
      <c r="H156" s="12">
        <v>3</v>
      </c>
      <c r="I156" s="10">
        <v>940</v>
      </c>
      <c r="J156" s="10"/>
      <c r="K156" s="10">
        <f t="shared" si="2"/>
        <v>2820</v>
      </c>
    </row>
    <row r="157" spans="1:11" x14ac:dyDescent="0.3">
      <c r="A157" s="2">
        <f>IF(_xlfn.CONCAT(B157:C157)=_xlfn.CONCAT(B156:C156),MAX($A$2:A156),MAX($A$2:A156)+1)</f>
        <v>60</v>
      </c>
      <c r="B157" s="3">
        <v>45374</v>
      </c>
      <c r="C157" s="2" t="s">
        <v>466</v>
      </c>
      <c r="D157" s="47" t="str">
        <f>_xlfn.XLOOKUP(C157,Proveedores!A:A,Proveedores!B:B)</f>
        <v>ALVI SA</v>
      </c>
      <c r="E157" s="2">
        <v>11</v>
      </c>
      <c r="F157" s="2" t="str">
        <f>_xlfn.XLOOKUP(E157,Productos!A:A,Productos!B:B)</f>
        <v>PAN MOLDE</v>
      </c>
      <c r="G157" s="2" t="str">
        <f>_xlfn.XLOOKUP(F157,Productos!B:B,Productos!C:C)</f>
        <v>UN</v>
      </c>
      <c r="H157" s="12">
        <v>3</v>
      </c>
      <c r="I157" s="10">
        <v>1390</v>
      </c>
      <c r="J157" s="10"/>
      <c r="K157" s="10">
        <f t="shared" si="2"/>
        <v>4170</v>
      </c>
    </row>
    <row r="158" spans="1:11" x14ac:dyDescent="0.3">
      <c r="A158" s="2">
        <f>IF(_xlfn.CONCAT(B158:C158)=_xlfn.CONCAT(B157:C157),MAX($A$2:A157),MAX($A$2:A157)+1)</f>
        <v>60</v>
      </c>
      <c r="B158" s="3">
        <v>45374</v>
      </c>
      <c r="C158" s="2" t="s">
        <v>466</v>
      </c>
      <c r="D158" s="47" t="str">
        <f>_xlfn.XLOOKUP(C158,Proveedores!A:A,Proveedores!B:B)</f>
        <v>ALVI SA</v>
      </c>
      <c r="E158" s="2">
        <v>14</v>
      </c>
      <c r="F158" s="2" t="str">
        <f>_xlfn.XLOOKUP(E158,Productos!A:A,Productos!B:B)</f>
        <v>ARROZ</v>
      </c>
      <c r="G158" s="2" t="str">
        <f>_xlfn.XLOOKUP(F158,Productos!B:B,Productos!C:C)</f>
        <v>UN</v>
      </c>
      <c r="H158" s="12">
        <v>10</v>
      </c>
      <c r="I158" s="10">
        <v>1070</v>
      </c>
      <c r="J158" s="10"/>
      <c r="K158" s="10">
        <f t="shared" si="2"/>
        <v>10700</v>
      </c>
    </row>
    <row r="159" spans="1:11" x14ac:dyDescent="0.3">
      <c r="A159" s="2">
        <f>IF(_xlfn.CONCAT(B159:C159)=_xlfn.CONCAT(B158:C158),MAX($A$2:A158),MAX($A$2:A158)+1)</f>
        <v>60</v>
      </c>
      <c r="B159" s="3">
        <v>45374</v>
      </c>
      <c r="C159" s="2" t="s">
        <v>466</v>
      </c>
      <c r="D159" s="47" t="str">
        <f>_xlfn.XLOOKUP(C159,Proveedores!A:A,Proveedores!B:B)</f>
        <v>ALVI SA</v>
      </c>
      <c r="E159" s="2">
        <v>44</v>
      </c>
      <c r="F159" s="2" t="str">
        <f>_xlfn.XLOOKUP(E159,Productos!A:A,Productos!B:B)</f>
        <v>QUESO RALLADO</v>
      </c>
      <c r="G159" s="2" t="str">
        <f>_xlfn.XLOOKUP(F159,Productos!B:B,Productos!C:C)</f>
        <v>UN</v>
      </c>
      <c r="H159" s="12">
        <v>3</v>
      </c>
      <c r="I159" s="10">
        <v>650</v>
      </c>
      <c r="J159" s="10"/>
      <c r="K159" s="10">
        <f t="shared" si="2"/>
        <v>1950</v>
      </c>
    </row>
    <row r="160" spans="1:11" x14ac:dyDescent="0.3">
      <c r="A160" s="2">
        <f>IF(_xlfn.CONCAT(B160:C160)=_xlfn.CONCAT(B159:C159),MAX($A$2:A159),MAX($A$2:A159)+1)</f>
        <v>60</v>
      </c>
      <c r="B160" s="3">
        <v>45374</v>
      </c>
      <c r="C160" s="2" t="s">
        <v>466</v>
      </c>
      <c r="D160" s="47" t="str">
        <f>_xlfn.XLOOKUP(C160,Proveedores!A:A,Proveedores!B:B)</f>
        <v>ALVI SA</v>
      </c>
      <c r="E160" s="2">
        <v>21</v>
      </c>
      <c r="F160" s="2" t="str">
        <f>_xlfn.XLOOKUP(E160,Productos!A:A,Productos!B:B)</f>
        <v>SALSA DE TOMATE</v>
      </c>
      <c r="G160" s="2" t="str">
        <f>_xlfn.XLOOKUP(F160,Productos!B:B,Productos!C:C)</f>
        <v>UN</v>
      </c>
      <c r="H160" s="12">
        <v>6</v>
      </c>
      <c r="I160" s="10">
        <v>320</v>
      </c>
      <c r="J160" s="10"/>
      <c r="K160" s="10">
        <f t="shared" si="2"/>
        <v>1920</v>
      </c>
    </row>
    <row r="161" spans="1:11" x14ac:dyDescent="0.3">
      <c r="A161" s="2">
        <f>IF(_xlfn.CONCAT(B161:C161)=_xlfn.CONCAT(B160:C160),MAX($A$2:A160),MAX($A$2:A160)+1)</f>
        <v>60</v>
      </c>
      <c r="B161" s="3">
        <v>45374</v>
      </c>
      <c r="C161" s="2" t="s">
        <v>466</v>
      </c>
      <c r="D161" s="47" t="str">
        <f>_xlfn.XLOOKUP(C161,Proveedores!A:A,Proveedores!B:B)</f>
        <v>ALVI SA</v>
      </c>
      <c r="E161" s="2">
        <v>23</v>
      </c>
      <c r="F161" s="2" t="str">
        <f>_xlfn.XLOOKUP(E161,Productos!A:A,Productos!B:B)</f>
        <v>MARGARINA</v>
      </c>
      <c r="G161" s="2" t="str">
        <f>_xlfn.XLOOKUP(F161,Productos!B:B,Productos!C:C)</f>
        <v>UN</v>
      </c>
      <c r="H161" s="12">
        <v>3</v>
      </c>
      <c r="I161" s="10">
        <v>1590</v>
      </c>
      <c r="J161" s="10"/>
      <c r="K161" s="10">
        <f t="shared" si="2"/>
        <v>4770</v>
      </c>
    </row>
    <row r="162" spans="1:11" x14ac:dyDescent="0.3">
      <c r="A162" s="2">
        <f>IF(_xlfn.CONCAT(B162:C162)=_xlfn.CONCAT(B161:C161),MAX($A$2:A161),MAX($A$2:A161)+1)</f>
        <v>60</v>
      </c>
      <c r="B162" s="3">
        <v>45374</v>
      </c>
      <c r="C162" s="2" t="s">
        <v>466</v>
      </c>
      <c r="D162" s="47" t="str">
        <f>_xlfn.XLOOKUP(C162,Proveedores!A:A,Proveedores!B:B)</f>
        <v>ALVI SA</v>
      </c>
      <c r="E162" s="2">
        <v>89</v>
      </c>
      <c r="F162" s="2" t="str">
        <f>_xlfn.XLOOKUP(E162,Productos!A:A,Productos!B:B)</f>
        <v>SALCHICHAS</v>
      </c>
      <c r="G162" s="2" t="str">
        <f>_xlfn.XLOOKUP(F162,Productos!B:B,Productos!C:C)</f>
        <v>UN</v>
      </c>
      <c r="H162" s="12">
        <v>1</v>
      </c>
      <c r="I162" s="10">
        <v>3690</v>
      </c>
      <c r="J162" s="10">
        <v>1845</v>
      </c>
      <c r="K162" s="10">
        <f t="shared" si="2"/>
        <v>1845</v>
      </c>
    </row>
    <row r="163" spans="1:11" x14ac:dyDescent="0.3">
      <c r="A163" s="2">
        <f>IF(_xlfn.CONCAT(B163:C163)=_xlfn.CONCAT(B162:C162),MAX($A$2:A162),MAX($A$2:A162)+1)</f>
        <v>60</v>
      </c>
      <c r="B163" s="3">
        <v>45374</v>
      </c>
      <c r="C163" s="2" t="s">
        <v>466</v>
      </c>
      <c r="D163" s="47" t="str">
        <f>_xlfn.XLOOKUP(C163,Proveedores!A:A,Proveedores!B:B)</f>
        <v>ALVI SA</v>
      </c>
      <c r="E163" s="2">
        <v>1011</v>
      </c>
      <c r="F163" s="2" t="str">
        <f>_xlfn.XLOOKUP(E163,Productos!A:A,Productos!B:B)</f>
        <v>ART. LIMPIEZA</v>
      </c>
      <c r="G163" s="2" t="str">
        <f>_xlfn.XLOOKUP(F163,Productos!B:B,Productos!C:C)</f>
        <v>UN</v>
      </c>
      <c r="H163" s="12">
        <v>1</v>
      </c>
      <c r="I163" s="10">
        <v>11990</v>
      </c>
      <c r="J163" s="10"/>
      <c r="K163" s="10">
        <f t="shared" si="2"/>
        <v>11990</v>
      </c>
    </row>
    <row r="164" spans="1:11" x14ac:dyDescent="0.3">
      <c r="A164" s="2">
        <f>IF(_xlfn.CONCAT(B164:C164)=_xlfn.CONCAT(B163:C163),MAX($A$2:A163),MAX($A$2:A163)+1)</f>
        <v>60</v>
      </c>
      <c r="B164" s="3">
        <v>45374</v>
      </c>
      <c r="C164" s="2" t="s">
        <v>466</v>
      </c>
      <c r="D164" s="47" t="str">
        <f>_xlfn.XLOOKUP(C164,Proveedores!A:A,Proveedores!B:B)</f>
        <v>ALVI SA</v>
      </c>
      <c r="E164" s="2">
        <v>52</v>
      </c>
      <c r="F164" s="2" t="str">
        <f>_xlfn.XLOOKUP(E164,Productos!A:A,Productos!B:B)</f>
        <v>PRIMAVERA MINUTO VERDE</v>
      </c>
      <c r="G164" s="2" t="str">
        <f>_xlfn.XLOOKUP(F164,Productos!B:B,Productos!C:C)</f>
        <v>UN</v>
      </c>
      <c r="H164" s="12">
        <v>1</v>
      </c>
      <c r="I164" s="10">
        <v>4990</v>
      </c>
      <c r="J164" s="10"/>
      <c r="K164" s="10">
        <f t="shared" si="2"/>
        <v>4990</v>
      </c>
    </row>
    <row r="165" spans="1:11" x14ac:dyDescent="0.3">
      <c r="A165" s="2">
        <f>IF(_xlfn.CONCAT(B165:C165)=_xlfn.CONCAT(B164:C164),MAX($A$2:A164),MAX($A$2:A164)+1)</f>
        <v>60</v>
      </c>
      <c r="B165" s="3">
        <v>45374</v>
      </c>
      <c r="C165" s="2" t="s">
        <v>466</v>
      </c>
      <c r="D165" s="47" t="str">
        <f>_xlfn.XLOOKUP(C165,Proveedores!A:A,Proveedores!B:B)</f>
        <v>ALVI SA</v>
      </c>
      <c r="E165" s="2">
        <v>30</v>
      </c>
      <c r="F165" s="2" t="str">
        <f>_xlfn.XLOOKUP(E165,Productos!A:A,Productos!B:B)</f>
        <v>CHOCLO BOLSA 1KG</v>
      </c>
      <c r="G165" s="2" t="str">
        <f>_xlfn.XLOOKUP(F165,Productos!B:B,Productos!C:C)</f>
        <v>UN</v>
      </c>
      <c r="H165" s="12">
        <v>1</v>
      </c>
      <c r="I165" s="10">
        <v>4590</v>
      </c>
      <c r="J165" s="10"/>
      <c r="K165" s="10">
        <f t="shared" si="2"/>
        <v>4590</v>
      </c>
    </row>
    <row r="166" spans="1:11" x14ac:dyDescent="0.3">
      <c r="A166" s="2">
        <f>IF(_xlfn.CONCAT(B166:C166)=_xlfn.CONCAT(B165:C165),MAX($A$2:A165),MAX($A$2:A165)+1)</f>
        <v>60</v>
      </c>
      <c r="B166" s="3">
        <v>45374</v>
      </c>
      <c r="C166" s="2" t="s">
        <v>466</v>
      </c>
      <c r="D166" s="47" t="str">
        <f>_xlfn.XLOOKUP(C166,Proveedores!A:A,Proveedores!B:B)</f>
        <v>ALVI SA</v>
      </c>
      <c r="E166" s="2">
        <v>20</v>
      </c>
      <c r="F166" s="2" t="str">
        <f>_xlfn.XLOOKUP(E166,Productos!A:A,Productos!B:B)</f>
        <v>ACEITE 900ML</v>
      </c>
      <c r="G166" s="2" t="str">
        <f>_xlfn.XLOOKUP(F166,Productos!B:B,Productos!C:C)</f>
        <v>UN</v>
      </c>
      <c r="H166" s="12">
        <v>3</v>
      </c>
      <c r="I166" s="10">
        <v>1450</v>
      </c>
      <c r="J166" s="10"/>
      <c r="K166" s="10">
        <f t="shared" si="2"/>
        <v>4350</v>
      </c>
    </row>
    <row r="167" spans="1:11" x14ac:dyDescent="0.3">
      <c r="A167" s="2">
        <f>IF(_xlfn.CONCAT(B167:C167)=_xlfn.CONCAT(B166:C166),MAX($A$2:A166),MAX($A$2:A166)+1)</f>
        <v>60</v>
      </c>
      <c r="B167" s="3">
        <v>45374</v>
      </c>
      <c r="C167" s="2" t="s">
        <v>466</v>
      </c>
      <c r="D167" s="47" t="str">
        <f>_xlfn.XLOOKUP(C167,Proveedores!A:A,Proveedores!B:B)</f>
        <v>ALVI SA</v>
      </c>
      <c r="E167" s="2">
        <v>1045</v>
      </c>
      <c r="F167" s="2" t="str">
        <f>_xlfn.XLOOKUP(E167,Productos!A:A,Productos!B:B)</f>
        <v>FLAN</v>
      </c>
      <c r="G167" s="2" t="str">
        <f>_xlfn.XLOOKUP(F167,Productos!B:B,Productos!C:C)</f>
        <v>UN</v>
      </c>
      <c r="H167" s="12">
        <v>6</v>
      </c>
      <c r="I167" s="10">
        <v>470</v>
      </c>
      <c r="J167" s="10"/>
      <c r="K167" s="10">
        <f t="shared" si="2"/>
        <v>2820</v>
      </c>
    </row>
    <row r="168" spans="1:11" x14ac:dyDescent="0.3">
      <c r="A168" s="2">
        <f>IF(_xlfn.CONCAT(B168:C168)=_xlfn.CONCAT(B167:C167),MAX($A$2:A167),MAX($A$2:A167)+1)</f>
        <v>60</v>
      </c>
      <c r="B168" s="3">
        <v>45374</v>
      </c>
      <c r="C168" s="2" t="s">
        <v>466</v>
      </c>
      <c r="D168" s="47" t="str">
        <f>_xlfn.XLOOKUP(C168,Proveedores!A:A,Proveedores!B:B)</f>
        <v>ALVI SA</v>
      </c>
      <c r="E168" s="2">
        <v>48</v>
      </c>
      <c r="F168" s="2" t="str">
        <f>_xlfn.XLOOKUP(E168,Productos!A:A,Productos!B:B)</f>
        <v>SAL COCINA</v>
      </c>
      <c r="G168" s="2" t="str">
        <f>_xlfn.XLOOKUP(F168,Productos!B:B,Productos!C:C)</f>
        <v>UN</v>
      </c>
      <c r="H168" s="12">
        <v>4</v>
      </c>
      <c r="I168" s="10">
        <v>400</v>
      </c>
      <c r="J168" s="10"/>
      <c r="K168" s="10">
        <f t="shared" si="2"/>
        <v>1600</v>
      </c>
    </row>
    <row r="169" spans="1:11" x14ac:dyDescent="0.3">
      <c r="A169" s="2">
        <f>IF(_xlfn.CONCAT(B169:C169)=_xlfn.CONCAT(B168:C168),MAX($A$2:A168),MAX($A$2:A168)+1)</f>
        <v>60</v>
      </c>
      <c r="B169" s="3">
        <v>45374</v>
      </c>
      <c r="C169" s="2" t="s">
        <v>466</v>
      </c>
      <c r="D169" s="47" t="str">
        <f>_xlfn.XLOOKUP(C169,Proveedores!A:A,Proveedores!B:B)</f>
        <v>ALVI SA</v>
      </c>
      <c r="E169" s="2">
        <v>22</v>
      </c>
      <c r="F169" s="2" t="str">
        <f>_xlfn.XLOOKUP(E169,Productos!A:A,Productos!B:B)</f>
        <v>LASAÑA</v>
      </c>
      <c r="G169" s="2" t="str">
        <f>_xlfn.XLOOKUP(F169,Productos!B:B,Productos!C:C)</f>
        <v>UN</v>
      </c>
      <c r="H169" s="12">
        <v>6</v>
      </c>
      <c r="I169" s="10">
        <v>1390</v>
      </c>
      <c r="J169" s="10"/>
      <c r="K169" s="10">
        <f t="shared" si="2"/>
        <v>8340</v>
      </c>
    </row>
    <row r="170" spans="1:11" x14ac:dyDescent="0.3">
      <c r="A170" s="2">
        <f>IF(_xlfn.CONCAT(B170:C170)=_xlfn.CONCAT(B169:C169),MAX($A$2:A169),MAX($A$2:A169)+1)</f>
        <v>60</v>
      </c>
      <c r="B170" s="3">
        <v>45374</v>
      </c>
      <c r="C170" s="2" t="s">
        <v>466</v>
      </c>
      <c r="D170" s="47" t="str">
        <f>_xlfn.XLOOKUP(C170,Proveedores!A:A,Proveedores!B:B)</f>
        <v>ALVI SA</v>
      </c>
      <c r="E170" s="2">
        <v>49</v>
      </c>
      <c r="F170" s="2" t="str">
        <f>_xlfn.XLOOKUP(E170,Productos!A:A,Productos!B:B)</f>
        <v>PAN RALLADO</v>
      </c>
      <c r="G170" s="2" t="str">
        <f>_xlfn.XLOOKUP(F170,Productos!B:B,Productos!C:C)</f>
        <v>UN</v>
      </c>
      <c r="H170" s="12">
        <v>5</v>
      </c>
      <c r="I170" s="10">
        <v>990</v>
      </c>
      <c r="J170" s="10"/>
      <c r="K170" s="10">
        <f t="shared" si="2"/>
        <v>4950</v>
      </c>
    </row>
    <row r="171" spans="1:11" x14ac:dyDescent="0.3">
      <c r="A171" s="2">
        <f>IF(_xlfn.CONCAT(B171:C171)=_xlfn.CONCAT(B170:C170),MAX($A$2:A170),MAX($A$2:A170)+1)</f>
        <v>60</v>
      </c>
      <c r="B171" s="3">
        <v>45374</v>
      </c>
      <c r="C171" s="2" t="s">
        <v>466</v>
      </c>
      <c r="D171" s="47" t="str">
        <f>_xlfn.XLOOKUP(C171,Proveedores!A:A,Proveedores!B:B)</f>
        <v>ALVI SA</v>
      </c>
      <c r="E171" s="2">
        <v>15</v>
      </c>
      <c r="F171" s="2" t="str">
        <f>_xlfn.XLOOKUP(E171,Productos!A:A,Productos!B:B)</f>
        <v>AZUCAR</v>
      </c>
      <c r="G171" s="2" t="str">
        <f>_xlfn.XLOOKUP(F171,Productos!B:B,Productos!C:C)</f>
        <v>KG</v>
      </c>
      <c r="H171" s="12">
        <v>2</v>
      </c>
      <c r="I171" s="10">
        <v>1660</v>
      </c>
      <c r="J171" s="10"/>
      <c r="K171" s="10">
        <f t="shared" si="2"/>
        <v>3320</v>
      </c>
    </row>
    <row r="172" spans="1:11" x14ac:dyDescent="0.3">
      <c r="A172" s="2">
        <f>IF(_xlfn.CONCAT(B172:C172)=_xlfn.CONCAT(B171:C171),MAX($A$2:A171),MAX($A$2:A171)+1)</f>
        <v>60</v>
      </c>
      <c r="B172" s="3">
        <v>45374</v>
      </c>
      <c r="C172" s="2" t="s">
        <v>466</v>
      </c>
      <c r="D172" s="47" t="str">
        <f>_xlfn.XLOOKUP(C172,Proveedores!A:A,Proveedores!B:B)</f>
        <v>ALVI SA</v>
      </c>
      <c r="E172" s="2">
        <v>5</v>
      </c>
      <c r="F172" s="2" t="str">
        <f>_xlfn.XLOOKUP(E172,Productos!A:A,Productos!B:B)</f>
        <v>FIDEOS - TALLARINES</v>
      </c>
      <c r="G172" s="2" t="str">
        <f>_xlfn.XLOOKUP(F172,Productos!B:B,Productos!C:C)</f>
        <v>UN</v>
      </c>
      <c r="H172" s="12">
        <v>17</v>
      </c>
      <c r="I172" s="10">
        <v>650</v>
      </c>
      <c r="J172" s="10"/>
      <c r="K172" s="10">
        <f t="shared" si="2"/>
        <v>11050</v>
      </c>
    </row>
    <row r="173" spans="1:11" x14ac:dyDescent="0.3">
      <c r="A173" s="2">
        <f>IF(_xlfn.CONCAT(B173:C173)=_xlfn.CONCAT(B172:C172),MAX($A$2:A172),MAX($A$2:A172)+1)</f>
        <v>60</v>
      </c>
      <c r="B173" s="3">
        <v>45374</v>
      </c>
      <c r="C173" s="2" t="s">
        <v>466</v>
      </c>
      <c r="D173" s="47" t="str">
        <f>_xlfn.XLOOKUP(C173,Proveedores!A:A,Proveedores!B:B)</f>
        <v>ALVI SA</v>
      </c>
      <c r="E173" s="2">
        <v>1011</v>
      </c>
      <c r="F173" s="2" t="str">
        <f>_xlfn.XLOOKUP(E173,Productos!A:A,Productos!B:B)</f>
        <v>ART. LIMPIEZA</v>
      </c>
      <c r="G173" s="2" t="str">
        <f>_xlfn.XLOOKUP(F173,Productos!B:B,Productos!C:C)</f>
        <v>UN</v>
      </c>
      <c r="H173" s="12">
        <v>1</v>
      </c>
      <c r="I173" s="10">
        <v>12500</v>
      </c>
      <c r="J173" s="10"/>
      <c r="K173" s="10">
        <f t="shared" si="2"/>
        <v>12500</v>
      </c>
    </row>
    <row r="174" spans="1:11" x14ac:dyDescent="0.3">
      <c r="A174" s="2">
        <f>IF(_xlfn.CONCAT(B174:C174)=_xlfn.CONCAT(B173:C173),MAX($A$2:A173),MAX($A$2:A173)+1)</f>
        <v>60</v>
      </c>
      <c r="B174" s="3">
        <v>45374</v>
      </c>
      <c r="C174" s="2" t="s">
        <v>466</v>
      </c>
      <c r="D174" s="47" t="str">
        <f>_xlfn.XLOOKUP(C174,Proveedores!A:A,Proveedores!B:B)</f>
        <v>ALVI SA</v>
      </c>
      <c r="E174" s="2">
        <v>9</v>
      </c>
      <c r="F174" s="2" t="str">
        <f>_xlfn.XLOOKUP(E174,Productos!A:A,Productos!B:B)</f>
        <v>LECHE SEMIDESCREMADA</v>
      </c>
      <c r="G174" s="2" t="str">
        <f>_xlfn.XLOOKUP(F174,Productos!B:B,Productos!C:C)</f>
        <v>UN</v>
      </c>
      <c r="H174" s="12">
        <v>12</v>
      </c>
      <c r="I174" s="10">
        <v>860</v>
      </c>
      <c r="J174" s="10"/>
      <c r="K174" s="10">
        <f t="shared" si="2"/>
        <v>10320</v>
      </c>
    </row>
    <row r="175" spans="1:11" x14ac:dyDescent="0.3">
      <c r="A175" s="2">
        <f>IF(_xlfn.CONCAT(B175:C175)=_xlfn.CONCAT(B174:C174),MAX($A$2:A174),MAX($A$2:A174)+1)</f>
        <v>60</v>
      </c>
      <c r="B175" s="3">
        <v>45374</v>
      </c>
      <c r="C175" s="2" t="s">
        <v>466</v>
      </c>
      <c r="D175" s="47" t="str">
        <f>_xlfn.XLOOKUP(C175,Proveedores!A:A,Proveedores!B:B)</f>
        <v>ALVI SA</v>
      </c>
      <c r="E175" s="2">
        <v>2</v>
      </c>
      <c r="F175" s="2" t="str">
        <f>_xlfn.XLOOKUP(E175,Productos!A:A,Productos!B:B)</f>
        <v>CREMA DE LECHE</v>
      </c>
      <c r="G175" s="2" t="str">
        <f>_xlfn.XLOOKUP(F175,Productos!B:B,Productos!C:C)</f>
        <v>LT</v>
      </c>
      <c r="H175" s="12">
        <v>4</v>
      </c>
      <c r="I175" s="10">
        <v>3800</v>
      </c>
      <c r="J175" s="10"/>
      <c r="K175" s="10">
        <f t="shared" si="2"/>
        <v>15200</v>
      </c>
    </row>
    <row r="176" spans="1:11" x14ac:dyDescent="0.3">
      <c r="A176" s="2">
        <f>IF(_xlfn.CONCAT(B176:C176)=_xlfn.CONCAT(B175:C175),MAX($A$2:A175),MAX($A$2:A175)+1)</f>
        <v>61</v>
      </c>
      <c r="B176" s="3">
        <v>45366</v>
      </c>
      <c r="C176" s="2" t="s">
        <v>194</v>
      </c>
      <c r="D176" s="47" t="str">
        <f>_xlfn.XLOOKUP(C176,Proveedores!A:A,Proveedores!B:B)</f>
        <v>FRUNA</v>
      </c>
      <c r="E176" s="2">
        <v>20</v>
      </c>
      <c r="F176" s="2" t="str">
        <f>_xlfn.XLOOKUP(E176,Productos!A:A,Productos!B:B)</f>
        <v>ACEITE 900ML</v>
      </c>
      <c r="G176" s="2" t="str">
        <f>_xlfn.XLOOKUP(F176,Productos!B:B,Productos!C:C)</f>
        <v>UN</v>
      </c>
      <c r="H176" s="12">
        <v>3</v>
      </c>
      <c r="I176" s="10">
        <v>1499</v>
      </c>
      <c r="J176" s="10"/>
      <c r="K176" s="10">
        <f t="shared" si="2"/>
        <v>4497</v>
      </c>
    </row>
    <row r="177" spans="1:11" x14ac:dyDescent="0.3">
      <c r="A177" s="2">
        <f>IF(_xlfn.CONCAT(B177:C177)=_xlfn.CONCAT(B176:C176),MAX($A$2:A176),MAX($A$2:A176)+1)</f>
        <v>61</v>
      </c>
      <c r="B177" s="3">
        <v>45366</v>
      </c>
      <c r="C177" s="2" t="s">
        <v>194</v>
      </c>
      <c r="D177" s="47" t="str">
        <f>_xlfn.XLOOKUP(C177,Proveedores!A:A,Proveedores!B:B)</f>
        <v>FRUNA</v>
      </c>
      <c r="E177" s="2">
        <v>21</v>
      </c>
      <c r="F177" s="2" t="str">
        <f>_xlfn.XLOOKUP(E177,Productos!A:A,Productos!B:B)</f>
        <v>SALSA DE TOMATE</v>
      </c>
      <c r="G177" s="2" t="str">
        <f>_xlfn.XLOOKUP(F177,Productos!B:B,Productos!C:C)</f>
        <v>UN</v>
      </c>
      <c r="H177" s="12">
        <v>10</v>
      </c>
      <c r="I177" s="10">
        <v>299</v>
      </c>
      <c r="J177" s="10"/>
      <c r="K177" s="10">
        <f t="shared" si="2"/>
        <v>2990</v>
      </c>
    </row>
    <row r="178" spans="1:11" x14ac:dyDescent="0.3">
      <c r="A178" s="2">
        <f>IF(_xlfn.CONCAT(B178:C178)=_xlfn.CONCAT(B177:C177),MAX($A$2:A177),MAX($A$2:A177)+1)</f>
        <v>61</v>
      </c>
      <c r="B178" s="3">
        <v>45366</v>
      </c>
      <c r="C178" s="2" t="s">
        <v>194</v>
      </c>
      <c r="D178" s="47" t="str">
        <f>_xlfn.XLOOKUP(C178,Proveedores!A:A,Proveedores!B:B)</f>
        <v>FRUNA</v>
      </c>
      <c r="E178" s="2">
        <v>-1</v>
      </c>
      <c r="F178" s="2" t="str">
        <f>_xlfn.XLOOKUP(E178,Productos!A:A,Productos!B:B)</f>
        <v>OTROS</v>
      </c>
      <c r="G178" s="2" t="str">
        <f>_xlfn.XLOOKUP(F178,Productos!B:B,Productos!C:C)</f>
        <v>UN</v>
      </c>
      <c r="H178" s="12">
        <v>1</v>
      </c>
      <c r="I178" s="10">
        <v>2900</v>
      </c>
      <c r="J178" s="10"/>
      <c r="K178" s="10">
        <f t="shared" si="2"/>
        <v>2900</v>
      </c>
    </row>
    <row r="179" spans="1:11" x14ac:dyDescent="0.3">
      <c r="A179" s="2">
        <f>IF(_xlfn.CONCAT(B179:C179)=_xlfn.CONCAT(B178:C178),MAX($A$2:A178),MAX($A$2:A178)+1)</f>
        <v>61</v>
      </c>
      <c r="B179" s="3">
        <v>45366</v>
      </c>
      <c r="C179" s="2" t="s">
        <v>194</v>
      </c>
      <c r="D179" s="47" t="str">
        <f>_xlfn.XLOOKUP(C179,Proveedores!A:A,Proveedores!B:B)</f>
        <v>FRUNA</v>
      </c>
      <c r="E179" s="2">
        <v>1010</v>
      </c>
      <c r="F179" s="2" t="str">
        <f>_xlfn.XLOOKUP(E179,Productos!A:A,Productos!B:B)</f>
        <v>GALLETAS SODA</v>
      </c>
      <c r="G179" s="2" t="str">
        <f>_xlfn.XLOOKUP(F179,Productos!B:B,Productos!C:C)</f>
        <v>UN</v>
      </c>
      <c r="H179" s="12">
        <v>1</v>
      </c>
      <c r="I179" s="10">
        <v>454</v>
      </c>
      <c r="J179" s="10"/>
      <c r="K179" s="10">
        <f t="shared" si="2"/>
        <v>454</v>
      </c>
    </row>
    <row r="180" spans="1:11" x14ac:dyDescent="0.3">
      <c r="A180" s="2">
        <f>IF(_xlfn.CONCAT(B180:C180)=_xlfn.CONCAT(B179:C179),MAX($A$2:A179),MAX($A$2:A179)+1)</f>
        <v>61</v>
      </c>
      <c r="B180" s="3">
        <v>45366</v>
      </c>
      <c r="C180" s="2" t="s">
        <v>194</v>
      </c>
      <c r="D180" s="47" t="str">
        <f>_xlfn.XLOOKUP(C180,Proveedores!A:A,Proveedores!B:B)</f>
        <v>FRUNA</v>
      </c>
      <c r="E180" s="2">
        <v>54</v>
      </c>
      <c r="F180" s="2" t="str">
        <f>_xlfn.XLOOKUP(E180,Productos!A:A,Productos!B:B)</f>
        <v>GALLETAS</v>
      </c>
      <c r="G180" s="2" t="str">
        <f>_xlfn.XLOOKUP(F180,Productos!B:B,Productos!C:C)</f>
        <v>UN</v>
      </c>
      <c r="H180" s="12">
        <v>1</v>
      </c>
      <c r="I180" s="10">
        <v>443</v>
      </c>
      <c r="J180" s="10"/>
      <c r="K180" s="10">
        <f t="shared" si="2"/>
        <v>443</v>
      </c>
    </row>
    <row r="181" spans="1:11" x14ac:dyDescent="0.3">
      <c r="A181" s="2">
        <f>IF(_xlfn.CONCAT(B181:C181)=_xlfn.CONCAT(B180:C180),MAX($A$2:A180),MAX($A$2:A180)+1)</f>
        <v>62</v>
      </c>
      <c r="B181" s="3">
        <v>45359</v>
      </c>
      <c r="C181" s="2" t="s">
        <v>194</v>
      </c>
      <c r="D181" s="47" t="str">
        <f>_xlfn.XLOOKUP(C181,Proveedores!A:A,Proveedores!B:B)</f>
        <v>FRUNA</v>
      </c>
      <c r="E181" s="2">
        <v>20</v>
      </c>
      <c r="F181" s="2" t="str">
        <f>_xlfn.XLOOKUP(E181,Productos!A:A,Productos!B:B)</f>
        <v>ACEITE 900ML</v>
      </c>
      <c r="G181" s="2" t="str">
        <f>_xlfn.XLOOKUP(F181,Productos!B:B,Productos!C:C)</f>
        <v>UN</v>
      </c>
      <c r="H181" s="12">
        <v>1</v>
      </c>
      <c r="I181" s="10">
        <v>1499</v>
      </c>
      <c r="J181" s="10"/>
      <c r="K181" s="10">
        <f t="shared" si="2"/>
        <v>1499</v>
      </c>
    </row>
    <row r="182" spans="1:11" x14ac:dyDescent="0.3">
      <c r="A182" s="2">
        <f>IF(_xlfn.CONCAT(B182:C182)=_xlfn.CONCAT(B181:C181),MAX($A$2:A181),MAX($A$2:A181)+1)</f>
        <v>62</v>
      </c>
      <c r="B182" s="3">
        <v>45359</v>
      </c>
      <c r="C182" s="2" t="s">
        <v>194</v>
      </c>
      <c r="D182" s="47" t="str">
        <f>_xlfn.XLOOKUP(C182,Proveedores!A:A,Proveedores!B:B)</f>
        <v>FRUNA</v>
      </c>
      <c r="E182" s="2">
        <v>54</v>
      </c>
      <c r="F182" s="2" t="str">
        <f>_xlfn.XLOOKUP(E182,Productos!A:A,Productos!B:B)</f>
        <v>GALLETAS</v>
      </c>
      <c r="G182" s="2" t="str">
        <f>_xlfn.XLOOKUP(F182,Productos!B:B,Productos!C:C)</f>
        <v>UN</v>
      </c>
      <c r="H182" s="12">
        <v>4</v>
      </c>
      <c r="I182" s="10">
        <v>443</v>
      </c>
      <c r="J182" s="10"/>
      <c r="K182" s="10">
        <f t="shared" si="2"/>
        <v>1772</v>
      </c>
    </row>
    <row r="183" spans="1:11" x14ac:dyDescent="0.3">
      <c r="A183" s="2">
        <f>IF(_xlfn.CONCAT(B183:C183)=_xlfn.CONCAT(B182:C182),MAX($A$2:A182),MAX($A$2:A182)+1)</f>
        <v>62</v>
      </c>
      <c r="B183" s="3">
        <v>45359</v>
      </c>
      <c r="C183" s="2" t="s">
        <v>194</v>
      </c>
      <c r="D183" s="47" t="str">
        <f>_xlfn.XLOOKUP(C183,Proveedores!A:A,Proveedores!B:B)</f>
        <v>FRUNA</v>
      </c>
      <c r="E183" s="2">
        <v>139</v>
      </c>
      <c r="F183" s="2" t="str">
        <f>_xlfn.XLOOKUP(E183,Productos!A:A,Productos!B:B)</f>
        <v>PAPAS PREFRITAS</v>
      </c>
      <c r="G183" s="2" t="str">
        <f>_xlfn.XLOOKUP(F183,Productos!B:B,Productos!C:C)</f>
        <v>UN</v>
      </c>
      <c r="H183" s="12">
        <v>2</v>
      </c>
      <c r="I183" s="10">
        <v>5430</v>
      </c>
      <c r="J183" s="10"/>
      <c r="K183" s="10">
        <f t="shared" si="2"/>
        <v>10860</v>
      </c>
    </row>
    <row r="184" spans="1:11" x14ac:dyDescent="0.3">
      <c r="A184" s="2">
        <f>IF(_xlfn.CONCAT(B184:C184)=_xlfn.CONCAT(B183:C183),MAX($A$2:A183),MAX($A$2:A183)+1)</f>
        <v>63</v>
      </c>
      <c r="B184" s="3">
        <v>45365</v>
      </c>
      <c r="C184" s="2" t="s">
        <v>221</v>
      </c>
      <c r="D184" s="47" t="str">
        <f>_xlfn.XLOOKUP(C184,Proveedores!A:A,Proveedores!B:B)</f>
        <v>FAMA</v>
      </c>
      <c r="E184" s="2">
        <v>-1</v>
      </c>
      <c r="F184" s="2" t="s">
        <v>938</v>
      </c>
      <c r="G184" s="2" t="s">
        <v>127</v>
      </c>
      <c r="H184" s="12">
        <v>1</v>
      </c>
      <c r="I184" s="10">
        <v>200</v>
      </c>
      <c r="J184" s="10"/>
      <c r="K184" s="10">
        <f t="shared" si="2"/>
        <v>200</v>
      </c>
    </row>
    <row r="185" spans="1:11" x14ac:dyDescent="0.3">
      <c r="A185" s="2">
        <f>IF(_xlfn.CONCAT(B185:C185)=_xlfn.CONCAT(B184:C184),MAX($A$2:A184),MAX($A$2:A184)+1)</f>
        <v>64</v>
      </c>
      <c r="B185" s="3">
        <v>45367</v>
      </c>
      <c r="C185" s="2" t="s">
        <v>221</v>
      </c>
      <c r="D185" s="47" t="str">
        <f>_xlfn.XLOOKUP(C185,Proveedores!A:A,Proveedores!B:B)</f>
        <v>FAMA</v>
      </c>
      <c r="E185" s="2">
        <v>1016</v>
      </c>
      <c r="F185" s="2" t="str">
        <f>_xlfn.XLOOKUP(E185,Productos!A:A,Productos!B:B)</f>
        <v>HELADO CASA</v>
      </c>
      <c r="G185" s="2" t="str">
        <f>_xlfn.XLOOKUP(F185,Productos!B:B,Productos!C:C)</f>
        <v>UN</v>
      </c>
      <c r="H185" s="12">
        <v>1</v>
      </c>
      <c r="I185" s="10">
        <v>990</v>
      </c>
      <c r="J185" s="10"/>
      <c r="K185" s="10">
        <f t="shared" si="2"/>
        <v>990</v>
      </c>
    </row>
    <row r="186" spans="1:11" x14ac:dyDescent="0.3">
      <c r="A186" s="2">
        <f>IF(_xlfn.CONCAT(B186:C186)=_xlfn.CONCAT(B185:C185),MAX($A$2:A185),MAX($A$2:A185)+1)</f>
        <v>64</v>
      </c>
      <c r="B186" s="3">
        <v>45367</v>
      </c>
      <c r="C186" s="2" t="s">
        <v>221</v>
      </c>
      <c r="D186" s="47" t="str">
        <f>_xlfn.XLOOKUP(C186,Proveedores!A:A,Proveedores!B:B)</f>
        <v>FAMA</v>
      </c>
      <c r="E186" s="2">
        <v>55</v>
      </c>
      <c r="F186" s="2" t="str">
        <f>_xlfn.XLOOKUP(E186,Productos!A:A,Productos!B:B)</f>
        <v>CERVEZA</v>
      </c>
      <c r="G186" s="2" t="str">
        <f>_xlfn.XLOOKUP(F186,Productos!B:B,Productos!C:C)</f>
        <v>UN</v>
      </c>
      <c r="H186" s="12">
        <v>2</v>
      </c>
      <c r="I186" s="10">
        <v>1400</v>
      </c>
      <c r="J186" s="10"/>
      <c r="K186" s="10">
        <f t="shared" si="2"/>
        <v>2800</v>
      </c>
    </row>
    <row r="187" spans="1:11" x14ac:dyDescent="0.3">
      <c r="A187" s="2">
        <f>IF(_xlfn.CONCAT(B187:C187)=_xlfn.CONCAT(B186:C186),MAX($A$2:A186),MAX($A$2:A186)+1)</f>
        <v>64</v>
      </c>
      <c r="B187" s="3">
        <v>45367</v>
      </c>
      <c r="C187" s="2" t="s">
        <v>221</v>
      </c>
      <c r="D187" s="47" t="str">
        <f>_xlfn.XLOOKUP(C187,Proveedores!A:A,Proveedores!B:B)</f>
        <v>FAMA</v>
      </c>
      <c r="E187" s="2">
        <v>-1</v>
      </c>
      <c r="F187" s="2" t="str">
        <f>_xlfn.XLOOKUP(E187,Productos!A:A,Productos!B:B)</f>
        <v>OTROS</v>
      </c>
      <c r="G187" s="2" t="str">
        <f>_xlfn.XLOOKUP(F187,Productos!B:B,Productos!C:C)</f>
        <v>UN</v>
      </c>
      <c r="H187" s="12">
        <v>1</v>
      </c>
      <c r="I187" s="10">
        <v>300</v>
      </c>
      <c r="J187" s="10"/>
      <c r="K187" s="10">
        <f t="shared" si="2"/>
        <v>300</v>
      </c>
    </row>
    <row r="188" spans="1:11" x14ac:dyDescent="0.3">
      <c r="A188" s="2">
        <f>IF(_xlfn.CONCAT(B188:C188)=_xlfn.CONCAT(B187:C187),MAX($A$2:A187),MAX($A$2:A187)+1)</f>
        <v>65</v>
      </c>
      <c r="B188" s="3">
        <v>45368</v>
      </c>
      <c r="C188" s="2" t="s">
        <v>221</v>
      </c>
      <c r="D188" s="47" t="str">
        <f>_xlfn.XLOOKUP(C188,Proveedores!A:A,Proveedores!B:B)</f>
        <v>FAMA</v>
      </c>
      <c r="E188" s="2">
        <v>1016</v>
      </c>
      <c r="F188" s="2" t="str">
        <f>_xlfn.XLOOKUP(E188,Productos!A:A,Productos!B:B)</f>
        <v>HELADO CASA</v>
      </c>
      <c r="G188" s="2" t="str">
        <f>_xlfn.XLOOKUP(F188,Productos!B:B,Productos!C:C)</f>
        <v>UN</v>
      </c>
      <c r="H188" s="12">
        <v>1</v>
      </c>
      <c r="I188" s="10">
        <v>1550</v>
      </c>
      <c r="J188" s="10"/>
      <c r="K188" s="10">
        <f t="shared" si="2"/>
        <v>1550</v>
      </c>
    </row>
    <row r="189" spans="1:11" x14ac:dyDescent="0.3">
      <c r="A189" s="2">
        <f>IF(_xlfn.CONCAT(B189:C189)=_xlfn.CONCAT(B188:C188),MAX($A$2:A188),MAX($A$2:A188)+1)</f>
        <v>65</v>
      </c>
      <c r="B189" s="3">
        <v>45368</v>
      </c>
      <c r="C189" s="2" t="s">
        <v>221</v>
      </c>
      <c r="D189" s="47" t="str">
        <f>_xlfn.XLOOKUP(C189,Proveedores!A:A,Proveedores!B:B)</f>
        <v>FAMA</v>
      </c>
      <c r="E189" s="2">
        <v>55</v>
      </c>
      <c r="F189" s="2" t="str">
        <f>_xlfn.XLOOKUP(E189,Productos!A:A,Productos!B:B)</f>
        <v>CERVEZA</v>
      </c>
      <c r="G189" s="2" t="str">
        <f>_xlfn.XLOOKUP(F189,Productos!B:B,Productos!C:C)</f>
        <v>UN</v>
      </c>
      <c r="H189" s="12">
        <v>2</v>
      </c>
      <c r="I189" s="10">
        <v>1300</v>
      </c>
      <c r="J189" s="10"/>
      <c r="K189" s="10">
        <f t="shared" si="2"/>
        <v>2600</v>
      </c>
    </row>
    <row r="190" spans="1:11" x14ac:dyDescent="0.3">
      <c r="A190" s="2">
        <f>IF(_xlfn.CONCAT(B190:C190)=_xlfn.CONCAT(B189:C189),MAX($A$2:A189),MAX($A$2:A189)+1)</f>
        <v>66</v>
      </c>
      <c r="B190" s="3">
        <v>45373</v>
      </c>
      <c r="C190" s="2" t="s">
        <v>221</v>
      </c>
      <c r="D190" s="47" t="str">
        <f>_xlfn.XLOOKUP(C190,Proveedores!A:A,Proveedores!B:B)</f>
        <v>FAMA</v>
      </c>
      <c r="E190" s="2">
        <v>-1</v>
      </c>
      <c r="F190" s="2" t="str">
        <f>_xlfn.XLOOKUP(E190,Productos!A:A,Productos!B:B)</f>
        <v>OTROS</v>
      </c>
      <c r="G190" s="2" t="str">
        <f>_xlfn.XLOOKUP(F190,Productos!B:B,Productos!C:C)</f>
        <v>UN</v>
      </c>
      <c r="H190" s="12">
        <v>1</v>
      </c>
      <c r="I190" s="10">
        <f>800+8600</f>
        <v>9400</v>
      </c>
      <c r="J190" s="10"/>
      <c r="K190" s="10">
        <f t="shared" si="2"/>
        <v>9400</v>
      </c>
    </row>
    <row r="191" spans="1:11" x14ac:dyDescent="0.3">
      <c r="A191" s="2">
        <f>IF(_xlfn.CONCAT(B191:C191)=_xlfn.CONCAT(B190:C190),MAX($A$2:A190),MAX($A$2:A190)+1)</f>
        <v>67</v>
      </c>
      <c r="B191" s="3">
        <v>45353</v>
      </c>
      <c r="C191" s="2" t="s">
        <v>221</v>
      </c>
      <c r="D191" s="47" t="str">
        <f>_xlfn.XLOOKUP(C191,Proveedores!A:A,Proveedores!B:B)</f>
        <v>FAMA</v>
      </c>
      <c r="E191" s="2">
        <v>1016</v>
      </c>
      <c r="F191" s="2" t="str">
        <f>_xlfn.XLOOKUP(E191,Productos!A:A,Productos!B:B)</f>
        <v>HELADO CASA</v>
      </c>
      <c r="G191" s="2" t="str">
        <f>_xlfn.XLOOKUP(F191,Productos!B:B,Productos!C:C)</f>
        <v>UN</v>
      </c>
      <c r="H191" s="12">
        <v>1</v>
      </c>
      <c r="I191" s="10">
        <v>990</v>
      </c>
      <c r="J191" s="10"/>
      <c r="K191" s="10">
        <f t="shared" si="2"/>
        <v>990</v>
      </c>
    </row>
    <row r="192" spans="1:11" x14ac:dyDescent="0.3">
      <c r="A192" s="2">
        <f>IF(_xlfn.CONCAT(B192:C192)=_xlfn.CONCAT(B191:C191),MAX($A$2:A191),MAX($A$2:A191)+1)</f>
        <v>67</v>
      </c>
      <c r="B192" s="3">
        <v>45353</v>
      </c>
      <c r="C192" s="2" t="s">
        <v>221</v>
      </c>
      <c r="D192" s="47" t="str">
        <f>_xlfn.XLOOKUP(C192,Proveedores!A:A,Proveedores!B:B)</f>
        <v>FAMA</v>
      </c>
      <c r="E192" s="2">
        <v>55</v>
      </c>
      <c r="F192" s="2" t="str">
        <f>_xlfn.XLOOKUP(E192,Productos!A:A,Productos!B:B)</f>
        <v>CERVEZA</v>
      </c>
      <c r="G192" s="2" t="str">
        <f>_xlfn.XLOOKUP(F192,Productos!B:B,Productos!C:C)</f>
        <v>UN</v>
      </c>
      <c r="H192" s="12">
        <v>3</v>
      </c>
      <c r="I192" s="10">
        <v>1200</v>
      </c>
      <c r="J192" s="10"/>
      <c r="K192" s="10">
        <f t="shared" si="2"/>
        <v>3600</v>
      </c>
    </row>
    <row r="193" spans="1:11" x14ac:dyDescent="0.3">
      <c r="A193" s="2">
        <f>IF(_xlfn.CONCAT(B193:C193)=_xlfn.CONCAT(B192:C192),MAX($A$2:A192),MAX($A$2:A192)+1)</f>
        <v>67</v>
      </c>
      <c r="B193" s="3">
        <v>45353</v>
      </c>
      <c r="C193" s="2" t="s">
        <v>221</v>
      </c>
      <c r="D193" s="47" t="str">
        <f>_xlfn.XLOOKUP(C193,Proveedores!A:A,Proveedores!B:B)</f>
        <v>FAMA</v>
      </c>
      <c r="E193" s="2">
        <v>-1</v>
      </c>
      <c r="F193" s="2" t="str">
        <f>_xlfn.XLOOKUP(E193,Productos!A:A,Productos!B:B)</f>
        <v>OTROS</v>
      </c>
      <c r="G193" s="2" t="str">
        <f>_xlfn.XLOOKUP(F193,Productos!B:B,Productos!C:C)</f>
        <v>UN</v>
      </c>
      <c r="H193" s="12">
        <v>1</v>
      </c>
      <c r="I193" s="10">
        <v>300</v>
      </c>
      <c r="J193" s="10"/>
      <c r="K193" s="10">
        <f t="shared" si="2"/>
        <v>300</v>
      </c>
    </row>
    <row r="194" spans="1:11" x14ac:dyDescent="0.3">
      <c r="A194" s="2">
        <f>IF(_xlfn.CONCAT(B194:C194)=_xlfn.CONCAT(B193:C193),MAX($A$2:A193),MAX($A$2:A193)+1)</f>
        <v>68</v>
      </c>
      <c r="B194" s="3">
        <v>45357</v>
      </c>
      <c r="C194" s="2" t="s">
        <v>119</v>
      </c>
      <c r="D194" s="47" t="str">
        <f>_xlfn.XLOOKUP(C194,Proveedores!A:A,Proveedores!B:B)</f>
        <v>FABRICA DE BANDEJAS VANNI</v>
      </c>
      <c r="E194" s="2">
        <v>68</v>
      </c>
      <c r="F194" s="2" t="str">
        <f>_xlfn.XLOOKUP(E194,Productos!A:A,Productos!B:B)</f>
        <v>BOLSA CAMISETA</v>
      </c>
      <c r="G194" s="2" t="str">
        <f>_xlfn.XLOOKUP(F194,Productos!B:B,Productos!C:C)</f>
        <v>UN</v>
      </c>
      <c r="H194" s="12">
        <v>100</v>
      </c>
      <c r="I194" s="10">
        <v>11.1</v>
      </c>
      <c r="J194" s="10"/>
      <c r="K194" s="10">
        <f t="shared" ref="K194:K257" si="3">ROUND((H194*I194)-J194, 0)</f>
        <v>1110</v>
      </c>
    </row>
    <row r="195" spans="1:11" x14ac:dyDescent="0.3">
      <c r="A195" s="2">
        <f>IF(_xlfn.CONCAT(B195:C195)=_xlfn.CONCAT(B194:C194),MAX($A$2:A194),MAX($A$2:A194)+1)</f>
        <v>68</v>
      </c>
      <c r="B195" s="3">
        <v>45357</v>
      </c>
      <c r="C195" s="2" t="s">
        <v>119</v>
      </c>
      <c r="D195" s="47" t="str">
        <f>_xlfn.XLOOKUP(C195,Proveedores!A:A,Proveedores!B:B)</f>
        <v>FABRICA DE BANDEJAS VANNI</v>
      </c>
      <c r="E195" s="2">
        <v>68</v>
      </c>
      <c r="F195" s="2" t="str">
        <f>_xlfn.XLOOKUP(E195,Productos!A:A,Productos!B:B)</f>
        <v>BOLSA CAMISETA</v>
      </c>
      <c r="G195" s="2" t="str">
        <f>_xlfn.XLOOKUP(F195,Productos!B:B,Productos!C:C)</f>
        <v>UN</v>
      </c>
      <c r="H195" s="12">
        <v>100</v>
      </c>
      <c r="I195" s="10">
        <v>14.83</v>
      </c>
      <c r="J195" s="10"/>
      <c r="K195" s="10">
        <f t="shared" si="3"/>
        <v>1483</v>
      </c>
    </row>
    <row r="196" spans="1:11" x14ac:dyDescent="0.3">
      <c r="A196" s="2">
        <f>IF(_xlfn.CONCAT(B196:C196)=_xlfn.CONCAT(B195:C195),MAX($A$2:A195),MAX($A$2:A195)+1)</f>
        <v>69</v>
      </c>
      <c r="B196" s="3">
        <v>45211</v>
      </c>
      <c r="C196" s="2" t="s">
        <v>119</v>
      </c>
      <c r="D196" s="47" t="str">
        <f>_xlfn.XLOOKUP(C196,Proveedores!A:A,Proveedores!B:B)</f>
        <v>FABRICA DE BANDEJAS VANNI</v>
      </c>
      <c r="E196" s="2">
        <v>74</v>
      </c>
      <c r="F196" s="2" t="str">
        <f>_xlfn.XLOOKUP(E196,Productos!A:A,Productos!B:B)</f>
        <v>TAPA ENVASE REDONDO</v>
      </c>
      <c r="G196" s="2" t="str">
        <f>_xlfn.XLOOKUP(F196,Productos!B:B,Productos!C:C)</f>
        <v>UN</v>
      </c>
      <c r="H196" s="12">
        <v>50</v>
      </c>
      <c r="I196" s="10">
        <v>33.28</v>
      </c>
      <c r="J196" s="10"/>
      <c r="K196" s="10">
        <f t="shared" si="3"/>
        <v>1664</v>
      </c>
    </row>
    <row r="197" spans="1:11" x14ac:dyDescent="0.3">
      <c r="A197" s="2">
        <f>IF(_xlfn.CONCAT(B197:C197)=_xlfn.CONCAT(B196:C196),MAX($A$2:A196),MAX($A$2:A196)+1)</f>
        <v>69</v>
      </c>
      <c r="B197" s="3">
        <v>45211</v>
      </c>
      <c r="C197" s="2" t="s">
        <v>119</v>
      </c>
      <c r="D197" s="47" t="str">
        <f>_xlfn.XLOOKUP(C197,Proveedores!A:A,Proveedores!B:B)</f>
        <v>FABRICA DE BANDEJAS VANNI</v>
      </c>
      <c r="E197" s="2">
        <v>73</v>
      </c>
      <c r="F197" s="2" t="str">
        <f>_xlfn.XLOOKUP(E197,Productos!A:A,Productos!B:B)</f>
        <v>ENVASES REDONDO CARTON (CONSOME 8OZ)</v>
      </c>
      <c r="G197" s="2" t="str">
        <f>_xlfn.XLOOKUP(F197,Productos!B:B,Productos!C:C)</f>
        <v>UN</v>
      </c>
      <c r="H197" s="12">
        <v>50</v>
      </c>
      <c r="I197" s="10">
        <v>58.19</v>
      </c>
      <c r="J197" s="10"/>
      <c r="K197" s="10">
        <f t="shared" si="3"/>
        <v>2910</v>
      </c>
    </row>
    <row r="198" spans="1:11" x14ac:dyDescent="0.3">
      <c r="A198" s="2">
        <f>IF(_xlfn.CONCAT(B198:C198)=_xlfn.CONCAT(B197:C197),MAX($A$2:A197),MAX($A$2:A197)+1)</f>
        <v>70</v>
      </c>
      <c r="B198" s="3">
        <v>45366</v>
      </c>
      <c r="C198" s="2" t="s">
        <v>904</v>
      </c>
      <c r="D198" s="47" t="str">
        <f>_xlfn.XLOOKUP(C198,Proveedores!A:A,Proveedores!B:B)</f>
        <v>HOMECENTER REAL</v>
      </c>
      <c r="E198" s="2">
        <v>1041</v>
      </c>
      <c r="F198" s="2" t="str">
        <f>_xlfn.XLOOKUP(E198,Productos!A:A,Productos!B:B)</f>
        <v>ACCESORIOS COCINA</v>
      </c>
      <c r="G198" s="2" t="str">
        <f>_xlfn.XLOOKUP(F198,Productos!B:B,Productos!C:C)</f>
        <v>UN</v>
      </c>
      <c r="H198" s="12">
        <v>1</v>
      </c>
      <c r="I198" s="10">
        <v>7290</v>
      </c>
      <c r="J198" s="10"/>
      <c r="K198" s="10">
        <f t="shared" si="3"/>
        <v>7290</v>
      </c>
    </row>
    <row r="199" spans="1:11" x14ac:dyDescent="0.3">
      <c r="A199" s="2">
        <f>IF(_xlfn.CONCAT(B199:C199)=_xlfn.CONCAT(B198:C198),MAX($A$2:A198),MAX($A$2:A198)+1)</f>
        <v>70</v>
      </c>
      <c r="B199" s="3">
        <v>45366</v>
      </c>
      <c r="C199" s="2" t="s">
        <v>904</v>
      </c>
      <c r="D199" s="47" t="str">
        <f>_xlfn.XLOOKUP(C199,Proveedores!A:A,Proveedores!B:B)</f>
        <v>HOMECENTER REAL</v>
      </c>
      <c r="E199" s="2">
        <v>1041</v>
      </c>
      <c r="F199" s="2" t="str">
        <f>_xlfn.XLOOKUP(E199,Productos!A:A,Productos!B:B)</f>
        <v>ACCESORIOS COCINA</v>
      </c>
      <c r="G199" s="2" t="str">
        <f>_xlfn.XLOOKUP(F199,Productos!B:B,Productos!C:C)</f>
        <v>UN</v>
      </c>
      <c r="H199" s="12">
        <v>1</v>
      </c>
      <c r="I199" s="10">
        <v>11260</v>
      </c>
      <c r="J199" s="10"/>
      <c r="K199" s="10">
        <f t="shared" si="3"/>
        <v>11260</v>
      </c>
    </row>
    <row r="200" spans="1:11" x14ac:dyDescent="0.3">
      <c r="A200" s="2">
        <f>IF(_xlfn.CONCAT(B200:C200)=_xlfn.CONCAT(B199:C199),MAX($A$2:A199),MAX($A$2:A199)+1)</f>
        <v>70</v>
      </c>
      <c r="B200" s="3">
        <v>45366</v>
      </c>
      <c r="C200" s="2" t="s">
        <v>904</v>
      </c>
      <c r="D200" s="47" t="str">
        <f>_xlfn.XLOOKUP(C200,Proveedores!A:A,Proveedores!B:B)</f>
        <v>HOMECENTER REAL</v>
      </c>
      <c r="E200" s="2">
        <v>1040</v>
      </c>
      <c r="F200" s="2" t="str">
        <f>_xlfn.XLOOKUP(E200,Productos!A:A,Productos!B:B)</f>
        <v>ACCESORIOS CASA</v>
      </c>
      <c r="G200" s="2" t="str">
        <f>_xlfn.XLOOKUP(F200,Productos!B:B,Productos!C:C)</f>
        <v>UN</v>
      </c>
      <c r="H200" s="12">
        <v>1</v>
      </c>
      <c r="I200" s="10">
        <v>1890</v>
      </c>
      <c r="J200" s="10"/>
      <c r="K200" s="10">
        <f t="shared" si="3"/>
        <v>1890</v>
      </c>
    </row>
    <row r="201" spans="1:11" x14ac:dyDescent="0.3">
      <c r="A201" s="2">
        <f>IF(_xlfn.CONCAT(B201:C201)=_xlfn.CONCAT(B200:C200),MAX($A$2:A200),MAX($A$2:A200)+1)</f>
        <v>71</v>
      </c>
      <c r="B201" s="3">
        <v>45359</v>
      </c>
      <c r="C201" s="2" t="s">
        <v>939</v>
      </c>
      <c r="D201" s="47" t="str">
        <f>_xlfn.XLOOKUP(C201,Proveedores!A:A,Proveedores!B:B)</f>
        <v>PUERTO COQUIMBO</v>
      </c>
      <c r="E201" s="2">
        <v>160</v>
      </c>
      <c r="F201" s="2" t="str">
        <f>_xlfn.XLOOKUP(E201,Productos!A:A,Productos!B:B)</f>
        <v>REINETA</v>
      </c>
      <c r="G201" s="2" t="str">
        <f>_xlfn.XLOOKUP(F201,Productos!B:B,Productos!C:C)</f>
        <v>KG</v>
      </c>
      <c r="H201" s="12">
        <v>4.4444444444444446</v>
      </c>
      <c r="I201" s="10">
        <v>4500</v>
      </c>
      <c r="J201" s="10"/>
      <c r="K201" s="10">
        <f t="shared" si="3"/>
        <v>20000</v>
      </c>
    </row>
    <row r="202" spans="1:11" x14ac:dyDescent="0.3">
      <c r="A202" s="2">
        <f>IF(_xlfn.CONCAT(B202:C202)=_xlfn.CONCAT(B201:C201),MAX($A$2:A201),MAX($A$2:A201)+1)</f>
        <v>72</v>
      </c>
      <c r="B202" s="3">
        <v>45379</v>
      </c>
      <c r="C202" s="2" t="s">
        <v>360</v>
      </c>
      <c r="D202" s="47" t="str">
        <f>_xlfn.XLOOKUP(C202,Proveedores!A:A,Proveedores!B:B)</f>
        <v>LA GARZA</v>
      </c>
      <c r="E202" s="2">
        <v>1037</v>
      </c>
      <c r="F202" s="2" t="str">
        <f>_xlfn.XLOOKUP(E202,Productos!A:A,Productos!B:B)</f>
        <v>PAPEL HIGIENICO</v>
      </c>
      <c r="G202" s="2" t="str">
        <f>_xlfn.XLOOKUP(F202,Productos!B:B,Productos!C:C)</f>
        <v>UN</v>
      </c>
      <c r="H202" s="12">
        <v>1</v>
      </c>
      <c r="I202" s="10">
        <v>15000</v>
      </c>
      <c r="J202" s="10"/>
      <c r="K202" s="10">
        <f t="shared" si="3"/>
        <v>15000</v>
      </c>
    </row>
    <row r="203" spans="1:11" x14ac:dyDescent="0.3">
      <c r="A203" s="2">
        <f>IF(_xlfn.CONCAT(B203:C203)=_xlfn.CONCAT(B202:C202),MAX($A$2:A202),MAX($A$2:A202)+1)</f>
        <v>72</v>
      </c>
      <c r="B203" s="3">
        <v>45379</v>
      </c>
      <c r="C203" s="2" t="s">
        <v>360</v>
      </c>
      <c r="D203" s="47" t="str">
        <f>_xlfn.XLOOKUP(C203,Proveedores!A:A,Proveedores!B:B)</f>
        <v>LA GARZA</v>
      </c>
      <c r="E203" s="2">
        <v>-1</v>
      </c>
      <c r="F203" s="2" t="s">
        <v>942</v>
      </c>
      <c r="G203" s="2" t="s">
        <v>127</v>
      </c>
      <c r="H203" s="12">
        <v>1</v>
      </c>
      <c r="I203" s="10">
        <v>2100</v>
      </c>
      <c r="J203" s="10"/>
      <c r="K203" s="10">
        <f t="shared" si="3"/>
        <v>2100</v>
      </c>
    </row>
    <row r="204" spans="1:11" x14ac:dyDescent="0.3">
      <c r="A204" s="2">
        <f>IF(_xlfn.CONCAT(B204:C204)=_xlfn.CONCAT(B203:C203),MAX($A$2:A203),MAX($A$2:A203)+1)</f>
        <v>73</v>
      </c>
      <c r="B204" s="3">
        <v>45367</v>
      </c>
      <c r="C204" s="2" t="s">
        <v>786</v>
      </c>
      <c r="D204" s="47" t="str">
        <f>_xlfn.XLOOKUP(C204,Proveedores!A:A,Proveedores!B:B)</f>
        <v>CARNES 2 DE JULIO</v>
      </c>
      <c r="E204" s="2">
        <v>161</v>
      </c>
      <c r="F204" s="2" t="str">
        <f>_xlfn.XLOOKUP(E204,Productos!A:A,Productos!B:B)</f>
        <v>LOMO DE CERDO</v>
      </c>
      <c r="G204" s="2" t="str">
        <f>_xlfn.XLOOKUP(F204,Productos!B:B,Productos!C:C)</f>
        <v>KG</v>
      </c>
      <c r="H204" s="12">
        <v>3.5</v>
      </c>
      <c r="I204" s="10">
        <v>4800</v>
      </c>
      <c r="J204" s="10"/>
      <c r="K204" s="10">
        <f t="shared" si="3"/>
        <v>16800</v>
      </c>
    </row>
    <row r="205" spans="1:11" x14ac:dyDescent="0.3">
      <c r="A205" s="2">
        <f>IF(_xlfn.CONCAT(B205:C205)=_xlfn.CONCAT(B204:C204),MAX($A$2:A204),MAX($A$2:A204)+1)</f>
        <v>74</v>
      </c>
      <c r="B205" s="3">
        <v>45366</v>
      </c>
      <c r="C205" s="2" t="s">
        <v>786</v>
      </c>
      <c r="D205" s="47" t="str">
        <f>_xlfn.XLOOKUP(C205,Proveedores!A:A,Proveedores!B:B)</f>
        <v>CARNES 2 DE JULIO</v>
      </c>
      <c r="E205" s="2">
        <v>28</v>
      </c>
      <c r="F205" s="2" t="str">
        <f>_xlfn.XLOOKUP(E205,Productos!A:A,Productos!B:B)</f>
        <v>CHULETAS</v>
      </c>
      <c r="G205" s="2" t="str">
        <f>_xlfn.XLOOKUP(F205,Productos!B:B,Productos!C:C)</f>
        <v>KG</v>
      </c>
      <c r="H205" s="12">
        <v>0.91666666666666663</v>
      </c>
      <c r="I205" s="10">
        <v>4800</v>
      </c>
      <c r="J205" s="10">
        <v>0</v>
      </c>
      <c r="K205" s="10">
        <f t="shared" si="3"/>
        <v>4400</v>
      </c>
    </row>
    <row r="206" spans="1:11" x14ac:dyDescent="0.3">
      <c r="A206" s="2">
        <f>IF(_xlfn.CONCAT(B206:C206)=_xlfn.CONCAT(B205:C205),MAX($A$2:A205),MAX($A$2:A205)+1)</f>
        <v>75</v>
      </c>
      <c r="B206" s="3">
        <v>45372</v>
      </c>
      <c r="C206" s="2" t="s">
        <v>786</v>
      </c>
      <c r="D206" s="47" t="str">
        <f>_xlfn.XLOOKUP(C206,Proveedores!A:A,Proveedores!B:B)</f>
        <v>CARNES 2 DE JULIO</v>
      </c>
      <c r="E206" s="2">
        <v>27</v>
      </c>
      <c r="F206" s="2" t="str">
        <f>_xlfn.XLOOKUP(E206,Productos!A:A,Productos!B:B)</f>
        <v>TRUTRO DE POLLO</v>
      </c>
      <c r="G206" s="2" t="str">
        <f>_xlfn.XLOOKUP(F206,Productos!B:B,Productos!C:C)</f>
        <v>KG</v>
      </c>
      <c r="H206" s="12">
        <v>1.0714285714285714</v>
      </c>
      <c r="I206" s="10">
        <v>2800</v>
      </c>
      <c r="J206" s="10"/>
      <c r="K206" s="10">
        <f t="shared" si="3"/>
        <v>3000</v>
      </c>
    </row>
    <row r="207" spans="1:11" x14ac:dyDescent="0.3">
      <c r="A207" s="2">
        <f>IF(_xlfn.CONCAT(B207:C207)=_xlfn.CONCAT(B206:C206),MAX($A$2:A206),MAX($A$2:A206)+1)</f>
        <v>76</v>
      </c>
      <c r="B207" s="3">
        <v>45373</v>
      </c>
      <c r="C207" s="2" t="s">
        <v>786</v>
      </c>
      <c r="D207" s="47" t="str">
        <f>_xlfn.XLOOKUP(C207,Proveedores!A:A,Proveedores!B:B)</f>
        <v>CARNES 2 DE JULIO</v>
      </c>
      <c r="E207" s="2">
        <v>28</v>
      </c>
      <c r="F207" s="2" t="str">
        <f>_xlfn.XLOOKUP(E207,Productos!A:A,Productos!B:B)</f>
        <v>CHULETAS</v>
      </c>
      <c r="G207" s="2" t="str">
        <f>_xlfn.XLOOKUP(F207,Productos!B:B,Productos!C:C)</f>
        <v>KG</v>
      </c>
      <c r="H207" s="12">
        <v>0.5625</v>
      </c>
      <c r="I207" s="10">
        <v>4800</v>
      </c>
      <c r="J207" s="10"/>
      <c r="K207" s="10">
        <f t="shared" si="3"/>
        <v>2700</v>
      </c>
    </row>
    <row r="208" spans="1:11" x14ac:dyDescent="0.3">
      <c r="A208" s="2">
        <f>IF(_xlfn.CONCAT(B208:C208)=_xlfn.CONCAT(B207:C207),MAX($A$2:A207),MAX($A$2:A207)+1)</f>
        <v>76</v>
      </c>
      <c r="B208" s="3">
        <v>45373</v>
      </c>
      <c r="C208" s="2" t="s">
        <v>786</v>
      </c>
      <c r="D208" s="47" t="str">
        <f>_xlfn.XLOOKUP(C208,Proveedores!A:A,Proveedores!B:B)</f>
        <v>CARNES 2 DE JULIO</v>
      </c>
      <c r="E208" s="2">
        <v>27</v>
      </c>
      <c r="F208" s="2" t="str">
        <f>_xlfn.XLOOKUP(E208,Productos!A:A,Productos!B:B)</f>
        <v>TRUTRO DE POLLO</v>
      </c>
      <c r="G208" s="2" t="str">
        <f>_xlfn.XLOOKUP(F208,Productos!B:B,Productos!C:C)</f>
        <v>KG</v>
      </c>
      <c r="H208" s="12">
        <v>1.5357142857142858</v>
      </c>
      <c r="I208" s="10">
        <v>2800</v>
      </c>
      <c r="J208" s="10"/>
      <c r="K208" s="10">
        <f t="shared" si="3"/>
        <v>4300</v>
      </c>
    </row>
    <row r="209" spans="1:11" x14ac:dyDescent="0.3">
      <c r="A209" s="2">
        <f>IF(_xlfn.CONCAT(B209:C209)=_xlfn.CONCAT(B208:C208),MAX($A$2:A208),MAX($A$2:A208)+1)</f>
        <v>77</v>
      </c>
      <c r="B209" s="3">
        <v>45356</v>
      </c>
      <c r="C209" s="2" t="s">
        <v>786</v>
      </c>
      <c r="D209" s="47" t="str">
        <f>_xlfn.XLOOKUP(C209,Proveedores!A:A,Proveedores!B:B)</f>
        <v>CARNES 2 DE JULIO</v>
      </c>
      <c r="E209" s="2">
        <v>28</v>
      </c>
      <c r="F209" s="2" t="str">
        <f>_xlfn.XLOOKUP(E209,Productos!A:A,Productos!B:B)</f>
        <v>CHULETAS</v>
      </c>
      <c r="G209" s="2" t="str">
        <f>_xlfn.XLOOKUP(F209,Productos!B:B,Productos!C:C)</f>
        <v>KG</v>
      </c>
      <c r="H209" s="12">
        <v>1.2916666666666667</v>
      </c>
      <c r="I209" s="10">
        <v>4800</v>
      </c>
      <c r="J209" s="10"/>
      <c r="K209" s="10">
        <f t="shared" si="3"/>
        <v>6200</v>
      </c>
    </row>
    <row r="210" spans="1:11" x14ac:dyDescent="0.3">
      <c r="A210" s="2">
        <f>IF(_xlfn.CONCAT(B210:C210)=_xlfn.CONCAT(B209:C209),MAX($A$2:A209),MAX($A$2:A209)+1)</f>
        <v>78</v>
      </c>
      <c r="B210" s="3">
        <v>45355</v>
      </c>
      <c r="C210" s="2" t="s">
        <v>786</v>
      </c>
      <c r="D210" s="47" t="str">
        <f>_xlfn.XLOOKUP(C210,Proveedores!A:A,Proveedores!B:B)</f>
        <v>CARNES 2 DE JULIO</v>
      </c>
      <c r="E210" s="2">
        <v>27</v>
      </c>
      <c r="F210" s="2" t="str">
        <f>_xlfn.XLOOKUP(E210,Productos!A:A,Productos!B:B)</f>
        <v>TRUTRO DE POLLO</v>
      </c>
      <c r="G210" s="2" t="str">
        <f>_xlfn.XLOOKUP(F210,Productos!B:B,Productos!C:C)</f>
        <v>KG</v>
      </c>
      <c r="H210" s="12">
        <v>3.7142857142857144</v>
      </c>
      <c r="I210" s="10">
        <v>2800</v>
      </c>
      <c r="J210" s="10"/>
      <c r="K210" s="10">
        <f t="shared" si="3"/>
        <v>10400</v>
      </c>
    </row>
    <row r="211" spans="1:11" x14ac:dyDescent="0.3">
      <c r="A211" s="2">
        <f>IF(_xlfn.CONCAT(B211:C211)=_xlfn.CONCAT(B210:C210),MAX($A$2:A210),MAX($A$2:A210)+1)</f>
        <v>79</v>
      </c>
      <c r="B211" s="3">
        <v>45358</v>
      </c>
      <c r="C211" s="2" t="s">
        <v>786</v>
      </c>
      <c r="D211" s="47" t="str">
        <f>_xlfn.XLOOKUP(C211,Proveedores!A:A,Proveedores!B:B)</f>
        <v>CARNES 2 DE JULIO</v>
      </c>
      <c r="E211" s="2">
        <v>42</v>
      </c>
      <c r="F211" s="2" t="str">
        <f>_xlfn.XLOOKUP(E211,Productos!A:A,Productos!B:B)</f>
        <v>PECHUGA POLLO</v>
      </c>
      <c r="G211" s="2" t="str">
        <f>_xlfn.XLOOKUP(F211,Productos!B:B,Productos!C:C)</f>
        <v>KG</v>
      </c>
      <c r="H211" s="12">
        <v>8.3333333333333339</v>
      </c>
      <c r="I211" s="10">
        <v>3600</v>
      </c>
      <c r="J211" s="10"/>
      <c r="K211" s="10">
        <f t="shared" si="3"/>
        <v>30000</v>
      </c>
    </row>
    <row r="212" spans="1:11" x14ac:dyDescent="0.3">
      <c r="A212" s="2">
        <f>IF(_xlfn.CONCAT(B212:C212)=_xlfn.CONCAT(B211:C211),MAX($A$2:A211),MAX($A$2:A211)+1)</f>
        <v>80</v>
      </c>
      <c r="B212" s="3">
        <v>45365</v>
      </c>
      <c r="C212" s="2" t="s">
        <v>786</v>
      </c>
      <c r="D212" s="47" t="str">
        <f>_xlfn.XLOOKUP(C212,Proveedores!A:A,Proveedores!B:B)</f>
        <v>CARNES 2 DE JULIO</v>
      </c>
      <c r="E212" s="2">
        <v>70</v>
      </c>
      <c r="F212" s="2" t="str">
        <f>_xlfn.XLOOKUP(E212,Productos!A:A,Productos!B:B)</f>
        <v>CARNE VACUNO</v>
      </c>
      <c r="G212" s="2" t="str">
        <f>_xlfn.XLOOKUP(F212,Productos!B:B,Productos!C:C)</f>
        <v>KG</v>
      </c>
      <c r="H212" s="12">
        <v>1.6775032509752925</v>
      </c>
      <c r="I212" s="10">
        <v>7690</v>
      </c>
      <c r="J212" s="10"/>
      <c r="K212" s="10">
        <f t="shared" si="3"/>
        <v>12900</v>
      </c>
    </row>
    <row r="213" spans="1:11" x14ac:dyDescent="0.3">
      <c r="A213" s="2">
        <f>IF(_xlfn.CONCAT(B213:C213)=_xlfn.CONCAT(B212:C212),MAX($A$2:A212),MAX($A$2:A212)+1)</f>
        <v>81</v>
      </c>
      <c r="B213" s="3">
        <v>45367</v>
      </c>
      <c r="C213" s="2" t="s">
        <v>786</v>
      </c>
      <c r="D213" s="47" t="str">
        <f>_xlfn.XLOOKUP(C213,Proveedores!A:A,Proveedores!B:B)</f>
        <v>CARNES 2 DE JULIO</v>
      </c>
      <c r="E213" s="2">
        <v>133</v>
      </c>
      <c r="F213" s="2" t="str">
        <f>_xlfn.XLOOKUP(E213,Productos!A:A,Productos!B:B)</f>
        <v>COSTILLAR</v>
      </c>
      <c r="G213" s="2" t="str">
        <f>_xlfn.XLOOKUP(F213,Productos!B:B,Productos!C:C)</f>
        <v>KG</v>
      </c>
      <c r="H213" s="12">
        <v>1.8153846153846154</v>
      </c>
      <c r="I213" s="10">
        <v>6500</v>
      </c>
      <c r="J213" s="10"/>
      <c r="K213" s="10">
        <f t="shared" si="3"/>
        <v>11800</v>
      </c>
    </row>
    <row r="214" spans="1:11" x14ac:dyDescent="0.3">
      <c r="A214" s="2">
        <f>IF(_xlfn.CONCAT(B214:C214)=_xlfn.CONCAT(B213:C213),MAX($A$2:A213),MAX($A$2:A213)+1)</f>
        <v>82</v>
      </c>
      <c r="B214" s="3">
        <v>45356</v>
      </c>
      <c r="C214" s="2" t="s">
        <v>309</v>
      </c>
      <c r="D214" s="47" t="str">
        <f>_xlfn.XLOOKUP(C214,Proveedores!A:A,Proveedores!B:B)</f>
        <v>MINIMARKET 465</v>
      </c>
      <c r="E214" s="2">
        <v>1008</v>
      </c>
      <c r="F214" s="2" t="str">
        <f>_xlfn.XLOOKUP(E214,Productos!A:A,Productos!B:B)</f>
        <v>PAN CASA</v>
      </c>
      <c r="G214" s="2" t="str">
        <f>_xlfn.XLOOKUP(F214,Productos!B:B,Productos!C:C)</f>
        <v>KG</v>
      </c>
      <c r="H214" s="12">
        <v>0.78232931726907629</v>
      </c>
      <c r="I214" s="10">
        <v>2490</v>
      </c>
      <c r="J214" s="10"/>
      <c r="K214" s="10">
        <f t="shared" si="3"/>
        <v>1948</v>
      </c>
    </row>
    <row r="215" spans="1:11" x14ac:dyDescent="0.3">
      <c r="A215" s="2">
        <f>IF(_xlfn.CONCAT(B215:C215)=_xlfn.CONCAT(B214:C214),MAX($A$2:A214),MAX($A$2:A214)+1)</f>
        <v>83</v>
      </c>
      <c r="B215" s="3">
        <v>45357</v>
      </c>
      <c r="C215" s="2" t="s">
        <v>309</v>
      </c>
      <c r="D215" s="47" t="str">
        <f>_xlfn.XLOOKUP(C215,Proveedores!A:A,Proveedores!B:B)</f>
        <v>MINIMARKET 465</v>
      </c>
      <c r="E215" s="2">
        <v>1008</v>
      </c>
      <c r="F215" s="2" t="str">
        <f>_xlfn.XLOOKUP(E215,Productos!A:A,Productos!B:B)</f>
        <v>PAN CASA</v>
      </c>
      <c r="G215" s="2" t="str">
        <f>_xlfn.XLOOKUP(F215,Productos!B:B,Productos!C:C)</f>
        <v>KG</v>
      </c>
      <c r="H215" s="12">
        <v>1.2650602409638554</v>
      </c>
      <c r="I215" s="10">
        <v>2490</v>
      </c>
      <c r="J215" s="10"/>
      <c r="K215" s="10">
        <f t="shared" si="3"/>
        <v>3150</v>
      </c>
    </row>
    <row r="216" spans="1:11" x14ac:dyDescent="0.3">
      <c r="A216" s="2">
        <f>IF(_xlfn.CONCAT(B216:C216)=_xlfn.CONCAT(B215:C215),MAX($A$2:A215),MAX($A$2:A215)+1)</f>
        <v>84</v>
      </c>
      <c r="B216" s="3">
        <v>45358</v>
      </c>
      <c r="C216" s="2" t="s">
        <v>309</v>
      </c>
      <c r="D216" s="47" t="str">
        <f>_xlfn.XLOOKUP(C216,Proveedores!A:A,Proveedores!B:B)</f>
        <v>MINIMARKET 465</v>
      </c>
      <c r="E216" s="2">
        <v>1008</v>
      </c>
      <c r="F216" s="2" t="str">
        <f>_xlfn.XLOOKUP(E216,Productos!A:A,Productos!B:B)</f>
        <v>PAN CASA</v>
      </c>
      <c r="G216" s="2" t="str">
        <f>_xlfn.XLOOKUP(F216,Productos!B:B,Productos!C:C)</f>
        <v>KG</v>
      </c>
      <c r="H216" s="2">
        <f>1800/2490</f>
        <v>0.72289156626506024</v>
      </c>
      <c r="I216" s="10">
        <v>2490</v>
      </c>
      <c r="J216" s="10"/>
      <c r="K216" s="10">
        <f t="shared" si="3"/>
        <v>1800</v>
      </c>
    </row>
    <row r="217" spans="1:11" x14ac:dyDescent="0.3">
      <c r="A217" s="2">
        <f>IF(_xlfn.CONCAT(B217:C217)=_xlfn.CONCAT(B216:C216),MAX($A$2:A216),MAX($A$2:A216)+1)</f>
        <v>85</v>
      </c>
      <c r="B217" s="3">
        <v>45363</v>
      </c>
      <c r="C217" s="2" t="s">
        <v>309</v>
      </c>
      <c r="D217" s="47" t="str">
        <f>_xlfn.XLOOKUP(C217,Proveedores!A:A,Proveedores!B:B)</f>
        <v>MINIMARKET 465</v>
      </c>
      <c r="E217" s="2">
        <v>1008</v>
      </c>
      <c r="F217" s="2" t="str">
        <f>_xlfn.XLOOKUP(E217,Productos!A:A,Productos!B:B)</f>
        <v>PAN CASA</v>
      </c>
      <c r="G217" s="2" t="str">
        <f>_xlfn.XLOOKUP(F217,Productos!B:B,Productos!C:C)</f>
        <v>KG</v>
      </c>
      <c r="H217" s="12">
        <v>0.46746987951807228</v>
      </c>
      <c r="I217" s="10">
        <v>2490</v>
      </c>
      <c r="J217" s="10"/>
      <c r="K217" s="10">
        <f t="shared" si="3"/>
        <v>1164</v>
      </c>
    </row>
    <row r="218" spans="1:11" x14ac:dyDescent="0.3">
      <c r="A218" s="2">
        <f>IF(_xlfn.CONCAT(B218:C218)=_xlfn.CONCAT(B217:C217),MAX($A$2:A217),MAX($A$2:A217)+1)</f>
        <v>86</v>
      </c>
      <c r="B218" s="3">
        <v>45362</v>
      </c>
      <c r="C218" s="2" t="s">
        <v>309</v>
      </c>
      <c r="D218" s="47" t="str">
        <f>_xlfn.XLOOKUP(C218,Proveedores!A:A,Proveedores!B:B)</f>
        <v>MINIMARKET 465</v>
      </c>
      <c r="E218" s="2">
        <v>1008</v>
      </c>
      <c r="F218" s="2" t="str">
        <f>_xlfn.XLOOKUP(E218,Productos!A:A,Productos!B:B)</f>
        <v>PAN CASA</v>
      </c>
      <c r="G218" s="2" t="str">
        <f>_xlfn.XLOOKUP(F218,Productos!B:B,Productos!C:C)</f>
        <v>KG</v>
      </c>
      <c r="H218" s="12">
        <v>0.94939759036144578</v>
      </c>
      <c r="I218" s="10">
        <v>2490</v>
      </c>
      <c r="J218" s="10"/>
      <c r="K218" s="10">
        <f t="shared" si="3"/>
        <v>2364</v>
      </c>
    </row>
    <row r="219" spans="1:11" x14ac:dyDescent="0.3">
      <c r="A219" s="2">
        <f>IF(_xlfn.CONCAT(B219:C219)=_xlfn.CONCAT(B218:C218),MAX($A$2:A218),MAX($A$2:A218)+1)</f>
        <v>87</v>
      </c>
      <c r="B219" s="3">
        <v>45358</v>
      </c>
      <c r="C219" s="2" t="s">
        <v>309</v>
      </c>
      <c r="D219" s="47" t="str">
        <f>_xlfn.XLOOKUP(C219,Proveedores!A:A,Proveedores!B:B)</f>
        <v>MINIMARKET 465</v>
      </c>
      <c r="E219" s="2">
        <v>1008</v>
      </c>
      <c r="F219" s="2" t="str">
        <f>_xlfn.XLOOKUP(E219,Productos!A:A,Productos!B:B)</f>
        <v>PAN CASA</v>
      </c>
      <c r="G219" s="2" t="str">
        <f>_xlfn.XLOOKUP(F219,Productos!B:B,Productos!C:C)</f>
        <v>KG</v>
      </c>
      <c r="H219" s="12">
        <v>0.77751004016064262</v>
      </c>
      <c r="I219" s="10">
        <v>2490</v>
      </c>
      <c r="J219" s="10"/>
      <c r="K219" s="10">
        <f t="shared" si="3"/>
        <v>1936</v>
      </c>
    </row>
    <row r="220" spans="1:11" x14ac:dyDescent="0.3">
      <c r="A220" s="2">
        <f>IF(_xlfn.CONCAT(B220:C220)=_xlfn.CONCAT(B219:C219),MAX($A$2:A219),MAX($A$2:A219)+1)</f>
        <v>88</v>
      </c>
      <c r="B220" s="3">
        <v>45371</v>
      </c>
      <c r="C220" s="2" t="s">
        <v>309</v>
      </c>
      <c r="D220" s="47" t="str">
        <f>_xlfn.XLOOKUP(C220,Proveedores!A:A,Proveedores!B:B)</f>
        <v>MINIMARKET 465</v>
      </c>
      <c r="E220" s="2">
        <v>1008</v>
      </c>
      <c r="F220" s="2" t="str">
        <f>_xlfn.XLOOKUP(E220,Productos!A:A,Productos!B:B)</f>
        <v>PAN CASA</v>
      </c>
      <c r="G220" s="2" t="str">
        <f>_xlfn.XLOOKUP(F220,Productos!B:B,Productos!C:C)</f>
        <v>KG</v>
      </c>
      <c r="H220" s="12">
        <v>0.58554216867469877</v>
      </c>
      <c r="I220" s="10">
        <v>2490</v>
      </c>
      <c r="J220" s="10"/>
      <c r="K220" s="10">
        <f t="shared" si="3"/>
        <v>1458</v>
      </c>
    </row>
    <row r="221" spans="1:11" x14ac:dyDescent="0.3">
      <c r="A221" s="2">
        <f>IF(_xlfn.CONCAT(B221:C221)=_xlfn.CONCAT(B220:C220),MAX($A$2:A220),MAX($A$2:A220)+1)</f>
        <v>89</v>
      </c>
      <c r="B221" s="3">
        <v>45365</v>
      </c>
      <c r="C221" s="2" t="s">
        <v>309</v>
      </c>
      <c r="D221" s="47" t="str">
        <f>_xlfn.XLOOKUP(C221,Proveedores!A:A,Proveedores!B:B)</f>
        <v>MINIMARKET 465</v>
      </c>
      <c r="E221" s="2">
        <v>1008</v>
      </c>
      <c r="F221" s="2" t="str">
        <f>_xlfn.XLOOKUP(E221,Productos!A:A,Productos!B:B)</f>
        <v>PAN CASA</v>
      </c>
      <c r="G221" s="2" t="str">
        <f>_xlfn.XLOOKUP(F221,Productos!B:B,Productos!C:C)</f>
        <v>KG</v>
      </c>
      <c r="H221" s="12">
        <v>0.83132530120481929</v>
      </c>
      <c r="I221" s="10">
        <v>2490</v>
      </c>
      <c r="J221" s="10"/>
      <c r="K221" s="10">
        <f t="shared" si="3"/>
        <v>2070</v>
      </c>
    </row>
    <row r="222" spans="1:11" x14ac:dyDescent="0.3">
      <c r="A222" s="2">
        <f>IF(_xlfn.CONCAT(B222:C222)=_xlfn.CONCAT(B221:C221),MAX($A$2:A221),MAX($A$2:A221)+1)</f>
        <v>90</v>
      </c>
      <c r="B222" s="3">
        <v>45357</v>
      </c>
      <c r="C222" s="2" t="s">
        <v>294</v>
      </c>
      <c r="D222" s="47" t="str">
        <f>_xlfn.XLOOKUP(C222,Proveedores!A:A,Proveedores!B:B)</f>
        <v>LA QUILLOTANA</v>
      </c>
      <c r="E222" s="2">
        <v>56</v>
      </c>
      <c r="F222" s="2" t="str">
        <f>_xlfn.XLOOKUP(E222,Productos!A:A,Productos!B:B)</f>
        <v>VERDURAS</v>
      </c>
      <c r="G222" s="2" t="str">
        <f>_xlfn.XLOOKUP(F222,Productos!B:B,Productos!C:C)</f>
        <v>UN</v>
      </c>
      <c r="H222" s="12">
        <v>1</v>
      </c>
      <c r="I222" s="10">
        <v>6530</v>
      </c>
      <c r="J222" s="10"/>
      <c r="K222" s="10">
        <f t="shared" si="3"/>
        <v>6530</v>
      </c>
    </row>
    <row r="223" spans="1:11" x14ac:dyDescent="0.3">
      <c r="A223" s="2">
        <f>IF(_xlfn.CONCAT(B223:C223)=_xlfn.CONCAT(B222:C222),MAX($A$2:A222),MAX($A$2:A222)+1)</f>
        <v>91</v>
      </c>
      <c r="B223" s="3">
        <v>45368</v>
      </c>
      <c r="C223" s="2" t="s">
        <v>294</v>
      </c>
      <c r="D223" s="47" t="str">
        <f>_xlfn.XLOOKUP(C223,Proveedores!A:A,Proveedores!B:B)</f>
        <v>LA QUILLOTANA</v>
      </c>
      <c r="E223" s="2">
        <v>56</v>
      </c>
      <c r="F223" s="2" t="str">
        <f>_xlfn.XLOOKUP(E223,Productos!A:A,Productos!B:B)</f>
        <v>VERDURAS</v>
      </c>
      <c r="G223" s="2" t="str">
        <f>_xlfn.XLOOKUP(F223,Productos!B:B,Productos!C:C)</f>
        <v>UN</v>
      </c>
      <c r="H223" s="12">
        <v>1</v>
      </c>
      <c r="I223" s="10">
        <v>9900</v>
      </c>
      <c r="J223" s="10"/>
      <c r="K223" s="10">
        <f t="shared" si="3"/>
        <v>9900</v>
      </c>
    </row>
    <row r="224" spans="1:11" x14ac:dyDescent="0.3">
      <c r="A224" s="2">
        <f>IF(_xlfn.CONCAT(B224:C224)=_xlfn.CONCAT(B223:C223),MAX($A$2:A223),MAX($A$2:A223)+1)</f>
        <v>92</v>
      </c>
      <c r="B224" s="3">
        <v>45375</v>
      </c>
      <c r="C224" s="2" t="s">
        <v>294</v>
      </c>
      <c r="D224" s="47" t="str">
        <f>_xlfn.XLOOKUP(C224,Proveedores!A:A,Proveedores!B:B)</f>
        <v>LA QUILLOTANA</v>
      </c>
      <c r="E224" s="2">
        <v>56</v>
      </c>
      <c r="F224" s="2" t="str">
        <f>_xlfn.XLOOKUP(E224,Productos!A:A,Productos!B:B)</f>
        <v>VERDURAS</v>
      </c>
      <c r="G224" s="2" t="str">
        <f>_xlfn.XLOOKUP(F224,Productos!B:B,Productos!C:C)</f>
        <v>UN</v>
      </c>
      <c r="H224" s="12">
        <v>1</v>
      </c>
      <c r="I224" s="10">
        <v>12330</v>
      </c>
      <c r="J224" s="10"/>
      <c r="K224" s="10">
        <f t="shared" si="3"/>
        <v>12330</v>
      </c>
    </row>
    <row r="225" spans="1:11" x14ac:dyDescent="0.3">
      <c r="A225" s="2">
        <f>IF(_xlfn.CONCAT(B225:C225)=_xlfn.CONCAT(B224:C224),MAX($A$2:A224),MAX($A$2:A224)+1)</f>
        <v>93</v>
      </c>
      <c r="B225" s="3">
        <v>45359</v>
      </c>
      <c r="C225" s="2" t="s">
        <v>294</v>
      </c>
      <c r="D225" s="47" t="str">
        <f>_xlfn.XLOOKUP(C225,Proveedores!A:A,Proveedores!B:B)</f>
        <v>LA QUILLOTANA</v>
      </c>
      <c r="E225" s="2">
        <v>56</v>
      </c>
      <c r="F225" s="2" t="str">
        <f>_xlfn.XLOOKUP(E225,Productos!A:A,Productos!B:B)</f>
        <v>VERDURAS</v>
      </c>
      <c r="G225" s="2" t="str">
        <f>_xlfn.XLOOKUP(F225,Productos!B:B,Productos!C:C)</f>
        <v>UN</v>
      </c>
      <c r="H225" s="12">
        <v>1</v>
      </c>
      <c r="I225" s="10">
        <v>2460</v>
      </c>
      <c r="J225" s="10"/>
      <c r="K225" s="10">
        <f t="shared" si="3"/>
        <v>2460</v>
      </c>
    </row>
    <row r="226" spans="1:11" x14ac:dyDescent="0.3">
      <c r="A226" s="2">
        <f>IF(_xlfn.CONCAT(B226:C226)=_xlfn.CONCAT(B225:C225),MAX($A$2:A225),MAX($A$2:A225)+1)</f>
        <v>93</v>
      </c>
      <c r="B226" s="3">
        <v>45359</v>
      </c>
      <c r="C226" s="2" t="s">
        <v>294</v>
      </c>
      <c r="D226" s="47" t="str">
        <f>_xlfn.XLOOKUP(C226,Proveedores!A:A,Proveedores!B:B)</f>
        <v>LA QUILLOTANA</v>
      </c>
      <c r="E226" s="2">
        <v>56</v>
      </c>
      <c r="F226" s="2" t="str">
        <f>_xlfn.XLOOKUP(E226,Productos!A:A,Productos!B:B)</f>
        <v>VERDURAS</v>
      </c>
      <c r="G226" s="2" t="str">
        <f>_xlfn.XLOOKUP(F226,Productos!B:B,Productos!C:C)</f>
        <v>UN</v>
      </c>
      <c r="H226" s="12">
        <v>1</v>
      </c>
      <c r="I226" s="10">
        <v>3200</v>
      </c>
      <c r="J226" s="10"/>
      <c r="K226" s="10">
        <f t="shared" si="3"/>
        <v>3200</v>
      </c>
    </row>
    <row r="227" spans="1:11" x14ac:dyDescent="0.3">
      <c r="A227" s="2">
        <f>IF(_xlfn.CONCAT(B227:C227)=_xlfn.CONCAT(B226:C226),MAX($A$2:A226),MAX($A$2:A226)+1)</f>
        <v>94</v>
      </c>
      <c r="B227" s="3">
        <v>45361</v>
      </c>
      <c r="C227" s="2" t="s">
        <v>294</v>
      </c>
      <c r="D227" s="47" t="str">
        <f>_xlfn.XLOOKUP(C227,Proveedores!A:A,Proveedores!B:B)</f>
        <v>LA QUILLOTANA</v>
      </c>
      <c r="E227" s="2">
        <v>56</v>
      </c>
      <c r="F227" s="2" t="str">
        <f>_xlfn.XLOOKUP(E227,Productos!A:A,Productos!B:B)</f>
        <v>VERDURAS</v>
      </c>
      <c r="G227" s="2" t="str">
        <f>_xlfn.XLOOKUP(F227,Productos!B:B,Productos!C:C)</f>
        <v>UN</v>
      </c>
      <c r="H227" s="12">
        <v>1</v>
      </c>
      <c r="I227" s="10">
        <v>4000</v>
      </c>
      <c r="J227" s="10"/>
      <c r="K227" s="10">
        <f t="shared" si="3"/>
        <v>4000</v>
      </c>
    </row>
    <row r="228" spans="1:11" x14ac:dyDescent="0.3">
      <c r="A228" s="2">
        <f>IF(_xlfn.CONCAT(B228:C228)=_xlfn.CONCAT(B227:C227),MAX($A$2:A227),MAX($A$2:A227)+1)</f>
        <v>95</v>
      </c>
      <c r="B228" s="3">
        <v>45354</v>
      </c>
      <c r="C228" s="2" t="s">
        <v>294</v>
      </c>
      <c r="D228" s="47" t="str">
        <f>_xlfn.XLOOKUP(C228,Proveedores!A:A,Proveedores!B:B)</f>
        <v>LA QUILLOTANA</v>
      </c>
      <c r="E228" s="2">
        <v>56</v>
      </c>
      <c r="F228" s="2" t="str">
        <f>_xlfn.XLOOKUP(E228,Productos!A:A,Productos!B:B)</f>
        <v>VERDURAS</v>
      </c>
      <c r="G228" s="2" t="str">
        <f>_xlfn.XLOOKUP(F228,Productos!B:B,Productos!C:C)</f>
        <v>UN</v>
      </c>
      <c r="H228" s="12">
        <v>1</v>
      </c>
      <c r="I228" s="10">
        <v>5210</v>
      </c>
      <c r="J228" s="10"/>
      <c r="K228" s="10">
        <f t="shared" si="3"/>
        <v>5210</v>
      </c>
    </row>
    <row r="229" spans="1:11" x14ac:dyDescent="0.3">
      <c r="A229" s="2">
        <f>IF(_xlfn.CONCAT(B229:C229)=_xlfn.CONCAT(B228:C228),MAX($A$2:A228),MAX($A$2:A228)+1)</f>
        <v>96</v>
      </c>
      <c r="B229" s="3">
        <v>45367</v>
      </c>
      <c r="C229" s="2" t="s">
        <v>458</v>
      </c>
      <c r="D229" s="47" t="str">
        <f>_xlfn.XLOOKUP(C229,Proveedores!A:A,Proveedores!B:B)</f>
        <v>CARNICERIA LONQUIMAY</v>
      </c>
      <c r="E229" s="2">
        <v>12</v>
      </c>
      <c r="F229" s="2" t="str">
        <f>_xlfn.XLOOKUP(E229,Productos!A:A,Productos!B:B)</f>
        <v>CARNE MOLIDA</v>
      </c>
      <c r="G229" s="2" t="str">
        <f>_xlfn.XLOOKUP(F229,Productos!B:B,Productos!C:C)</f>
        <v>KG</v>
      </c>
      <c r="H229" s="12">
        <v>1.5352941176470589</v>
      </c>
      <c r="I229" s="10">
        <v>8500</v>
      </c>
      <c r="J229" s="10"/>
      <c r="K229" s="10">
        <f t="shared" si="3"/>
        <v>13050</v>
      </c>
    </row>
    <row r="230" spans="1:11" x14ac:dyDescent="0.3">
      <c r="A230" s="2">
        <f>IF(_xlfn.CONCAT(B230:C230)=_xlfn.CONCAT(B229:C229),MAX($A$2:A229),MAX($A$2:A229)+1)</f>
        <v>97</v>
      </c>
      <c r="B230" s="3">
        <v>45363</v>
      </c>
      <c r="C230" s="2" t="s">
        <v>458</v>
      </c>
      <c r="D230" s="47" t="str">
        <f>_xlfn.XLOOKUP(C230,Proveedores!A:A,Proveedores!B:B)</f>
        <v>CARNICERIA LONQUIMAY</v>
      </c>
      <c r="E230" s="2">
        <v>118</v>
      </c>
      <c r="F230" s="2" t="str">
        <f>_xlfn.XLOOKUP(E230,Productos!A:A,Productos!B:B)</f>
        <v>LONGANIZAS</v>
      </c>
      <c r="G230" s="2" t="str">
        <f>_xlfn.XLOOKUP(F230,Productos!B:B,Productos!C:C)</f>
        <v>UN</v>
      </c>
      <c r="H230" s="12">
        <v>1.1264080100125156</v>
      </c>
      <c r="I230" s="10">
        <v>7990</v>
      </c>
      <c r="J230" s="10"/>
      <c r="K230" s="10">
        <f t="shared" si="3"/>
        <v>9000</v>
      </c>
    </row>
    <row r="231" spans="1:11" x14ac:dyDescent="0.3">
      <c r="A231" s="2">
        <f>IF(_xlfn.CONCAT(B231:C231)=_xlfn.CONCAT(B230:C230),MAX($A$2:A230),MAX($A$2:A230)+1)</f>
        <v>98</v>
      </c>
      <c r="B231" s="3">
        <v>45374</v>
      </c>
      <c r="C231" s="2" t="s">
        <v>458</v>
      </c>
      <c r="D231" s="47" t="str">
        <f>_xlfn.XLOOKUP(C231,Proveedores!A:A,Proveedores!B:B)</f>
        <v>CARNICERIA LONQUIMAY</v>
      </c>
      <c r="E231" s="2">
        <v>162</v>
      </c>
      <c r="F231" s="2" t="str">
        <f>_xlfn.XLOOKUP(E231,Productos!A:A,Productos!B:B)</f>
        <v>ESCALOPA CARNE</v>
      </c>
      <c r="G231" s="2" t="str">
        <f>_xlfn.XLOOKUP(F231,Productos!B:B,Productos!C:C)</f>
        <v>KG</v>
      </c>
      <c r="H231" s="12">
        <v>0.57777777777777772</v>
      </c>
      <c r="I231" s="10">
        <v>9000</v>
      </c>
      <c r="J231" s="10"/>
      <c r="K231" s="10">
        <f t="shared" si="3"/>
        <v>5200</v>
      </c>
    </row>
    <row r="232" spans="1:11" x14ac:dyDescent="0.3">
      <c r="A232" s="2">
        <f>IF(_xlfn.CONCAT(B232:C232)=_xlfn.CONCAT(B231:C231),MAX($A$2:A231),MAX($A$2:A231)+1)</f>
        <v>99</v>
      </c>
      <c r="B232" s="3">
        <v>45358</v>
      </c>
      <c r="C232" s="2" t="s">
        <v>458</v>
      </c>
      <c r="D232" s="47" t="str">
        <f>_xlfn.XLOOKUP(C232,Proveedores!A:A,Proveedores!B:B)</f>
        <v>CARNICERIA LONQUIMAY</v>
      </c>
      <c r="E232" s="2">
        <v>12</v>
      </c>
      <c r="F232" s="2" t="str">
        <f>_xlfn.XLOOKUP(E232,Productos!A:A,Productos!B:B)</f>
        <v>CARNE MOLIDA</v>
      </c>
      <c r="G232" s="2" t="str">
        <f>_xlfn.XLOOKUP(F232,Productos!B:B,Productos!C:C)</f>
        <v>KG</v>
      </c>
      <c r="H232" s="12">
        <v>2</v>
      </c>
      <c r="I232" s="10">
        <v>8500</v>
      </c>
      <c r="J232" s="10"/>
      <c r="K232" s="10">
        <f t="shared" si="3"/>
        <v>17000</v>
      </c>
    </row>
    <row r="233" spans="1:11" x14ac:dyDescent="0.3">
      <c r="A233" s="2">
        <f>IF(_xlfn.CONCAT(B233:C233)=_xlfn.CONCAT(B232:C232),MAX($A$2:A232),MAX($A$2:A232)+1)</f>
        <v>100</v>
      </c>
      <c r="B233" s="3">
        <v>45365</v>
      </c>
      <c r="C233" s="2" t="s">
        <v>458</v>
      </c>
      <c r="D233" s="47" t="str">
        <f>_xlfn.XLOOKUP(C233,Proveedores!A:A,Proveedores!B:B)</f>
        <v>CARNICERIA LONQUIMAY</v>
      </c>
      <c r="E233" s="2">
        <v>70</v>
      </c>
      <c r="F233" s="2" t="str">
        <f>_xlfn.XLOOKUP(E233,Productos!A:A,Productos!B:B)</f>
        <v>CARNE VACUNO</v>
      </c>
      <c r="G233" s="2" t="str">
        <f>_xlfn.XLOOKUP(F233,Productos!B:B,Productos!C:C)</f>
        <v>KG</v>
      </c>
      <c r="H233" s="12">
        <v>0.5</v>
      </c>
      <c r="I233" s="10">
        <v>10000</v>
      </c>
      <c r="J233" s="10"/>
      <c r="K233" s="10">
        <f t="shared" si="3"/>
        <v>5000</v>
      </c>
    </row>
    <row r="234" spans="1:11" x14ac:dyDescent="0.3">
      <c r="A234" s="2">
        <f>IF(_xlfn.CONCAT(B234:C234)=_xlfn.CONCAT(B233:C233),MAX($A$2:A233),MAX($A$2:A233)+1)</f>
        <v>100</v>
      </c>
      <c r="B234" s="3">
        <v>45365</v>
      </c>
      <c r="C234" s="2" t="s">
        <v>458</v>
      </c>
      <c r="D234" s="47" t="str">
        <f>_xlfn.XLOOKUP(C234,Proveedores!A:A,Proveedores!B:B)</f>
        <v>CARNICERIA LONQUIMAY</v>
      </c>
      <c r="E234" s="2">
        <v>12</v>
      </c>
      <c r="F234" s="2" t="str">
        <f>_xlfn.XLOOKUP(E234,Productos!A:A,Productos!B:B)</f>
        <v>CARNE MOLIDA</v>
      </c>
      <c r="G234" s="2" t="str">
        <f>_xlfn.XLOOKUP(F234,Productos!B:B,Productos!C:C)</f>
        <v>KG</v>
      </c>
      <c r="H234" s="12">
        <f>+(23590-5000)/8500</f>
        <v>2.1870588235294117</v>
      </c>
      <c r="I234" s="10">
        <v>8500</v>
      </c>
      <c r="J234" s="10"/>
      <c r="K234" s="10">
        <f t="shared" si="3"/>
        <v>18590</v>
      </c>
    </row>
    <row r="235" spans="1:11" x14ac:dyDescent="0.3">
      <c r="A235" s="2">
        <f>IF(_xlfn.CONCAT(B235:C235)=_xlfn.CONCAT(B234:C234),MAX($A$2:A234),MAX($A$2:A234)+1)</f>
        <v>101</v>
      </c>
      <c r="B235" s="3">
        <v>45355</v>
      </c>
      <c r="C235" s="2" t="s">
        <v>458</v>
      </c>
      <c r="D235" s="47" t="str">
        <f>_xlfn.XLOOKUP(C235,Proveedores!A:A,Proveedores!B:B)</f>
        <v>CARNICERIA LONQUIMAY</v>
      </c>
      <c r="E235" s="2">
        <v>118</v>
      </c>
      <c r="F235" s="2" t="str">
        <f>_xlfn.XLOOKUP(E235,Productos!A:A,Productos!B:B)</f>
        <v>LONGANIZAS</v>
      </c>
      <c r="G235" s="2" t="str">
        <f>_xlfn.XLOOKUP(F235,Productos!B:B,Productos!C:C)</f>
        <v>UN</v>
      </c>
      <c r="H235" s="12">
        <v>0.97496871088861081</v>
      </c>
      <c r="I235" s="10">
        <v>7990</v>
      </c>
      <c r="J235" s="10"/>
      <c r="K235" s="10">
        <f t="shared" si="3"/>
        <v>7790</v>
      </c>
    </row>
    <row r="236" spans="1:11" x14ac:dyDescent="0.3">
      <c r="A236" s="2">
        <f>IF(_xlfn.CONCAT(B236:C236)=_xlfn.CONCAT(B235:C235),MAX($A$2:A235),MAX($A$2:A235)+1)</f>
        <v>102</v>
      </c>
      <c r="B236" s="3">
        <v>45369</v>
      </c>
      <c r="C236" s="2" t="s">
        <v>360</v>
      </c>
      <c r="D236" s="47" t="str">
        <f>_xlfn.XLOOKUP(C236,Proveedores!A:A,Proveedores!B:B)</f>
        <v>LA GARZA</v>
      </c>
      <c r="E236" s="2">
        <v>56</v>
      </c>
      <c r="F236" s="2" t="str">
        <f>_xlfn.XLOOKUP(E236,Productos!A:A,Productos!B:B)</f>
        <v>VERDURAS</v>
      </c>
      <c r="G236" s="2" t="str">
        <f>_xlfn.XLOOKUP(F236,Productos!B:B,Productos!C:C)</f>
        <v>UN</v>
      </c>
      <c r="H236" s="12">
        <v>1</v>
      </c>
      <c r="I236" s="10">
        <v>2500</v>
      </c>
      <c r="J236" s="10"/>
      <c r="K236" s="10">
        <f t="shared" si="3"/>
        <v>2500</v>
      </c>
    </row>
    <row r="237" spans="1:11" x14ac:dyDescent="0.3">
      <c r="A237" s="2">
        <f>IF(_xlfn.CONCAT(B237:C237)=_xlfn.CONCAT(B236:C236),MAX($A$2:A236),MAX($A$2:A236)+1)</f>
        <v>103</v>
      </c>
      <c r="B237" s="3">
        <v>45357</v>
      </c>
      <c r="C237" s="2" t="s">
        <v>158</v>
      </c>
      <c r="D237" s="47" t="str">
        <f>_xlfn.XLOOKUP(C237,Proveedores!A:A,Proveedores!B:B)</f>
        <v>OTROS</v>
      </c>
      <c r="E237" s="2">
        <v>1041</v>
      </c>
      <c r="F237" s="2" t="str">
        <f>_xlfn.XLOOKUP(E237,Productos!A:A,Productos!B:B)</f>
        <v>ACCESORIOS COCINA</v>
      </c>
      <c r="G237" s="2" t="str">
        <f>_xlfn.XLOOKUP(F237,Productos!B:B,Productos!C:C)</f>
        <v>UN</v>
      </c>
      <c r="H237" s="12">
        <v>1</v>
      </c>
      <c r="I237" s="10">
        <v>140</v>
      </c>
      <c r="J237" s="10"/>
      <c r="K237" s="10">
        <f t="shared" si="3"/>
        <v>140</v>
      </c>
    </row>
    <row r="238" spans="1:11" x14ac:dyDescent="0.3">
      <c r="A238" s="2">
        <f>IF(_xlfn.CONCAT(B238:C238)=_xlfn.CONCAT(B237:C237),MAX($A$2:A237),MAX($A$2:A237)+1)</f>
        <v>104</v>
      </c>
      <c r="B238" s="3">
        <v>45356</v>
      </c>
      <c r="C238" s="2" t="s">
        <v>454</v>
      </c>
      <c r="D238" s="47" t="str">
        <f>_xlfn.XLOOKUP(C238,Proveedores!A:A,Proveedores!B:B)</f>
        <v>BAZAR MONICA VIERA</v>
      </c>
      <c r="E238" s="2">
        <v>73</v>
      </c>
      <c r="F238" s="2" t="str">
        <f>_xlfn.XLOOKUP(E238,Productos!A:A,Productos!B:B)</f>
        <v>ENVASES REDONDO CARTON (CONSOME 8OZ)</v>
      </c>
      <c r="G238" s="2" t="str">
        <f>_xlfn.XLOOKUP(F238,Productos!B:B,Productos!C:C)</f>
        <v>UN</v>
      </c>
      <c r="H238" s="12">
        <v>40</v>
      </c>
      <c r="I238" s="10">
        <v>140</v>
      </c>
      <c r="J238" s="10"/>
      <c r="K238" s="10">
        <f t="shared" si="3"/>
        <v>5600</v>
      </c>
    </row>
    <row r="239" spans="1:11" x14ac:dyDescent="0.3">
      <c r="A239" s="2">
        <f>IF(_xlfn.CONCAT(B239:C239)=_xlfn.CONCAT(B238:C238),MAX($A$2:A238),MAX($A$2:A238)+1)</f>
        <v>104</v>
      </c>
      <c r="B239" s="3">
        <v>45356</v>
      </c>
      <c r="C239" s="2" t="s">
        <v>454</v>
      </c>
      <c r="D239" s="47" t="str">
        <f>_xlfn.XLOOKUP(C239,Proveedores!A:A,Proveedores!B:B)</f>
        <v>BAZAR MONICA VIERA</v>
      </c>
      <c r="E239" s="2">
        <v>74</v>
      </c>
      <c r="F239" s="2" t="str">
        <f>_xlfn.XLOOKUP(E239,Productos!A:A,Productos!B:B)</f>
        <v>TAPA ENVASE REDONDO</v>
      </c>
      <c r="G239" s="2" t="str">
        <f>_xlfn.XLOOKUP(F239,Productos!B:B,Productos!C:C)</f>
        <v>UN</v>
      </c>
      <c r="H239" s="12">
        <v>40</v>
      </c>
      <c r="I239" s="10">
        <v>0</v>
      </c>
      <c r="J239" s="10"/>
      <c r="K239" s="10">
        <f t="shared" si="3"/>
        <v>0</v>
      </c>
    </row>
    <row r="240" spans="1:11" x14ac:dyDescent="0.3">
      <c r="A240" s="2">
        <f>IF(_xlfn.CONCAT(B240:C240)=_xlfn.CONCAT(B239:C239),MAX($A$2:A239),MAX($A$2:A239)+1)</f>
        <v>105</v>
      </c>
      <c r="B240" s="3">
        <v>45360</v>
      </c>
      <c r="C240" s="2" t="s">
        <v>454</v>
      </c>
      <c r="D240" s="47" t="str">
        <f>_xlfn.XLOOKUP(C240,Proveedores!A:A,Proveedores!B:B)</f>
        <v>BAZAR MONICA VIERA</v>
      </c>
      <c r="E240" s="2">
        <v>73</v>
      </c>
      <c r="F240" s="2" t="str">
        <f>_xlfn.XLOOKUP(E240,Productos!A:A,Productos!B:B)</f>
        <v>ENVASES REDONDO CARTON (CONSOME 8OZ)</v>
      </c>
      <c r="G240" s="2" t="str">
        <f>_xlfn.XLOOKUP(F240,Productos!B:B,Productos!C:C)</f>
        <v>UN</v>
      </c>
      <c r="H240" s="12">
        <v>40</v>
      </c>
      <c r="I240" s="10">
        <v>140</v>
      </c>
      <c r="J240" s="10"/>
      <c r="K240" s="10">
        <f t="shared" si="3"/>
        <v>5600</v>
      </c>
    </row>
    <row r="241" spans="1:11" x14ac:dyDescent="0.3">
      <c r="A241" s="2">
        <f>IF(_xlfn.CONCAT(B241:C241)=_xlfn.CONCAT(B240:C240),MAX($A$2:A240),MAX($A$2:A240)+1)</f>
        <v>105</v>
      </c>
      <c r="B241" s="3">
        <v>45360</v>
      </c>
      <c r="C241" s="2" t="s">
        <v>454</v>
      </c>
      <c r="D241" s="47" t="str">
        <f>_xlfn.XLOOKUP(C241,Proveedores!A:A,Proveedores!B:B)</f>
        <v>BAZAR MONICA VIERA</v>
      </c>
      <c r="E241" s="2">
        <v>74</v>
      </c>
      <c r="F241" s="2" t="str">
        <f>_xlfn.XLOOKUP(E241,Productos!A:A,Productos!B:B)</f>
        <v>TAPA ENVASE REDONDO</v>
      </c>
      <c r="G241" s="2" t="str">
        <f>_xlfn.XLOOKUP(F241,Productos!B:B,Productos!C:C)</f>
        <v>UN</v>
      </c>
      <c r="H241" s="12">
        <v>40</v>
      </c>
      <c r="I241" s="10">
        <v>0</v>
      </c>
      <c r="J241" s="10"/>
      <c r="K241" s="10">
        <f t="shared" si="3"/>
        <v>0</v>
      </c>
    </row>
    <row r="242" spans="1:11" x14ac:dyDescent="0.3">
      <c r="A242" s="2">
        <f>IF(_xlfn.CONCAT(B242:C242)=_xlfn.CONCAT(B241:C241),MAX($A$2:A241),MAX($A$2:A241)+1)</f>
        <v>106</v>
      </c>
      <c r="B242" s="3">
        <v>45352</v>
      </c>
      <c r="C242" s="2" t="s">
        <v>454</v>
      </c>
      <c r="D242" s="47" t="str">
        <f>_xlfn.XLOOKUP(C242,Proveedores!A:A,Proveedores!B:B)</f>
        <v>BAZAR MONICA VIERA</v>
      </c>
      <c r="E242" s="2">
        <v>73</v>
      </c>
      <c r="F242" s="2" t="str">
        <f>_xlfn.XLOOKUP(E242,Productos!A:A,Productos!B:B)</f>
        <v>ENVASES REDONDO CARTON (CONSOME 8OZ)</v>
      </c>
      <c r="G242" s="2" t="str">
        <f>_xlfn.XLOOKUP(F242,Productos!B:B,Productos!C:C)</f>
        <v>UN</v>
      </c>
      <c r="H242" s="12">
        <v>40</v>
      </c>
      <c r="I242" s="10">
        <v>140</v>
      </c>
      <c r="J242" s="10"/>
      <c r="K242" s="10">
        <f t="shared" si="3"/>
        <v>5600</v>
      </c>
    </row>
    <row r="243" spans="1:11" x14ac:dyDescent="0.3">
      <c r="A243" s="2">
        <f>IF(_xlfn.CONCAT(B243:C243)=_xlfn.CONCAT(B242:C242),MAX($A$2:A242),MAX($A$2:A242)+1)</f>
        <v>106</v>
      </c>
      <c r="B243" s="3">
        <v>45352</v>
      </c>
      <c r="C243" s="2" t="s">
        <v>454</v>
      </c>
      <c r="D243" s="47" t="str">
        <f>_xlfn.XLOOKUP(C243,Proveedores!A:A,Proveedores!B:B)</f>
        <v>BAZAR MONICA VIERA</v>
      </c>
      <c r="E243" s="2">
        <v>74</v>
      </c>
      <c r="F243" s="2" t="str">
        <f>_xlfn.XLOOKUP(E243,Productos!A:A,Productos!B:B)</f>
        <v>TAPA ENVASE REDONDO</v>
      </c>
      <c r="G243" s="2" t="str">
        <f>_xlfn.XLOOKUP(F243,Productos!B:B,Productos!C:C)</f>
        <v>UN</v>
      </c>
      <c r="H243" s="12">
        <v>40</v>
      </c>
      <c r="I243" s="10">
        <v>0</v>
      </c>
      <c r="J243" s="10"/>
      <c r="K243" s="10">
        <f t="shared" si="3"/>
        <v>0</v>
      </c>
    </row>
    <row r="244" spans="1:11" x14ac:dyDescent="0.3">
      <c r="A244" s="2">
        <f>IF(_xlfn.CONCAT(B244:C244)=_xlfn.CONCAT(B243:C243),MAX($A$2:A243),MAX($A$2:A243)+1)</f>
        <v>107</v>
      </c>
      <c r="B244" s="3">
        <v>45372</v>
      </c>
      <c r="C244" s="2" t="s">
        <v>279</v>
      </c>
      <c r="D244" s="47" t="str">
        <f>_xlfn.XLOOKUP(C244,Proveedores!A:A,Proveedores!B:B)</f>
        <v>GALPON</v>
      </c>
      <c r="E244" s="2">
        <v>1014</v>
      </c>
      <c r="F244" s="2" t="str">
        <f>_xlfn.XLOOKUP(E244,Productos!A:A,Productos!B:B)</f>
        <v>BEBIDA</v>
      </c>
      <c r="G244" s="2" t="str">
        <f>_xlfn.XLOOKUP(F244,Productos!B:B,Productos!C:C)</f>
        <v>UN</v>
      </c>
      <c r="H244" s="12">
        <v>2</v>
      </c>
      <c r="I244" s="10">
        <v>1400</v>
      </c>
      <c r="J244" s="10"/>
      <c r="K244" s="10">
        <f t="shared" si="3"/>
        <v>2800</v>
      </c>
    </row>
    <row r="245" spans="1:11" x14ac:dyDescent="0.3">
      <c r="A245" s="2">
        <f>IF(_xlfn.CONCAT(B245:C245)=_xlfn.CONCAT(B244:C244),MAX($A$2:A244),MAX($A$2:A244)+1)</f>
        <v>108</v>
      </c>
      <c r="B245" s="3">
        <v>45357</v>
      </c>
      <c r="C245" s="2" t="s">
        <v>279</v>
      </c>
      <c r="D245" s="47" t="str">
        <f>_xlfn.XLOOKUP(C245,Proveedores!A:A,Proveedores!B:B)</f>
        <v>GALPON</v>
      </c>
      <c r="E245" s="2">
        <v>1014</v>
      </c>
      <c r="F245" s="2" t="str">
        <f>_xlfn.XLOOKUP(E245,Productos!A:A,Productos!B:B)</f>
        <v>BEBIDA</v>
      </c>
      <c r="G245" s="2" t="str">
        <f>_xlfn.XLOOKUP(F245,Productos!B:B,Productos!C:C)</f>
        <v>UN</v>
      </c>
      <c r="H245" s="12">
        <v>2</v>
      </c>
      <c r="I245" s="10">
        <v>1400</v>
      </c>
      <c r="J245" s="10"/>
      <c r="K245" s="10">
        <f t="shared" si="3"/>
        <v>2800</v>
      </c>
    </row>
    <row r="246" spans="1:11" x14ac:dyDescent="0.3">
      <c r="A246" s="2">
        <f>IF(_xlfn.CONCAT(B246:C246)=_xlfn.CONCAT(B245:C245),MAX($A$2:A245),MAX($A$2:A245)+1)</f>
        <v>109</v>
      </c>
      <c r="B246" s="3">
        <v>45377</v>
      </c>
      <c r="C246" s="2" t="s">
        <v>279</v>
      </c>
      <c r="D246" s="47" t="str">
        <f>_xlfn.XLOOKUP(C246,Proveedores!A:A,Proveedores!B:B)</f>
        <v>GALPON</v>
      </c>
      <c r="E246" s="2">
        <v>1014</v>
      </c>
      <c r="F246" s="2" t="str">
        <f>_xlfn.XLOOKUP(E246,Productos!A:A,Productos!B:B)</f>
        <v>BEBIDA</v>
      </c>
      <c r="G246" s="2" t="str">
        <f>_xlfn.XLOOKUP(F246,Productos!B:B,Productos!C:C)</f>
        <v>UN</v>
      </c>
      <c r="H246" s="12">
        <v>2</v>
      </c>
      <c r="I246" s="10">
        <v>1400</v>
      </c>
      <c r="J246" s="10"/>
      <c r="K246" s="10">
        <f t="shared" ref="K246:K248" si="4">ROUND((H246*I246)-J246, 0)</f>
        <v>2800</v>
      </c>
    </row>
    <row r="247" spans="1:11" x14ac:dyDescent="0.3">
      <c r="A247" s="2">
        <f>IF(_xlfn.CONCAT(B247:C247)=_xlfn.CONCAT(B246:C246),MAX($A$2:A246),MAX($A$2:A246)+1)</f>
        <v>110</v>
      </c>
      <c r="B247" s="3">
        <v>45368</v>
      </c>
      <c r="C247" s="2" t="s">
        <v>279</v>
      </c>
      <c r="D247" s="47" t="str">
        <f>_xlfn.XLOOKUP(C247,Proveedores!A:A,Proveedores!B:B)</f>
        <v>GALPON</v>
      </c>
      <c r="E247" s="2">
        <v>1014</v>
      </c>
      <c r="F247" s="2" t="str">
        <f>_xlfn.XLOOKUP(E247,Productos!A:A,Productos!B:B)</f>
        <v>BEBIDA</v>
      </c>
      <c r="G247" s="2" t="str">
        <f>_xlfn.XLOOKUP(F247,Productos!B:B,Productos!C:C)</f>
        <v>UN</v>
      </c>
      <c r="H247" s="12">
        <v>1</v>
      </c>
      <c r="I247" s="10">
        <v>1400</v>
      </c>
      <c r="J247" s="10"/>
      <c r="K247" s="10">
        <f t="shared" si="4"/>
        <v>1400</v>
      </c>
    </row>
    <row r="248" spans="1:11" x14ac:dyDescent="0.3">
      <c r="A248" s="2">
        <f>IF(_xlfn.CONCAT(B248:C248)=_xlfn.CONCAT(B247:C247),MAX($A$2:A247),MAX($A$2:A247)+1)</f>
        <v>111</v>
      </c>
      <c r="B248" s="3">
        <v>45365</v>
      </c>
      <c r="C248" s="2" t="s">
        <v>279</v>
      </c>
      <c r="D248" s="47" t="str">
        <f>_xlfn.XLOOKUP(C248,Proveedores!A:A,Proveedores!B:B)</f>
        <v>GALPON</v>
      </c>
      <c r="E248" s="2">
        <v>1014</v>
      </c>
      <c r="F248" s="2" t="str">
        <f>_xlfn.XLOOKUP(E248,Productos!A:A,Productos!B:B)</f>
        <v>BEBIDA</v>
      </c>
      <c r="G248" s="2" t="str">
        <f>_xlfn.XLOOKUP(F248,Productos!B:B,Productos!C:C)</f>
        <v>UN</v>
      </c>
      <c r="H248" s="12">
        <v>2</v>
      </c>
      <c r="I248" s="10">
        <v>1400</v>
      </c>
      <c r="J248" s="10"/>
      <c r="K248" s="10">
        <f t="shared" si="4"/>
        <v>2800</v>
      </c>
    </row>
    <row r="249" spans="1:11" x14ac:dyDescent="0.3">
      <c r="A249" s="2">
        <f>IF(_xlfn.CONCAT(B249:C249)=_xlfn.CONCAT(B248:C248),MAX($A$2:A248),MAX($A$2:A248)+1)</f>
        <v>112</v>
      </c>
      <c r="B249" s="3">
        <v>45354</v>
      </c>
      <c r="C249" s="2" t="s">
        <v>279</v>
      </c>
      <c r="D249" s="47" t="str">
        <f>_xlfn.XLOOKUP(C249,Proveedores!A:A,Proveedores!B:B)</f>
        <v>GALPON</v>
      </c>
      <c r="E249" s="2">
        <v>1014</v>
      </c>
      <c r="F249" s="2" t="str">
        <f>_xlfn.XLOOKUP(E249,Productos!A:A,Productos!B:B)</f>
        <v>BEBIDA</v>
      </c>
      <c r="G249" s="2" t="str">
        <f>_xlfn.XLOOKUP(F249,Productos!B:B,Productos!C:C)</f>
        <v>UN</v>
      </c>
      <c r="H249" s="12">
        <v>2</v>
      </c>
      <c r="I249" s="10">
        <v>1400</v>
      </c>
      <c r="J249" s="10"/>
      <c r="K249" s="10">
        <f t="shared" ref="K249:K250" si="5">ROUND((H249*I249)-J249, 0)</f>
        <v>2800</v>
      </c>
    </row>
    <row r="250" spans="1:11" x14ac:dyDescent="0.3">
      <c r="A250" s="2">
        <f>IF(_xlfn.CONCAT(B250:C250)=_xlfn.CONCAT(B249:C249),MAX($A$2:A249),MAX($A$2:A249)+1)</f>
        <v>112</v>
      </c>
      <c r="B250" s="3">
        <v>45354</v>
      </c>
      <c r="C250" s="2" t="s">
        <v>279</v>
      </c>
      <c r="D250" s="47" t="str">
        <f>_xlfn.XLOOKUP(C250,Proveedores!A:A,Proveedores!B:B)</f>
        <v>GALPON</v>
      </c>
      <c r="E250" s="2">
        <v>1016</v>
      </c>
      <c r="F250" s="2" t="str">
        <f>_xlfn.XLOOKUP(E250,Productos!A:A,Productos!B:B)</f>
        <v>HELADO CASA</v>
      </c>
      <c r="G250" s="2" t="str">
        <f>_xlfn.XLOOKUP(F250,Productos!B:B,Productos!C:C)</f>
        <v>UN</v>
      </c>
      <c r="H250" s="12">
        <v>1</v>
      </c>
      <c r="I250" s="10">
        <v>890</v>
      </c>
      <c r="J250" s="10"/>
      <c r="K250" s="10">
        <f t="shared" si="5"/>
        <v>890</v>
      </c>
    </row>
    <row r="251" spans="1:11" x14ac:dyDescent="0.3">
      <c r="A251" s="2">
        <f>IF(_xlfn.CONCAT(B251:C251)=_xlfn.CONCAT(B250:C250),MAX($A$2:A250),MAX($A$2:A250)+1)</f>
        <v>113</v>
      </c>
      <c r="B251" s="3">
        <v>45379</v>
      </c>
      <c r="C251" s="2" t="s">
        <v>119</v>
      </c>
      <c r="D251" s="47" t="str">
        <f>_xlfn.XLOOKUP(C251,Proveedores!A:A,Proveedores!B:B)</f>
        <v>FABRICA DE BANDEJAS VANNI</v>
      </c>
      <c r="E251" s="2">
        <v>73</v>
      </c>
      <c r="F251" s="2" t="str">
        <f>_xlfn.XLOOKUP(E251,Productos!A:A,Productos!B:B)</f>
        <v>ENVASES REDONDO CARTON (CONSOME 8OZ)</v>
      </c>
      <c r="G251" s="2" t="str">
        <f>_xlfn.XLOOKUP(F251,Productos!B:B,Productos!C:C)</f>
        <v>UN</v>
      </c>
      <c r="H251" s="12">
        <v>150</v>
      </c>
      <c r="I251" s="10">
        <v>67.22</v>
      </c>
      <c r="J251" s="10"/>
      <c r="K251" s="10">
        <f t="shared" si="3"/>
        <v>10083</v>
      </c>
    </row>
    <row r="252" spans="1:11" x14ac:dyDescent="0.3">
      <c r="A252" s="2">
        <f>IF(_xlfn.CONCAT(B252:C252)=_xlfn.CONCAT(B251:C251),MAX($A$2:A251),MAX($A$2:A251)+1)</f>
        <v>113</v>
      </c>
      <c r="B252" s="3">
        <v>45379</v>
      </c>
      <c r="C252" s="2" t="s">
        <v>119</v>
      </c>
      <c r="D252" s="47" t="str">
        <f>_xlfn.XLOOKUP(C252,Proveedores!A:A,Proveedores!B:B)</f>
        <v>FABRICA DE BANDEJAS VANNI</v>
      </c>
      <c r="E252" s="2">
        <v>74</v>
      </c>
      <c r="F252" s="2" t="str">
        <f>_xlfn.XLOOKUP(E252,Productos!A:A,Productos!B:B)</f>
        <v>TAPA ENVASE REDONDO</v>
      </c>
      <c r="G252" s="2" t="str">
        <f>_xlfn.XLOOKUP(F252,Productos!B:B,Productos!C:C)</f>
        <v>UN</v>
      </c>
      <c r="H252" s="12">
        <v>150</v>
      </c>
      <c r="I252" s="10">
        <v>38.450000000000003</v>
      </c>
      <c r="J252" s="10"/>
      <c r="K252" s="10">
        <f t="shared" si="3"/>
        <v>5768</v>
      </c>
    </row>
    <row r="253" spans="1:11" x14ac:dyDescent="0.3">
      <c r="A253" s="2">
        <f>IF(_xlfn.CONCAT(B253:C253)=_xlfn.CONCAT(B252:C252),MAX($A$2:A252),MAX($A$2:A252)+1)</f>
        <v>114</v>
      </c>
      <c r="B253" s="3">
        <v>45373</v>
      </c>
      <c r="C253" s="2" t="s">
        <v>233</v>
      </c>
      <c r="D253" s="47" t="str">
        <f>_xlfn.XLOOKUP(C253,Proveedores!A:A,Proveedores!B:B)</f>
        <v>AURIGAS - ABASTIBLE</v>
      </c>
      <c r="E253" s="2">
        <v>1006</v>
      </c>
      <c r="F253" s="2" t="str">
        <f>_xlfn.XLOOKUP(E253,Productos!A:A,Productos!B:B)</f>
        <v>GAS - GALONES</v>
      </c>
      <c r="G253" s="2" t="str">
        <f>_xlfn.XLOOKUP(F253,Productos!B:B,Productos!C:C)</f>
        <v>UN</v>
      </c>
      <c r="H253" s="12">
        <v>1</v>
      </c>
      <c r="I253" s="10">
        <v>22100</v>
      </c>
      <c r="J253" s="10"/>
      <c r="K253" s="10">
        <f t="shared" si="3"/>
        <v>22100</v>
      </c>
    </row>
    <row r="254" spans="1:11" x14ac:dyDescent="0.3">
      <c r="A254" s="2">
        <f>IF(_xlfn.CONCAT(B254:C254)=_xlfn.CONCAT(B253:C253),MAX($A$2:A253),MAX($A$2:A253)+1)</f>
        <v>115</v>
      </c>
      <c r="B254" s="3">
        <v>45371</v>
      </c>
      <c r="C254" s="2" t="s">
        <v>323</v>
      </c>
      <c r="D254" s="47" t="str">
        <f>_xlfn.XLOOKUP(C254,Proveedores!A:A,Proveedores!B:B)</f>
        <v>AGUAS GONZALO</v>
      </c>
      <c r="E254" s="2">
        <v>1012</v>
      </c>
      <c r="F254" s="2" t="str">
        <f>_xlfn.XLOOKUP(E254,Productos!A:A,Productos!B:B)</f>
        <v>AGUA BIDON</v>
      </c>
      <c r="G254" s="2" t="str">
        <f>_xlfn.XLOOKUP(F254,Productos!B:B,Productos!C:C)</f>
        <v>UN</v>
      </c>
      <c r="H254" s="12">
        <v>2</v>
      </c>
      <c r="I254" s="10">
        <v>2000</v>
      </c>
      <c r="J254" s="10"/>
      <c r="K254" s="10">
        <f t="shared" si="3"/>
        <v>4000</v>
      </c>
    </row>
    <row r="255" spans="1:11" x14ac:dyDescent="0.3">
      <c r="A255" s="2">
        <f>IF(_xlfn.CONCAT(B255:C255)=_xlfn.CONCAT(B254:C254),MAX($A$2:A254),MAX($A$2:A254)+1)</f>
        <v>116</v>
      </c>
      <c r="B255" s="3">
        <v>45354</v>
      </c>
      <c r="C255" s="2" t="s">
        <v>116</v>
      </c>
      <c r="D255" s="47" t="str">
        <f>_xlfn.XLOOKUP(C255,Proveedores!A:A,Proveedores!B:B)</f>
        <v>EMPRESA COMERCIAL LA VEGA</v>
      </c>
      <c r="E255" s="2">
        <v>56</v>
      </c>
      <c r="F255" s="2" t="str">
        <f>_xlfn.XLOOKUP(E255,Productos!A:A,Productos!B:B)</f>
        <v>VERDURAS</v>
      </c>
      <c r="G255" s="2" t="str">
        <f>_xlfn.XLOOKUP(F255,Productos!B:B,Productos!C:C)</f>
        <v>UN</v>
      </c>
      <c r="H255" s="12">
        <v>1</v>
      </c>
      <c r="I255" s="10">
        <v>1350</v>
      </c>
      <c r="J255" s="10"/>
      <c r="K255" s="10">
        <f t="shared" si="3"/>
        <v>1350</v>
      </c>
    </row>
    <row r="256" spans="1:11" x14ac:dyDescent="0.3">
      <c r="A256" s="2">
        <f>IF(_xlfn.CONCAT(B256:C256)=_xlfn.CONCAT(B255:C255),MAX($A$2:A255),MAX($A$2:A255)+1)</f>
        <v>117</v>
      </c>
      <c r="B256" s="3">
        <v>45355</v>
      </c>
      <c r="C256" s="2" t="s">
        <v>116</v>
      </c>
      <c r="D256" s="47" t="str">
        <f>_xlfn.XLOOKUP(C256,Proveedores!A:A,Proveedores!B:B)</f>
        <v>EMPRESA COMERCIAL LA VEGA</v>
      </c>
      <c r="E256" s="2">
        <v>56</v>
      </c>
      <c r="F256" s="2" t="str">
        <f>_xlfn.XLOOKUP(E256,Productos!A:A,Productos!B:B)</f>
        <v>VERDURAS</v>
      </c>
      <c r="G256" s="2" t="str">
        <f>_xlfn.XLOOKUP(F256,Productos!B:B,Productos!C:C)</f>
        <v>UN</v>
      </c>
      <c r="H256" s="12">
        <v>1</v>
      </c>
      <c r="I256" s="10">
        <v>2900</v>
      </c>
      <c r="J256" s="10"/>
      <c r="K256" s="10">
        <f t="shared" si="3"/>
        <v>2900</v>
      </c>
    </row>
    <row r="257" spans="1:11" x14ac:dyDescent="0.3">
      <c r="A257" s="2">
        <f>IF(_xlfn.CONCAT(B257:C257)=_xlfn.CONCAT(B256:C256),MAX($A$2:A256),MAX($A$2:A256)+1)</f>
        <v>118</v>
      </c>
      <c r="B257" s="3">
        <v>45356</v>
      </c>
      <c r="C257" s="2" t="s">
        <v>116</v>
      </c>
      <c r="D257" s="47" t="str">
        <f>_xlfn.XLOOKUP(C257,Proveedores!A:A,Proveedores!B:B)</f>
        <v>EMPRESA COMERCIAL LA VEGA</v>
      </c>
      <c r="E257" s="2">
        <v>56</v>
      </c>
      <c r="F257" s="2" t="str">
        <f>_xlfn.XLOOKUP(E257,Productos!A:A,Productos!B:B)</f>
        <v>VERDURAS</v>
      </c>
      <c r="G257" s="2" t="str">
        <f>_xlfn.XLOOKUP(F257,Productos!B:B,Productos!C:C)</f>
        <v>UN</v>
      </c>
      <c r="H257" s="12">
        <v>1</v>
      </c>
      <c r="I257" s="10">
        <v>4000</v>
      </c>
      <c r="J257" s="10"/>
      <c r="K257" s="10">
        <f t="shared" si="3"/>
        <v>4000</v>
      </c>
    </row>
    <row r="258" spans="1:11" x14ac:dyDescent="0.3">
      <c r="A258" s="2">
        <f>IF(_xlfn.CONCAT(B258:C258)=_xlfn.CONCAT(B257:C257),MAX($A$2:A257),MAX($A$2:A257)+1)</f>
        <v>119</v>
      </c>
      <c r="B258" s="3">
        <v>45358</v>
      </c>
      <c r="C258" s="2" t="s">
        <v>116</v>
      </c>
      <c r="D258" s="47" t="str">
        <f>_xlfn.XLOOKUP(C258,Proveedores!A:A,Proveedores!B:B)</f>
        <v>EMPRESA COMERCIAL LA VEGA</v>
      </c>
      <c r="E258" s="2">
        <v>56</v>
      </c>
      <c r="F258" s="2" t="str">
        <f>_xlfn.XLOOKUP(E258,Productos!A:A,Productos!B:B)</f>
        <v>VERDURAS</v>
      </c>
      <c r="G258" s="2" t="str">
        <f>_xlfn.XLOOKUP(F258,Productos!B:B,Productos!C:C)</f>
        <v>UN</v>
      </c>
      <c r="H258" s="12">
        <v>1</v>
      </c>
      <c r="I258" s="10">
        <v>8950</v>
      </c>
      <c r="J258" s="10"/>
      <c r="K258" s="10">
        <f t="shared" ref="K258:K321" si="6">ROUND((H258*I258)-J258, 0)</f>
        <v>8950</v>
      </c>
    </row>
    <row r="259" spans="1:11" x14ac:dyDescent="0.3">
      <c r="A259" s="2">
        <f>IF(_xlfn.CONCAT(B259:C259)=_xlfn.CONCAT(B258:C258),MAX($A$2:A258),MAX($A$2:A258)+1)</f>
        <v>120</v>
      </c>
      <c r="B259" s="3">
        <v>45359</v>
      </c>
      <c r="C259" s="2" t="s">
        <v>116</v>
      </c>
      <c r="D259" s="47" t="str">
        <f>_xlfn.XLOOKUP(C259,Proveedores!A:A,Proveedores!B:B)</f>
        <v>EMPRESA COMERCIAL LA VEGA</v>
      </c>
      <c r="E259" s="2">
        <v>56</v>
      </c>
      <c r="F259" s="2" t="str">
        <f>_xlfn.XLOOKUP(E259,Productos!A:A,Productos!B:B)</f>
        <v>VERDURAS</v>
      </c>
      <c r="G259" s="2" t="str">
        <f>_xlfn.XLOOKUP(F259,Productos!B:B,Productos!C:C)</f>
        <v>UN</v>
      </c>
      <c r="H259" s="12">
        <v>1</v>
      </c>
      <c r="I259" s="10">
        <v>1000</v>
      </c>
      <c r="J259" s="10"/>
      <c r="K259" s="10">
        <f t="shared" si="6"/>
        <v>1000</v>
      </c>
    </row>
    <row r="260" spans="1:11" x14ac:dyDescent="0.3">
      <c r="A260" s="2">
        <f>IF(_xlfn.CONCAT(B260:C260)=_xlfn.CONCAT(B259:C259),MAX($A$2:A259),MAX($A$2:A259)+1)</f>
        <v>121</v>
      </c>
      <c r="B260" s="3">
        <v>45360</v>
      </c>
      <c r="C260" s="2" t="s">
        <v>116</v>
      </c>
      <c r="D260" s="47" t="str">
        <f>_xlfn.XLOOKUP(C260,Proveedores!A:A,Proveedores!B:B)</f>
        <v>EMPRESA COMERCIAL LA VEGA</v>
      </c>
      <c r="E260" s="2">
        <v>56</v>
      </c>
      <c r="F260" s="2" t="str">
        <f>_xlfn.XLOOKUP(E260,Productos!A:A,Productos!B:B)</f>
        <v>VERDURAS</v>
      </c>
      <c r="G260" s="2" t="str">
        <f>_xlfn.XLOOKUP(F260,Productos!B:B,Productos!C:C)</f>
        <v>UN</v>
      </c>
      <c r="H260" s="12">
        <v>1</v>
      </c>
      <c r="I260" s="10">
        <v>8100</v>
      </c>
      <c r="J260" s="10"/>
      <c r="K260" s="10">
        <f t="shared" si="6"/>
        <v>8100</v>
      </c>
    </row>
    <row r="261" spans="1:11" x14ac:dyDescent="0.3">
      <c r="A261" s="2">
        <f>IF(_xlfn.CONCAT(B261:C261)=_xlfn.CONCAT(B260:C260),MAX($A$2:A260),MAX($A$2:A260)+1)</f>
        <v>122</v>
      </c>
      <c r="B261" s="3">
        <v>45361</v>
      </c>
      <c r="C261" s="2" t="s">
        <v>116</v>
      </c>
      <c r="D261" s="47" t="str">
        <f>_xlfn.XLOOKUP(C261,Proveedores!A:A,Proveedores!B:B)</f>
        <v>EMPRESA COMERCIAL LA VEGA</v>
      </c>
      <c r="E261" s="2">
        <v>56</v>
      </c>
      <c r="F261" s="2" t="str">
        <f>_xlfn.XLOOKUP(E261,Productos!A:A,Productos!B:B)</f>
        <v>VERDURAS</v>
      </c>
      <c r="G261" s="2" t="str">
        <f>_xlfn.XLOOKUP(F261,Productos!B:B,Productos!C:C)</f>
        <v>UN</v>
      </c>
      <c r="H261" s="12">
        <v>1</v>
      </c>
      <c r="I261" s="10">
        <v>3670</v>
      </c>
      <c r="J261" s="10"/>
      <c r="K261" s="10">
        <f t="shared" si="6"/>
        <v>3670</v>
      </c>
    </row>
    <row r="262" spans="1:11" x14ac:dyDescent="0.3">
      <c r="A262" s="2">
        <f>IF(_xlfn.CONCAT(B262:C262)=_xlfn.CONCAT(B261:C261),MAX($A$2:A261),MAX($A$2:A261)+1)</f>
        <v>123</v>
      </c>
      <c r="B262" s="3">
        <v>45362</v>
      </c>
      <c r="C262" s="2" t="s">
        <v>116</v>
      </c>
      <c r="D262" s="47" t="str">
        <f>_xlfn.XLOOKUP(C262,Proveedores!A:A,Proveedores!B:B)</f>
        <v>EMPRESA COMERCIAL LA VEGA</v>
      </c>
      <c r="E262" s="2">
        <v>56</v>
      </c>
      <c r="F262" s="2" t="str">
        <f>_xlfn.XLOOKUP(E262,Productos!A:A,Productos!B:B)</f>
        <v>VERDURAS</v>
      </c>
      <c r="G262" s="2" t="str">
        <f>_xlfn.XLOOKUP(F262,Productos!B:B,Productos!C:C)</f>
        <v>UN</v>
      </c>
      <c r="H262" s="12">
        <v>1</v>
      </c>
      <c r="I262" s="10">
        <v>1650</v>
      </c>
      <c r="J262" s="10"/>
      <c r="K262" s="10">
        <f t="shared" si="6"/>
        <v>1650</v>
      </c>
    </row>
    <row r="263" spans="1:11" x14ac:dyDescent="0.3">
      <c r="A263" s="2">
        <f>IF(_xlfn.CONCAT(B263:C263)=_xlfn.CONCAT(B262:C262),MAX($A$2:A262),MAX($A$2:A262)+1)</f>
        <v>123</v>
      </c>
      <c r="B263" s="3">
        <v>45362</v>
      </c>
      <c r="C263" s="2" t="s">
        <v>116</v>
      </c>
      <c r="D263" s="47" t="str">
        <f>_xlfn.XLOOKUP(C263,Proveedores!A:A,Proveedores!B:B)</f>
        <v>EMPRESA COMERCIAL LA VEGA</v>
      </c>
      <c r="E263" s="2">
        <v>56</v>
      </c>
      <c r="F263" s="2" t="str">
        <f>_xlfn.XLOOKUP(E263,Productos!A:A,Productos!B:B)</f>
        <v>VERDURAS</v>
      </c>
      <c r="G263" s="2" t="str">
        <f>_xlfn.XLOOKUP(F263,Productos!B:B,Productos!C:C)</f>
        <v>UN</v>
      </c>
      <c r="H263" s="12">
        <v>1</v>
      </c>
      <c r="I263" s="10">
        <v>1700</v>
      </c>
      <c r="J263" s="10"/>
      <c r="K263" s="10">
        <f t="shared" si="6"/>
        <v>1700</v>
      </c>
    </row>
    <row r="264" spans="1:11" x14ac:dyDescent="0.3">
      <c r="A264" s="2">
        <f>IF(_xlfn.CONCAT(B264:C264)=_xlfn.CONCAT(B263:C263),MAX($A$2:A263),MAX($A$2:A263)+1)</f>
        <v>124</v>
      </c>
      <c r="B264" s="3">
        <v>45364</v>
      </c>
      <c r="C264" s="2" t="s">
        <v>116</v>
      </c>
      <c r="D264" s="47" t="str">
        <f>_xlfn.XLOOKUP(C264,Proveedores!A:A,Proveedores!B:B)</f>
        <v>EMPRESA COMERCIAL LA VEGA</v>
      </c>
      <c r="E264" s="2">
        <v>56</v>
      </c>
      <c r="F264" s="2" t="str">
        <f>_xlfn.XLOOKUP(E264,Productos!A:A,Productos!B:B)</f>
        <v>VERDURAS</v>
      </c>
      <c r="G264" s="2" t="str">
        <f>_xlfn.XLOOKUP(F264,Productos!B:B,Productos!C:C)</f>
        <v>UN</v>
      </c>
      <c r="H264" s="12">
        <v>1</v>
      </c>
      <c r="I264" s="10">
        <v>4000</v>
      </c>
      <c r="J264" s="10"/>
      <c r="K264" s="10">
        <f t="shared" si="6"/>
        <v>4000</v>
      </c>
    </row>
    <row r="265" spans="1:11" x14ac:dyDescent="0.3">
      <c r="A265" s="2">
        <f>IF(_xlfn.CONCAT(B265:C265)=_xlfn.CONCAT(B264:C264),MAX($A$2:A264),MAX($A$2:A264)+1)</f>
        <v>125</v>
      </c>
      <c r="B265" s="3">
        <v>45365</v>
      </c>
      <c r="C265" s="2" t="s">
        <v>116</v>
      </c>
      <c r="D265" s="47" t="str">
        <f>_xlfn.XLOOKUP(C265,Proveedores!A:A,Proveedores!B:B)</f>
        <v>EMPRESA COMERCIAL LA VEGA</v>
      </c>
      <c r="E265" s="2">
        <v>56</v>
      </c>
      <c r="F265" s="2" t="str">
        <f>_xlfn.XLOOKUP(E265,Productos!A:A,Productos!B:B)</f>
        <v>VERDURAS</v>
      </c>
      <c r="G265" s="2" t="str">
        <f>_xlfn.XLOOKUP(F265,Productos!B:B,Productos!C:C)</f>
        <v>UN</v>
      </c>
      <c r="H265" s="12">
        <v>1</v>
      </c>
      <c r="I265" s="10">
        <v>3900</v>
      </c>
      <c r="J265" s="10"/>
      <c r="K265" s="10">
        <f t="shared" si="6"/>
        <v>3900</v>
      </c>
    </row>
    <row r="266" spans="1:11" x14ac:dyDescent="0.3">
      <c r="A266" s="2">
        <f>IF(_xlfn.CONCAT(B266:C266)=_xlfn.CONCAT(B265:C265),MAX($A$2:A265),MAX($A$2:A265)+1)</f>
        <v>125</v>
      </c>
      <c r="B266" s="3">
        <v>45365</v>
      </c>
      <c r="C266" s="2" t="s">
        <v>116</v>
      </c>
      <c r="D266" s="47" t="str">
        <f>_xlfn.XLOOKUP(C266,Proveedores!A:A,Proveedores!B:B)</f>
        <v>EMPRESA COMERCIAL LA VEGA</v>
      </c>
      <c r="E266" s="2">
        <v>56</v>
      </c>
      <c r="F266" s="2" t="str">
        <f>_xlfn.XLOOKUP(E266,Productos!A:A,Productos!B:B)</f>
        <v>VERDURAS</v>
      </c>
      <c r="G266" s="2" t="str">
        <f>_xlfn.XLOOKUP(F266,Productos!B:B,Productos!C:C)</f>
        <v>UN</v>
      </c>
      <c r="H266" s="12">
        <v>1</v>
      </c>
      <c r="I266" s="10">
        <v>2000</v>
      </c>
      <c r="J266" s="10"/>
      <c r="K266" s="10">
        <f t="shared" si="6"/>
        <v>2000</v>
      </c>
    </row>
    <row r="267" spans="1:11" x14ac:dyDescent="0.3">
      <c r="A267" s="2">
        <f>IF(_xlfn.CONCAT(B267:C267)=_xlfn.CONCAT(B266:C266),MAX($A$2:A266),MAX($A$2:A266)+1)</f>
        <v>126</v>
      </c>
      <c r="B267" s="3">
        <v>45367</v>
      </c>
      <c r="C267" s="2" t="s">
        <v>116</v>
      </c>
      <c r="D267" s="47" t="str">
        <f>_xlfn.XLOOKUP(C267,Proveedores!A:A,Proveedores!B:B)</f>
        <v>EMPRESA COMERCIAL LA VEGA</v>
      </c>
      <c r="E267" s="2">
        <v>56</v>
      </c>
      <c r="F267" s="2" t="str">
        <f>_xlfn.XLOOKUP(E267,Productos!A:A,Productos!B:B)</f>
        <v>VERDURAS</v>
      </c>
      <c r="G267" s="2" t="str">
        <f>_xlfn.XLOOKUP(F267,Productos!B:B,Productos!C:C)</f>
        <v>UN</v>
      </c>
      <c r="H267" s="12">
        <v>1</v>
      </c>
      <c r="I267" s="10">
        <v>3500</v>
      </c>
      <c r="J267" s="10"/>
      <c r="K267" s="10">
        <f t="shared" si="6"/>
        <v>3500</v>
      </c>
    </row>
    <row r="268" spans="1:11" x14ac:dyDescent="0.3">
      <c r="A268" s="2">
        <f>IF(_xlfn.CONCAT(B268:C268)=_xlfn.CONCAT(B267:C267),MAX($A$2:A267),MAX($A$2:A267)+1)</f>
        <v>127</v>
      </c>
      <c r="B268" s="3" t="s">
        <v>945</v>
      </c>
      <c r="C268" s="2" t="s">
        <v>116</v>
      </c>
      <c r="D268" s="47" t="str">
        <f>_xlfn.XLOOKUP(C268,Proveedores!A:A,Proveedores!B:B)</f>
        <v>EMPRESA COMERCIAL LA VEGA</v>
      </c>
      <c r="E268" s="2">
        <v>56</v>
      </c>
      <c r="F268" s="2" t="str">
        <f>_xlfn.XLOOKUP(E268,Productos!A:A,Productos!B:B)</f>
        <v>VERDURAS</v>
      </c>
      <c r="G268" s="2" t="str">
        <f>_xlfn.XLOOKUP(F268,Productos!B:B,Productos!C:C)</f>
        <v>UN</v>
      </c>
      <c r="H268" s="12">
        <v>1</v>
      </c>
      <c r="I268" s="10">
        <v>2400</v>
      </c>
      <c r="J268" s="10"/>
      <c r="K268" s="10">
        <f t="shared" si="6"/>
        <v>2400</v>
      </c>
    </row>
    <row r="269" spans="1:11" x14ac:dyDescent="0.3">
      <c r="A269" s="2">
        <f>IF(_xlfn.CONCAT(B269:C269)=_xlfn.CONCAT(B268:C268),MAX($A$2:A268),MAX($A$2:A268)+1)</f>
        <v>128</v>
      </c>
      <c r="B269" s="3">
        <v>45369</v>
      </c>
      <c r="C269" s="2" t="s">
        <v>116</v>
      </c>
      <c r="D269" s="47" t="str">
        <f>_xlfn.XLOOKUP(C269,Proveedores!A:A,Proveedores!B:B)</f>
        <v>EMPRESA COMERCIAL LA VEGA</v>
      </c>
      <c r="E269" s="2">
        <v>56</v>
      </c>
      <c r="F269" s="2" t="str">
        <f>_xlfn.XLOOKUP(E269,Productos!A:A,Productos!B:B)</f>
        <v>VERDURAS</v>
      </c>
      <c r="G269" s="2" t="str">
        <f>_xlfn.XLOOKUP(F269,Productos!B:B,Productos!C:C)</f>
        <v>UN</v>
      </c>
      <c r="H269" s="12">
        <v>1</v>
      </c>
      <c r="I269" s="10">
        <v>2800</v>
      </c>
      <c r="J269" s="10"/>
      <c r="K269" s="10">
        <f t="shared" si="6"/>
        <v>2800</v>
      </c>
    </row>
    <row r="270" spans="1:11" x14ac:dyDescent="0.3">
      <c r="A270" s="2">
        <f>IF(_xlfn.CONCAT(B270:C270)=_xlfn.CONCAT(B269:C269),MAX($A$2:A269),MAX($A$2:A269)+1)</f>
        <v>129</v>
      </c>
      <c r="B270" s="3">
        <v>45373</v>
      </c>
      <c r="C270" s="2" t="s">
        <v>116</v>
      </c>
      <c r="D270" s="47" t="str">
        <f>_xlfn.XLOOKUP(C270,Proveedores!A:A,Proveedores!B:B)</f>
        <v>EMPRESA COMERCIAL LA VEGA</v>
      </c>
      <c r="E270" s="2">
        <v>56</v>
      </c>
      <c r="F270" s="2" t="str">
        <f>_xlfn.XLOOKUP(E270,Productos!A:A,Productos!B:B)</f>
        <v>VERDURAS</v>
      </c>
      <c r="G270" s="2" t="str">
        <f>_xlfn.XLOOKUP(F270,Productos!B:B,Productos!C:C)</f>
        <v>UN</v>
      </c>
      <c r="H270" s="12">
        <v>1</v>
      </c>
      <c r="I270" s="10">
        <v>3250</v>
      </c>
      <c r="J270" s="10"/>
      <c r="K270" s="10">
        <f t="shared" si="6"/>
        <v>3250</v>
      </c>
    </row>
    <row r="271" spans="1:11" x14ac:dyDescent="0.3">
      <c r="A271" s="2">
        <f>IF(_xlfn.CONCAT(B271:C271)=_xlfn.CONCAT(B270:C270),MAX($A$2:A270),MAX($A$2:A270)+1)</f>
        <v>130</v>
      </c>
      <c r="B271" s="3">
        <v>45374</v>
      </c>
      <c r="C271" s="2" t="s">
        <v>116</v>
      </c>
      <c r="D271" s="47" t="str">
        <f>_xlfn.XLOOKUP(C271,Proveedores!A:A,Proveedores!B:B)</f>
        <v>EMPRESA COMERCIAL LA VEGA</v>
      </c>
      <c r="E271" s="2">
        <v>56</v>
      </c>
      <c r="F271" s="2" t="str">
        <f>_xlfn.XLOOKUP(E271,Productos!A:A,Productos!B:B)</f>
        <v>VERDURAS</v>
      </c>
      <c r="G271" s="2" t="str">
        <f>_xlfn.XLOOKUP(F271,Productos!B:B,Productos!C:C)</f>
        <v>UN</v>
      </c>
      <c r="H271" s="12">
        <v>1</v>
      </c>
      <c r="I271" s="10">
        <v>1000</v>
      </c>
      <c r="J271" s="10"/>
      <c r="K271" s="10">
        <f t="shared" si="6"/>
        <v>1000</v>
      </c>
    </row>
    <row r="272" spans="1:11" x14ac:dyDescent="0.3">
      <c r="A272" s="2">
        <f>IF(_xlfn.CONCAT(B272:C272)=_xlfn.CONCAT(B271:C271),MAX($A$2:A271),MAX($A$2:A271)+1)</f>
        <v>131</v>
      </c>
      <c r="B272" s="3">
        <v>45378</v>
      </c>
      <c r="C272" s="2" t="s">
        <v>116</v>
      </c>
      <c r="D272" s="47" t="str">
        <f>_xlfn.XLOOKUP(C272,Proveedores!A:A,Proveedores!B:B)</f>
        <v>EMPRESA COMERCIAL LA VEGA</v>
      </c>
      <c r="E272" s="2">
        <v>56</v>
      </c>
      <c r="F272" s="2" t="str">
        <f>_xlfn.XLOOKUP(E272,Productos!A:A,Productos!B:B)</f>
        <v>VERDURAS</v>
      </c>
      <c r="G272" s="2" t="str">
        <f>_xlfn.XLOOKUP(F272,Productos!B:B,Productos!C:C)</f>
        <v>UN</v>
      </c>
      <c r="H272" s="12">
        <v>1</v>
      </c>
      <c r="I272" s="10">
        <v>3370</v>
      </c>
      <c r="J272" s="10"/>
      <c r="K272" s="10">
        <f t="shared" si="6"/>
        <v>3370</v>
      </c>
    </row>
    <row r="273" spans="1:11" x14ac:dyDescent="0.3">
      <c r="A273" s="2">
        <f>IF(_xlfn.CONCAT(B273:C273)=_xlfn.CONCAT(B272:C272),MAX($A$2:A272),MAX($A$2:A272)+1)</f>
        <v>132</v>
      </c>
      <c r="B273" s="3">
        <v>45376</v>
      </c>
      <c r="C273" s="2" t="s">
        <v>116</v>
      </c>
      <c r="D273" s="47" t="str">
        <f>_xlfn.XLOOKUP(C273,Proveedores!A:A,Proveedores!B:B)</f>
        <v>EMPRESA COMERCIAL LA VEGA</v>
      </c>
      <c r="E273" s="2">
        <v>56</v>
      </c>
      <c r="F273" s="2" t="str">
        <f>_xlfn.XLOOKUP(E273,Productos!A:A,Productos!B:B)</f>
        <v>VERDURAS</v>
      </c>
      <c r="G273" s="2" t="str">
        <f>_xlfn.XLOOKUP(F273,Productos!B:B,Productos!C:C)</f>
        <v>UN</v>
      </c>
      <c r="H273" s="12">
        <v>1</v>
      </c>
      <c r="I273" s="10">
        <v>7950</v>
      </c>
      <c r="J273" s="10"/>
      <c r="K273" s="10">
        <f t="shared" si="6"/>
        <v>7950</v>
      </c>
    </row>
    <row r="274" spans="1:11" x14ac:dyDescent="0.3">
      <c r="A274" s="2">
        <f>IF(_xlfn.CONCAT(B274:C274)=_xlfn.CONCAT(B273:C273),MAX($A$2:A273),MAX($A$2:A273)+1)</f>
        <v>133</v>
      </c>
      <c r="B274" s="3">
        <v>45375</v>
      </c>
      <c r="C274" s="2" t="s">
        <v>221</v>
      </c>
      <c r="D274" s="47" t="str">
        <f>_xlfn.XLOOKUP(C274,Proveedores!A:A,Proveedores!B:B)</f>
        <v>FAMA</v>
      </c>
      <c r="E274" s="2">
        <v>1008</v>
      </c>
      <c r="F274" s="2" t="str">
        <f>_xlfn.XLOOKUP(E274,Productos!A:A,Productos!B:B)</f>
        <v>PAN CASA</v>
      </c>
      <c r="G274" s="2" t="str">
        <f>_xlfn.XLOOKUP(F274,Productos!B:B,Productos!C:C)</f>
        <v>KG</v>
      </c>
      <c r="H274" s="12">
        <v>0.54216867469879515</v>
      </c>
      <c r="I274" s="10">
        <v>2490</v>
      </c>
      <c r="J274" s="10"/>
      <c r="K274" s="10">
        <f t="shared" si="6"/>
        <v>1350</v>
      </c>
    </row>
    <row r="275" spans="1:11" x14ac:dyDescent="0.3">
      <c r="A275" s="2">
        <f>IF(_xlfn.CONCAT(B275:C275)=_xlfn.CONCAT(B274:C274),MAX($A$2:A274),MAX($A$2:A274)+1)</f>
        <v>134</v>
      </c>
      <c r="B275" s="3">
        <v>45377</v>
      </c>
      <c r="C275" s="2" t="s">
        <v>194</v>
      </c>
      <c r="D275" s="47" t="str">
        <f>_xlfn.XLOOKUP(C275,Proveedores!A:A,Proveedores!B:B)</f>
        <v>FRUNA</v>
      </c>
      <c r="E275" s="2">
        <v>53</v>
      </c>
      <c r="F275" s="2" t="str">
        <f>_xlfn.XLOOKUP(E275,Productos!A:A,Productos!B:B)</f>
        <v>HUEVOS CHOCOLATE</v>
      </c>
      <c r="G275" s="2" t="str">
        <f>_xlfn.XLOOKUP(F275,Productos!B:B,Productos!C:C)</f>
        <v>UN</v>
      </c>
      <c r="H275" s="12">
        <v>12</v>
      </c>
      <c r="I275" s="10">
        <v>700</v>
      </c>
      <c r="J275" s="10"/>
      <c r="K275" s="10">
        <f t="shared" si="6"/>
        <v>8400</v>
      </c>
    </row>
    <row r="276" spans="1:11" x14ac:dyDescent="0.3">
      <c r="A276" s="2">
        <f>IF(_xlfn.CONCAT(B276:C276)=_xlfn.CONCAT(B275:C275),MAX($A$2:A275),MAX($A$2:A275)+1)</f>
        <v>135</v>
      </c>
      <c r="B276" s="3">
        <v>45377</v>
      </c>
      <c r="C276" s="2" t="s">
        <v>327</v>
      </c>
      <c r="D276" s="47" t="str">
        <f>_xlfn.XLOOKUP(C276,Proveedores!A:A,Proveedores!B:B)</f>
        <v>LIQUIMAX</v>
      </c>
      <c r="E276" s="2">
        <v>111</v>
      </c>
      <c r="F276" s="2" t="str">
        <f>_xlfn.XLOOKUP(E276,Productos!A:A,Productos!B:B)</f>
        <v>BOLSAS</v>
      </c>
      <c r="G276" s="2" t="str">
        <f>_xlfn.XLOOKUP(F276,Productos!B:B,Productos!C:C)</f>
        <v>UN</v>
      </c>
      <c r="H276" s="12">
        <v>1</v>
      </c>
      <c r="I276" s="10">
        <v>990</v>
      </c>
      <c r="J276" s="10"/>
      <c r="K276" s="10">
        <f t="shared" si="6"/>
        <v>990</v>
      </c>
    </row>
    <row r="277" spans="1:11" x14ac:dyDescent="0.3">
      <c r="A277" s="2">
        <f>IF(_xlfn.CONCAT(B277:C277)=_xlfn.CONCAT(B276:C276),MAX($A$2:A276),MAX($A$2:A276)+1)</f>
        <v>136</v>
      </c>
      <c r="B277" s="3">
        <v>45376</v>
      </c>
      <c r="C277" s="2" t="s">
        <v>355</v>
      </c>
      <c r="D277" s="47" t="str">
        <f>_xlfn.XLOOKUP(C277,Proveedores!A:A,Proveedores!B:B)</f>
        <v>SOCIEDAD SANT JULIAN SPA</v>
      </c>
      <c r="E277" s="2">
        <v>-1</v>
      </c>
      <c r="F277" s="2" t="str">
        <f>_xlfn.XLOOKUP(E277,Productos!A:A,Productos!B:B)</f>
        <v>OTROS</v>
      </c>
      <c r="G277" s="2" t="str">
        <f>_xlfn.XLOOKUP(F277,Productos!B:B,Productos!C:C)</f>
        <v>UN</v>
      </c>
      <c r="H277" s="12">
        <v>2</v>
      </c>
      <c r="I277" s="10">
        <v>1890</v>
      </c>
      <c r="J277" s="10"/>
      <c r="K277" s="10">
        <f t="shared" si="6"/>
        <v>3780</v>
      </c>
    </row>
    <row r="278" spans="1:11" x14ac:dyDescent="0.3">
      <c r="A278" s="2">
        <f>IF(_xlfn.CONCAT(B278:C278)=_xlfn.CONCAT(B277:C277),MAX($A$2:A277),MAX($A$2:A277)+1)</f>
        <v>137</v>
      </c>
      <c r="B278" s="3">
        <v>45376</v>
      </c>
      <c r="C278" s="2" t="s">
        <v>108</v>
      </c>
      <c r="D278" s="47" t="str">
        <f>_xlfn.XLOOKUP(C278,Proveedores!A:A,Proveedores!B:B)</f>
        <v>COMERCIAL DE GALLARDO LTDA</v>
      </c>
      <c r="E278" s="2">
        <v>146</v>
      </c>
      <c r="F278" s="2" t="str">
        <f>_xlfn.XLOOKUP(E278,Productos!A:A,Productos!B:B)</f>
        <v>CAMARONES</v>
      </c>
      <c r="G278" s="2" t="str">
        <f>_xlfn.XLOOKUP(F278,Productos!B:B,Productos!C:C)</f>
        <v>KG</v>
      </c>
      <c r="H278" s="12">
        <v>1</v>
      </c>
      <c r="I278" s="10">
        <v>6290</v>
      </c>
      <c r="J278" s="10"/>
      <c r="K278" s="10">
        <f t="shared" si="6"/>
        <v>6290</v>
      </c>
    </row>
    <row r="279" spans="1:11" x14ac:dyDescent="0.3">
      <c r="A279" s="2">
        <f>IF(_xlfn.CONCAT(B279:C279)=_xlfn.CONCAT(B278:C278),MAX($A$2:A278),MAX($A$2:A278)+1)</f>
        <v>137</v>
      </c>
      <c r="B279" s="3">
        <v>45376</v>
      </c>
      <c r="C279" s="2" t="s">
        <v>108</v>
      </c>
      <c r="D279" s="47" t="str">
        <f>_xlfn.XLOOKUP(C279,Proveedores!A:A,Proveedores!B:B)</f>
        <v>COMERCIAL DE GALLARDO LTDA</v>
      </c>
      <c r="E279" s="2">
        <v>1022</v>
      </c>
      <c r="F279" s="2" t="str">
        <f>_xlfn.XLOOKUP(E279,Productos!A:A,Productos!B:B)</f>
        <v>JAMONADA</v>
      </c>
      <c r="G279" s="2" t="str">
        <f>_xlfn.XLOOKUP(F279,Productos!B:B,Productos!C:C)</f>
        <v>KG</v>
      </c>
      <c r="H279" s="12">
        <v>0.255</v>
      </c>
      <c r="I279" s="10">
        <v>7160</v>
      </c>
      <c r="J279" s="10"/>
      <c r="K279" s="10">
        <f t="shared" si="6"/>
        <v>1826</v>
      </c>
    </row>
    <row r="280" spans="1:11" x14ac:dyDescent="0.3">
      <c r="A280" s="2">
        <f>IF(_xlfn.CONCAT(B280:C280)=_xlfn.CONCAT(B279:C279),MAX($A$2:A279),MAX($A$2:A279)+1)</f>
        <v>137</v>
      </c>
      <c r="B280" s="3">
        <v>45376</v>
      </c>
      <c r="C280" s="2" t="s">
        <v>108</v>
      </c>
      <c r="D280" s="47" t="str">
        <f>_xlfn.XLOOKUP(C280,Proveedores!A:A,Proveedores!B:B)</f>
        <v>COMERCIAL DE GALLARDO LTDA</v>
      </c>
      <c r="E280" s="2">
        <v>8</v>
      </c>
      <c r="F280" s="2" t="str">
        <f>_xlfn.XLOOKUP(E280,Productos!A:A,Productos!B:B)</f>
        <v>JAMON</v>
      </c>
      <c r="G280" s="2" t="str">
        <f>_xlfn.XLOOKUP(F280,Productos!B:B,Productos!C:C)</f>
        <v>KG</v>
      </c>
      <c r="H280" s="12">
        <v>0.48</v>
      </c>
      <c r="I280" s="10">
        <v>8200</v>
      </c>
      <c r="J280" s="10"/>
      <c r="K280" s="10">
        <f t="shared" si="6"/>
        <v>3936</v>
      </c>
    </row>
    <row r="281" spans="1:11" x14ac:dyDescent="0.3">
      <c r="A281" s="2">
        <f>IF(_xlfn.CONCAT(B281:C281)=_xlfn.CONCAT(B280:C280),MAX($A$2:A280),MAX($A$2:A280)+1)</f>
        <v>137</v>
      </c>
      <c r="B281" s="3">
        <v>45376</v>
      </c>
      <c r="C281" s="2" t="s">
        <v>108</v>
      </c>
      <c r="D281" s="47" t="str">
        <f>_xlfn.XLOOKUP(C281,Proveedores!A:A,Proveedores!B:B)</f>
        <v>COMERCIAL DE GALLARDO LTDA</v>
      </c>
      <c r="E281" s="2">
        <v>126</v>
      </c>
      <c r="F281" s="2" t="str">
        <f>_xlfn.XLOOKUP(E281,Productos!A:A,Productos!B:B)</f>
        <v>PAVO - PECHUGA</v>
      </c>
      <c r="G281" s="2" t="str">
        <f>_xlfn.XLOOKUP(F281,Productos!B:B,Productos!C:C)</f>
        <v>KG</v>
      </c>
      <c r="H281" s="12">
        <v>0.25</v>
      </c>
      <c r="I281" s="10">
        <v>7560</v>
      </c>
      <c r="J281" s="10"/>
      <c r="K281" s="10">
        <f t="shared" si="6"/>
        <v>1890</v>
      </c>
    </row>
    <row r="282" spans="1:11" x14ac:dyDescent="0.3">
      <c r="A282" s="2">
        <f>IF(_xlfn.CONCAT(B282:C282)=_xlfn.CONCAT(B281:C281),MAX($A$2:A281),MAX($A$2:A281)+1)</f>
        <v>138</v>
      </c>
      <c r="B282" s="3">
        <v>45379</v>
      </c>
      <c r="C282" s="2" t="s">
        <v>360</v>
      </c>
      <c r="D282" s="47" t="str">
        <f>_xlfn.XLOOKUP(C282,Proveedores!A:A,Proveedores!B:B)</f>
        <v>LA GARZA</v>
      </c>
      <c r="E282" s="2">
        <v>1011</v>
      </c>
      <c r="F282" s="2" t="str">
        <f>_xlfn.XLOOKUP(E282,Productos!A:A,Productos!B:B)</f>
        <v>ART. LIMPIEZA</v>
      </c>
      <c r="G282" s="2" t="str">
        <f>_xlfn.XLOOKUP(F282,Productos!B:B,Productos!C:C)</f>
        <v>UN</v>
      </c>
      <c r="H282" s="12">
        <v>1</v>
      </c>
      <c r="I282" s="10">
        <v>1200</v>
      </c>
      <c r="J282" s="10"/>
      <c r="K282" s="10">
        <f t="shared" si="6"/>
        <v>1200</v>
      </c>
    </row>
    <row r="283" spans="1:11" x14ac:dyDescent="0.3">
      <c r="A283" s="2">
        <f>IF(_xlfn.CONCAT(B283:C283)=_xlfn.CONCAT(B282:C282),MAX($A$2:A282),MAX($A$2:A282)+1)</f>
        <v>139</v>
      </c>
      <c r="B283" s="3">
        <v>45376</v>
      </c>
      <c r="C283" s="2" t="s">
        <v>109</v>
      </c>
      <c r="D283" s="47" t="str">
        <f>_xlfn.XLOOKUP(C283,Proveedores!A:A,Proveedores!B:B)</f>
        <v>SANTA ISABEL</v>
      </c>
      <c r="E283" s="2">
        <v>1008</v>
      </c>
      <c r="F283" s="2" t="str">
        <f>_xlfn.XLOOKUP(E283,Productos!A:A,Productos!B:B)</f>
        <v>PAN CASA</v>
      </c>
      <c r="G283" s="2" t="str">
        <f>_xlfn.XLOOKUP(F283,Productos!B:B,Productos!C:C)</f>
        <v>KG</v>
      </c>
      <c r="H283" s="12">
        <v>0.61599999999999999</v>
      </c>
      <c r="I283" s="10">
        <v>1750</v>
      </c>
      <c r="J283" s="10">
        <v>54</v>
      </c>
      <c r="K283" s="10">
        <f t="shared" si="6"/>
        <v>1024</v>
      </c>
    </row>
    <row r="284" spans="1:11" x14ac:dyDescent="0.3">
      <c r="A284" s="2">
        <f>IF(_xlfn.CONCAT(B284:C284)=_xlfn.CONCAT(B283:C283),MAX($A$2:A283),MAX($A$2:A283)+1)</f>
        <v>139</v>
      </c>
      <c r="B284" s="3">
        <v>45376</v>
      </c>
      <c r="C284" s="2" t="s">
        <v>109</v>
      </c>
      <c r="D284" s="47" t="str">
        <f>_xlfn.XLOOKUP(C284,Proveedores!A:A,Proveedores!B:B)</f>
        <v>SANTA ISABEL</v>
      </c>
      <c r="E284" s="2">
        <v>-1</v>
      </c>
      <c r="F284" s="2" t="str">
        <f>_xlfn.XLOOKUP(E284,Productos!A:A,Productos!B:B)</f>
        <v>OTROS</v>
      </c>
      <c r="G284" s="2" t="str">
        <f>_xlfn.XLOOKUP(F284,Productos!B:B,Productos!C:C)</f>
        <v>UN</v>
      </c>
      <c r="H284" s="12">
        <v>1</v>
      </c>
      <c r="I284" s="10">
        <v>4049</v>
      </c>
      <c r="J284" s="10">
        <v>1620</v>
      </c>
      <c r="K284" s="10">
        <f t="shared" si="6"/>
        <v>2429</v>
      </c>
    </row>
    <row r="285" spans="1:11" x14ac:dyDescent="0.3">
      <c r="A285" s="2">
        <f>IF(_xlfn.CONCAT(B285:C285)=_xlfn.CONCAT(B284:C284),MAX($A$2:A284),MAX($A$2:A284)+1)</f>
        <v>139</v>
      </c>
      <c r="B285" s="3">
        <v>45376</v>
      </c>
      <c r="C285" s="2" t="s">
        <v>109</v>
      </c>
      <c r="D285" s="47" t="str">
        <f>_xlfn.XLOOKUP(C285,Proveedores!A:A,Proveedores!B:B)</f>
        <v>SANTA ISABEL</v>
      </c>
      <c r="E285" s="2">
        <v>1008</v>
      </c>
      <c r="F285" s="2" t="str">
        <f>_xlfn.XLOOKUP(E285,Productos!A:A,Productos!B:B)</f>
        <v>PAN CASA</v>
      </c>
      <c r="G285" s="2" t="str">
        <f>_xlfn.XLOOKUP(F285,Productos!B:B,Productos!C:C)</f>
        <v>KG</v>
      </c>
      <c r="H285" s="12">
        <v>0.6</v>
      </c>
      <c r="I285" s="10">
        <v>2089</v>
      </c>
      <c r="J285" s="10">
        <v>63</v>
      </c>
      <c r="K285" s="10">
        <f t="shared" si="6"/>
        <v>1190</v>
      </c>
    </row>
    <row r="286" spans="1:11" x14ac:dyDescent="0.3">
      <c r="A286" s="2">
        <f>IF(_xlfn.CONCAT(B286:C286)=_xlfn.CONCAT(B285:C285),MAX($A$2:A285),MAX($A$2:A285)+1)</f>
        <v>139</v>
      </c>
      <c r="B286" s="3">
        <v>45376</v>
      </c>
      <c r="C286" s="2" t="s">
        <v>109</v>
      </c>
      <c r="D286" s="47" t="str">
        <f>_xlfn.XLOOKUP(C286,Proveedores!A:A,Proveedores!B:B)</f>
        <v>SANTA ISABEL</v>
      </c>
      <c r="E286" s="2">
        <v>-1</v>
      </c>
      <c r="F286" s="2" t="str">
        <f>_xlfn.XLOOKUP(E286,Productos!A:A,Productos!B:B)</f>
        <v>OTROS</v>
      </c>
      <c r="G286" s="2" t="str">
        <f>_xlfn.XLOOKUP(F286,Productos!B:B,Productos!C:C)</f>
        <v>UN</v>
      </c>
      <c r="H286" s="12">
        <v>1</v>
      </c>
      <c r="I286" s="10">
        <v>3659</v>
      </c>
      <c r="J286" s="10">
        <v>1463</v>
      </c>
      <c r="K286" s="10">
        <f t="shared" si="6"/>
        <v>2196</v>
      </c>
    </row>
    <row r="287" spans="1:11" x14ac:dyDescent="0.3">
      <c r="A287" s="2">
        <f>IF(_xlfn.CONCAT(B287:C287)=_xlfn.CONCAT(B286:C286),MAX($A$2:A286),MAX($A$2:A286)+1)</f>
        <v>139</v>
      </c>
      <c r="B287" s="3">
        <v>45376</v>
      </c>
      <c r="C287" s="2" t="s">
        <v>109</v>
      </c>
      <c r="D287" s="47" t="str">
        <f>_xlfn.XLOOKUP(C287,Proveedores!A:A,Proveedores!B:B)</f>
        <v>SANTA ISABEL</v>
      </c>
      <c r="E287" s="2">
        <v>16</v>
      </c>
      <c r="F287" s="2" t="str">
        <f>_xlfn.XLOOKUP(E287,Productos!A:A,Productos!B:B)</f>
        <v>HARINA</v>
      </c>
      <c r="G287" s="2" t="str">
        <f>_xlfn.XLOOKUP(F287,Productos!B:B,Productos!C:C)</f>
        <v>KG</v>
      </c>
      <c r="H287" s="12">
        <v>2</v>
      </c>
      <c r="I287" s="10">
        <v>1590</v>
      </c>
      <c r="J287" s="10">
        <v>880</v>
      </c>
      <c r="K287" s="10">
        <f t="shared" si="6"/>
        <v>2300</v>
      </c>
    </row>
    <row r="288" spans="1:11" x14ac:dyDescent="0.3">
      <c r="A288" s="2">
        <f>IF(_xlfn.CONCAT(B288:C288)=_xlfn.CONCAT(B287:C287),MAX($A$2:A287),MAX($A$2:A287)+1)</f>
        <v>140</v>
      </c>
      <c r="B288" s="3">
        <v>45379</v>
      </c>
      <c r="C288" s="2" t="s">
        <v>113</v>
      </c>
      <c r="D288" s="47" t="str">
        <f>_xlfn.XLOOKUP(C288,Proveedores!A:A,Proveedores!B:B)</f>
        <v>UNIMARC</v>
      </c>
      <c r="E288" s="2">
        <v>20</v>
      </c>
      <c r="F288" s="2" t="str">
        <f>_xlfn.XLOOKUP(E288,Productos!A:A,Productos!B:B)</f>
        <v>ACEITE 900ML</v>
      </c>
      <c r="G288" s="2" t="str">
        <f>_xlfn.XLOOKUP(F288,Productos!B:B,Productos!C:C)</f>
        <v>UN</v>
      </c>
      <c r="H288" s="12">
        <v>3</v>
      </c>
      <c r="I288" s="10">
        <v>1450</v>
      </c>
      <c r="J288" s="10"/>
      <c r="K288" s="10">
        <f t="shared" si="6"/>
        <v>4350</v>
      </c>
    </row>
    <row r="289" spans="1:11" x14ac:dyDescent="0.3">
      <c r="A289" s="2">
        <f>IF(_xlfn.CONCAT(B289:C289)=_xlfn.CONCAT(B288:C288),MAX($A$2:A288),MAX($A$2:A288)+1)</f>
        <v>140</v>
      </c>
      <c r="B289" s="3">
        <v>45379</v>
      </c>
      <c r="C289" s="2" t="s">
        <v>113</v>
      </c>
      <c r="D289" s="47" t="str">
        <f>_xlfn.XLOOKUP(C289,Proveedores!A:A,Proveedores!B:B)</f>
        <v>UNIMARC</v>
      </c>
      <c r="E289" s="2">
        <v>130</v>
      </c>
      <c r="F289" s="2" t="str">
        <f>_xlfn.XLOOKUP(E289,Productos!A:A,Productos!B:B)</f>
        <v>ATUN</v>
      </c>
      <c r="G289" s="2" t="str">
        <f>_xlfn.XLOOKUP(F289,Productos!B:B,Productos!C:C)</f>
        <v>UN</v>
      </c>
      <c r="H289" s="12">
        <v>2</v>
      </c>
      <c r="I289" s="10">
        <v>1440</v>
      </c>
      <c r="J289" s="10">
        <v>900</v>
      </c>
      <c r="K289" s="10">
        <f t="shared" si="6"/>
        <v>1980</v>
      </c>
    </row>
    <row r="290" spans="1:11" x14ac:dyDescent="0.3">
      <c r="A290" s="2">
        <f>IF(_xlfn.CONCAT(B290:C290)=_xlfn.CONCAT(B289:C289),MAX($A$2:A289),MAX($A$2:A289)+1)</f>
        <v>140</v>
      </c>
      <c r="B290" s="3">
        <v>45379</v>
      </c>
      <c r="C290" s="2" t="s">
        <v>113</v>
      </c>
      <c r="D290" s="47" t="str">
        <f>_xlfn.XLOOKUP(C290,Proveedores!A:A,Proveedores!B:B)</f>
        <v>UNIMARC</v>
      </c>
      <c r="E290" s="2">
        <v>163</v>
      </c>
      <c r="F290" s="2" t="str">
        <f>_xlfn.XLOOKUP(E290,Productos!A:A,Productos!B:B)</f>
        <v>CRMA DE MARISCOS</v>
      </c>
      <c r="G290" s="2" t="str">
        <f>_xlfn.XLOOKUP(F290,Productos!B:B,Productos!C:C)</f>
        <v>UN</v>
      </c>
      <c r="H290" s="12">
        <v>2</v>
      </c>
      <c r="I290" s="10">
        <v>820</v>
      </c>
      <c r="J290" s="10">
        <v>300</v>
      </c>
      <c r="K290" s="10">
        <f t="shared" si="6"/>
        <v>1340</v>
      </c>
    </row>
    <row r="291" spans="1:11" x14ac:dyDescent="0.3">
      <c r="A291" s="2">
        <f>IF(_xlfn.CONCAT(B291:C291)=_xlfn.CONCAT(B290:C290),MAX($A$2:A290),MAX($A$2:A290)+1)</f>
        <v>140</v>
      </c>
      <c r="B291" s="3">
        <v>45379</v>
      </c>
      <c r="C291" s="2" t="s">
        <v>113</v>
      </c>
      <c r="D291" s="47" t="str">
        <f>_xlfn.XLOOKUP(C291,Proveedores!A:A,Proveedores!B:B)</f>
        <v>UNIMARC</v>
      </c>
      <c r="E291" s="2">
        <v>1008</v>
      </c>
      <c r="F291" s="2" t="str">
        <f>_xlfn.XLOOKUP(E291,Productos!A:A,Productos!B:B)</f>
        <v>PAN CASA</v>
      </c>
      <c r="G291" s="2" t="str">
        <f>_xlfn.XLOOKUP(F291,Productos!B:B,Productos!C:C)</f>
        <v>KG</v>
      </c>
      <c r="H291" s="12">
        <v>0.58599999999999997</v>
      </c>
      <c r="I291" s="10">
        <v>1990</v>
      </c>
      <c r="J291" s="10"/>
      <c r="K291" s="10">
        <f t="shared" si="6"/>
        <v>1166</v>
      </c>
    </row>
    <row r="292" spans="1:11" x14ac:dyDescent="0.3">
      <c r="A292" s="2">
        <f>IF(_xlfn.CONCAT(B292:C292)=_xlfn.CONCAT(B291:C291),MAX($A$2:A291),MAX($A$2:A291)+1)</f>
        <v>140</v>
      </c>
      <c r="B292" s="3">
        <v>45379</v>
      </c>
      <c r="C292" s="2" t="s">
        <v>113</v>
      </c>
      <c r="D292" s="47" t="str">
        <f>_xlfn.XLOOKUP(C292,Proveedores!A:A,Proveedores!B:B)</f>
        <v>UNIMARC</v>
      </c>
      <c r="E292" s="2">
        <v>1008</v>
      </c>
      <c r="F292" s="2" t="str">
        <f>_xlfn.XLOOKUP(E292,Productos!A:A,Productos!B:B)</f>
        <v>PAN CASA</v>
      </c>
      <c r="G292" s="2" t="str">
        <f>_xlfn.XLOOKUP(F292,Productos!B:B,Productos!C:C)</f>
        <v>KG</v>
      </c>
      <c r="H292" s="12">
        <v>0.89400000000000002</v>
      </c>
      <c r="I292" s="10">
        <v>2190</v>
      </c>
      <c r="J292" s="10"/>
      <c r="K292" s="10">
        <f t="shared" si="6"/>
        <v>1958</v>
      </c>
    </row>
    <row r="293" spans="1:11" x14ac:dyDescent="0.3">
      <c r="A293" s="2">
        <f>IF(_xlfn.CONCAT(B293:C293)=_xlfn.CONCAT(B292:C292),MAX($A$2:A292),MAX($A$2:A292)+1)</f>
        <v>141</v>
      </c>
      <c r="B293" s="3">
        <v>45376</v>
      </c>
      <c r="C293" s="2" t="s">
        <v>119</v>
      </c>
      <c r="D293" s="47" t="str">
        <f>_xlfn.XLOOKUP(C293,Proveedores!A:A,Proveedores!B:B)</f>
        <v>FABRICA DE BANDEJAS VANNI</v>
      </c>
      <c r="E293" s="2">
        <v>66</v>
      </c>
      <c r="F293" s="2" t="str">
        <f>_xlfn.XLOOKUP(E293,Productos!A:A,Productos!B:B)</f>
        <v>BANDEJA RECTANGULAR</v>
      </c>
      <c r="G293" s="2" t="str">
        <f>_xlfn.XLOOKUP(F293,Productos!B:B,Productos!C:C)</f>
        <v>UN</v>
      </c>
      <c r="H293" s="12">
        <v>10</v>
      </c>
      <c r="I293" s="10">
        <v>29.96</v>
      </c>
      <c r="J293" s="10"/>
      <c r="K293" s="10">
        <f t="shared" si="6"/>
        <v>300</v>
      </c>
    </row>
    <row r="294" spans="1:11" x14ac:dyDescent="0.3">
      <c r="A294" s="2">
        <f>IF(_xlfn.CONCAT(B294:C294)=_xlfn.CONCAT(B293:C293),MAX($A$2:A293),MAX($A$2:A293)+1)</f>
        <v>141</v>
      </c>
      <c r="B294" s="3">
        <v>45376</v>
      </c>
      <c r="C294" s="2" t="s">
        <v>119</v>
      </c>
      <c r="D294" s="47" t="str">
        <f>_xlfn.XLOOKUP(C294,Proveedores!A:A,Proveedores!B:B)</f>
        <v>FABRICA DE BANDEJAS VANNI</v>
      </c>
      <c r="E294" s="2">
        <v>68</v>
      </c>
      <c r="F294" s="2" t="str">
        <f>_xlfn.XLOOKUP(E294,Productos!A:A,Productos!B:B)</f>
        <v>BOLSA CAMISETA</v>
      </c>
      <c r="G294" s="2" t="str">
        <f>_xlfn.XLOOKUP(F294,Productos!B:B,Productos!C:C)</f>
        <v>UN</v>
      </c>
      <c r="H294" s="12">
        <v>100</v>
      </c>
      <c r="I294" s="10">
        <v>12.21</v>
      </c>
      <c r="J294" s="10"/>
      <c r="K294" s="10">
        <f t="shared" si="6"/>
        <v>1221</v>
      </c>
    </row>
    <row r="295" spans="1:11" x14ac:dyDescent="0.3">
      <c r="A295" s="2">
        <f>IF(_xlfn.CONCAT(B295:C295)=_xlfn.CONCAT(B294:C294),MAX($A$2:A294),MAX($A$2:A294)+1)</f>
        <v>141</v>
      </c>
      <c r="B295" s="3">
        <v>45376</v>
      </c>
      <c r="C295" s="2" t="s">
        <v>119</v>
      </c>
      <c r="D295" s="47" t="str">
        <f>_xlfn.XLOOKUP(C295,Proveedores!A:A,Proveedores!B:B)</f>
        <v>FABRICA DE BANDEJAS VANNI</v>
      </c>
      <c r="E295" s="2">
        <v>7</v>
      </c>
      <c r="F295" s="2" t="str">
        <f>_xlfn.XLOOKUP(E295,Productos!A:A,Productos!B:B)</f>
        <v>ENVASE ALUMINIO C-18</v>
      </c>
      <c r="G295" s="2" t="str">
        <f>_xlfn.XLOOKUP(F295,Productos!B:B,Productos!C:C)</f>
        <v>UN</v>
      </c>
      <c r="H295" s="12">
        <v>20</v>
      </c>
      <c r="I295" s="10">
        <v>84.67</v>
      </c>
      <c r="J295" s="10"/>
      <c r="K295" s="10">
        <f t="shared" si="6"/>
        <v>1693</v>
      </c>
    </row>
    <row r="296" spans="1:11" x14ac:dyDescent="0.3">
      <c r="A296" s="2">
        <f>IF(_xlfn.CONCAT(B296:C296)=_xlfn.CONCAT(B295:C295),MAX($A$2:A295),MAX($A$2:A295)+1)</f>
        <v>141</v>
      </c>
      <c r="B296" s="3">
        <v>45376</v>
      </c>
      <c r="C296" s="2" t="s">
        <v>119</v>
      </c>
      <c r="D296" s="47" t="str">
        <f>_xlfn.XLOOKUP(C296,Proveedores!A:A,Proveedores!B:B)</f>
        <v>FABRICA DE BANDEJAS VANNI</v>
      </c>
      <c r="E296" s="2">
        <v>68</v>
      </c>
      <c r="F296" s="2" t="str">
        <f>_xlfn.XLOOKUP(E296,Productos!A:A,Productos!B:B)</f>
        <v>BOLSA CAMISETA</v>
      </c>
      <c r="G296" s="2" t="str">
        <f>_xlfn.XLOOKUP(F296,Productos!B:B,Productos!C:C)</f>
        <v>UN</v>
      </c>
      <c r="H296" s="12">
        <v>100</v>
      </c>
      <c r="I296" s="10">
        <v>10.35</v>
      </c>
      <c r="J296" s="10"/>
      <c r="K296" s="10">
        <f t="shared" si="6"/>
        <v>1035</v>
      </c>
    </row>
    <row r="297" spans="1:11" x14ac:dyDescent="0.3">
      <c r="A297" s="2">
        <f>IF(_xlfn.CONCAT(B297:C297)=_xlfn.CONCAT(B296:C296),MAX($A$2:A296),MAX($A$2:A296)+1)</f>
        <v>142</v>
      </c>
      <c r="B297" s="3">
        <v>45372</v>
      </c>
      <c r="C297" s="2" t="s">
        <v>786</v>
      </c>
      <c r="D297" s="47" t="str">
        <f>_xlfn.XLOOKUP(C297,Proveedores!A:A,Proveedores!B:B)</f>
        <v>CARNES 2 DE JULIO</v>
      </c>
      <c r="E297" s="2">
        <v>78</v>
      </c>
      <c r="F297" s="2" t="str">
        <f>_xlfn.XLOOKUP(E297,Productos!A:A,Productos!B:B)</f>
        <v>PRIETAS</v>
      </c>
      <c r="G297" s="2" t="str">
        <f>_xlfn.XLOOKUP(F297,Productos!B:B,Productos!C:C)</f>
        <v>KG</v>
      </c>
      <c r="H297" s="12">
        <v>1</v>
      </c>
      <c r="I297" s="10">
        <v>5500</v>
      </c>
      <c r="J297" s="10"/>
      <c r="K297" s="10">
        <f t="shared" si="6"/>
        <v>5500</v>
      </c>
    </row>
    <row r="298" spans="1:11" x14ac:dyDescent="0.3">
      <c r="A298" s="2">
        <f>IF(_xlfn.CONCAT(B298:C298)=_xlfn.CONCAT(B297:C297),MAX($A$2:A297),MAX($A$2:A297)+1)</f>
        <v>142</v>
      </c>
      <c r="B298" s="3">
        <v>45372</v>
      </c>
      <c r="C298" s="2" t="s">
        <v>786</v>
      </c>
      <c r="D298" s="47" t="str">
        <f>_xlfn.XLOOKUP(C298,Proveedores!A:A,Proveedores!B:B)</f>
        <v>CARNES 2 DE JULIO</v>
      </c>
      <c r="E298" s="2">
        <v>70</v>
      </c>
      <c r="F298" s="2" t="str">
        <f>_xlfn.XLOOKUP(E298,Productos!A:A,Productos!B:B)</f>
        <v>CARNE VACUNO</v>
      </c>
      <c r="G298" s="2" t="str">
        <f>_xlfn.XLOOKUP(F298,Productos!B:B,Productos!C:C)</f>
        <v>KG</v>
      </c>
      <c r="H298" s="12">
        <v>1</v>
      </c>
      <c r="I298" s="10">
        <v>7000</v>
      </c>
      <c r="J298" s="10"/>
      <c r="K298" s="10">
        <f t="shared" si="6"/>
        <v>7000</v>
      </c>
    </row>
    <row r="299" spans="1:11" x14ac:dyDescent="0.3">
      <c r="A299" s="2">
        <f>IF(_xlfn.CONCAT(B299:C299)=_xlfn.CONCAT(B298:C298),MAX($A$2:A298),MAX($A$2:A298)+1)</f>
        <v>143</v>
      </c>
      <c r="B299" s="3">
        <v>45376</v>
      </c>
      <c r="C299" s="2" t="s">
        <v>110</v>
      </c>
      <c r="D299" s="47" t="str">
        <f>_xlfn.XLOOKUP(C299,Proveedores!A:A,Proveedores!B:B)</f>
        <v>DISTRIBUIDORA DELICIA SPA</v>
      </c>
      <c r="E299" s="2">
        <v>125</v>
      </c>
      <c r="F299" s="2" t="str">
        <f>_xlfn.XLOOKUP(E299,Productos!A:A,Productos!B:B)</f>
        <v>ENVASE 244 MIX ENSALADA</v>
      </c>
      <c r="G299" s="2" t="str">
        <f>_xlfn.XLOOKUP(F299,Productos!B:B,Productos!C:C)</f>
        <v>UN</v>
      </c>
      <c r="H299" s="12">
        <v>10</v>
      </c>
      <c r="I299" s="10">
        <v>130</v>
      </c>
      <c r="J299" s="10"/>
      <c r="K299" s="10">
        <f t="shared" si="6"/>
        <v>1300</v>
      </c>
    </row>
    <row r="300" spans="1:11" x14ac:dyDescent="0.3">
      <c r="A300" s="2">
        <f>IF(_xlfn.CONCAT(B300:C300)=_xlfn.CONCAT(B299:C299),MAX($A$2:A299),MAX($A$2:A299)+1)</f>
        <v>144</v>
      </c>
      <c r="B300" s="3">
        <v>45363</v>
      </c>
      <c r="C300" s="2" t="s">
        <v>947</v>
      </c>
      <c r="D300" s="47" t="str">
        <f>_xlfn.XLOOKUP(C300,Proveedores!A:A,Proveedores!B:B)</f>
        <v>CARNICERIA COQUIMBO</v>
      </c>
      <c r="E300" s="2">
        <v>-1</v>
      </c>
      <c r="F300" s="2" t="str">
        <f>_xlfn.XLOOKUP(E300,Productos!A:A,Productos!B:B)</f>
        <v>OTROS</v>
      </c>
      <c r="G300" s="2" t="str">
        <f>_xlfn.XLOOKUP(F300,Productos!B:B,Productos!C:C)</f>
        <v>UN</v>
      </c>
      <c r="H300" s="12">
        <v>0.36499999999999999</v>
      </c>
      <c r="I300" s="10">
        <v>11000</v>
      </c>
      <c r="J300" s="10"/>
      <c r="K300" s="10">
        <f t="shared" si="6"/>
        <v>4015</v>
      </c>
    </row>
    <row r="301" spans="1:11" x14ac:dyDescent="0.3">
      <c r="A301" s="2">
        <f>IF(_xlfn.CONCAT(B301:C301)=_xlfn.CONCAT(B300:C300),MAX($A$2:A300),MAX($A$2:A300)+1)</f>
        <v>145</v>
      </c>
      <c r="B301" s="3">
        <v>45381</v>
      </c>
      <c r="C301" s="2" t="s">
        <v>458</v>
      </c>
      <c r="D301" s="47" t="str">
        <f>_xlfn.XLOOKUP(C301,Proveedores!A:A,Proveedores!B:B)</f>
        <v>CARNICERIA LONQUIMAY</v>
      </c>
      <c r="E301" s="2">
        <v>12</v>
      </c>
      <c r="F301" s="2" t="str">
        <f>_xlfn.XLOOKUP(E301,Productos!A:A,Productos!B:B)</f>
        <v>CARNE MOLIDA</v>
      </c>
      <c r="G301" s="2" t="str">
        <f>_xlfn.XLOOKUP(F301,Productos!B:B,Productos!C:C)</f>
        <v>KG</v>
      </c>
      <c r="H301" s="12">
        <v>1.5176470588235293</v>
      </c>
      <c r="I301" s="10">
        <v>8500</v>
      </c>
      <c r="J301" s="10"/>
      <c r="K301" s="10">
        <f t="shared" si="6"/>
        <v>12900</v>
      </c>
    </row>
    <row r="302" spans="1:11" x14ac:dyDescent="0.3">
      <c r="A302" s="2">
        <f>IF(_xlfn.CONCAT(B302:C302)=_xlfn.CONCAT(B301:C301),MAX($A$2:A301),MAX($A$2:A301)+1)</f>
        <v>146</v>
      </c>
      <c r="B302" s="3">
        <v>45380</v>
      </c>
      <c r="C302" s="2" t="s">
        <v>949</v>
      </c>
      <c r="D302" s="47" t="str">
        <f>_xlfn.XLOOKUP(C302,Proveedores!A:A,Proveedores!B:B)</f>
        <v>SOCIEDAD PMJ</v>
      </c>
      <c r="E302" s="2">
        <v>146</v>
      </c>
      <c r="F302" s="2" t="str">
        <f>_xlfn.XLOOKUP(E302,Productos!A:A,Productos!B:B)</f>
        <v>CAMARONES</v>
      </c>
      <c r="G302" s="2" t="str">
        <f>_xlfn.XLOOKUP(F302,Productos!B:B,Productos!C:C)</f>
        <v>KG</v>
      </c>
      <c r="H302" s="12">
        <v>1</v>
      </c>
      <c r="I302" s="10">
        <v>7900</v>
      </c>
      <c r="J302" s="10"/>
      <c r="K302" s="10">
        <f t="shared" si="6"/>
        <v>7900</v>
      </c>
    </row>
    <row r="303" spans="1:11" x14ac:dyDescent="0.3">
      <c r="A303" s="2">
        <f>IF(_xlfn.CONCAT(B303:C303)=_xlfn.CONCAT(B302:C302),MAX($A$2:A302),MAX($A$2:A302)+1)</f>
        <v>147</v>
      </c>
      <c r="B303" s="3">
        <v>45381</v>
      </c>
      <c r="C303" s="2" t="s">
        <v>279</v>
      </c>
      <c r="D303" s="47" t="str">
        <f>_xlfn.XLOOKUP(C303,Proveedores!A:A,Proveedores!B:B)</f>
        <v>GALPON</v>
      </c>
      <c r="E303" s="2">
        <v>1014</v>
      </c>
      <c r="F303" s="2" t="str">
        <f>_xlfn.XLOOKUP(E303,Productos!A:A,Productos!B:B)</f>
        <v>BEBIDA</v>
      </c>
      <c r="G303" s="2" t="str">
        <f>_xlfn.XLOOKUP(F303,Productos!B:B,Productos!C:C)</f>
        <v>UN</v>
      </c>
      <c r="H303" s="12">
        <v>1</v>
      </c>
      <c r="I303" s="10">
        <v>1900</v>
      </c>
      <c r="J303" s="10"/>
      <c r="K303" s="10">
        <f t="shared" si="6"/>
        <v>1900</v>
      </c>
    </row>
    <row r="304" spans="1:11" x14ac:dyDescent="0.3">
      <c r="A304" s="2">
        <f>IF(_xlfn.CONCAT(B304:C304)=_xlfn.CONCAT(B303:C303),MAX($A$2:A303),MAX($A$2:A303)+1)</f>
        <v>148</v>
      </c>
      <c r="B304" s="3">
        <v>45381</v>
      </c>
      <c r="C304" s="2" t="s">
        <v>116</v>
      </c>
      <c r="D304" s="47" t="str">
        <f>_xlfn.XLOOKUP(C304,Proveedores!A:A,Proveedores!B:B)</f>
        <v>EMPRESA COMERCIAL LA VEGA</v>
      </c>
      <c r="E304" s="2">
        <v>56</v>
      </c>
      <c r="F304" s="2" t="str">
        <f>_xlfn.XLOOKUP(E304,Productos!A:A,Productos!B:B)</f>
        <v>VERDURAS</v>
      </c>
      <c r="G304" s="2" t="str">
        <f>_xlfn.XLOOKUP(F304,Productos!B:B,Productos!C:C)</f>
        <v>UN</v>
      </c>
      <c r="H304" s="12">
        <v>1</v>
      </c>
      <c r="I304" s="10">
        <v>3600</v>
      </c>
      <c r="J304" s="10"/>
      <c r="K304" s="10">
        <f t="shared" si="6"/>
        <v>3600</v>
      </c>
    </row>
    <row r="305" spans="1:11" x14ac:dyDescent="0.3">
      <c r="A305" s="2">
        <f>IF(_xlfn.CONCAT(B305:C305)=_xlfn.CONCAT(B304:C304),MAX($A$2:A304),MAX($A$2:A304)+1)</f>
        <v>149</v>
      </c>
      <c r="B305" s="3">
        <v>45376</v>
      </c>
      <c r="C305" s="2" t="s">
        <v>309</v>
      </c>
      <c r="D305" s="47" t="str">
        <f>_xlfn.XLOOKUP(C305,Proveedores!A:A,Proveedores!B:B)</f>
        <v>MINIMARKET 465</v>
      </c>
      <c r="E305" s="2">
        <v>1008</v>
      </c>
      <c r="F305" s="2" t="str">
        <f>_xlfn.XLOOKUP(E305,Productos!A:A,Productos!B:B)</f>
        <v>PAN CASA</v>
      </c>
      <c r="G305" s="2" t="str">
        <f>_xlfn.XLOOKUP(F305,Productos!B:B,Productos!C:C)</f>
        <v>KG</v>
      </c>
      <c r="H305" s="12">
        <v>0.59879518072289162</v>
      </c>
      <c r="I305" s="10">
        <v>2490</v>
      </c>
      <c r="J305" s="10">
        <v>0</v>
      </c>
      <c r="K305" s="10">
        <f t="shared" si="6"/>
        <v>1491</v>
      </c>
    </row>
    <row r="306" spans="1:11" x14ac:dyDescent="0.3">
      <c r="A306" s="2">
        <f>IF(_xlfn.CONCAT(B306:C306)=_xlfn.CONCAT(B305:C305),MAX($A$2:A305),MAX($A$2:A305)+1)</f>
        <v>150</v>
      </c>
      <c r="B306" s="3"/>
      <c r="C306" s="2"/>
      <c r="D306" s="47">
        <f>_xlfn.XLOOKUP(C306,Proveedores!A:A,Proveedores!B:B)</f>
        <v>0</v>
      </c>
      <c r="E306" s="2"/>
      <c r="F306" s="2">
        <f>_xlfn.XLOOKUP(E306,Productos!A:A,Productos!B:B)</f>
        <v>0</v>
      </c>
      <c r="G306" s="2" t="e">
        <f>_xlfn.XLOOKUP(F306,Productos!B:B,Productos!C:C)</f>
        <v>#N/A</v>
      </c>
      <c r="H306" s="12"/>
      <c r="I306" s="10"/>
      <c r="J306" s="10"/>
      <c r="K306" s="10">
        <f t="shared" si="6"/>
        <v>0</v>
      </c>
    </row>
    <row r="307" spans="1:11" x14ac:dyDescent="0.3">
      <c r="A307" s="2">
        <f>IF(_xlfn.CONCAT(B307:C307)=_xlfn.CONCAT(B306:C306),MAX($A$2:A306),MAX($A$2:A306)+1)</f>
        <v>150</v>
      </c>
      <c r="B307" s="3"/>
      <c r="C307" s="2"/>
      <c r="D307" s="47">
        <f>_xlfn.XLOOKUP(C307,Proveedores!A:A,Proveedores!B:B)</f>
        <v>0</v>
      </c>
      <c r="E307" s="2"/>
      <c r="F307" s="2">
        <f>_xlfn.XLOOKUP(E307,Productos!A:A,Productos!B:B)</f>
        <v>0</v>
      </c>
      <c r="G307" s="2" t="e">
        <f>_xlfn.XLOOKUP(F307,Productos!B:B,Productos!C:C)</f>
        <v>#N/A</v>
      </c>
      <c r="H307" s="12"/>
      <c r="I307" s="10"/>
      <c r="J307" s="10"/>
      <c r="K307" s="10">
        <f t="shared" si="6"/>
        <v>0</v>
      </c>
    </row>
    <row r="308" spans="1:11" x14ac:dyDescent="0.3">
      <c r="A308" s="2">
        <f>IF(_xlfn.CONCAT(B308:C308)=_xlfn.CONCAT(B307:C307),MAX($A$2:A307),MAX($A$2:A307)+1)</f>
        <v>150</v>
      </c>
      <c r="B308" s="3"/>
      <c r="C308" s="2"/>
      <c r="D308" s="47">
        <f>_xlfn.XLOOKUP(C308,Proveedores!A:A,Proveedores!B:B)</f>
        <v>0</v>
      </c>
      <c r="E308" s="2"/>
      <c r="F308" s="2">
        <f>_xlfn.XLOOKUP(E308,Productos!A:A,Productos!B:B)</f>
        <v>0</v>
      </c>
      <c r="G308" s="2" t="e">
        <f>_xlfn.XLOOKUP(F308,Productos!B:B,Productos!C:C)</f>
        <v>#N/A</v>
      </c>
      <c r="H308" s="12"/>
      <c r="I308" s="10"/>
      <c r="J308" s="10"/>
      <c r="K308" s="10">
        <f t="shared" si="6"/>
        <v>0</v>
      </c>
    </row>
    <row r="309" spans="1:11" x14ac:dyDescent="0.3">
      <c r="A309" s="2">
        <f>IF(_xlfn.CONCAT(B309:C309)=_xlfn.CONCAT(B308:C308),MAX($A$2:A308),MAX($A$2:A308)+1)</f>
        <v>150</v>
      </c>
      <c r="B309" s="3"/>
      <c r="C309" s="2"/>
      <c r="D309" s="47">
        <f>_xlfn.XLOOKUP(C309,Proveedores!A:A,Proveedores!B:B)</f>
        <v>0</v>
      </c>
      <c r="E309" s="2"/>
      <c r="F309" s="2">
        <f>_xlfn.XLOOKUP(E309,Productos!A:A,Productos!B:B)</f>
        <v>0</v>
      </c>
      <c r="G309" s="2" t="e">
        <f>_xlfn.XLOOKUP(F309,Productos!B:B,Productos!C:C)</f>
        <v>#N/A</v>
      </c>
      <c r="H309" s="12"/>
      <c r="I309" s="10"/>
      <c r="J309" s="10"/>
      <c r="K309" s="10">
        <f t="shared" si="6"/>
        <v>0</v>
      </c>
    </row>
    <row r="310" spans="1:11" x14ac:dyDescent="0.3">
      <c r="A310" s="2">
        <f>IF(_xlfn.CONCAT(B310:C310)=_xlfn.CONCAT(B309:C309),MAX($A$2:A309),MAX($A$2:A309)+1)</f>
        <v>150</v>
      </c>
      <c r="B310" s="3"/>
      <c r="C310" s="2"/>
      <c r="D310" s="47">
        <f>_xlfn.XLOOKUP(C310,Proveedores!A:A,Proveedores!B:B)</f>
        <v>0</v>
      </c>
      <c r="E310" s="2"/>
      <c r="F310" s="2">
        <f>_xlfn.XLOOKUP(E310,Productos!A:A,Productos!B:B)</f>
        <v>0</v>
      </c>
      <c r="G310" s="2" t="e">
        <f>_xlfn.XLOOKUP(F310,Productos!B:B,Productos!C:C)</f>
        <v>#N/A</v>
      </c>
      <c r="H310" s="12"/>
      <c r="I310" s="10"/>
      <c r="J310" s="10"/>
      <c r="K310" s="10">
        <f t="shared" si="6"/>
        <v>0</v>
      </c>
    </row>
    <row r="311" spans="1:11" x14ac:dyDescent="0.3">
      <c r="A311" s="2">
        <f>IF(_xlfn.CONCAT(B311:C311)=_xlfn.CONCAT(B310:C310),MAX($A$2:A310),MAX($A$2:A310)+1)</f>
        <v>150</v>
      </c>
      <c r="B311" s="3"/>
      <c r="C311" s="2"/>
      <c r="D311" s="47">
        <f>_xlfn.XLOOKUP(C311,Proveedores!A:A,Proveedores!B:B)</f>
        <v>0</v>
      </c>
      <c r="E311" s="2"/>
      <c r="F311" s="2">
        <f>_xlfn.XLOOKUP(E311,Productos!A:A,Productos!B:B)</f>
        <v>0</v>
      </c>
      <c r="G311" s="2" t="e">
        <f>_xlfn.XLOOKUP(F311,Productos!B:B,Productos!C:C)</f>
        <v>#N/A</v>
      </c>
      <c r="H311" s="12"/>
      <c r="I311" s="10"/>
      <c r="J311" s="10"/>
      <c r="K311" s="10">
        <f t="shared" si="6"/>
        <v>0</v>
      </c>
    </row>
    <row r="312" spans="1:11" x14ac:dyDescent="0.3">
      <c r="A312" s="2">
        <f>IF(_xlfn.CONCAT(B312:C312)=_xlfn.CONCAT(B311:C311),MAX($A$2:A311),MAX($A$2:A311)+1)</f>
        <v>150</v>
      </c>
      <c r="B312" s="3"/>
      <c r="C312" s="2"/>
      <c r="D312" s="47">
        <f>_xlfn.XLOOKUP(C312,Proveedores!A:A,Proveedores!B:B)</f>
        <v>0</v>
      </c>
      <c r="E312" s="2"/>
      <c r="F312" s="2">
        <f>_xlfn.XLOOKUP(E312,Productos!A:A,Productos!B:B)</f>
        <v>0</v>
      </c>
      <c r="G312" s="2" t="e">
        <f>_xlfn.XLOOKUP(F312,Productos!B:B,Productos!C:C)</f>
        <v>#N/A</v>
      </c>
      <c r="H312" s="12"/>
      <c r="I312" s="10"/>
      <c r="J312" s="10"/>
      <c r="K312" s="10">
        <f t="shared" si="6"/>
        <v>0</v>
      </c>
    </row>
    <row r="313" spans="1:11" x14ac:dyDescent="0.3">
      <c r="A313" s="2">
        <f>IF(_xlfn.CONCAT(B313:C313)=_xlfn.CONCAT(B312:C312),MAX($A$2:A312),MAX($A$2:A312)+1)</f>
        <v>150</v>
      </c>
      <c r="B313" s="3"/>
      <c r="C313" s="2"/>
      <c r="D313" s="47">
        <f>_xlfn.XLOOKUP(C313,Proveedores!A:A,Proveedores!B:B)</f>
        <v>0</v>
      </c>
      <c r="E313" s="2"/>
      <c r="F313" s="2">
        <f>_xlfn.XLOOKUP(E313,Productos!A:A,Productos!B:B)</f>
        <v>0</v>
      </c>
      <c r="G313" s="2" t="e">
        <f>_xlfn.XLOOKUP(F313,Productos!B:B,Productos!C:C)</f>
        <v>#N/A</v>
      </c>
      <c r="H313" s="12"/>
      <c r="I313" s="10"/>
      <c r="J313" s="10"/>
      <c r="K313" s="10">
        <f t="shared" si="6"/>
        <v>0</v>
      </c>
    </row>
    <row r="314" spans="1:11" x14ac:dyDescent="0.3">
      <c r="A314" s="2">
        <f>IF(_xlfn.CONCAT(B314:C314)=_xlfn.CONCAT(B313:C313),MAX($A$2:A313),MAX($A$2:A313)+1)</f>
        <v>150</v>
      </c>
      <c r="B314" s="3"/>
      <c r="C314" s="2"/>
      <c r="D314" s="47">
        <f>_xlfn.XLOOKUP(C314,Proveedores!A:A,Proveedores!B:B)</f>
        <v>0</v>
      </c>
      <c r="E314" s="2"/>
      <c r="F314" s="2">
        <f>_xlfn.XLOOKUP(E314,Productos!A:A,Productos!B:B)</f>
        <v>0</v>
      </c>
      <c r="G314" s="2" t="e">
        <f>_xlfn.XLOOKUP(F314,Productos!B:B,Productos!C:C)</f>
        <v>#N/A</v>
      </c>
      <c r="H314" s="12"/>
      <c r="I314" s="10"/>
      <c r="J314" s="10"/>
      <c r="K314" s="10">
        <f t="shared" si="6"/>
        <v>0</v>
      </c>
    </row>
    <row r="315" spans="1:11" x14ac:dyDescent="0.3">
      <c r="A315" s="2">
        <f>IF(_xlfn.CONCAT(B315:C315)=_xlfn.CONCAT(B314:C314),MAX($A$2:A314),MAX($A$2:A314)+1)</f>
        <v>150</v>
      </c>
      <c r="B315" s="3"/>
      <c r="C315" s="2"/>
      <c r="D315" s="47">
        <f>_xlfn.XLOOKUP(C315,Proveedores!A:A,Proveedores!B:B)</f>
        <v>0</v>
      </c>
      <c r="E315" s="2"/>
      <c r="F315" s="2">
        <f>_xlfn.XLOOKUP(E315,Productos!A:A,Productos!B:B)</f>
        <v>0</v>
      </c>
      <c r="G315" s="2" t="e">
        <f>_xlfn.XLOOKUP(F315,Productos!B:B,Productos!C:C)</f>
        <v>#N/A</v>
      </c>
      <c r="H315" s="12"/>
      <c r="I315" s="10"/>
      <c r="J315" s="10"/>
      <c r="K315" s="10">
        <f t="shared" si="6"/>
        <v>0</v>
      </c>
    </row>
    <row r="316" spans="1:11" x14ac:dyDescent="0.3">
      <c r="A316" s="2">
        <f>IF(_xlfn.CONCAT(B316:C316)=_xlfn.CONCAT(B315:C315),MAX($A$2:A315),MAX($A$2:A315)+1)</f>
        <v>150</v>
      </c>
      <c r="B316" s="3"/>
      <c r="C316" s="2"/>
      <c r="D316" s="47">
        <f>_xlfn.XLOOKUP(C316,Proveedores!A:A,Proveedores!B:B)</f>
        <v>0</v>
      </c>
      <c r="E316" s="2"/>
      <c r="F316" s="2">
        <f>_xlfn.XLOOKUP(E316,Productos!A:A,Productos!B:B)</f>
        <v>0</v>
      </c>
      <c r="G316" s="2" t="e">
        <f>_xlfn.XLOOKUP(F316,Productos!B:B,Productos!C:C)</f>
        <v>#N/A</v>
      </c>
      <c r="H316" s="12"/>
      <c r="I316" s="10"/>
      <c r="J316" s="10"/>
      <c r="K316" s="10">
        <f t="shared" si="6"/>
        <v>0</v>
      </c>
    </row>
    <row r="317" spans="1:11" x14ac:dyDescent="0.3">
      <c r="A317" s="2">
        <f>IF(_xlfn.CONCAT(B317:C317)=_xlfn.CONCAT(B316:C316),MAX($A$2:A316),MAX($A$2:A316)+1)</f>
        <v>150</v>
      </c>
      <c r="B317" s="3"/>
      <c r="C317" s="2"/>
      <c r="D317" s="47">
        <f>_xlfn.XLOOKUP(C317,Proveedores!A:A,Proveedores!B:B)</f>
        <v>0</v>
      </c>
      <c r="E317" s="2"/>
      <c r="F317" s="2">
        <f>_xlfn.XLOOKUP(E317,Productos!A:A,Productos!B:B)</f>
        <v>0</v>
      </c>
      <c r="G317" s="2" t="e">
        <f>_xlfn.XLOOKUP(F317,Productos!B:B,Productos!C:C)</f>
        <v>#N/A</v>
      </c>
      <c r="H317" s="12"/>
      <c r="I317" s="10"/>
      <c r="J317" s="10"/>
      <c r="K317" s="10">
        <f t="shared" si="6"/>
        <v>0</v>
      </c>
    </row>
    <row r="318" spans="1:11" x14ac:dyDescent="0.3">
      <c r="A318" s="2">
        <f>IF(_xlfn.CONCAT(B318:C318)=_xlfn.CONCAT(B317:C317),MAX($A$2:A317),MAX($A$2:A317)+1)</f>
        <v>150</v>
      </c>
      <c r="B318" s="3"/>
      <c r="C318" s="2"/>
      <c r="D318" s="47">
        <f>_xlfn.XLOOKUP(C318,Proveedores!A:A,Proveedores!B:B)</f>
        <v>0</v>
      </c>
      <c r="E318" s="2"/>
      <c r="F318" s="2">
        <f>_xlfn.XLOOKUP(E318,Productos!A:A,Productos!B:B)</f>
        <v>0</v>
      </c>
      <c r="G318" s="2" t="e">
        <f>_xlfn.XLOOKUP(F318,Productos!B:B,Productos!C:C)</f>
        <v>#N/A</v>
      </c>
      <c r="H318" s="12"/>
      <c r="I318" s="10"/>
      <c r="J318" s="10"/>
      <c r="K318" s="10">
        <f t="shared" si="6"/>
        <v>0</v>
      </c>
    </row>
    <row r="319" spans="1:11" x14ac:dyDescent="0.3">
      <c r="A319" s="2">
        <f>IF(_xlfn.CONCAT(B319:C319)=_xlfn.CONCAT(B318:C318),MAX($A$2:A318),MAX($A$2:A318)+1)</f>
        <v>150</v>
      </c>
      <c r="B319" s="3"/>
      <c r="C319" s="2"/>
      <c r="D319" s="47">
        <f>_xlfn.XLOOKUP(C319,Proveedores!A:A,Proveedores!B:B)</f>
        <v>0</v>
      </c>
      <c r="E319" s="2"/>
      <c r="F319" s="2">
        <f>_xlfn.XLOOKUP(E319,Productos!A:A,Productos!B:B)</f>
        <v>0</v>
      </c>
      <c r="G319" s="2" t="e">
        <f>_xlfn.XLOOKUP(F319,Productos!B:B,Productos!C:C)</f>
        <v>#N/A</v>
      </c>
      <c r="H319" s="12"/>
      <c r="I319" s="10"/>
      <c r="J319" s="10"/>
      <c r="K319" s="10">
        <f t="shared" si="6"/>
        <v>0</v>
      </c>
    </row>
    <row r="320" spans="1:11" x14ac:dyDescent="0.3">
      <c r="A320" s="2">
        <f>IF(_xlfn.CONCAT(B320:C320)=_xlfn.CONCAT(B319:C319),MAX($A$2:A319),MAX($A$2:A319)+1)</f>
        <v>150</v>
      </c>
      <c r="B320" s="3"/>
      <c r="C320" s="2"/>
      <c r="D320" s="47">
        <f>_xlfn.XLOOKUP(C320,Proveedores!A:A,Proveedores!B:B)</f>
        <v>0</v>
      </c>
      <c r="E320" s="2"/>
      <c r="F320" s="2">
        <f>_xlfn.XLOOKUP(E320,Productos!A:A,Productos!B:B)</f>
        <v>0</v>
      </c>
      <c r="G320" s="2" t="e">
        <f>_xlfn.XLOOKUP(F320,Productos!B:B,Productos!C:C)</f>
        <v>#N/A</v>
      </c>
      <c r="H320" s="12"/>
      <c r="I320" s="10"/>
      <c r="J320" s="10"/>
      <c r="K320" s="10">
        <f t="shared" si="6"/>
        <v>0</v>
      </c>
    </row>
    <row r="321" spans="1:11" x14ac:dyDescent="0.3">
      <c r="A321" s="2">
        <f>IF(_xlfn.CONCAT(B321:C321)=_xlfn.CONCAT(B320:C320),MAX($A$2:A320),MAX($A$2:A320)+1)</f>
        <v>150</v>
      </c>
      <c r="B321" s="3"/>
      <c r="C321" s="2"/>
      <c r="D321" s="47">
        <f>_xlfn.XLOOKUP(C321,Proveedores!A:A,Proveedores!B:B)</f>
        <v>0</v>
      </c>
      <c r="E321" s="2"/>
      <c r="F321" s="2">
        <f>_xlfn.XLOOKUP(E321,Productos!A:A,Productos!B:B)</f>
        <v>0</v>
      </c>
      <c r="G321" s="2" t="e">
        <f>_xlfn.XLOOKUP(F321,Productos!B:B,Productos!C:C)</f>
        <v>#N/A</v>
      </c>
      <c r="H321" s="12"/>
      <c r="I321" s="10"/>
      <c r="J321" s="10"/>
      <c r="K321" s="10">
        <f t="shared" si="6"/>
        <v>0</v>
      </c>
    </row>
    <row r="322" spans="1:11" x14ac:dyDescent="0.3">
      <c r="A322" s="2">
        <f>IF(_xlfn.CONCAT(B322:C322)=_xlfn.CONCAT(B321:C321),MAX($A$2:A321),MAX($A$2:A321)+1)</f>
        <v>150</v>
      </c>
      <c r="B322" s="3"/>
      <c r="C322" s="2"/>
      <c r="D322" s="47">
        <f>_xlfn.XLOOKUP(C322,Proveedores!A:A,Proveedores!B:B)</f>
        <v>0</v>
      </c>
      <c r="E322" s="2"/>
      <c r="F322" s="2">
        <f>_xlfn.XLOOKUP(E322,Productos!A:A,Productos!B:B)</f>
        <v>0</v>
      </c>
      <c r="G322" s="2" t="e">
        <f>_xlfn.XLOOKUP(F322,Productos!B:B,Productos!C:C)</f>
        <v>#N/A</v>
      </c>
      <c r="H322" s="12"/>
      <c r="I322" s="10"/>
      <c r="J322" s="10"/>
      <c r="K322" s="10">
        <f t="shared" ref="K322:K385" si="7">ROUND((H322*I322)-J322, 0)</f>
        <v>0</v>
      </c>
    </row>
    <row r="323" spans="1:11" x14ac:dyDescent="0.3">
      <c r="A323" s="2">
        <f>IF(_xlfn.CONCAT(B323:C323)=_xlfn.CONCAT(B322:C322),MAX($A$2:A322),MAX($A$2:A322)+1)</f>
        <v>150</v>
      </c>
      <c r="B323" s="3"/>
      <c r="C323" s="2"/>
      <c r="D323" s="47">
        <f>_xlfn.XLOOKUP(C323,Proveedores!A:A,Proveedores!B:B)</f>
        <v>0</v>
      </c>
      <c r="E323" s="2"/>
      <c r="F323" s="2">
        <f>_xlfn.XLOOKUP(E323,Productos!A:A,Productos!B:B)</f>
        <v>0</v>
      </c>
      <c r="G323" s="2" t="e">
        <f>_xlfn.XLOOKUP(F323,Productos!B:B,Productos!C:C)</f>
        <v>#N/A</v>
      </c>
      <c r="H323" s="12"/>
      <c r="I323" s="10"/>
      <c r="J323" s="10"/>
      <c r="K323" s="10">
        <f t="shared" si="7"/>
        <v>0</v>
      </c>
    </row>
    <row r="324" spans="1:11" x14ac:dyDescent="0.3">
      <c r="A324" s="2">
        <f>IF(_xlfn.CONCAT(B324:C324)=_xlfn.CONCAT(B323:C323),MAX($A$2:A323),MAX($A$2:A323)+1)</f>
        <v>150</v>
      </c>
      <c r="B324" s="3"/>
      <c r="C324" s="2"/>
      <c r="D324" s="47">
        <f>_xlfn.XLOOKUP(C324,Proveedores!A:A,Proveedores!B:B)</f>
        <v>0</v>
      </c>
      <c r="E324" s="2"/>
      <c r="F324" s="2">
        <f>_xlfn.XLOOKUP(E324,Productos!A:A,Productos!B:B)</f>
        <v>0</v>
      </c>
      <c r="G324" s="2" t="e">
        <f>_xlfn.XLOOKUP(F324,Productos!B:B,Productos!C:C)</f>
        <v>#N/A</v>
      </c>
      <c r="H324" s="12"/>
      <c r="I324" s="10"/>
      <c r="J324" s="10"/>
      <c r="K324" s="10">
        <f t="shared" si="7"/>
        <v>0</v>
      </c>
    </row>
    <row r="325" spans="1:11" x14ac:dyDescent="0.3">
      <c r="A325" s="2">
        <f>IF(_xlfn.CONCAT(B325:C325)=_xlfn.CONCAT(B324:C324),MAX($A$2:A324),MAX($A$2:A324)+1)</f>
        <v>150</v>
      </c>
      <c r="B325" s="3"/>
      <c r="C325" s="2"/>
      <c r="D325" s="47">
        <f>_xlfn.XLOOKUP(C325,Proveedores!A:A,Proveedores!B:B)</f>
        <v>0</v>
      </c>
      <c r="E325" s="2"/>
      <c r="F325" s="2">
        <f>_xlfn.XLOOKUP(E325,Productos!A:A,Productos!B:B)</f>
        <v>0</v>
      </c>
      <c r="G325" s="2" t="e">
        <f>_xlfn.XLOOKUP(F325,Productos!B:B,Productos!C:C)</f>
        <v>#N/A</v>
      </c>
      <c r="H325" s="12"/>
      <c r="I325" s="10"/>
      <c r="J325" s="10"/>
      <c r="K325" s="10">
        <f t="shared" si="7"/>
        <v>0</v>
      </c>
    </row>
    <row r="326" spans="1:11" x14ac:dyDescent="0.3">
      <c r="A326" s="2">
        <f>IF(_xlfn.CONCAT(B326:C326)=_xlfn.CONCAT(B325:C325),MAX($A$2:A325),MAX($A$2:A325)+1)</f>
        <v>150</v>
      </c>
      <c r="B326" s="3"/>
      <c r="C326" s="2"/>
      <c r="D326" s="47">
        <f>_xlfn.XLOOKUP(C326,Proveedores!A:A,Proveedores!B:B)</f>
        <v>0</v>
      </c>
      <c r="E326" s="2"/>
      <c r="F326" s="2">
        <f>_xlfn.XLOOKUP(E326,Productos!A:A,Productos!B:B)</f>
        <v>0</v>
      </c>
      <c r="G326" s="2" t="e">
        <f>_xlfn.XLOOKUP(F326,Productos!B:B,Productos!C:C)</f>
        <v>#N/A</v>
      </c>
      <c r="H326" s="12"/>
      <c r="I326" s="10"/>
      <c r="J326" s="10"/>
      <c r="K326" s="10">
        <f t="shared" si="7"/>
        <v>0</v>
      </c>
    </row>
    <row r="327" spans="1:11" x14ac:dyDescent="0.3">
      <c r="A327" s="2">
        <f>IF(_xlfn.CONCAT(B327:C327)=_xlfn.CONCAT(B326:C326),MAX($A$2:A326),MAX($A$2:A326)+1)</f>
        <v>150</v>
      </c>
      <c r="B327" s="3"/>
      <c r="C327" s="2"/>
      <c r="D327" s="47">
        <f>_xlfn.XLOOKUP(C327,Proveedores!A:A,Proveedores!B:B)</f>
        <v>0</v>
      </c>
      <c r="E327" s="2"/>
      <c r="F327" s="2">
        <f>_xlfn.XLOOKUP(E327,Productos!A:A,Productos!B:B)</f>
        <v>0</v>
      </c>
      <c r="G327" s="2" t="e">
        <f>_xlfn.XLOOKUP(F327,Productos!B:B,Productos!C:C)</f>
        <v>#N/A</v>
      </c>
      <c r="H327" s="12"/>
      <c r="I327" s="10"/>
      <c r="J327" s="10"/>
      <c r="K327" s="10">
        <f t="shared" si="7"/>
        <v>0</v>
      </c>
    </row>
    <row r="328" spans="1:11" x14ac:dyDescent="0.3">
      <c r="A328" s="2">
        <f>IF(_xlfn.CONCAT(B328:C328)=_xlfn.CONCAT(B327:C327),MAX($A$2:A327),MAX($A$2:A327)+1)</f>
        <v>150</v>
      </c>
      <c r="B328" s="3"/>
      <c r="C328" s="2"/>
      <c r="D328" s="47">
        <f>_xlfn.XLOOKUP(C328,Proveedores!A:A,Proveedores!B:B)</f>
        <v>0</v>
      </c>
      <c r="E328" s="2"/>
      <c r="F328" s="2">
        <f>_xlfn.XLOOKUP(E328,Productos!A:A,Productos!B:B)</f>
        <v>0</v>
      </c>
      <c r="G328" s="2" t="e">
        <f>_xlfn.XLOOKUP(F328,Productos!B:B,Productos!C:C)</f>
        <v>#N/A</v>
      </c>
      <c r="H328" s="12"/>
      <c r="I328" s="10"/>
      <c r="J328" s="10"/>
      <c r="K328" s="10">
        <f t="shared" si="7"/>
        <v>0</v>
      </c>
    </row>
    <row r="329" spans="1:11" x14ac:dyDescent="0.3">
      <c r="A329" s="2">
        <f>IF(_xlfn.CONCAT(B329:C329)=_xlfn.CONCAT(B328:C328),MAX($A$2:A328),MAX($A$2:A328)+1)</f>
        <v>150</v>
      </c>
      <c r="B329" s="3"/>
      <c r="C329" s="2"/>
      <c r="D329" s="47">
        <f>_xlfn.XLOOKUP(C329,Proveedores!A:A,Proveedores!B:B)</f>
        <v>0</v>
      </c>
      <c r="E329" s="2"/>
      <c r="F329" s="2">
        <f>_xlfn.XLOOKUP(E329,Productos!A:A,Productos!B:B)</f>
        <v>0</v>
      </c>
      <c r="G329" s="2" t="e">
        <f>_xlfn.XLOOKUP(F329,Productos!B:B,Productos!C:C)</f>
        <v>#N/A</v>
      </c>
      <c r="H329" s="12"/>
      <c r="I329" s="10"/>
      <c r="J329" s="10"/>
      <c r="K329" s="10">
        <f t="shared" si="7"/>
        <v>0</v>
      </c>
    </row>
    <row r="330" spans="1:11" x14ac:dyDescent="0.3">
      <c r="A330" s="2">
        <f>IF(_xlfn.CONCAT(B330:C330)=_xlfn.CONCAT(B329:C329),MAX($A$2:A329),MAX($A$2:A329)+1)</f>
        <v>150</v>
      </c>
      <c r="B330" s="3"/>
      <c r="C330" s="2"/>
      <c r="D330" s="47">
        <f>_xlfn.XLOOKUP(C330,Proveedores!A:A,Proveedores!B:B)</f>
        <v>0</v>
      </c>
      <c r="E330" s="2"/>
      <c r="F330" s="2">
        <f>_xlfn.XLOOKUP(E330,Productos!A:A,Productos!B:B)</f>
        <v>0</v>
      </c>
      <c r="G330" s="2" t="e">
        <f>_xlfn.XLOOKUP(F330,Productos!B:B,Productos!C:C)</f>
        <v>#N/A</v>
      </c>
      <c r="H330" s="12"/>
      <c r="I330" s="10"/>
      <c r="J330" s="10"/>
      <c r="K330" s="10">
        <f t="shared" si="7"/>
        <v>0</v>
      </c>
    </row>
    <row r="331" spans="1:11" x14ac:dyDescent="0.3">
      <c r="A331" s="2">
        <f>IF(_xlfn.CONCAT(B331:C331)=_xlfn.CONCAT(B330:C330),MAX($A$2:A330),MAX($A$2:A330)+1)</f>
        <v>150</v>
      </c>
      <c r="B331" s="3"/>
      <c r="C331" s="2"/>
      <c r="D331" s="47">
        <f>_xlfn.XLOOKUP(C331,Proveedores!A:A,Proveedores!B:B)</f>
        <v>0</v>
      </c>
      <c r="E331" s="2"/>
      <c r="F331" s="2">
        <f>_xlfn.XLOOKUP(E331,Productos!A:A,Productos!B:B)</f>
        <v>0</v>
      </c>
      <c r="G331" s="2" t="e">
        <f>_xlfn.XLOOKUP(F331,Productos!B:B,Productos!C:C)</f>
        <v>#N/A</v>
      </c>
      <c r="H331" s="12"/>
      <c r="I331" s="10"/>
      <c r="J331" s="10"/>
      <c r="K331" s="10">
        <f t="shared" si="7"/>
        <v>0</v>
      </c>
    </row>
    <row r="332" spans="1:11" x14ac:dyDescent="0.3">
      <c r="A332" s="2">
        <f>IF(_xlfn.CONCAT(B332:C332)=_xlfn.CONCAT(B331:C331),MAX($A$2:A331),MAX($A$2:A331)+1)</f>
        <v>150</v>
      </c>
      <c r="B332" s="3"/>
      <c r="C332" s="2"/>
      <c r="D332" s="47">
        <f>_xlfn.XLOOKUP(C332,Proveedores!A:A,Proveedores!B:B)</f>
        <v>0</v>
      </c>
      <c r="E332" s="2"/>
      <c r="F332" s="2">
        <f>_xlfn.XLOOKUP(E332,Productos!A:A,Productos!B:B)</f>
        <v>0</v>
      </c>
      <c r="G332" s="2" t="e">
        <f>_xlfn.XLOOKUP(F332,Productos!B:B,Productos!C:C)</f>
        <v>#N/A</v>
      </c>
      <c r="H332" s="12"/>
      <c r="I332" s="10"/>
      <c r="J332" s="10"/>
      <c r="K332" s="10">
        <f t="shared" si="7"/>
        <v>0</v>
      </c>
    </row>
    <row r="333" spans="1:11" x14ac:dyDescent="0.3">
      <c r="A333" s="2">
        <f>IF(_xlfn.CONCAT(B333:C333)=_xlfn.CONCAT(B332:C332),MAX($A$2:A332),MAX($A$2:A332)+1)</f>
        <v>150</v>
      </c>
      <c r="B333" s="3"/>
      <c r="C333" s="2"/>
      <c r="D333" s="47">
        <f>_xlfn.XLOOKUP(C333,Proveedores!A:A,Proveedores!B:B)</f>
        <v>0</v>
      </c>
      <c r="E333" s="2"/>
      <c r="F333" s="2">
        <f>_xlfn.XLOOKUP(E333,Productos!A:A,Productos!B:B)</f>
        <v>0</v>
      </c>
      <c r="G333" s="2" t="e">
        <f>_xlfn.XLOOKUP(F333,Productos!B:B,Productos!C:C)</f>
        <v>#N/A</v>
      </c>
      <c r="H333" s="12"/>
      <c r="I333" s="10"/>
      <c r="J333" s="10"/>
      <c r="K333" s="10">
        <f t="shared" si="7"/>
        <v>0</v>
      </c>
    </row>
    <row r="334" spans="1:11" x14ac:dyDescent="0.3">
      <c r="A334" s="2">
        <f>IF(_xlfn.CONCAT(B334:C334)=_xlfn.CONCAT(B333:C333),MAX($A$2:A333),MAX($A$2:A333)+1)</f>
        <v>150</v>
      </c>
      <c r="B334" s="3"/>
      <c r="C334" s="2"/>
      <c r="D334" s="47">
        <f>_xlfn.XLOOKUP(C334,Proveedores!A:A,Proveedores!B:B)</f>
        <v>0</v>
      </c>
      <c r="E334" s="2"/>
      <c r="F334" s="2">
        <f>_xlfn.XLOOKUP(E334,Productos!A:A,Productos!B:B)</f>
        <v>0</v>
      </c>
      <c r="G334" s="2" t="e">
        <f>_xlfn.XLOOKUP(F334,Productos!B:B,Productos!C:C)</f>
        <v>#N/A</v>
      </c>
      <c r="H334" s="12"/>
      <c r="I334" s="10"/>
      <c r="J334" s="10"/>
      <c r="K334" s="10">
        <f t="shared" si="7"/>
        <v>0</v>
      </c>
    </row>
    <row r="335" spans="1:11" x14ac:dyDescent="0.3">
      <c r="A335" s="2">
        <f>IF(_xlfn.CONCAT(B335:C335)=_xlfn.CONCAT(B334:C334),MAX($A$2:A334),MAX($A$2:A334)+1)</f>
        <v>150</v>
      </c>
      <c r="B335" s="3"/>
      <c r="C335" s="2"/>
      <c r="D335" s="47">
        <f>_xlfn.XLOOKUP(C335,Proveedores!A:A,Proveedores!B:B)</f>
        <v>0</v>
      </c>
      <c r="E335" s="2"/>
      <c r="F335" s="2">
        <f>_xlfn.XLOOKUP(E335,Productos!A:A,Productos!B:B)</f>
        <v>0</v>
      </c>
      <c r="G335" s="2" t="e">
        <f>_xlfn.XLOOKUP(F335,Productos!B:B,Productos!C:C)</f>
        <v>#N/A</v>
      </c>
      <c r="H335" s="12"/>
      <c r="I335" s="10"/>
      <c r="J335" s="10"/>
      <c r="K335" s="10">
        <f t="shared" si="7"/>
        <v>0</v>
      </c>
    </row>
    <row r="336" spans="1:11" x14ac:dyDescent="0.3">
      <c r="A336" s="2">
        <f>IF(_xlfn.CONCAT(B336:C336)=_xlfn.CONCAT(B335:C335),MAX($A$2:A335),MAX($A$2:A335)+1)</f>
        <v>150</v>
      </c>
      <c r="B336" s="3"/>
      <c r="C336" s="2"/>
      <c r="D336" s="47">
        <f>_xlfn.XLOOKUP(C336,Proveedores!A:A,Proveedores!B:B)</f>
        <v>0</v>
      </c>
      <c r="E336" s="2"/>
      <c r="F336" s="2">
        <f>_xlfn.XLOOKUP(E336,Productos!A:A,Productos!B:B)</f>
        <v>0</v>
      </c>
      <c r="G336" s="2" t="e">
        <f>_xlfn.XLOOKUP(F336,Productos!B:B,Productos!C:C)</f>
        <v>#N/A</v>
      </c>
      <c r="H336" s="12"/>
      <c r="I336" s="10"/>
      <c r="J336" s="10"/>
      <c r="K336" s="10">
        <f t="shared" si="7"/>
        <v>0</v>
      </c>
    </row>
    <row r="337" spans="1:11" x14ac:dyDescent="0.3">
      <c r="A337" s="2">
        <f>IF(_xlfn.CONCAT(B337:C337)=_xlfn.CONCAT(B336:C336),MAX($A$2:A336),MAX($A$2:A336)+1)</f>
        <v>150</v>
      </c>
      <c r="B337" s="3"/>
      <c r="C337" s="2"/>
      <c r="D337" s="47">
        <f>_xlfn.XLOOKUP(C337,Proveedores!A:A,Proveedores!B:B)</f>
        <v>0</v>
      </c>
      <c r="E337" s="2"/>
      <c r="F337" s="2">
        <f>_xlfn.XLOOKUP(E337,Productos!A:A,Productos!B:B)</f>
        <v>0</v>
      </c>
      <c r="G337" s="2" t="e">
        <f>_xlfn.XLOOKUP(F337,Productos!B:B,Productos!C:C)</f>
        <v>#N/A</v>
      </c>
      <c r="H337" s="12"/>
      <c r="I337" s="10"/>
      <c r="J337" s="10"/>
      <c r="K337" s="10">
        <f t="shared" si="7"/>
        <v>0</v>
      </c>
    </row>
    <row r="338" spans="1:11" x14ac:dyDescent="0.3">
      <c r="A338" s="2">
        <f>IF(_xlfn.CONCAT(B338:C338)=_xlfn.CONCAT(B337:C337),MAX($A$2:A337),MAX($A$2:A337)+1)</f>
        <v>150</v>
      </c>
      <c r="B338" s="3"/>
      <c r="C338" s="2"/>
      <c r="D338" s="47">
        <f>_xlfn.XLOOKUP(C338,Proveedores!A:A,Proveedores!B:B)</f>
        <v>0</v>
      </c>
      <c r="E338" s="2"/>
      <c r="F338" s="2">
        <f>_xlfn.XLOOKUP(E338,Productos!A:A,Productos!B:B)</f>
        <v>0</v>
      </c>
      <c r="G338" s="2" t="e">
        <f>_xlfn.XLOOKUP(F338,Productos!B:B,Productos!C:C)</f>
        <v>#N/A</v>
      </c>
      <c r="H338" s="12"/>
      <c r="I338" s="10"/>
      <c r="J338" s="10"/>
      <c r="K338" s="10">
        <f t="shared" si="7"/>
        <v>0</v>
      </c>
    </row>
    <row r="339" spans="1:11" x14ac:dyDescent="0.3">
      <c r="A339" s="2">
        <f>IF(_xlfn.CONCAT(B339:C339)=_xlfn.CONCAT(B338:C338),MAX($A$2:A338),MAX($A$2:A338)+1)</f>
        <v>150</v>
      </c>
      <c r="B339" s="3"/>
      <c r="C339" s="2"/>
      <c r="D339" s="47">
        <f>_xlfn.XLOOKUP(C339,Proveedores!A:A,Proveedores!B:B)</f>
        <v>0</v>
      </c>
      <c r="E339" s="2"/>
      <c r="F339" s="2">
        <f>_xlfn.XLOOKUP(E339,Productos!A:A,Productos!B:B)</f>
        <v>0</v>
      </c>
      <c r="G339" s="2" t="e">
        <f>_xlfn.XLOOKUP(F339,Productos!B:B,Productos!C:C)</f>
        <v>#N/A</v>
      </c>
      <c r="H339" s="12"/>
      <c r="I339" s="10"/>
      <c r="J339" s="10"/>
      <c r="K339" s="10">
        <f t="shared" si="7"/>
        <v>0</v>
      </c>
    </row>
    <row r="340" spans="1:11" x14ac:dyDescent="0.3">
      <c r="A340" s="2">
        <f>IF(_xlfn.CONCAT(B340:C340)=_xlfn.CONCAT(B339:C339),MAX($A$2:A339),MAX($A$2:A339)+1)</f>
        <v>150</v>
      </c>
      <c r="B340" s="3"/>
      <c r="C340" s="2"/>
      <c r="D340" s="47">
        <f>_xlfn.XLOOKUP(C340,Proveedores!A:A,Proveedores!B:B)</f>
        <v>0</v>
      </c>
      <c r="E340" s="2"/>
      <c r="F340" s="2">
        <f>_xlfn.XLOOKUP(E340,Productos!A:A,Productos!B:B)</f>
        <v>0</v>
      </c>
      <c r="G340" s="2" t="e">
        <f>_xlfn.XLOOKUP(F340,Productos!B:B,Productos!C:C)</f>
        <v>#N/A</v>
      </c>
      <c r="H340" s="12"/>
      <c r="I340" s="10"/>
      <c r="J340" s="10"/>
      <c r="K340" s="10">
        <f t="shared" si="7"/>
        <v>0</v>
      </c>
    </row>
    <row r="341" spans="1:11" x14ac:dyDescent="0.3">
      <c r="A341" s="2">
        <f>IF(_xlfn.CONCAT(B341:C341)=_xlfn.CONCAT(B340:C340),MAX($A$2:A340),MAX($A$2:A340)+1)</f>
        <v>150</v>
      </c>
      <c r="B341" s="3"/>
      <c r="C341" s="2"/>
      <c r="D341" s="47">
        <f>_xlfn.XLOOKUP(C341,Proveedores!A:A,Proveedores!B:B)</f>
        <v>0</v>
      </c>
      <c r="E341" s="2"/>
      <c r="F341" s="2">
        <f>_xlfn.XLOOKUP(E341,Productos!A:A,Productos!B:B)</f>
        <v>0</v>
      </c>
      <c r="G341" s="2" t="e">
        <f>_xlfn.XLOOKUP(F341,Productos!B:B,Productos!C:C)</f>
        <v>#N/A</v>
      </c>
      <c r="H341" s="12"/>
      <c r="I341" s="10"/>
      <c r="J341" s="10"/>
      <c r="K341" s="10">
        <f t="shared" si="7"/>
        <v>0</v>
      </c>
    </row>
    <row r="342" spans="1:11" x14ac:dyDescent="0.3">
      <c r="A342" s="2">
        <f>IF(_xlfn.CONCAT(B342:C342)=_xlfn.CONCAT(B341:C341),MAX($A$2:A341),MAX($A$2:A341)+1)</f>
        <v>150</v>
      </c>
      <c r="B342" s="3"/>
      <c r="C342" s="2"/>
      <c r="D342" s="47">
        <f>_xlfn.XLOOKUP(C342,Proveedores!A:A,Proveedores!B:B)</f>
        <v>0</v>
      </c>
      <c r="E342" s="2"/>
      <c r="F342" s="2">
        <f>_xlfn.XLOOKUP(E342,Productos!A:A,Productos!B:B)</f>
        <v>0</v>
      </c>
      <c r="G342" s="2" t="e">
        <f>_xlfn.XLOOKUP(F342,Productos!B:B,Productos!C:C)</f>
        <v>#N/A</v>
      </c>
      <c r="H342" s="12"/>
      <c r="I342" s="10"/>
      <c r="J342" s="10"/>
      <c r="K342" s="10">
        <f t="shared" si="7"/>
        <v>0</v>
      </c>
    </row>
    <row r="343" spans="1:11" x14ac:dyDescent="0.3">
      <c r="A343" s="2">
        <f>IF(_xlfn.CONCAT(B343:C343)=_xlfn.CONCAT(B342:C342),MAX($A$2:A342),MAX($A$2:A342)+1)</f>
        <v>150</v>
      </c>
      <c r="B343" s="3"/>
      <c r="C343" s="2"/>
      <c r="D343" s="47">
        <f>_xlfn.XLOOKUP(C343,Proveedores!A:A,Proveedores!B:B)</f>
        <v>0</v>
      </c>
      <c r="E343" s="2"/>
      <c r="F343" s="2">
        <f>_xlfn.XLOOKUP(E343,Productos!A:A,Productos!B:B)</f>
        <v>0</v>
      </c>
      <c r="G343" s="2" t="e">
        <f>_xlfn.XLOOKUP(F343,Productos!B:B,Productos!C:C)</f>
        <v>#N/A</v>
      </c>
      <c r="H343" s="12"/>
      <c r="I343" s="10"/>
      <c r="J343" s="10"/>
      <c r="K343" s="10">
        <f t="shared" si="7"/>
        <v>0</v>
      </c>
    </row>
    <row r="344" spans="1:11" x14ac:dyDescent="0.3">
      <c r="A344" s="2">
        <f>IF(_xlfn.CONCAT(B344:C344)=_xlfn.CONCAT(B343:C343),MAX($A$2:A343),MAX($A$2:A343)+1)</f>
        <v>150</v>
      </c>
      <c r="B344" s="3"/>
      <c r="C344" s="2"/>
      <c r="D344" s="47">
        <f>_xlfn.XLOOKUP(C344,Proveedores!A:A,Proveedores!B:B)</f>
        <v>0</v>
      </c>
      <c r="E344" s="2"/>
      <c r="F344" s="2">
        <f>_xlfn.XLOOKUP(E344,Productos!A:A,Productos!B:B)</f>
        <v>0</v>
      </c>
      <c r="G344" s="2" t="e">
        <f>_xlfn.XLOOKUP(F344,Productos!B:B,Productos!C:C)</f>
        <v>#N/A</v>
      </c>
      <c r="H344" s="12"/>
      <c r="I344" s="10"/>
      <c r="J344" s="10"/>
      <c r="K344" s="10">
        <f t="shared" si="7"/>
        <v>0</v>
      </c>
    </row>
    <row r="345" spans="1:11" x14ac:dyDescent="0.3">
      <c r="A345" s="2">
        <f>IF(_xlfn.CONCAT(B345:C345)=_xlfn.CONCAT(B344:C344),MAX($A$2:A344),MAX($A$2:A344)+1)</f>
        <v>150</v>
      </c>
      <c r="B345" s="3"/>
      <c r="C345" s="2"/>
      <c r="D345" s="47">
        <f>_xlfn.XLOOKUP(C345,Proveedores!A:A,Proveedores!B:B)</f>
        <v>0</v>
      </c>
      <c r="E345" s="2"/>
      <c r="F345" s="2">
        <f>_xlfn.XLOOKUP(E345,Productos!A:A,Productos!B:B)</f>
        <v>0</v>
      </c>
      <c r="G345" s="2" t="e">
        <f>_xlfn.XLOOKUP(F345,Productos!B:B,Productos!C:C)</f>
        <v>#N/A</v>
      </c>
      <c r="H345" s="12"/>
      <c r="I345" s="10"/>
      <c r="J345" s="10"/>
      <c r="K345" s="10">
        <f t="shared" si="7"/>
        <v>0</v>
      </c>
    </row>
    <row r="346" spans="1:11" x14ac:dyDescent="0.3">
      <c r="A346" s="2">
        <f>IF(_xlfn.CONCAT(B346:C346)=_xlfn.CONCAT(B345:C345),MAX($A$2:A345),MAX($A$2:A345)+1)</f>
        <v>150</v>
      </c>
      <c r="B346" s="3"/>
      <c r="C346" s="2"/>
      <c r="D346" s="47">
        <f>_xlfn.XLOOKUP(C346,Proveedores!A:A,Proveedores!B:B)</f>
        <v>0</v>
      </c>
      <c r="E346" s="2"/>
      <c r="F346" s="2">
        <f>_xlfn.XLOOKUP(E346,Productos!A:A,Productos!B:B)</f>
        <v>0</v>
      </c>
      <c r="G346" s="2" t="e">
        <f>_xlfn.XLOOKUP(F346,Productos!B:B,Productos!C:C)</f>
        <v>#N/A</v>
      </c>
      <c r="H346" s="12"/>
      <c r="I346" s="10"/>
      <c r="J346" s="10"/>
      <c r="K346" s="10">
        <f t="shared" si="7"/>
        <v>0</v>
      </c>
    </row>
    <row r="347" spans="1:11" x14ac:dyDescent="0.3">
      <c r="A347" s="2">
        <f>IF(_xlfn.CONCAT(B347:C347)=_xlfn.CONCAT(B346:C346),MAX($A$2:A346),MAX($A$2:A346)+1)</f>
        <v>150</v>
      </c>
      <c r="B347" s="3"/>
      <c r="C347" s="2"/>
      <c r="D347" s="47">
        <f>_xlfn.XLOOKUP(C347,Proveedores!A:A,Proveedores!B:B)</f>
        <v>0</v>
      </c>
      <c r="E347" s="2"/>
      <c r="F347" s="2">
        <f>_xlfn.XLOOKUP(E347,Productos!A:A,Productos!B:B)</f>
        <v>0</v>
      </c>
      <c r="G347" s="2" t="e">
        <f>_xlfn.XLOOKUP(F347,Productos!B:B,Productos!C:C)</f>
        <v>#N/A</v>
      </c>
      <c r="H347" s="12"/>
      <c r="I347" s="10"/>
      <c r="J347" s="10"/>
      <c r="K347" s="10">
        <f t="shared" si="7"/>
        <v>0</v>
      </c>
    </row>
    <row r="348" spans="1:11" x14ac:dyDescent="0.3">
      <c r="A348" s="2">
        <f>IF(_xlfn.CONCAT(B348:C348)=_xlfn.CONCAT(B347:C347),MAX($A$2:A347),MAX($A$2:A347)+1)</f>
        <v>150</v>
      </c>
      <c r="B348" s="3"/>
      <c r="C348" s="2"/>
      <c r="D348" s="47">
        <f>_xlfn.XLOOKUP(C348,Proveedores!A:A,Proveedores!B:B)</f>
        <v>0</v>
      </c>
      <c r="E348" s="2"/>
      <c r="F348" s="2">
        <f>_xlfn.XLOOKUP(E348,Productos!A:A,Productos!B:B)</f>
        <v>0</v>
      </c>
      <c r="G348" s="2" t="e">
        <f>_xlfn.XLOOKUP(F348,Productos!B:B,Productos!C:C)</f>
        <v>#N/A</v>
      </c>
      <c r="H348" s="12"/>
      <c r="I348" s="10"/>
      <c r="J348" s="10"/>
      <c r="K348" s="10">
        <f t="shared" si="7"/>
        <v>0</v>
      </c>
    </row>
    <row r="349" spans="1:11" x14ac:dyDescent="0.3">
      <c r="A349" s="2">
        <f>IF(_xlfn.CONCAT(B349:C349)=_xlfn.CONCAT(B348:C348),MAX($A$2:A348),MAX($A$2:A348)+1)</f>
        <v>150</v>
      </c>
      <c r="B349" s="3"/>
      <c r="C349" s="2"/>
      <c r="D349" s="47">
        <f>_xlfn.XLOOKUP(C349,Proveedores!A:A,Proveedores!B:B)</f>
        <v>0</v>
      </c>
      <c r="E349" s="2"/>
      <c r="F349" s="2">
        <f>_xlfn.XLOOKUP(E349,Productos!A:A,Productos!B:B)</f>
        <v>0</v>
      </c>
      <c r="G349" s="2" t="e">
        <f>_xlfn.XLOOKUP(F349,Productos!B:B,Productos!C:C)</f>
        <v>#N/A</v>
      </c>
      <c r="H349" s="12"/>
      <c r="I349" s="10"/>
      <c r="J349" s="10"/>
      <c r="K349" s="10">
        <f t="shared" si="7"/>
        <v>0</v>
      </c>
    </row>
    <row r="350" spans="1:11" x14ac:dyDescent="0.3">
      <c r="A350" s="2">
        <f>IF(_xlfn.CONCAT(B350:C350)=_xlfn.CONCAT(B349:C349),MAX($A$2:A349),MAX($A$2:A349)+1)</f>
        <v>150</v>
      </c>
      <c r="B350" s="3"/>
      <c r="C350" s="2"/>
      <c r="D350" s="47">
        <f>_xlfn.XLOOKUP(C350,Proveedores!A:A,Proveedores!B:B)</f>
        <v>0</v>
      </c>
      <c r="E350" s="2"/>
      <c r="F350" s="2">
        <f>_xlfn.XLOOKUP(E350,Productos!A:A,Productos!B:B)</f>
        <v>0</v>
      </c>
      <c r="G350" s="2" t="e">
        <f>_xlfn.XLOOKUP(F350,Productos!B:B,Productos!C:C)</f>
        <v>#N/A</v>
      </c>
      <c r="H350" s="12"/>
      <c r="I350" s="10"/>
      <c r="J350" s="10"/>
      <c r="K350" s="10">
        <f t="shared" si="7"/>
        <v>0</v>
      </c>
    </row>
    <row r="351" spans="1:11" x14ac:dyDescent="0.3">
      <c r="A351" s="2">
        <f>IF(_xlfn.CONCAT(B351:C351)=_xlfn.CONCAT(B350:C350),MAX($A$2:A350),MAX($A$2:A350)+1)</f>
        <v>150</v>
      </c>
      <c r="B351" s="3"/>
      <c r="C351" s="2"/>
      <c r="D351" s="47">
        <f>_xlfn.XLOOKUP(C351,Proveedores!A:A,Proveedores!B:B)</f>
        <v>0</v>
      </c>
      <c r="E351" s="2"/>
      <c r="F351" s="2">
        <f>_xlfn.XLOOKUP(E351,Productos!A:A,Productos!B:B)</f>
        <v>0</v>
      </c>
      <c r="G351" s="2" t="e">
        <f>_xlfn.XLOOKUP(F351,Productos!B:B,Productos!C:C)</f>
        <v>#N/A</v>
      </c>
      <c r="H351" s="12"/>
      <c r="I351" s="10"/>
      <c r="J351" s="10"/>
      <c r="K351" s="10">
        <f t="shared" si="7"/>
        <v>0</v>
      </c>
    </row>
    <row r="352" spans="1:11" x14ac:dyDescent="0.3">
      <c r="A352" s="2">
        <f>IF(_xlfn.CONCAT(B352:C352)=_xlfn.CONCAT(B351:C351),MAX($A$2:A351),MAX($A$2:A351)+1)</f>
        <v>150</v>
      </c>
      <c r="B352" s="3"/>
      <c r="C352" s="2"/>
      <c r="D352" s="47">
        <f>_xlfn.XLOOKUP(C352,Proveedores!A:A,Proveedores!B:B)</f>
        <v>0</v>
      </c>
      <c r="E352" s="2"/>
      <c r="F352" s="2">
        <f>_xlfn.XLOOKUP(E352,Productos!A:A,Productos!B:B)</f>
        <v>0</v>
      </c>
      <c r="G352" s="2" t="e">
        <f>_xlfn.XLOOKUP(F352,Productos!B:B,Productos!C:C)</f>
        <v>#N/A</v>
      </c>
      <c r="H352" s="12"/>
      <c r="I352" s="10"/>
      <c r="J352" s="10"/>
      <c r="K352" s="10">
        <f t="shared" si="7"/>
        <v>0</v>
      </c>
    </row>
    <row r="353" spans="1:11" x14ac:dyDescent="0.3">
      <c r="A353" s="2">
        <f>IF(_xlfn.CONCAT(B353:C353)=_xlfn.CONCAT(B352:C352),MAX($A$2:A352),MAX($A$2:A352)+1)</f>
        <v>150</v>
      </c>
      <c r="B353" s="3"/>
      <c r="C353" s="2"/>
      <c r="D353" s="47">
        <f>_xlfn.XLOOKUP(C353,Proveedores!A:A,Proveedores!B:B)</f>
        <v>0</v>
      </c>
      <c r="E353" s="2"/>
      <c r="F353" s="2">
        <f>_xlfn.XLOOKUP(E353,Productos!A:A,Productos!B:B)</f>
        <v>0</v>
      </c>
      <c r="G353" s="2" t="e">
        <f>_xlfn.XLOOKUP(F353,Productos!B:B,Productos!C:C)</f>
        <v>#N/A</v>
      </c>
      <c r="H353" s="12"/>
      <c r="I353" s="10"/>
      <c r="J353" s="10"/>
      <c r="K353" s="10">
        <f t="shared" si="7"/>
        <v>0</v>
      </c>
    </row>
    <row r="354" spans="1:11" x14ac:dyDescent="0.3">
      <c r="A354" s="2">
        <f>IF(_xlfn.CONCAT(B354:C354)=_xlfn.CONCAT(B353:C353),MAX($A$2:A353),MAX($A$2:A353)+1)</f>
        <v>150</v>
      </c>
      <c r="B354" s="3"/>
      <c r="C354" s="2"/>
      <c r="D354" s="47">
        <f>_xlfn.XLOOKUP(C354,Proveedores!A:A,Proveedores!B:B)</f>
        <v>0</v>
      </c>
      <c r="E354" s="2"/>
      <c r="F354" s="2">
        <f>_xlfn.XLOOKUP(E354,Productos!A:A,Productos!B:B)</f>
        <v>0</v>
      </c>
      <c r="G354" s="2" t="e">
        <f>_xlfn.XLOOKUP(F354,Productos!B:B,Productos!C:C)</f>
        <v>#N/A</v>
      </c>
      <c r="H354" s="12"/>
      <c r="I354" s="10"/>
      <c r="J354" s="10"/>
      <c r="K354" s="10">
        <f t="shared" si="7"/>
        <v>0</v>
      </c>
    </row>
    <row r="355" spans="1:11" x14ac:dyDescent="0.3">
      <c r="A355" s="2">
        <f>IF(_xlfn.CONCAT(B355:C355)=_xlfn.CONCAT(B354:C354),MAX($A$2:A354),MAX($A$2:A354)+1)</f>
        <v>150</v>
      </c>
      <c r="B355" s="3"/>
      <c r="C355" s="2"/>
      <c r="D355" s="47">
        <f>_xlfn.XLOOKUP(C355,Proveedores!A:A,Proveedores!B:B)</f>
        <v>0</v>
      </c>
      <c r="E355" s="2"/>
      <c r="F355" s="2">
        <f>_xlfn.XLOOKUP(E355,Productos!A:A,Productos!B:B)</f>
        <v>0</v>
      </c>
      <c r="G355" s="2" t="e">
        <f>_xlfn.XLOOKUP(F355,Productos!B:B,Productos!C:C)</f>
        <v>#N/A</v>
      </c>
      <c r="H355" s="12"/>
      <c r="I355" s="10"/>
      <c r="J355" s="10"/>
      <c r="K355" s="10">
        <f t="shared" si="7"/>
        <v>0</v>
      </c>
    </row>
    <row r="356" spans="1:11" x14ac:dyDescent="0.3">
      <c r="A356" s="2">
        <f>IF(_xlfn.CONCAT(B356:C356)=_xlfn.CONCAT(B355:C355),MAX($A$2:A355),MAX($A$2:A355)+1)</f>
        <v>150</v>
      </c>
      <c r="B356" s="3"/>
      <c r="C356" s="2"/>
      <c r="D356" s="47">
        <f>_xlfn.XLOOKUP(C356,Proveedores!A:A,Proveedores!B:B)</f>
        <v>0</v>
      </c>
      <c r="E356" s="2"/>
      <c r="F356" s="2">
        <f>_xlfn.XLOOKUP(E356,Productos!A:A,Productos!B:B)</f>
        <v>0</v>
      </c>
      <c r="G356" s="2" t="e">
        <f>_xlfn.XLOOKUP(F356,Productos!B:B,Productos!C:C)</f>
        <v>#N/A</v>
      </c>
      <c r="H356" s="12"/>
      <c r="I356" s="10"/>
      <c r="J356" s="10"/>
      <c r="K356" s="10">
        <f t="shared" si="7"/>
        <v>0</v>
      </c>
    </row>
    <row r="357" spans="1:11" x14ac:dyDescent="0.3">
      <c r="A357" s="2">
        <f>IF(_xlfn.CONCAT(B357:C357)=_xlfn.CONCAT(B356:C356),MAX($A$2:A356),MAX($A$2:A356)+1)</f>
        <v>150</v>
      </c>
      <c r="B357" s="3"/>
      <c r="C357" s="2"/>
      <c r="D357" s="47">
        <f>_xlfn.XLOOKUP(C357,Proveedores!A:A,Proveedores!B:B)</f>
        <v>0</v>
      </c>
      <c r="E357" s="2"/>
      <c r="F357" s="2">
        <f>_xlfn.XLOOKUP(E357,Productos!A:A,Productos!B:B)</f>
        <v>0</v>
      </c>
      <c r="G357" s="2" t="e">
        <f>_xlfn.XLOOKUP(F357,Productos!B:B,Productos!C:C)</f>
        <v>#N/A</v>
      </c>
      <c r="H357" s="12"/>
      <c r="I357" s="10"/>
      <c r="J357" s="10"/>
      <c r="K357" s="10">
        <f t="shared" si="7"/>
        <v>0</v>
      </c>
    </row>
    <row r="358" spans="1:11" x14ac:dyDescent="0.3">
      <c r="A358" s="2">
        <f>IF(_xlfn.CONCAT(B358:C358)=_xlfn.CONCAT(B357:C357),MAX($A$2:A357),MAX($A$2:A357)+1)</f>
        <v>150</v>
      </c>
      <c r="B358" s="3"/>
      <c r="C358" s="2"/>
      <c r="D358" s="47">
        <f>_xlfn.XLOOKUP(C358,Proveedores!A:A,Proveedores!B:B)</f>
        <v>0</v>
      </c>
      <c r="E358" s="2"/>
      <c r="F358" s="2">
        <f>_xlfn.XLOOKUP(E358,Productos!A:A,Productos!B:B)</f>
        <v>0</v>
      </c>
      <c r="G358" s="2" t="e">
        <f>_xlfn.XLOOKUP(F358,Productos!B:B,Productos!C:C)</f>
        <v>#N/A</v>
      </c>
      <c r="H358" s="12"/>
      <c r="I358" s="10"/>
      <c r="J358" s="10"/>
      <c r="K358" s="10">
        <f t="shared" si="7"/>
        <v>0</v>
      </c>
    </row>
    <row r="359" spans="1:11" x14ac:dyDescent="0.3">
      <c r="A359" s="2">
        <f>IF(_xlfn.CONCAT(B359:C359)=_xlfn.CONCAT(B358:C358),MAX($A$2:A358),MAX($A$2:A358)+1)</f>
        <v>150</v>
      </c>
      <c r="B359" s="3"/>
      <c r="C359" s="2"/>
      <c r="D359" s="47">
        <f>_xlfn.XLOOKUP(C359,Proveedores!A:A,Proveedores!B:B)</f>
        <v>0</v>
      </c>
      <c r="E359" s="2"/>
      <c r="F359" s="2">
        <f>_xlfn.XLOOKUP(E359,Productos!A:A,Productos!B:B)</f>
        <v>0</v>
      </c>
      <c r="G359" s="2" t="e">
        <f>_xlfn.XLOOKUP(F359,Productos!B:B,Productos!C:C)</f>
        <v>#N/A</v>
      </c>
      <c r="H359" s="12"/>
      <c r="I359" s="10"/>
      <c r="J359" s="10"/>
      <c r="K359" s="10">
        <f t="shared" si="7"/>
        <v>0</v>
      </c>
    </row>
    <row r="360" spans="1:11" x14ac:dyDescent="0.3">
      <c r="A360" s="2">
        <f>IF(_xlfn.CONCAT(B360:C360)=_xlfn.CONCAT(B359:C359),MAX($A$2:A359),MAX($A$2:A359)+1)</f>
        <v>150</v>
      </c>
      <c r="B360" s="3"/>
      <c r="C360" s="2"/>
      <c r="D360" s="47">
        <f>_xlfn.XLOOKUP(C360,Proveedores!A:A,Proveedores!B:B)</f>
        <v>0</v>
      </c>
      <c r="E360" s="2"/>
      <c r="F360" s="2">
        <f>_xlfn.XLOOKUP(E360,Productos!A:A,Productos!B:B)</f>
        <v>0</v>
      </c>
      <c r="G360" s="2" t="e">
        <f>_xlfn.XLOOKUP(F360,Productos!B:B,Productos!C:C)</f>
        <v>#N/A</v>
      </c>
      <c r="H360" s="12"/>
      <c r="I360" s="10"/>
      <c r="J360" s="10"/>
      <c r="K360" s="10">
        <f t="shared" si="7"/>
        <v>0</v>
      </c>
    </row>
    <row r="361" spans="1:11" x14ac:dyDescent="0.3">
      <c r="A361" s="2">
        <f>IF(_xlfn.CONCAT(B361:C361)=_xlfn.CONCAT(B360:C360),MAX($A$2:A360),MAX($A$2:A360)+1)</f>
        <v>150</v>
      </c>
      <c r="B361" s="3"/>
      <c r="C361" s="2"/>
      <c r="D361" s="47">
        <f>_xlfn.XLOOKUP(C361,Proveedores!A:A,Proveedores!B:B)</f>
        <v>0</v>
      </c>
      <c r="E361" s="2"/>
      <c r="F361" s="2">
        <f>_xlfn.XLOOKUP(E361,Productos!A:A,Productos!B:B)</f>
        <v>0</v>
      </c>
      <c r="G361" s="2" t="e">
        <f>_xlfn.XLOOKUP(F361,Productos!B:B,Productos!C:C)</f>
        <v>#N/A</v>
      </c>
      <c r="H361" s="12"/>
      <c r="I361" s="10"/>
      <c r="J361" s="10"/>
      <c r="K361" s="10">
        <f t="shared" si="7"/>
        <v>0</v>
      </c>
    </row>
    <row r="362" spans="1:11" x14ac:dyDescent="0.3">
      <c r="A362" s="2">
        <f>IF(_xlfn.CONCAT(B362:C362)=_xlfn.CONCAT(B361:C361),MAX($A$2:A361),MAX($A$2:A361)+1)</f>
        <v>150</v>
      </c>
      <c r="B362" s="3"/>
      <c r="C362" s="2"/>
      <c r="D362" s="47">
        <f>_xlfn.XLOOKUP(C362,Proveedores!A:A,Proveedores!B:B)</f>
        <v>0</v>
      </c>
      <c r="E362" s="2"/>
      <c r="F362" s="2">
        <f>_xlfn.XLOOKUP(E362,Productos!A:A,Productos!B:B)</f>
        <v>0</v>
      </c>
      <c r="G362" s="2" t="e">
        <f>_xlfn.XLOOKUP(F362,Productos!B:B,Productos!C:C)</f>
        <v>#N/A</v>
      </c>
      <c r="H362" s="12"/>
      <c r="I362" s="10"/>
      <c r="J362" s="10"/>
      <c r="K362" s="10">
        <f t="shared" si="7"/>
        <v>0</v>
      </c>
    </row>
    <row r="363" spans="1:11" x14ac:dyDescent="0.3">
      <c r="A363" s="2">
        <f>IF(_xlfn.CONCAT(B363:C363)=_xlfn.CONCAT(B362:C362),MAX($A$2:A362),MAX($A$2:A362)+1)</f>
        <v>150</v>
      </c>
      <c r="B363" s="3"/>
      <c r="C363" s="2"/>
      <c r="D363" s="47">
        <f>_xlfn.XLOOKUP(C363,Proveedores!A:A,Proveedores!B:B)</f>
        <v>0</v>
      </c>
      <c r="E363" s="2"/>
      <c r="F363" s="2">
        <f>_xlfn.XLOOKUP(E363,Productos!A:A,Productos!B:B)</f>
        <v>0</v>
      </c>
      <c r="G363" s="2" t="e">
        <f>_xlfn.XLOOKUP(F363,Productos!B:B,Productos!C:C)</f>
        <v>#N/A</v>
      </c>
      <c r="H363" s="12"/>
      <c r="I363" s="10"/>
      <c r="J363" s="10"/>
      <c r="K363" s="10">
        <f t="shared" si="7"/>
        <v>0</v>
      </c>
    </row>
    <row r="364" spans="1:11" x14ac:dyDescent="0.3">
      <c r="A364" s="2">
        <f>IF(_xlfn.CONCAT(B364:C364)=_xlfn.CONCAT(B363:C363),MAX($A$2:A363),MAX($A$2:A363)+1)</f>
        <v>150</v>
      </c>
      <c r="B364" s="3"/>
      <c r="C364" s="2"/>
      <c r="D364" s="47">
        <f>_xlfn.XLOOKUP(C364,Proveedores!A:A,Proveedores!B:B)</f>
        <v>0</v>
      </c>
      <c r="E364" s="2"/>
      <c r="F364" s="2">
        <f>_xlfn.XLOOKUP(E364,Productos!A:A,Productos!B:B)</f>
        <v>0</v>
      </c>
      <c r="G364" s="2" t="e">
        <f>_xlfn.XLOOKUP(F364,Productos!B:B,Productos!C:C)</f>
        <v>#N/A</v>
      </c>
      <c r="H364" s="12"/>
      <c r="I364" s="10"/>
      <c r="J364" s="10"/>
      <c r="K364" s="10">
        <f t="shared" si="7"/>
        <v>0</v>
      </c>
    </row>
    <row r="365" spans="1:11" x14ac:dyDescent="0.3">
      <c r="A365" s="2">
        <f>IF(_xlfn.CONCAT(B365:C365)=_xlfn.CONCAT(B364:C364),MAX($A$2:A364),MAX($A$2:A364)+1)</f>
        <v>150</v>
      </c>
      <c r="B365" s="3"/>
      <c r="C365" s="2"/>
      <c r="D365" s="47">
        <f>_xlfn.XLOOKUP(C365,Proveedores!A:A,Proveedores!B:B)</f>
        <v>0</v>
      </c>
      <c r="E365" s="2"/>
      <c r="F365" s="2">
        <f>_xlfn.XLOOKUP(E365,Productos!A:A,Productos!B:B)</f>
        <v>0</v>
      </c>
      <c r="G365" s="2" t="e">
        <f>_xlfn.XLOOKUP(F365,Productos!B:B,Productos!C:C)</f>
        <v>#N/A</v>
      </c>
      <c r="H365" s="12"/>
      <c r="I365" s="10"/>
      <c r="J365" s="10"/>
      <c r="K365" s="10">
        <f t="shared" si="7"/>
        <v>0</v>
      </c>
    </row>
    <row r="366" spans="1:11" x14ac:dyDescent="0.3">
      <c r="A366" s="2">
        <f>IF(_xlfn.CONCAT(B366:C366)=_xlfn.CONCAT(B365:C365),MAX($A$2:A365),MAX($A$2:A365)+1)</f>
        <v>150</v>
      </c>
      <c r="B366" s="3"/>
      <c r="C366" s="2"/>
      <c r="D366" s="47">
        <f>_xlfn.XLOOKUP(C366,Proveedores!A:A,Proveedores!B:B)</f>
        <v>0</v>
      </c>
      <c r="E366" s="2"/>
      <c r="F366" s="2">
        <f>_xlfn.XLOOKUP(E366,Productos!A:A,Productos!B:B)</f>
        <v>0</v>
      </c>
      <c r="G366" s="2" t="e">
        <f>_xlfn.XLOOKUP(F366,Productos!B:B,Productos!C:C)</f>
        <v>#N/A</v>
      </c>
      <c r="H366" s="12"/>
      <c r="I366" s="10"/>
      <c r="J366" s="10"/>
      <c r="K366" s="10">
        <f t="shared" si="7"/>
        <v>0</v>
      </c>
    </row>
    <row r="367" spans="1:11" x14ac:dyDescent="0.3">
      <c r="A367" s="2">
        <f>IF(_xlfn.CONCAT(B367:C367)=_xlfn.CONCAT(B366:C366),MAX($A$2:A366),MAX($A$2:A366)+1)</f>
        <v>150</v>
      </c>
      <c r="B367" s="3"/>
      <c r="C367" s="2"/>
      <c r="D367" s="47">
        <f>_xlfn.XLOOKUP(C367,Proveedores!A:A,Proveedores!B:B)</f>
        <v>0</v>
      </c>
      <c r="E367" s="2"/>
      <c r="F367" s="2">
        <f>_xlfn.XLOOKUP(E367,Productos!A:A,Productos!B:B)</f>
        <v>0</v>
      </c>
      <c r="G367" s="2" t="e">
        <f>_xlfn.XLOOKUP(F367,Productos!B:B,Productos!C:C)</f>
        <v>#N/A</v>
      </c>
      <c r="H367" s="12"/>
      <c r="I367" s="10"/>
      <c r="J367" s="10"/>
      <c r="K367" s="10">
        <f t="shared" si="7"/>
        <v>0</v>
      </c>
    </row>
    <row r="368" spans="1:11" x14ac:dyDescent="0.3">
      <c r="A368" s="2">
        <f>IF(_xlfn.CONCAT(B368:C368)=_xlfn.CONCAT(B367:C367),MAX($A$2:A367),MAX($A$2:A367)+1)</f>
        <v>150</v>
      </c>
      <c r="B368" s="3"/>
      <c r="C368" s="2"/>
      <c r="D368" s="47">
        <f>_xlfn.XLOOKUP(C368,Proveedores!A:A,Proveedores!B:B)</f>
        <v>0</v>
      </c>
      <c r="E368" s="2"/>
      <c r="F368" s="2">
        <f>_xlfn.XLOOKUP(E368,Productos!A:A,Productos!B:B)</f>
        <v>0</v>
      </c>
      <c r="G368" s="2" t="e">
        <f>_xlfn.XLOOKUP(F368,Productos!B:B,Productos!C:C)</f>
        <v>#N/A</v>
      </c>
      <c r="H368" s="12"/>
      <c r="I368" s="10"/>
      <c r="J368" s="10"/>
      <c r="K368" s="10">
        <f t="shared" si="7"/>
        <v>0</v>
      </c>
    </row>
    <row r="369" spans="1:11" x14ac:dyDescent="0.3">
      <c r="A369" s="2">
        <f>IF(_xlfn.CONCAT(B369:C369)=_xlfn.CONCAT(B368:C368),MAX($A$2:A368),MAX($A$2:A368)+1)</f>
        <v>150</v>
      </c>
      <c r="B369" s="3"/>
      <c r="C369" s="2"/>
      <c r="D369" s="47">
        <f>_xlfn.XLOOKUP(C369,Proveedores!A:A,Proveedores!B:B)</f>
        <v>0</v>
      </c>
      <c r="E369" s="2"/>
      <c r="F369" s="2">
        <f>_xlfn.XLOOKUP(E369,Productos!A:A,Productos!B:B)</f>
        <v>0</v>
      </c>
      <c r="G369" s="2" t="e">
        <f>_xlfn.XLOOKUP(F369,Productos!B:B,Productos!C:C)</f>
        <v>#N/A</v>
      </c>
      <c r="H369" s="12"/>
      <c r="I369" s="10"/>
      <c r="J369" s="10"/>
      <c r="K369" s="10">
        <f t="shared" si="7"/>
        <v>0</v>
      </c>
    </row>
    <row r="370" spans="1:11" x14ac:dyDescent="0.3">
      <c r="A370" s="2">
        <f>IF(_xlfn.CONCAT(B370:C370)=_xlfn.CONCAT(B369:C369),MAX($A$2:A369),MAX($A$2:A369)+1)</f>
        <v>150</v>
      </c>
      <c r="B370" s="3"/>
      <c r="C370" s="2"/>
      <c r="D370" s="47">
        <f>_xlfn.XLOOKUP(C370,Proveedores!A:A,Proveedores!B:B)</f>
        <v>0</v>
      </c>
      <c r="E370" s="2"/>
      <c r="F370" s="2">
        <f>_xlfn.XLOOKUP(E370,Productos!A:A,Productos!B:B)</f>
        <v>0</v>
      </c>
      <c r="G370" s="2" t="e">
        <f>_xlfn.XLOOKUP(F370,Productos!B:B,Productos!C:C)</f>
        <v>#N/A</v>
      </c>
      <c r="H370" s="12"/>
      <c r="I370" s="10"/>
      <c r="J370" s="10"/>
      <c r="K370" s="10">
        <f t="shared" si="7"/>
        <v>0</v>
      </c>
    </row>
    <row r="371" spans="1:11" x14ac:dyDescent="0.3">
      <c r="A371" s="2">
        <f>IF(_xlfn.CONCAT(B371:C371)=_xlfn.CONCAT(B370:C370),MAX($A$2:A370),MAX($A$2:A370)+1)</f>
        <v>150</v>
      </c>
      <c r="B371" s="3"/>
      <c r="C371" s="2"/>
      <c r="D371" s="47">
        <f>_xlfn.XLOOKUP(C371,Proveedores!A:A,Proveedores!B:B)</f>
        <v>0</v>
      </c>
      <c r="E371" s="2"/>
      <c r="F371" s="2">
        <f>_xlfn.XLOOKUP(E371,Productos!A:A,Productos!B:B)</f>
        <v>0</v>
      </c>
      <c r="G371" s="2" t="e">
        <f>_xlfn.XLOOKUP(F371,Productos!B:B,Productos!C:C)</f>
        <v>#N/A</v>
      </c>
      <c r="H371" s="12"/>
      <c r="I371" s="10"/>
      <c r="J371" s="10"/>
      <c r="K371" s="10">
        <f t="shared" si="7"/>
        <v>0</v>
      </c>
    </row>
    <row r="372" spans="1:11" x14ac:dyDescent="0.3">
      <c r="A372" s="2">
        <f>IF(_xlfn.CONCAT(B372:C372)=_xlfn.CONCAT(B371:C371),MAX($A$2:A371),MAX($A$2:A371)+1)</f>
        <v>150</v>
      </c>
      <c r="B372" s="3"/>
      <c r="C372" s="2"/>
      <c r="D372" s="47">
        <f>_xlfn.XLOOKUP(C372,Proveedores!A:A,Proveedores!B:B)</f>
        <v>0</v>
      </c>
      <c r="E372" s="2"/>
      <c r="F372" s="2">
        <f>_xlfn.XLOOKUP(E372,Productos!A:A,Productos!B:B)</f>
        <v>0</v>
      </c>
      <c r="G372" s="2" t="e">
        <f>_xlfn.XLOOKUP(F372,Productos!B:B,Productos!C:C)</f>
        <v>#N/A</v>
      </c>
      <c r="H372" s="12"/>
      <c r="I372" s="10"/>
      <c r="J372" s="10"/>
      <c r="K372" s="10">
        <f t="shared" si="7"/>
        <v>0</v>
      </c>
    </row>
    <row r="373" spans="1:11" x14ac:dyDescent="0.3">
      <c r="A373" s="2">
        <f>IF(_xlfn.CONCAT(B373:C373)=_xlfn.CONCAT(B372:C372),MAX($A$2:A372),MAX($A$2:A372)+1)</f>
        <v>150</v>
      </c>
      <c r="B373" s="3"/>
      <c r="C373" s="2"/>
      <c r="D373" s="47">
        <f>_xlfn.XLOOKUP(C373,Proveedores!A:A,Proveedores!B:B)</f>
        <v>0</v>
      </c>
      <c r="E373" s="2"/>
      <c r="F373" s="2">
        <f>_xlfn.XLOOKUP(E373,Productos!A:A,Productos!B:B)</f>
        <v>0</v>
      </c>
      <c r="G373" s="2" t="e">
        <f>_xlfn.XLOOKUP(F373,Productos!B:B,Productos!C:C)</f>
        <v>#N/A</v>
      </c>
      <c r="H373" s="12"/>
      <c r="I373" s="10"/>
      <c r="J373" s="10"/>
      <c r="K373" s="10">
        <f t="shared" si="7"/>
        <v>0</v>
      </c>
    </row>
    <row r="374" spans="1:11" x14ac:dyDescent="0.3">
      <c r="A374" s="2">
        <f>IF(_xlfn.CONCAT(B374:C374)=_xlfn.CONCAT(B373:C373),MAX($A$2:A373),MAX($A$2:A373)+1)</f>
        <v>150</v>
      </c>
      <c r="B374" s="3"/>
      <c r="C374" s="2"/>
      <c r="D374" s="47">
        <f>_xlfn.XLOOKUP(C374,Proveedores!A:A,Proveedores!B:B)</f>
        <v>0</v>
      </c>
      <c r="E374" s="2"/>
      <c r="F374" s="2">
        <f>_xlfn.XLOOKUP(E374,Productos!A:A,Productos!B:B)</f>
        <v>0</v>
      </c>
      <c r="G374" s="2" t="e">
        <f>_xlfn.XLOOKUP(F374,Productos!B:B,Productos!C:C)</f>
        <v>#N/A</v>
      </c>
      <c r="H374" s="12"/>
      <c r="I374" s="10"/>
      <c r="J374" s="10"/>
      <c r="K374" s="10">
        <f t="shared" si="7"/>
        <v>0</v>
      </c>
    </row>
    <row r="375" spans="1:11" x14ac:dyDescent="0.3">
      <c r="A375" s="2">
        <f>IF(_xlfn.CONCAT(B375:C375)=_xlfn.CONCAT(B374:C374),MAX($A$2:A374),MAX($A$2:A374)+1)</f>
        <v>150</v>
      </c>
      <c r="B375" s="3"/>
      <c r="C375" s="2"/>
      <c r="D375" s="47">
        <f>_xlfn.XLOOKUP(C375,Proveedores!A:A,Proveedores!B:B)</f>
        <v>0</v>
      </c>
      <c r="E375" s="2"/>
      <c r="F375" s="2">
        <f>_xlfn.XLOOKUP(E375,Productos!A:A,Productos!B:B)</f>
        <v>0</v>
      </c>
      <c r="G375" s="2" t="e">
        <f>_xlfn.XLOOKUP(F375,Productos!B:B,Productos!C:C)</f>
        <v>#N/A</v>
      </c>
      <c r="H375" s="12"/>
      <c r="I375" s="10"/>
      <c r="J375" s="10"/>
      <c r="K375" s="10">
        <f t="shared" si="7"/>
        <v>0</v>
      </c>
    </row>
    <row r="376" spans="1:11" x14ac:dyDescent="0.3">
      <c r="A376" s="2">
        <f>IF(_xlfn.CONCAT(B376:C376)=_xlfn.CONCAT(B375:C375),MAX($A$2:A375),MAX($A$2:A375)+1)</f>
        <v>150</v>
      </c>
      <c r="B376" s="3"/>
      <c r="C376" s="2"/>
      <c r="D376" s="47">
        <f>_xlfn.XLOOKUP(C376,Proveedores!A:A,Proveedores!B:B)</f>
        <v>0</v>
      </c>
      <c r="E376" s="2"/>
      <c r="F376" s="2">
        <f>_xlfn.XLOOKUP(E376,Productos!A:A,Productos!B:B)</f>
        <v>0</v>
      </c>
      <c r="G376" s="2" t="e">
        <f>_xlfn.XLOOKUP(F376,Productos!B:B,Productos!C:C)</f>
        <v>#N/A</v>
      </c>
      <c r="H376" s="12"/>
      <c r="I376" s="10"/>
      <c r="J376" s="10"/>
      <c r="K376" s="10">
        <f t="shared" si="7"/>
        <v>0</v>
      </c>
    </row>
    <row r="377" spans="1:11" x14ac:dyDescent="0.3">
      <c r="A377" s="2">
        <f>IF(_xlfn.CONCAT(B377:C377)=_xlfn.CONCAT(B376:C376),MAX($A$2:A376),MAX($A$2:A376)+1)</f>
        <v>150</v>
      </c>
      <c r="B377" s="3"/>
      <c r="C377" s="2"/>
      <c r="D377" s="47">
        <f>_xlfn.XLOOKUP(C377,Proveedores!A:A,Proveedores!B:B)</f>
        <v>0</v>
      </c>
      <c r="E377" s="2"/>
      <c r="F377" s="2">
        <f>_xlfn.XLOOKUP(E377,Productos!A:A,Productos!B:B)</f>
        <v>0</v>
      </c>
      <c r="G377" s="2" t="e">
        <f>_xlfn.XLOOKUP(F377,Productos!B:B,Productos!C:C)</f>
        <v>#N/A</v>
      </c>
      <c r="H377" s="12"/>
      <c r="I377" s="10"/>
      <c r="J377" s="10"/>
      <c r="K377" s="10">
        <f t="shared" si="7"/>
        <v>0</v>
      </c>
    </row>
    <row r="378" spans="1:11" x14ac:dyDescent="0.3">
      <c r="A378" s="2">
        <f>IF(_xlfn.CONCAT(B378:C378)=_xlfn.CONCAT(B377:C377),MAX($A$2:A377),MAX($A$2:A377)+1)</f>
        <v>150</v>
      </c>
      <c r="B378" s="3"/>
      <c r="C378" s="2"/>
      <c r="D378" s="47">
        <f>_xlfn.XLOOKUP(C378,Proveedores!A:A,Proveedores!B:B)</f>
        <v>0</v>
      </c>
      <c r="E378" s="2"/>
      <c r="F378" s="2">
        <f>_xlfn.XLOOKUP(E378,Productos!A:A,Productos!B:B)</f>
        <v>0</v>
      </c>
      <c r="G378" s="2" t="e">
        <f>_xlfn.XLOOKUP(F378,Productos!B:B,Productos!C:C)</f>
        <v>#N/A</v>
      </c>
      <c r="H378" s="12"/>
      <c r="I378" s="10"/>
      <c r="J378" s="10"/>
      <c r="K378" s="10">
        <f t="shared" si="7"/>
        <v>0</v>
      </c>
    </row>
    <row r="379" spans="1:11" x14ac:dyDescent="0.3">
      <c r="A379" s="2">
        <f>IF(_xlfn.CONCAT(B379:C379)=_xlfn.CONCAT(B378:C378),MAX($A$2:A378),MAX($A$2:A378)+1)</f>
        <v>150</v>
      </c>
      <c r="B379" s="3"/>
      <c r="C379" s="2"/>
      <c r="D379" s="47">
        <f>_xlfn.XLOOKUP(C379,Proveedores!A:A,Proveedores!B:B)</f>
        <v>0</v>
      </c>
      <c r="E379" s="2"/>
      <c r="F379" s="2">
        <f>_xlfn.XLOOKUP(E379,Productos!A:A,Productos!B:B)</f>
        <v>0</v>
      </c>
      <c r="G379" s="2" t="e">
        <f>_xlfn.XLOOKUP(F379,Productos!B:B,Productos!C:C)</f>
        <v>#N/A</v>
      </c>
      <c r="H379" s="12"/>
      <c r="I379" s="10"/>
      <c r="J379" s="10"/>
      <c r="K379" s="10">
        <f t="shared" si="7"/>
        <v>0</v>
      </c>
    </row>
    <row r="380" spans="1:11" x14ac:dyDescent="0.3">
      <c r="A380" s="2">
        <f>IF(_xlfn.CONCAT(B380:C380)=_xlfn.CONCAT(B379:C379),MAX($A$2:A379),MAX($A$2:A379)+1)</f>
        <v>150</v>
      </c>
      <c r="B380" s="3"/>
      <c r="C380" s="2"/>
      <c r="D380" s="47">
        <f>_xlfn.XLOOKUP(C380,Proveedores!A:A,Proveedores!B:B)</f>
        <v>0</v>
      </c>
      <c r="E380" s="2"/>
      <c r="F380" s="2">
        <f>_xlfn.XLOOKUP(E380,Productos!A:A,Productos!B:B)</f>
        <v>0</v>
      </c>
      <c r="G380" s="2" t="e">
        <f>_xlfn.XLOOKUP(F380,Productos!B:B,Productos!C:C)</f>
        <v>#N/A</v>
      </c>
      <c r="H380" s="12"/>
      <c r="I380" s="10"/>
      <c r="J380" s="10"/>
      <c r="K380" s="10">
        <f t="shared" si="7"/>
        <v>0</v>
      </c>
    </row>
    <row r="381" spans="1:11" x14ac:dyDescent="0.3">
      <c r="A381" s="2">
        <f>IF(_xlfn.CONCAT(B381:C381)=_xlfn.CONCAT(B380:C380),MAX($A$2:A380),MAX($A$2:A380)+1)</f>
        <v>150</v>
      </c>
      <c r="B381" s="3"/>
      <c r="C381" s="2"/>
      <c r="D381" s="47">
        <f>_xlfn.XLOOKUP(C381,Proveedores!A:A,Proveedores!B:B)</f>
        <v>0</v>
      </c>
      <c r="E381" s="2"/>
      <c r="F381" s="2">
        <f>_xlfn.XLOOKUP(E381,Productos!A:A,Productos!B:B)</f>
        <v>0</v>
      </c>
      <c r="G381" s="2" t="e">
        <f>_xlfn.XLOOKUP(F381,Productos!B:B,Productos!C:C)</f>
        <v>#N/A</v>
      </c>
      <c r="H381" s="12"/>
      <c r="I381" s="10"/>
      <c r="J381" s="10"/>
      <c r="K381" s="10">
        <f t="shared" si="7"/>
        <v>0</v>
      </c>
    </row>
    <row r="382" spans="1:11" x14ac:dyDescent="0.3">
      <c r="A382" s="2">
        <f>IF(_xlfn.CONCAT(B382:C382)=_xlfn.CONCAT(B381:C381),MAX($A$2:A381),MAX($A$2:A381)+1)</f>
        <v>150</v>
      </c>
      <c r="B382" s="3"/>
      <c r="C382" s="2"/>
      <c r="D382" s="47">
        <f>_xlfn.XLOOKUP(C382,Proveedores!A:A,Proveedores!B:B)</f>
        <v>0</v>
      </c>
      <c r="E382" s="2"/>
      <c r="F382" s="2">
        <f>_xlfn.XLOOKUP(E382,Productos!A:A,Productos!B:B)</f>
        <v>0</v>
      </c>
      <c r="G382" s="2" t="e">
        <f>_xlfn.XLOOKUP(F382,Productos!B:B,Productos!C:C)</f>
        <v>#N/A</v>
      </c>
      <c r="H382" s="12"/>
      <c r="I382" s="10"/>
      <c r="J382" s="10"/>
      <c r="K382" s="10">
        <f t="shared" si="7"/>
        <v>0</v>
      </c>
    </row>
    <row r="383" spans="1:11" x14ac:dyDescent="0.3">
      <c r="A383" s="2">
        <f>IF(_xlfn.CONCAT(B383:C383)=_xlfn.CONCAT(B382:C382),MAX($A$2:A382),MAX($A$2:A382)+1)</f>
        <v>150</v>
      </c>
      <c r="B383" s="3"/>
      <c r="C383" s="2"/>
      <c r="D383" s="47">
        <f>_xlfn.XLOOKUP(C383,Proveedores!A:A,Proveedores!B:B)</f>
        <v>0</v>
      </c>
      <c r="E383" s="2"/>
      <c r="F383" s="2">
        <f>_xlfn.XLOOKUP(E383,Productos!A:A,Productos!B:B)</f>
        <v>0</v>
      </c>
      <c r="G383" s="2" t="e">
        <f>_xlfn.XLOOKUP(F383,Productos!B:B,Productos!C:C)</f>
        <v>#N/A</v>
      </c>
      <c r="H383" s="12"/>
      <c r="I383" s="10"/>
      <c r="J383" s="10"/>
      <c r="K383" s="10">
        <f t="shared" si="7"/>
        <v>0</v>
      </c>
    </row>
    <row r="384" spans="1:11" x14ac:dyDescent="0.3">
      <c r="A384" s="2">
        <f>IF(_xlfn.CONCAT(B384:C384)=_xlfn.CONCAT(B383:C383),MAX($A$2:A383),MAX($A$2:A383)+1)</f>
        <v>150</v>
      </c>
      <c r="B384" s="3"/>
      <c r="C384" s="2"/>
      <c r="D384" s="47">
        <f>_xlfn.XLOOKUP(C384,Proveedores!A:A,Proveedores!B:B)</f>
        <v>0</v>
      </c>
      <c r="E384" s="2"/>
      <c r="F384" s="2">
        <f>_xlfn.XLOOKUP(E384,Productos!A:A,Productos!B:B)</f>
        <v>0</v>
      </c>
      <c r="G384" s="2" t="e">
        <f>_xlfn.XLOOKUP(F384,Productos!B:B,Productos!C:C)</f>
        <v>#N/A</v>
      </c>
      <c r="H384" s="12"/>
      <c r="I384" s="10"/>
      <c r="J384" s="10"/>
      <c r="K384" s="10">
        <f t="shared" si="7"/>
        <v>0</v>
      </c>
    </row>
    <row r="385" spans="1:11" x14ac:dyDescent="0.3">
      <c r="A385" s="2">
        <f>IF(_xlfn.CONCAT(B385:C385)=_xlfn.CONCAT(B384:C384),MAX($A$2:A384),MAX($A$2:A384)+1)</f>
        <v>150</v>
      </c>
      <c r="B385" s="3"/>
      <c r="C385" s="2"/>
      <c r="D385" s="47">
        <f>_xlfn.XLOOKUP(C385,Proveedores!A:A,Proveedores!B:B)</f>
        <v>0</v>
      </c>
      <c r="E385" s="2"/>
      <c r="F385" s="2">
        <f>_xlfn.XLOOKUP(E385,Productos!A:A,Productos!B:B)</f>
        <v>0</v>
      </c>
      <c r="G385" s="2" t="e">
        <f>_xlfn.XLOOKUP(F385,Productos!B:B,Productos!C:C)</f>
        <v>#N/A</v>
      </c>
      <c r="H385" s="12"/>
      <c r="I385" s="10"/>
      <c r="J385" s="10"/>
      <c r="K385" s="10">
        <f t="shared" si="7"/>
        <v>0</v>
      </c>
    </row>
    <row r="386" spans="1:11" x14ac:dyDescent="0.3">
      <c r="A386" s="2">
        <f>IF(_xlfn.CONCAT(B386:C386)=_xlfn.CONCAT(B385:C385),MAX($A$2:A385),MAX($A$2:A385)+1)</f>
        <v>150</v>
      </c>
      <c r="B386" s="3"/>
      <c r="C386" s="2"/>
      <c r="D386" s="47">
        <f>_xlfn.XLOOKUP(C386,Proveedores!A:A,Proveedores!B:B)</f>
        <v>0</v>
      </c>
      <c r="E386" s="2"/>
      <c r="F386" s="2">
        <f>_xlfn.XLOOKUP(E386,Productos!A:A,Productos!B:B)</f>
        <v>0</v>
      </c>
      <c r="G386" s="2" t="e">
        <f>_xlfn.XLOOKUP(F386,Productos!B:B,Productos!C:C)</f>
        <v>#N/A</v>
      </c>
      <c r="H386" s="12"/>
      <c r="I386" s="10"/>
      <c r="J386" s="10"/>
      <c r="K386" s="10">
        <f t="shared" ref="K386:K449" si="8">ROUND((H386*I386)-J386, 0)</f>
        <v>0</v>
      </c>
    </row>
    <row r="387" spans="1:11" x14ac:dyDescent="0.3">
      <c r="A387" s="2">
        <f>IF(_xlfn.CONCAT(B387:C387)=_xlfn.CONCAT(B386:C386),MAX($A$2:A386),MAX($A$2:A386)+1)</f>
        <v>150</v>
      </c>
      <c r="B387" s="3"/>
      <c r="C387" s="2"/>
      <c r="D387" s="47">
        <f>_xlfn.XLOOKUP(C387,Proveedores!A:A,Proveedores!B:B)</f>
        <v>0</v>
      </c>
      <c r="E387" s="2"/>
      <c r="F387" s="2">
        <f>_xlfn.XLOOKUP(E387,Productos!A:A,Productos!B:B)</f>
        <v>0</v>
      </c>
      <c r="G387" s="2" t="e">
        <f>_xlfn.XLOOKUP(F387,Productos!B:B,Productos!C:C)</f>
        <v>#N/A</v>
      </c>
      <c r="H387" s="12"/>
      <c r="I387" s="10"/>
      <c r="J387" s="10"/>
      <c r="K387" s="10">
        <f t="shared" si="8"/>
        <v>0</v>
      </c>
    </row>
    <row r="388" spans="1:11" x14ac:dyDescent="0.3">
      <c r="A388" s="2">
        <f>IF(_xlfn.CONCAT(B388:C388)=_xlfn.CONCAT(B387:C387),MAX($A$2:A387),MAX($A$2:A387)+1)</f>
        <v>150</v>
      </c>
      <c r="B388" s="3"/>
      <c r="C388" s="2"/>
      <c r="D388" s="47">
        <f>_xlfn.XLOOKUP(C388,Proveedores!A:A,Proveedores!B:B)</f>
        <v>0</v>
      </c>
      <c r="E388" s="2"/>
      <c r="F388" s="2">
        <f>_xlfn.XLOOKUP(E388,Productos!A:A,Productos!B:B)</f>
        <v>0</v>
      </c>
      <c r="G388" s="2" t="e">
        <f>_xlfn.XLOOKUP(F388,Productos!B:B,Productos!C:C)</f>
        <v>#N/A</v>
      </c>
      <c r="H388" s="12"/>
      <c r="I388" s="10"/>
      <c r="J388" s="10"/>
      <c r="K388" s="10">
        <f t="shared" si="8"/>
        <v>0</v>
      </c>
    </row>
    <row r="389" spans="1:11" x14ac:dyDescent="0.3">
      <c r="A389" s="2">
        <f>IF(_xlfn.CONCAT(B389:C389)=_xlfn.CONCAT(B388:C388),MAX($A$2:A388),MAX($A$2:A388)+1)</f>
        <v>150</v>
      </c>
      <c r="B389" s="3"/>
      <c r="C389" s="2"/>
      <c r="D389" s="47">
        <f>_xlfn.XLOOKUP(C389,Proveedores!A:A,Proveedores!B:B)</f>
        <v>0</v>
      </c>
      <c r="E389" s="2"/>
      <c r="F389" s="2">
        <f>_xlfn.XLOOKUP(E389,Productos!A:A,Productos!B:B)</f>
        <v>0</v>
      </c>
      <c r="G389" s="2" t="e">
        <f>_xlfn.XLOOKUP(F389,Productos!B:B,Productos!C:C)</f>
        <v>#N/A</v>
      </c>
      <c r="H389" s="12"/>
      <c r="I389" s="10"/>
      <c r="J389" s="10"/>
      <c r="K389" s="10">
        <f t="shared" si="8"/>
        <v>0</v>
      </c>
    </row>
    <row r="390" spans="1:11" x14ac:dyDescent="0.3">
      <c r="A390" s="2">
        <f>IF(_xlfn.CONCAT(B390:C390)=_xlfn.CONCAT(B389:C389),MAX($A$2:A389),MAX($A$2:A389)+1)</f>
        <v>150</v>
      </c>
      <c r="B390" s="3"/>
      <c r="C390" s="2"/>
      <c r="D390" s="47">
        <f>_xlfn.XLOOKUP(C390,Proveedores!A:A,Proveedores!B:B)</f>
        <v>0</v>
      </c>
      <c r="E390" s="2"/>
      <c r="F390" s="2">
        <f>_xlfn.XLOOKUP(E390,Productos!A:A,Productos!B:B)</f>
        <v>0</v>
      </c>
      <c r="G390" s="2" t="e">
        <f>_xlfn.XLOOKUP(F390,Productos!B:B,Productos!C:C)</f>
        <v>#N/A</v>
      </c>
      <c r="H390" s="12"/>
      <c r="I390" s="10"/>
      <c r="J390" s="10"/>
      <c r="K390" s="10">
        <f t="shared" si="8"/>
        <v>0</v>
      </c>
    </row>
    <row r="391" spans="1:11" x14ac:dyDescent="0.3">
      <c r="A391" s="2">
        <f>IF(_xlfn.CONCAT(B391:C391)=_xlfn.CONCAT(B390:C390),MAX($A$2:A390),MAX($A$2:A390)+1)</f>
        <v>150</v>
      </c>
      <c r="B391" s="3"/>
      <c r="C391" s="2"/>
      <c r="D391" s="47">
        <f>_xlfn.XLOOKUP(C391,Proveedores!A:A,Proveedores!B:B)</f>
        <v>0</v>
      </c>
      <c r="E391" s="2"/>
      <c r="F391" s="2">
        <f>_xlfn.XLOOKUP(E391,Productos!A:A,Productos!B:B)</f>
        <v>0</v>
      </c>
      <c r="G391" s="2" t="e">
        <f>_xlfn.XLOOKUP(F391,Productos!B:B,Productos!C:C)</f>
        <v>#N/A</v>
      </c>
      <c r="H391" s="12"/>
      <c r="I391" s="10"/>
      <c r="J391" s="10"/>
      <c r="K391" s="10">
        <f t="shared" si="8"/>
        <v>0</v>
      </c>
    </row>
    <row r="392" spans="1:11" x14ac:dyDescent="0.3">
      <c r="A392" s="2">
        <f>IF(_xlfn.CONCAT(B392:C392)=_xlfn.CONCAT(B391:C391),MAX($A$2:A391),MAX($A$2:A391)+1)</f>
        <v>150</v>
      </c>
      <c r="B392" s="3"/>
      <c r="C392" s="2"/>
      <c r="D392" s="47">
        <f>_xlfn.XLOOKUP(C392,Proveedores!A:A,Proveedores!B:B)</f>
        <v>0</v>
      </c>
      <c r="E392" s="2"/>
      <c r="F392" s="2">
        <f>_xlfn.XLOOKUP(E392,Productos!A:A,Productos!B:B)</f>
        <v>0</v>
      </c>
      <c r="G392" s="2" t="e">
        <f>_xlfn.XLOOKUP(F392,Productos!B:B,Productos!C:C)</f>
        <v>#N/A</v>
      </c>
      <c r="H392" s="12"/>
      <c r="I392" s="10"/>
      <c r="J392" s="10"/>
      <c r="K392" s="10">
        <f t="shared" si="8"/>
        <v>0</v>
      </c>
    </row>
    <row r="393" spans="1:11" x14ac:dyDescent="0.3">
      <c r="A393" s="2">
        <f>IF(_xlfn.CONCAT(B393:C393)=_xlfn.CONCAT(B392:C392),MAX($A$2:A392),MAX($A$2:A392)+1)</f>
        <v>150</v>
      </c>
      <c r="B393" s="3"/>
      <c r="C393" s="2"/>
      <c r="D393" s="47">
        <f>_xlfn.XLOOKUP(C393,Proveedores!A:A,Proveedores!B:B)</f>
        <v>0</v>
      </c>
      <c r="E393" s="2"/>
      <c r="F393" s="2">
        <f>_xlfn.XLOOKUP(E393,Productos!A:A,Productos!B:B)</f>
        <v>0</v>
      </c>
      <c r="G393" s="2" t="e">
        <f>_xlfn.XLOOKUP(F393,Productos!B:B,Productos!C:C)</f>
        <v>#N/A</v>
      </c>
      <c r="H393" s="12"/>
      <c r="I393" s="10"/>
      <c r="J393" s="10"/>
      <c r="K393" s="10">
        <f t="shared" si="8"/>
        <v>0</v>
      </c>
    </row>
    <row r="394" spans="1:11" x14ac:dyDescent="0.3">
      <c r="A394" s="2">
        <f>IF(_xlfn.CONCAT(B394:C394)=_xlfn.CONCAT(B393:C393),MAX($A$2:A393),MAX($A$2:A393)+1)</f>
        <v>150</v>
      </c>
      <c r="B394" s="3"/>
      <c r="C394" s="2"/>
      <c r="D394" s="47">
        <f>_xlfn.XLOOKUP(C394,Proveedores!A:A,Proveedores!B:B)</f>
        <v>0</v>
      </c>
      <c r="E394" s="2"/>
      <c r="F394" s="2">
        <f>_xlfn.XLOOKUP(E394,Productos!A:A,Productos!B:B)</f>
        <v>0</v>
      </c>
      <c r="G394" s="2" t="e">
        <f>_xlfn.XLOOKUP(F394,Productos!B:B,Productos!C:C)</f>
        <v>#N/A</v>
      </c>
      <c r="H394" s="12"/>
      <c r="I394" s="10"/>
      <c r="J394" s="10"/>
      <c r="K394" s="10">
        <f t="shared" si="8"/>
        <v>0</v>
      </c>
    </row>
    <row r="395" spans="1:11" x14ac:dyDescent="0.3">
      <c r="A395" s="2">
        <f>IF(_xlfn.CONCAT(B395:C395)=_xlfn.CONCAT(B394:C394),MAX($A$2:A394),MAX($A$2:A394)+1)</f>
        <v>150</v>
      </c>
      <c r="B395" s="3"/>
      <c r="C395" s="2"/>
      <c r="D395" s="47">
        <f>_xlfn.XLOOKUP(C395,Proveedores!A:A,Proveedores!B:B)</f>
        <v>0</v>
      </c>
      <c r="E395" s="2"/>
      <c r="F395" s="2">
        <f>_xlfn.XLOOKUP(E395,Productos!A:A,Productos!B:B)</f>
        <v>0</v>
      </c>
      <c r="G395" s="2" t="e">
        <f>_xlfn.XLOOKUP(F395,Productos!B:B,Productos!C:C)</f>
        <v>#N/A</v>
      </c>
      <c r="H395" s="12"/>
      <c r="I395" s="10"/>
      <c r="J395" s="10"/>
      <c r="K395" s="10">
        <f t="shared" si="8"/>
        <v>0</v>
      </c>
    </row>
    <row r="396" spans="1:11" x14ac:dyDescent="0.3">
      <c r="A396" s="2">
        <f>IF(_xlfn.CONCAT(B396:C396)=_xlfn.CONCAT(B395:C395),MAX($A$2:A395),MAX($A$2:A395)+1)</f>
        <v>150</v>
      </c>
      <c r="B396" s="3"/>
      <c r="C396" s="2"/>
      <c r="D396" s="47">
        <f>_xlfn.XLOOKUP(C396,Proveedores!A:A,Proveedores!B:B)</f>
        <v>0</v>
      </c>
      <c r="E396" s="2"/>
      <c r="F396" s="2">
        <f>_xlfn.XLOOKUP(E396,Productos!A:A,Productos!B:B)</f>
        <v>0</v>
      </c>
      <c r="G396" s="2" t="e">
        <f>_xlfn.XLOOKUP(F396,Productos!B:B,Productos!C:C)</f>
        <v>#N/A</v>
      </c>
      <c r="H396" s="12"/>
      <c r="I396" s="10"/>
      <c r="J396" s="10"/>
      <c r="K396" s="10">
        <f t="shared" si="8"/>
        <v>0</v>
      </c>
    </row>
    <row r="397" spans="1:11" x14ac:dyDescent="0.3">
      <c r="A397" s="2">
        <f>IF(_xlfn.CONCAT(B397:C397)=_xlfn.CONCAT(B396:C396),MAX($A$2:A396),MAX($A$2:A396)+1)</f>
        <v>150</v>
      </c>
      <c r="B397" s="3"/>
      <c r="C397" s="2"/>
      <c r="D397" s="47">
        <f>_xlfn.XLOOKUP(C397,Proveedores!A:A,Proveedores!B:B)</f>
        <v>0</v>
      </c>
      <c r="E397" s="2"/>
      <c r="F397" s="2">
        <f>_xlfn.XLOOKUP(E397,Productos!A:A,Productos!B:B)</f>
        <v>0</v>
      </c>
      <c r="G397" s="2" t="e">
        <f>_xlfn.XLOOKUP(F397,Productos!B:B,Productos!C:C)</f>
        <v>#N/A</v>
      </c>
      <c r="H397" s="12"/>
      <c r="I397" s="10"/>
      <c r="J397" s="10"/>
      <c r="K397" s="10">
        <f t="shared" si="8"/>
        <v>0</v>
      </c>
    </row>
    <row r="398" spans="1:11" x14ac:dyDescent="0.3">
      <c r="A398" s="2">
        <f>IF(_xlfn.CONCAT(B398:C398)=_xlfn.CONCAT(B397:C397),MAX($A$2:A397),MAX($A$2:A397)+1)</f>
        <v>150</v>
      </c>
      <c r="B398" s="3"/>
      <c r="C398" s="2"/>
      <c r="D398" s="47">
        <f>_xlfn.XLOOKUP(C398,Proveedores!A:A,Proveedores!B:B)</f>
        <v>0</v>
      </c>
      <c r="E398" s="2"/>
      <c r="F398" s="2">
        <f>_xlfn.XLOOKUP(E398,Productos!A:A,Productos!B:B)</f>
        <v>0</v>
      </c>
      <c r="G398" s="2" t="e">
        <f>_xlfn.XLOOKUP(F398,Productos!B:B,Productos!C:C)</f>
        <v>#N/A</v>
      </c>
      <c r="H398" s="12"/>
      <c r="I398" s="10"/>
      <c r="J398" s="10"/>
      <c r="K398" s="10">
        <f t="shared" si="8"/>
        <v>0</v>
      </c>
    </row>
    <row r="399" spans="1:11" x14ac:dyDescent="0.3">
      <c r="A399" s="2">
        <f>IF(_xlfn.CONCAT(B399:C399)=_xlfn.CONCAT(B398:C398),MAX($A$2:A398),MAX($A$2:A398)+1)</f>
        <v>150</v>
      </c>
      <c r="B399" s="3"/>
      <c r="C399" s="2"/>
      <c r="D399" s="47">
        <f>_xlfn.XLOOKUP(C399,Proveedores!A:A,Proveedores!B:B)</f>
        <v>0</v>
      </c>
      <c r="E399" s="2"/>
      <c r="F399" s="2">
        <f>_xlfn.XLOOKUP(E399,Productos!A:A,Productos!B:B)</f>
        <v>0</v>
      </c>
      <c r="G399" s="2" t="e">
        <f>_xlfn.XLOOKUP(F399,Productos!B:B,Productos!C:C)</f>
        <v>#N/A</v>
      </c>
      <c r="H399" s="12"/>
      <c r="I399" s="10"/>
      <c r="J399" s="10"/>
      <c r="K399" s="10">
        <f t="shared" si="8"/>
        <v>0</v>
      </c>
    </row>
    <row r="400" spans="1:11" x14ac:dyDescent="0.3">
      <c r="A400" s="2">
        <f>IF(_xlfn.CONCAT(B400:C400)=_xlfn.CONCAT(B399:C399),MAX($A$2:A399),MAX($A$2:A399)+1)</f>
        <v>150</v>
      </c>
      <c r="B400" s="3"/>
      <c r="C400" s="2"/>
      <c r="D400" s="47">
        <f>_xlfn.XLOOKUP(C400,Proveedores!A:A,Proveedores!B:B)</f>
        <v>0</v>
      </c>
      <c r="E400" s="2"/>
      <c r="F400" s="2">
        <f>_xlfn.XLOOKUP(E400,Productos!A:A,Productos!B:B)</f>
        <v>0</v>
      </c>
      <c r="G400" s="2" t="e">
        <f>_xlfn.XLOOKUP(F400,Productos!B:B,Productos!C:C)</f>
        <v>#N/A</v>
      </c>
      <c r="H400" s="12"/>
      <c r="I400" s="10"/>
      <c r="J400" s="10"/>
      <c r="K400" s="10">
        <f t="shared" si="8"/>
        <v>0</v>
      </c>
    </row>
    <row r="401" spans="1:11" x14ac:dyDescent="0.3">
      <c r="A401" s="2">
        <f>IF(_xlfn.CONCAT(B401:C401)=_xlfn.CONCAT(B400:C400),MAX($A$2:A400),MAX($A$2:A400)+1)</f>
        <v>150</v>
      </c>
      <c r="B401" s="3"/>
      <c r="C401" s="2"/>
      <c r="D401" s="47">
        <f>_xlfn.XLOOKUP(C401,Proveedores!A:A,Proveedores!B:B)</f>
        <v>0</v>
      </c>
      <c r="E401" s="2"/>
      <c r="F401" s="2">
        <f>_xlfn.XLOOKUP(E401,Productos!A:A,Productos!B:B)</f>
        <v>0</v>
      </c>
      <c r="G401" s="2" t="e">
        <f>_xlfn.XLOOKUP(F401,Productos!B:B,Productos!C:C)</f>
        <v>#N/A</v>
      </c>
      <c r="H401" s="12"/>
      <c r="I401" s="10"/>
      <c r="J401" s="10"/>
      <c r="K401" s="10">
        <f t="shared" si="8"/>
        <v>0</v>
      </c>
    </row>
    <row r="402" spans="1:11" x14ac:dyDescent="0.3">
      <c r="A402" s="2">
        <f>IF(_xlfn.CONCAT(B402:C402)=_xlfn.CONCAT(B401:C401),MAX($A$2:A401),MAX($A$2:A401)+1)</f>
        <v>150</v>
      </c>
      <c r="B402" s="3"/>
      <c r="C402" s="2"/>
      <c r="D402" s="47">
        <f>_xlfn.XLOOKUP(C402,Proveedores!A:A,Proveedores!B:B)</f>
        <v>0</v>
      </c>
      <c r="E402" s="2"/>
      <c r="F402" s="2">
        <f>_xlfn.XLOOKUP(E402,Productos!A:A,Productos!B:B)</f>
        <v>0</v>
      </c>
      <c r="G402" s="2" t="e">
        <f>_xlfn.XLOOKUP(F402,Productos!B:B,Productos!C:C)</f>
        <v>#N/A</v>
      </c>
      <c r="H402" s="12"/>
      <c r="I402" s="10"/>
      <c r="J402" s="10"/>
      <c r="K402" s="10">
        <f t="shared" si="8"/>
        <v>0</v>
      </c>
    </row>
    <row r="403" spans="1:11" x14ac:dyDescent="0.3">
      <c r="A403" s="2">
        <f>IF(_xlfn.CONCAT(B403:C403)=_xlfn.CONCAT(B402:C402),MAX($A$2:A402),MAX($A$2:A402)+1)</f>
        <v>150</v>
      </c>
      <c r="B403" s="3"/>
      <c r="C403" s="2"/>
      <c r="D403" s="47">
        <f>_xlfn.XLOOKUP(C403,Proveedores!A:A,Proveedores!B:B)</f>
        <v>0</v>
      </c>
      <c r="E403" s="2"/>
      <c r="F403" s="2">
        <f>_xlfn.XLOOKUP(E403,Productos!A:A,Productos!B:B)</f>
        <v>0</v>
      </c>
      <c r="G403" s="2" t="e">
        <f>_xlfn.XLOOKUP(F403,Productos!B:B,Productos!C:C)</f>
        <v>#N/A</v>
      </c>
      <c r="H403" s="12"/>
      <c r="I403" s="10"/>
      <c r="J403" s="10"/>
      <c r="K403" s="10">
        <f t="shared" si="8"/>
        <v>0</v>
      </c>
    </row>
    <row r="404" spans="1:11" x14ac:dyDescent="0.3">
      <c r="A404" s="2">
        <f>IF(_xlfn.CONCAT(B404:C404)=_xlfn.CONCAT(B403:C403),MAX($A$2:A403),MAX($A$2:A403)+1)</f>
        <v>150</v>
      </c>
      <c r="B404" s="3"/>
      <c r="C404" s="2"/>
      <c r="D404" s="47">
        <f>_xlfn.XLOOKUP(C404,Proveedores!A:A,Proveedores!B:B)</f>
        <v>0</v>
      </c>
      <c r="E404" s="2"/>
      <c r="F404" s="2">
        <f>_xlfn.XLOOKUP(E404,Productos!A:A,Productos!B:B)</f>
        <v>0</v>
      </c>
      <c r="G404" s="2" t="e">
        <f>_xlfn.XLOOKUP(F404,Productos!B:B,Productos!C:C)</f>
        <v>#N/A</v>
      </c>
      <c r="H404" s="12"/>
      <c r="I404" s="10"/>
      <c r="J404" s="10"/>
      <c r="K404" s="10">
        <f t="shared" si="8"/>
        <v>0</v>
      </c>
    </row>
    <row r="405" spans="1:11" x14ac:dyDescent="0.3">
      <c r="A405" s="2">
        <f>IF(_xlfn.CONCAT(B405:C405)=_xlfn.CONCAT(B404:C404),MAX($A$2:A404),MAX($A$2:A404)+1)</f>
        <v>150</v>
      </c>
      <c r="B405" s="3"/>
      <c r="C405" s="2"/>
      <c r="D405" s="47">
        <f>_xlfn.XLOOKUP(C405,Proveedores!A:A,Proveedores!B:B)</f>
        <v>0</v>
      </c>
      <c r="E405" s="2"/>
      <c r="F405" s="2">
        <f>_xlfn.XLOOKUP(E405,Productos!A:A,Productos!B:B)</f>
        <v>0</v>
      </c>
      <c r="G405" s="2" t="e">
        <f>_xlfn.XLOOKUP(F405,Productos!B:B,Productos!C:C)</f>
        <v>#N/A</v>
      </c>
      <c r="H405" s="12"/>
      <c r="I405" s="10"/>
      <c r="J405" s="10"/>
      <c r="K405" s="10">
        <f t="shared" si="8"/>
        <v>0</v>
      </c>
    </row>
    <row r="406" spans="1:11" x14ac:dyDescent="0.3">
      <c r="A406" s="2">
        <f>IF(_xlfn.CONCAT(B406:C406)=_xlfn.CONCAT(B405:C405),MAX($A$2:A405),MAX($A$2:A405)+1)</f>
        <v>150</v>
      </c>
      <c r="B406" s="3"/>
      <c r="C406" s="2"/>
      <c r="D406" s="47">
        <f>_xlfn.XLOOKUP(C406,Proveedores!A:A,Proveedores!B:B)</f>
        <v>0</v>
      </c>
      <c r="E406" s="2"/>
      <c r="F406" s="2">
        <f>_xlfn.XLOOKUP(E406,Productos!A:A,Productos!B:B)</f>
        <v>0</v>
      </c>
      <c r="G406" s="2" t="e">
        <f>_xlfn.XLOOKUP(F406,Productos!B:B,Productos!C:C)</f>
        <v>#N/A</v>
      </c>
      <c r="H406" s="12"/>
      <c r="I406" s="10"/>
      <c r="J406" s="10"/>
      <c r="K406" s="10">
        <f t="shared" si="8"/>
        <v>0</v>
      </c>
    </row>
    <row r="407" spans="1:11" x14ac:dyDescent="0.3">
      <c r="A407" s="2">
        <f>IF(_xlfn.CONCAT(B407:C407)=_xlfn.CONCAT(B406:C406),MAX($A$2:A406),MAX($A$2:A406)+1)</f>
        <v>150</v>
      </c>
      <c r="B407" s="3"/>
      <c r="C407" s="2"/>
      <c r="D407" s="47">
        <f>_xlfn.XLOOKUP(C407,Proveedores!A:A,Proveedores!B:B)</f>
        <v>0</v>
      </c>
      <c r="E407" s="2"/>
      <c r="F407" s="2">
        <f>_xlfn.XLOOKUP(E407,Productos!A:A,Productos!B:B)</f>
        <v>0</v>
      </c>
      <c r="G407" s="2" t="e">
        <f>_xlfn.XLOOKUP(F407,Productos!B:B,Productos!C:C)</f>
        <v>#N/A</v>
      </c>
      <c r="H407" s="12"/>
      <c r="I407" s="10"/>
      <c r="J407" s="10"/>
      <c r="K407" s="10">
        <f t="shared" si="8"/>
        <v>0</v>
      </c>
    </row>
    <row r="408" spans="1:11" x14ac:dyDescent="0.3">
      <c r="A408" s="2">
        <f>IF(_xlfn.CONCAT(B408:C408)=_xlfn.CONCAT(B407:C407),MAX($A$2:A407),MAX($A$2:A407)+1)</f>
        <v>150</v>
      </c>
      <c r="B408" s="3"/>
      <c r="C408" s="2"/>
      <c r="D408" s="47">
        <f>_xlfn.XLOOKUP(C408,Proveedores!A:A,Proveedores!B:B)</f>
        <v>0</v>
      </c>
      <c r="E408" s="2"/>
      <c r="F408" s="2">
        <f>_xlfn.XLOOKUP(E408,Productos!A:A,Productos!B:B)</f>
        <v>0</v>
      </c>
      <c r="G408" s="2" t="e">
        <f>_xlfn.XLOOKUP(F408,Productos!B:B,Productos!C:C)</f>
        <v>#N/A</v>
      </c>
      <c r="H408" s="12"/>
      <c r="I408" s="10"/>
      <c r="J408" s="10"/>
      <c r="K408" s="10">
        <f t="shared" si="8"/>
        <v>0</v>
      </c>
    </row>
    <row r="409" spans="1:11" x14ac:dyDescent="0.3">
      <c r="A409" s="2">
        <f>IF(_xlfn.CONCAT(B409:C409)=_xlfn.CONCAT(B408:C408),MAX($A$2:A408),MAX($A$2:A408)+1)</f>
        <v>150</v>
      </c>
      <c r="B409" s="3"/>
      <c r="C409" s="2"/>
      <c r="D409" s="47">
        <f>_xlfn.XLOOKUP(C409,Proveedores!A:A,Proveedores!B:B)</f>
        <v>0</v>
      </c>
      <c r="E409" s="2"/>
      <c r="F409" s="2">
        <f>_xlfn.XLOOKUP(E409,Productos!A:A,Productos!B:B)</f>
        <v>0</v>
      </c>
      <c r="G409" s="2" t="e">
        <f>_xlfn.XLOOKUP(F409,Productos!B:B,Productos!C:C)</f>
        <v>#N/A</v>
      </c>
      <c r="H409" s="12"/>
      <c r="I409" s="10"/>
      <c r="J409" s="10"/>
      <c r="K409" s="10">
        <f t="shared" si="8"/>
        <v>0</v>
      </c>
    </row>
    <row r="410" spans="1:11" x14ac:dyDescent="0.3">
      <c r="A410" s="2">
        <f>IF(_xlfn.CONCAT(B410:C410)=_xlfn.CONCAT(B409:C409),MAX($A$2:A409),MAX($A$2:A409)+1)</f>
        <v>150</v>
      </c>
      <c r="B410" s="3"/>
      <c r="C410" s="2"/>
      <c r="D410" s="47">
        <f>_xlfn.XLOOKUP(C410,Proveedores!A:A,Proveedores!B:B)</f>
        <v>0</v>
      </c>
      <c r="E410" s="2"/>
      <c r="F410" s="2">
        <f>_xlfn.XLOOKUP(E410,Productos!A:A,Productos!B:B)</f>
        <v>0</v>
      </c>
      <c r="G410" s="2" t="e">
        <f>_xlfn.XLOOKUP(F410,Productos!B:B,Productos!C:C)</f>
        <v>#N/A</v>
      </c>
      <c r="H410" s="12"/>
      <c r="I410" s="10"/>
      <c r="J410" s="10"/>
      <c r="K410" s="10">
        <f t="shared" si="8"/>
        <v>0</v>
      </c>
    </row>
    <row r="411" spans="1:11" x14ac:dyDescent="0.3">
      <c r="A411" s="2">
        <f>IF(_xlfn.CONCAT(B411:C411)=_xlfn.CONCAT(B410:C410),MAX($A$2:A410),MAX($A$2:A410)+1)</f>
        <v>150</v>
      </c>
      <c r="B411" s="3"/>
      <c r="C411" s="2"/>
      <c r="D411" s="47">
        <f>_xlfn.XLOOKUP(C411,Proveedores!A:A,Proveedores!B:B)</f>
        <v>0</v>
      </c>
      <c r="E411" s="2"/>
      <c r="F411" s="2">
        <f>_xlfn.XLOOKUP(E411,Productos!A:A,Productos!B:B)</f>
        <v>0</v>
      </c>
      <c r="G411" s="2" t="e">
        <f>_xlfn.XLOOKUP(F411,Productos!B:B,Productos!C:C)</f>
        <v>#N/A</v>
      </c>
      <c r="H411" s="12"/>
      <c r="I411" s="10"/>
      <c r="J411" s="10"/>
      <c r="K411" s="10">
        <f t="shared" si="8"/>
        <v>0</v>
      </c>
    </row>
    <row r="412" spans="1:11" x14ac:dyDescent="0.3">
      <c r="A412" s="2">
        <f>IF(_xlfn.CONCAT(B412:C412)=_xlfn.CONCAT(B411:C411),MAX($A$2:A411),MAX($A$2:A411)+1)</f>
        <v>150</v>
      </c>
      <c r="B412" s="3"/>
      <c r="C412" s="2"/>
      <c r="D412" s="47">
        <f>_xlfn.XLOOKUP(C412,Proveedores!A:A,Proveedores!B:B)</f>
        <v>0</v>
      </c>
      <c r="E412" s="2"/>
      <c r="F412" s="2">
        <f>_xlfn.XLOOKUP(E412,Productos!A:A,Productos!B:B)</f>
        <v>0</v>
      </c>
      <c r="G412" s="2" t="e">
        <f>_xlfn.XLOOKUP(F412,Productos!B:B,Productos!C:C)</f>
        <v>#N/A</v>
      </c>
      <c r="H412" s="12"/>
      <c r="I412" s="10"/>
      <c r="J412" s="10"/>
      <c r="K412" s="10">
        <f t="shared" si="8"/>
        <v>0</v>
      </c>
    </row>
    <row r="413" spans="1:11" x14ac:dyDescent="0.3">
      <c r="A413" s="2">
        <f>IF(_xlfn.CONCAT(B413:C413)=_xlfn.CONCAT(B412:C412),MAX($A$2:A412),MAX($A$2:A412)+1)</f>
        <v>150</v>
      </c>
      <c r="B413" s="3"/>
      <c r="C413" s="2"/>
      <c r="D413" s="47">
        <f>_xlfn.XLOOKUP(C413,Proveedores!A:A,Proveedores!B:B)</f>
        <v>0</v>
      </c>
      <c r="E413" s="2"/>
      <c r="F413" s="2">
        <f>_xlfn.XLOOKUP(E413,Productos!A:A,Productos!B:B)</f>
        <v>0</v>
      </c>
      <c r="G413" s="2" t="e">
        <f>_xlfn.XLOOKUP(F413,Productos!B:B,Productos!C:C)</f>
        <v>#N/A</v>
      </c>
      <c r="H413" s="12"/>
      <c r="I413" s="10"/>
      <c r="J413" s="10"/>
      <c r="K413" s="10">
        <f t="shared" si="8"/>
        <v>0</v>
      </c>
    </row>
    <row r="414" spans="1:11" x14ac:dyDescent="0.3">
      <c r="A414" s="2">
        <f>IF(_xlfn.CONCAT(B414:C414)=_xlfn.CONCAT(B413:C413),MAX($A$2:A413),MAX($A$2:A413)+1)</f>
        <v>150</v>
      </c>
      <c r="B414" s="3"/>
      <c r="C414" s="2"/>
      <c r="D414" s="47">
        <f>_xlfn.XLOOKUP(C414,Proveedores!A:A,Proveedores!B:B)</f>
        <v>0</v>
      </c>
      <c r="E414" s="2"/>
      <c r="F414" s="2">
        <f>_xlfn.XLOOKUP(E414,Productos!A:A,Productos!B:B)</f>
        <v>0</v>
      </c>
      <c r="G414" s="2" t="e">
        <f>_xlfn.XLOOKUP(F414,Productos!B:B,Productos!C:C)</f>
        <v>#N/A</v>
      </c>
      <c r="H414" s="12"/>
      <c r="I414" s="10"/>
      <c r="J414" s="10"/>
      <c r="K414" s="10">
        <f t="shared" si="8"/>
        <v>0</v>
      </c>
    </row>
    <row r="415" spans="1:11" x14ac:dyDescent="0.3">
      <c r="A415" s="2">
        <f>IF(_xlfn.CONCAT(B415:C415)=_xlfn.CONCAT(B414:C414),MAX($A$2:A414),MAX($A$2:A414)+1)</f>
        <v>150</v>
      </c>
      <c r="B415" s="3"/>
      <c r="C415" s="2"/>
      <c r="D415" s="47">
        <f>_xlfn.XLOOKUP(C415,Proveedores!A:A,Proveedores!B:B)</f>
        <v>0</v>
      </c>
      <c r="E415" s="2"/>
      <c r="F415" s="2">
        <f>_xlfn.XLOOKUP(E415,Productos!A:A,Productos!B:B)</f>
        <v>0</v>
      </c>
      <c r="G415" s="2" t="e">
        <f>_xlfn.XLOOKUP(F415,Productos!B:B,Productos!C:C)</f>
        <v>#N/A</v>
      </c>
      <c r="H415" s="12"/>
      <c r="I415" s="10"/>
      <c r="J415" s="10"/>
      <c r="K415" s="10">
        <f t="shared" si="8"/>
        <v>0</v>
      </c>
    </row>
    <row r="416" spans="1:11" x14ac:dyDescent="0.3">
      <c r="A416" s="2">
        <f>IF(_xlfn.CONCAT(B416:C416)=_xlfn.CONCAT(B415:C415),MAX($A$2:A415),MAX($A$2:A415)+1)</f>
        <v>150</v>
      </c>
      <c r="B416" s="3"/>
      <c r="C416" s="2"/>
      <c r="D416" s="47">
        <f>_xlfn.XLOOKUP(C416,Proveedores!A:A,Proveedores!B:B)</f>
        <v>0</v>
      </c>
      <c r="E416" s="2"/>
      <c r="F416" s="2">
        <f>_xlfn.XLOOKUP(E416,Productos!A:A,Productos!B:B)</f>
        <v>0</v>
      </c>
      <c r="G416" s="2" t="e">
        <f>_xlfn.XLOOKUP(F416,Productos!B:B,Productos!C:C)</f>
        <v>#N/A</v>
      </c>
      <c r="H416" s="12"/>
      <c r="I416" s="10"/>
      <c r="J416" s="10"/>
      <c r="K416" s="10">
        <f t="shared" si="8"/>
        <v>0</v>
      </c>
    </row>
    <row r="417" spans="1:11" x14ac:dyDescent="0.3">
      <c r="A417" s="2">
        <f>IF(_xlfn.CONCAT(B417:C417)=_xlfn.CONCAT(B416:C416),MAX($A$2:A416),MAX($A$2:A416)+1)</f>
        <v>150</v>
      </c>
      <c r="B417" s="3"/>
      <c r="C417" s="2"/>
      <c r="D417" s="47">
        <f>_xlfn.XLOOKUP(C417,Proveedores!A:A,Proveedores!B:B)</f>
        <v>0</v>
      </c>
      <c r="E417" s="2"/>
      <c r="F417" s="2">
        <f>_xlfn.XLOOKUP(E417,Productos!A:A,Productos!B:B)</f>
        <v>0</v>
      </c>
      <c r="G417" s="2" t="e">
        <f>_xlfn.XLOOKUP(F417,Productos!B:B,Productos!C:C)</f>
        <v>#N/A</v>
      </c>
      <c r="H417" s="12"/>
      <c r="I417" s="10"/>
      <c r="J417" s="10"/>
      <c r="K417" s="10">
        <f t="shared" si="8"/>
        <v>0</v>
      </c>
    </row>
    <row r="418" spans="1:11" x14ac:dyDescent="0.3">
      <c r="A418" s="2">
        <f>IF(_xlfn.CONCAT(B418:C418)=_xlfn.CONCAT(B417:C417),MAX($A$2:A417),MAX($A$2:A417)+1)</f>
        <v>150</v>
      </c>
      <c r="B418" s="3"/>
      <c r="C418" s="2"/>
      <c r="D418" s="47">
        <f>_xlfn.XLOOKUP(C418,Proveedores!A:A,Proveedores!B:B)</f>
        <v>0</v>
      </c>
      <c r="E418" s="2"/>
      <c r="F418" s="2">
        <f>_xlfn.XLOOKUP(E418,Productos!A:A,Productos!B:B)</f>
        <v>0</v>
      </c>
      <c r="G418" s="2" t="e">
        <f>_xlfn.XLOOKUP(F418,Productos!B:B,Productos!C:C)</f>
        <v>#N/A</v>
      </c>
      <c r="H418" s="12"/>
      <c r="I418" s="10"/>
      <c r="J418" s="10"/>
      <c r="K418" s="10">
        <f t="shared" si="8"/>
        <v>0</v>
      </c>
    </row>
    <row r="419" spans="1:11" x14ac:dyDescent="0.3">
      <c r="A419" s="2">
        <f>IF(_xlfn.CONCAT(B419:C419)=_xlfn.CONCAT(B418:C418),MAX($A$2:A418),MAX($A$2:A418)+1)</f>
        <v>150</v>
      </c>
      <c r="B419" s="3"/>
      <c r="C419" s="2"/>
      <c r="D419" s="47">
        <f>_xlfn.XLOOKUP(C419,Proveedores!A:A,Proveedores!B:B)</f>
        <v>0</v>
      </c>
      <c r="E419" s="2"/>
      <c r="F419" s="2">
        <f>_xlfn.XLOOKUP(E419,Productos!A:A,Productos!B:B)</f>
        <v>0</v>
      </c>
      <c r="G419" s="2" t="e">
        <f>_xlfn.XLOOKUP(F419,Productos!B:B,Productos!C:C)</f>
        <v>#N/A</v>
      </c>
      <c r="H419" s="12"/>
      <c r="I419" s="10"/>
      <c r="J419" s="10"/>
      <c r="K419" s="10">
        <f t="shared" si="8"/>
        <v>0</v>
      </c>
    </row>
    <row r="420" spans="1:11" x14ac:dyDescent="0.3">
      <c r="A420" s="2">
        <f>IF(_xlfn.CONCAT(B420:C420)=_xlfn.CONCAT(B419:C419),MAX($A$2:A419),MAX($A$2:A419)+1)</f>
        <v>150</v>
      </c>
      <c r="B420" s="3"/>
      <c r="C420" s="2"/>
      <c r="D420" s="47">
        <f>_xlfn.XLOOKUP(C420,Proveedores!A:A,Proveedores!B:B)</f>
        <v>0</v>
      </c>
      <c r="E420" s="2"/>
      <c r="F420" s="2">
        <f>_xlfn.XLOOKUP(E420,Productos!A:A,Productos!B:B)</f>
        <v>0</v>
      </c>
      <c r="G420" s="2" t="e">
        <f>_xlfn.XLOOKUP(F420,Productos!B:B,Productos!C:C)</f>
        <v>#N/A</v>
      </c>
      <c r="H420" s="12"/>
      <c r="I420" s="10"/>
      <c r="J420" s="10"/>
      <c r="K420" s="10">
        <f t="shared" si="8"/>
        <v>0</v>
      </c>
    </row>
    <row r="421" spans="1:11" x14ac:dyDescent="0.3">
      <c r="A421" s="2">
        <f>IF(_xlfn.CONCAT(B421:C421)=_xlfn.CONCAT(B420:C420),MAX($A$2:A420),MAX($A$2:A420)+1)</f>
        <v>150</v>
      </c>
      <c r="B421" s="3"/>
      <c r="C421" s="2"/>
      <c r="D421" s="47">
        <f>_xlfn.XLOOKUP(C421,Proveedores!A:A,Proveedores!B:B)</f>
        <v>0</v>
      </c>
      <c r="E421" s="2"/>
      <c r="F421" s="2">
        <f>_xlfn.XLOOKUP(E421,Productos!A:A,Productos!B:B)</f>
        <v>0</v>
      </c>
      <c r="G421" s="2" t="e">
        <f>_xlfn.XLOOKUP(F421,Productos!B:B,Productos!C:C)</f>
        <v>#N/A</v>
      </c>
      <c r="H421" s="12"/>
      <c r="I421" s="10"/>
      <c r="J421" s="10"/>
      <c r="K421" s="10">
        <f t="shared" si="8"/>
        <v>0</v>
      </c>
    </row>
    <row r="422" spans="1:11" x14ac:dyDescent="0.3">
      <c r="A422" s="2">
        <f>IF(_xlfn.CONCAT(B422:C422)=_xlfn.CONCAT(B421:C421),MAX($A$2:A421),MAX($A$2:A421)+1)</f>
        <v>150</v>
      </c>
      <c r="B422" s="3"/>
      <c r="C422" s="2"/>
      <c r="D422" s="47">
        <f>_xlfn.XLOOKUP(C422,Proveedores!A:A,Proveedores!B:B)</f>
        <v>0</v>
      </c>
      <c r="E422" s="2"/>
      <c r="F422" s="2">
        <f>_xlfn.XLOOKUP(E422,Productos!A:A,Productos!B:B)</f>
        <v>0</v>
      </c>
      <c r="G422" s="2" t="e">
        <f>_xlfn.XLOOKUP(F422,Productos!B:B,Productos!C:C)</f>
        <v>#N/A</v>
      </c>
      <c r="H422" s="12"/>
      <c r="I422" s="10"/>
      <c r="J422" s="10"/>
      <c r="K422" s="10">
        <f t="shared" si="8"/>
        <v>0</v>
      </c>
    </row>
    <row r="423" spans="1:11" x14ac:dyDescent="0.3">
      <c r="A423" s="2">
        <f>IF(_xlfn.CONCAT(B423:C423)=_xlfn.CONCAT(B422:C422),MAX($A$2:A422),MAX($A$2:A422)+1)</f>
        <v>150</v>
      </c>
      <c r="B423" s="3"/>
      <c r="C423" s="2"/>
      <c r="D423" s="47">
        <f>_xlfn.XLOOKUP(C423,Proveedores!A:A,Proveedores!B:B)</f>
        <v>0</v>
      </c>
      <c r="E423" s="2"/>
      <c r="F423" s="2">
        <f>_xlfn.XLOOKUP(E423,Productos!A:A,Productos!B:B)</f>
        <v>0</v>
      </c>
      <c r="G423" s="2" t="e">
        <f>_xlfn.XLOOKUP(F423,Productos!B:B,Productos!C:C)</f>
        <v>#N/A</v>
      </c>
      <c r="H423" s="12"/>
      <c r="I423" s="10"/>
      <c r="J423" s="10"/>
      <c r="K423" s="10">
        <f t="shared" si="8"/>
        <v>0</v>
      </c>
    </row>
    <row r="424" spans="1:11" x14ac:dyDescent="0.3">
      <c r="A424" s="2">
        <f>IF(_xlfn.CONCAT(B424:C424)=_xlfn.CONCAT(B423:C423),MAX($A$2:A423),MAX($A$2:A423)+1)</f>
        <v>150</v>
      </c>
      <c r="B424" s="3"/>
      <c r="C424" s="2"/>
      <c r="D424" s="47">
        <f>_xlfn.XLOOKUP(C424,Proveedores!A:A,Proveedores!B:B)</f>
        <v>0</v>
      </c>
      <c r="E424" s="2"/>
      <c r="F424" s="2">
        <f>_xlfn.XLOOKUP(E424,Productos!A:A,Productos!B:B)</f>
        <v>0</v>
      </c>
      <c r="G424" s="2" t="e">
        <f>_xlfn.XLOOKUP(F424,Productos!B:B,Productos!C:C)</f>
        <v>#N/A</v>
      </c>
      <c r="H424" s="12"/>
      <c r="I424" s="10"/>
      <c r="J424" s="10"/>
      <c r="K424" s="10">
        <f t="shared" si="8"/>
        <v>0</v>
      </c>
    </row>
    <row r="425" spans="1:11" x14ac:dyDescent="0.3">
      <c r="A425" s="2">
        <f>IF(_xlfn.CONCAT(B425:C425)=_xlfn.CONCAT(B424:C424),MAX($A$2:A424),MAX($A$2:A424)+1)</f>
        <v>150</v>
      </c>
      <c r="B425" s="3"/>
      <c r="C425" s="2"/>
      <c r="D425" s="47">
        <f>_xlfn.XLOOKUP(C425,Proveedores!A:A,Proveedores!B:B)</f>
        <v>0</v>
      </c>
      <c r="E425" s="2"/>
      <c r="F425" s="2">
        <f>_xlfn.XLOOKUP(E425,Productos!A:A,Productos!B:B)</f>
        <v>0</v>
      </c>
      <c r="G425" s="2" t="e">
        <f>_xlfn.XLOOKUP(F425,Productos!B:B,Productos!C:C)</f>
        <v>#N/A</v>
      </c>
      <c r="H425" s="12"/>
      <c r="I425" s="10"/>
      <c r="J425" s="10"/>
      <c r="K425" s="10">
        <f t="shared" si="8"/>
        <v>0</v>
      </c>
    </row>
    <row r="426" spans="1:11" x14ac:dyDescent="0.3">
      <c r="A426" s="2">
        <f>IF(_xlfn.CONCAT(B426:C426)=_xlfn.CONCAT(B425:C425),MAX($A$2:A425),MAX($A$2:A425)+1)</f>
        <v>150</v>
      </c>
      <c r="B426" s="3"/>
      <c r="C426" s="2"/>
      <c r="D426" s="47">
        <f>_xlfn.XLOOKUP(C426,Proveedores!A:A,Proveedores!B:B)</f>
        <v>0</v>
      </c>
      <c r="E426" s="2"/>
      <c r="F426" s="2">
        <f>_xlfn.XLOOKUP(E426,Productos!A:A,Productos!B:B)</f>
        <v>0</v>
      </c>
      <c r="G426" s="2" t="e">
        <f>_xlfn.XLOOKUP(F426,Productos!B:B,Productos!C:C)</f>
        <v>#N/A</v>
      </c>
      <c r="H426" s="12"/>
      <c r="I426" s="10"/>
      <c r="J426" s="10"/>
      <c r="K426" s="10">
        <f t="shared" si="8"/>
        <v>0</v>
      </c>
    </row>
    <row r="427" spans="1:11" x14ac:dyDescent="0.3">
      <c r="A427" s="2">
        <f>IF(_xlfn.CONCAT(B427:C427)=_xlfn.CONCAT(B426:C426),MAX($A$2:A426),MAX($A$2:A426)+1)</f>
        <v>150</v>
      </c>
      <c r="B427" s="3"/>
      <c r="C427" s="2"/>
      <c r="D427" s="47">
        <f>_xlfn.XLOOKUP(C427,Proveedores!A:A,Proveedores!B:B)</f>
        <v>0</v>
      </c>
      <c r="E427" s="2"/>
      <c r="F427" s="2">
        <f>_xlfn.XLOOKUP(E427,Productos!A:A,Productos!B:B)</f>
        <v>0</v>
      </c>
      <c r="G427" s="2" t="e">
        <f>_xlfn.XLOOKUP(F427,Productos!B:B,Productos!C:C)</f>
        <v>#N/A</v>
      </c>
      <c r="H427" s="12"/>
      <c r="I427" s="10"/>
      <c r="J427" s="10"/>
      <c r="K427" s="10">
        <f t="shared" si="8"/>
        <v>0</v>
      </c>
    </row>
    <row r="428" spans="1:11" x14ac:dyDescent="0.3">
      <c r="A428" s="2">
        <f>IF(_xlfn.CONCAT(B428:C428)=_xlfn.CONCAT(B427:C427),MAX($A$2:A427),MAX($A$2:A427)+1)</f>
        <v>150</v>
      </c>
      <c r="B428" s="3"/>
      <c r="C428" s="2"/>
      <c r="D428" s="47">
        <f>_xlfn.XLOOKUP(C428,Proveedores!A:A,Proveedores!B:B)</f>
        <v>0</v>
      </c>
      <c r="E428" s="2"/>
      <c r="F428" s="2">
        <f>_xlfn.XLOOKUP(E428,Productos!A:A,Productos!B:B)</f>
        <v>0</v>
      </c>
      <c r="G428" s="2" t="e">
        <f>_xlfn.XLOOKUP(F428,Productos!B:B,Productos!C:C)</f>
        <v>#N/A</v>
      </c>
      <c r="H428" s="12"/>
      <c r="I428" s="10"/>
      <c r="J428" s="10"/>
      <c r="K428" s="10">
        <f t="shared" si="8"/>
        <v>0</v>
      </c>
    </row>
    <row r="429" spans="1:11" x14ac:dyDescent="0.3">
      <c r="A429" s="2">
        <f>IF(_xlfn.CONCAT(B429:C429)=_xlfn.CONCAT(B428:C428),MAX($A$2:A428),MAX($A$2:A428)+1)</f>
        <v>150</v>
      </c>
      <c r="B429" s="3"/>
      <c r="C429" s="2"/>
      <c r="D429" s="47">
        <f>_xlfn.XLOOKUP(C429,Proveedores!A:A,Proveedores!B:B)</f>
        <v>0</v>
      </c>
      <c r="E429" s="2"/>
      <c r="F429" s="2">
        <f>_xlfn.XLOOKUP(E429,Productos!A:A,Productos!B:B)</f>
        <v>0</v>
      </c>
      <c r="G429" s="2" t="e">
        <f>_xlfn.XLOOKUP(F429,Productos!B:B,Productos!C:C)</f>
        <v>#N/A</v>
      </c>
      <c r="H429" s="12"/>
      <c r="I429" s="10"/>
      <c r="J429" s="10"/>
      <c r="K429" s="10">
        <f t="shared" si="8"/>
        <v>0</v>
      </c>
    </row>
    <row r="430" spans="1:11" x14ac:dyDescent="0.3">
      <c r="A430" s="2">
        <f>IF(_xlfn.CONCAT(B430:C430)=_xlfn.CONCAT(B429:C429),MAX($A$2:A429),MAX($A$2:A429)+1)</f>
        <v>150</v>
      </c>
      <c r="B430" s="3"/>
      <c r="C430" s="2"/>
      <c r="D430" s="47">
        <f>_xlfn.XLOOKUP(C430,Proveedores!A:A,Proveedores!B:B)</f>
        <v>0</v>
      </c>
      <c r="E430" s="2"/>
      <c r="F430" s="2">
        <f>_xlfn.XLOOKUP(E430,Productos!A:A,Productos!B:B)</f>
        <v>0</v>
      </c>
      <c r="G430" s="2" t="e">
        <f>_xlfn.XLOOKUP(F430,Productos!B:B,Productos!C:C)</f>
        <v>#N/A</v>
      </c>
      <c r="H430" s="12"/>
      <c r="I430" s="10"/>
      <c r="J430" s="10"/>
      <c r="K430" s="10">
        <f t="shared" si="8"/>
        <v>0</v>
      </c>
    </row>
    <row r="431" spans="1:11" x14ac:dyDescent="0.3">
      <c r="A431" s="2">
        <f>IF(_xlfn.CONCAT(B431:C431)=_xlfn.CONCAT(B430:C430),MAX($A$2:A430),MAX($A$2:A430)+1)</f>
        <v>150</v>
      </c>
      <c r="B431" s="3"/>
      <c r="C431" s="2"/>
      <c r="D431" s="47">
        <f>_xlfn.XLOOKUP(C431,Proveedores!A:A,Proveedores!B:B)</f>
        <v>0</v>
      </c>
      <c r="E431" s="2"/>
      <c r="F431" s="2">
        <f>_xlfn.XLOOKUP(E431,Productos!A:A,Productos!B:B)</f>
        <v>0</v>
      </c>
      <c r="G431" s="2" t="e">
        <f>_xlfn.XLOOKUP(F431,Productos!B:B,Productos!C:C)</f>
        <v>#N/A</v>
      </c>
      <c r="H431" s="12"/>
      <c r="I431" s="10"/>
      <c r="J431" s="10"/>
      <c r="K431" s="10">
        <f t="shared" si="8"/>
        <v>0</v>
      </c>
    </row>
    <row r="432" spans="1:11" x14ac:dyDescent="0.3">
      <c r="A432" s="2">
        <f>IF(_xlfn.CONCAT(B432:C432)=_xlfn.CONCAT(B431:C431),MAX($A$2:A431),MAX($A$2:A431)+1)</f>
        <v>150</v>
      </c>
      <c r="B432" s="3"/>
      <c r="C432" s="2"/>
      <c r="D432" s="47">
        <f>_xlfn.XLOOKUP(C432,Proveedores!A:A,Proveedores!B:B)</f>
        <v>0</v>
      </c>
      <c r="E432" s="2"/>
      <c r="F432" s="2">
        <f>_xlfn.XLOOKUP(E432,Productos!A:A,Productos!B:B)</f>
        <v>0</v>
      </c>
      <c r="G432" s="2" t="e">
        <f>_xlfn.XLOOKUP(F432,Productos!B:B,Productos!C:C)</f>
        <v>#N/A</v>
      </c>
      <c r="H432" s="12"/>
      <c r="I432" s="10"/>
      <c r="J432" s="10"/>
      <c r="K432" s="10">
        <f t="shared" si="8"/>
        <v>0</v>
      </c>
    </row>
    <row r="433" spans="1:11" x14ac:dyDescent="0.3">
      <c r="A433" s="2">
        <f>IF(_xlfn.CONCAT(B433:C433)=_xlfn.CONCAT(B432:C432),MAX($A$2:A432),MAX($A$2:A432)+1)</f>
        <v>150</v>
      </c>
      <c r="B433" s="3"/>
      <c r="C433" s="2"/>
      <c r="D433" s="47">
        <f>_xlfn.XLOOKUP(C433,Proveedores!A:A,Proveedores!B:B)</f>
        <v>0</v>
      </c>
      <c r="E433" s="2"/>
      <c r="F433" s="2">
        <f>_xlfn.XLOOKUP(E433,Productos!A:A,Productos!B:B)</f>
        <v>0</v>
      </c>
      <c r="G433" s="2" t="e">
        <f>_xlfn.XLOOKUP(F433,Productos!B:B,Productos!C:C)</f>
        <v>#N/A</v>
      </c>
      <c r="H433" s="12"/>
      <c r="I433" s="10"/>
      <c r="J433" s="10"/>
      <c r="K433" s="10">
        <f t="shared" si="8"/>
        <v>0</v>
      </c>
    </row>
    <row r="434" spans="1:11" x14ac:dyDescent="0.3">
      <c r="A434" s="2">
        <f>IF(_xlfn.CONCAT(B434:C434)=_xlfn.CONCAT(B433:C433),MAX($A$2:A433),MAX($A$2:A433)+1)</f>
        <v>150</v>
      </c>
      <c r="B434" s="3"/>
      <c r="C434" s="2"/>
      <c r="D434" s="47">
        <f>_xlfn.XLOOKUP(C434,Proveedores!A:A,Proveedores!B:B)</f>
        <v>0</v>
      </c>
      <c r="E434" s="2"/>
      <c r="F434" s="2">
        <f>_xlfn.XLOOKUP(E434,Productos!A:A,Productos!B:B)</f>
        <v>0</v>
      </c>
      <c r="G434" s="2" t="e">
        <f>_xlfn.XLOOKUP(F434,Productos!B:B,Productos!C:C)</f>
        <v>#N/A</v>
      </c>
      <c r="H434" s="12"/>
      <c r="I434" s="10"/>
      <c r="J434" s="10"/>
      <c r="K434" s="10">
        <f t="shared" si="8"/>
        <v>0</v>
      </c>
    </row>
    <row r="435" spans="1:11" x14ac:dyDescent="0.3">
      <c r="A435" s="2">
        <f>IF(_xlfn.CONCAT(B435:C435)=_xlfn.CONCAT(B434:C434),MAX($A$2:A434),MAX($A$2:A434)+1)</f>
        <v>150</v>
      </c>
      <c r="B435" s="3"/>
      <c r="C435" s="2"/>
      <c r="D435" s="47">
        <f>_xlfn.XLOOKUP(C435,Proveedores!A:A,Proveedores!B:B)</f>
        <v>0</v>
      </c>
      <c r="E435" s="2"/>
      <c r="F435" s="2">
        <f>_xlfn.XLOOKUP(E435,Productos!A:A,Productos!B:B)</f>
        <v>0</v>
      </c>
      <c r="G435" s="2" t="e">
        <f>_xlfn.XLOOKUP(F435,Productos!B:B,Productos!C:C)</f>
        <v>#N/A</v>
      </c>
      <c r="H435" s="12"/>
      <c r="I435" s="10"/>
      <c r="J435" s="10"/>
      <c r="K435" s="10">
        <f t="shared" si="8"/>
        <v>0</v>
      </c>
    </row>
    <row r="436" spans="1:11" x14ac:dyDescent="0.3">
      <c r="A436" s="2">
        <f>IF(_xlfn.CONCAT(B436:C436)=_xlfn.CONCAT(B435:C435),MAX($A$2:A435),MAX($A$2:A435)+1)</f>
        <v>150</v>
      </c>
      <c r="B436" s="3"/>
      <c r="C436" s="2"/>
      <c r="D436" s="47">
        <f>_xlfn.XLOOKUP(C436,Proveedores!A:A,Proveedores!B:B)</f>
        <v>0</v>
      </c>
      <c r="E436" s="2"/>
      <c r="F436" s="2">
        <f>_xlfn.XLOOKUP(E436,Productos!A:A,Productos!B:B)</f>
        <v>0</v>
      </c>
      <c r="G436" s="2" t="e">
        <f>_xlfn.XLOOKUP(F436,Productos!B:B,Productos!C:C)</f>
        <v>#N/A</v>
      </c>
      <c r="H436" s="12"/>
      <c r="I436" s="10"/>
      <c r="J436" s="10"/>
      <c r="K436" s="10">
        <f t="shared" si="8"/>
        <v>0</v>
      </c>
    </row>
    <row r="437" spans="1:11" x14ac:dyDescent="0.3">
      <c r="A437" s="2">
        <f>IF(_xlfn.CONCAT(B437:C437)=_xlfn.CONCAT(B436:C436),MAX($A$2:A436),MAX($A$2:A436)+1)</f>
        <v>150</v>
      </c>
      <c r="B437" s="3"/>
      <c r="C437" s="2"/>
      <c r="D437" s="47">
        <f>_xlfn.XLOOKUP(C437,Proveedores!A:A,Proveedores!B:B)</f>
        <v>0</v>
      </c>
      <c r="E437" s="2"/>
      <c r="F437" s="2">
        <f>_xlfn.XLOOKUP(E437,Productos!A:A,Productos!B:B)</f>
        <v>0</v>
      </c>
      <c r="G437" s="2" t="e">
        <f>_xlfn.XLOOKUP(F437,Productos!B:B,Productos!C:C)</f>
        <v>#N/A</v>
      </c>
      <c r="H437" s="12"/>
      <c r="I437" s="10"/>
      <c r="J437" s="10"/>
      <c r="K437" s="10">
        <f t="shared" si="8"/>
        <v>0</v>
      </c>
    </row>
    <row r="438" spans="1:11" x14ac:dyDescent="0.3">
      <c r="A438" s="2">
        <f>IF(_xlfn.CONCAT(B438:C438)=_xlfn.CONCAT(B437:C437),MAX($A$2:A437),MAX($A$2:A437)+1)</f>
        <v>150</v>
      </c>
      <c r="B438" s="3"/>
      <c r="C438" s="2"/>
      <c r="D438" s="47">
        <f>_xlfn.XLOOKUP(C438,Proveedores!A:A,Proveedores!B:B)</f>
        <v>0</v>
      </c>
      <c r="E438" s="2"/>
      <c r="F438" s="2">
        <f>_xlfn.XLOOKUP(E438,Productos!A:A,Productos!B:B)</f>
        <v>0</v>
      </c>
      <c r="G438" s="2" t="e">
        <f>_xlfn.XLOOKUP(F438,Productos!B:B,Productos!C:C)</f>
        <v>#N/A</v>
      </c>
      <c r="H438" s="12"/>
      <c r="I438" s="10"/>
      <c r="J438" s="10"/>
      <c r="K438" s="10">
        <f t="shared" si="8"/>
        <v>0</v>
      </c>
    </row>
    <row r="439" spans="1:11" x14ac:dyDescent="0.3">
      <c r="A439" s="2">
        <f>IF(_xlfn.CONCAT(B439:C439)=_xlfn.CONCAT(B438:C438),MAX($A$2:A438),MAX($A$2:A438)+1)</f>
        <v>150</v>
      </c>
      <c r="B439" s="3"/>
      <c r="C439" s="2"/>
      <c r="D439" s="47">
        <f>_xlfn.XLOOKUP(C439,Proveedores!A:A,Proveedores!B:B)</f>
        <v>0</v>
      </c>
      <c r="E439" s="2"/>
      <c r="F439" s="2">
        <f>_xlfn.XLOOKUP(E439,Productos!A:A,Productos!B:B)</f>
        <v>0</v>
      </c>
      <c r="G439" s="2" t="e">
        <f>_xlfn.XLOOKUP(F439,Productos!B:B,Productos!C:C)</f>
        <v>#N/A</v>
      </c>
      <c r="H439" s="12"/>
      <c r="I439" s="10"/>
      <c r="J439" s="10"/>
      <c r="K439" s="10">
        <f t="shared" si="8"/>
        <v>0</v>
      </c>
    </row>
    <row r="440" spans="1:11" x14ac:dyDescent="0.3">
      <c r="A440" s="2">
        <f>IF(_xlfn.CONCAT(B440:C440)=_xlfn.CONCAT(B439:C439),MAX($A$2:A439),MAX($A$2:A439)+1)</f>
        <v>150</v>
      </c>
      <c r="B440" s="3"/>
      <c r="C440" s="2"/>
      <c r="D440" s="47">
        <f>_xlfn.XLOOKUP(C440,Proveedores!A:A,Proveedores!B:B)</f>
        <v>0</v>
      </c>
      <c r="E440" s="2"/>
      <c r="F440" s="2">
        <f>_xlfn.XLOOKUP(E440,Productos!A:A,Productos!B:B)</f>
        <v>0</v>
      </c>
      <c r="G440" s="2" t="e">
        <f>_xlfn.XLOOKUP(F440,Productos!B:B,Productos!C:C)</f>
        <v>#N/A</v>
      </c>
      <c r="H440" s="12"/>
      <c r="I440" s="10"/>
      <c r="J440" s="10"/>
      <c r="K440" s="10">
        <f t="shared" si="8"/>
        <v>0</v>
      </c>
    </row>
    <row r="441" spans="1:11" x14ac:dyDescent="0.3">
      <c r="A441" s="2">
        <f>IF(_xlfn.CONCAT(B441:C441)=_xlfn.CONCAT(B440:C440),MAX($A$2:A440),MAX($A$2:A440)+1)</f>
        <v>150</v>
      </c>
      <c r="B441" s="3"/>
      <c r="C441" s="2"/>
      <c r="D441" s="47">
        <f>_xlfn.XLOOKUP(C441,Proveedores!A:A,Proveedores!B:B)</f>
        <v>0</v>
      </c>
      <c r="E441" s="2"/>
      <c r="F441" s="2">
        <f>_xlfn.XLOOKUP(E441,Productos!A:A,Productos!B:B)</f>
        <v>0</v>
      </c>
      <c r="G441" s="2" t="e">
        <f>_xlfn.XLOOKUP(F441,Productos!B:B,Productos!C:C)</f>
        <v>#N/A</v>
      </c>
      <c r="H441" s="12"/>
      <c r="I441" s="10"/>
      <c r="J441" s="10"/>
      <c r="K441" s="10">
        <f t="shared" si="8"/>
        <v>0</v>
      </c>
    </row>
    <row r="442" spans="1:11" x14ac:dyDescent="0.3">
      <c r="A442" s="2">
        <f>IF(_xlfn.CONCAT(B442:C442)=_xlfn.CONCAT(B441:C441),MAX($A$2:A441),MAX($A$2:A441)+1)</f>
        <v>150</v>
      </c>
      <c r="B442" s="3"/>
      <c r="C442" s="2"/>
      <c r="D442" s="47">
        <f>_xlfn.XLOOKUP(C442,Proveedores!A:A,Proveedores!B:B)</f>
        <v>0</v>
      </c>
      <c r="E442" s="2"/>
      <c r="F442" s="2">
        <f>_xlfn.XLOOKUP(E442,Productos!A:A,Productos!B:B)</f>
        <v>0</v>
      </c>
      <c r="G442" s="2" t="e">
        <f>_xlfn.XLOOKUP(F442,Productos!B:B,Productos!C:C)</f>
        <v>#N/A</v>
      </c>
      <c r="H442" s="12"/>
      <c r="I442" s="10"/>
      <c r="J442" s="10"/>
      <c r="K442" s="10">
        <f t="shared" si="8"/>
        <v>0</v>
      </c>
    </row>
    <row r="443" spans="1:11" x14ac:dyDescent="0.3">
      <c r="A443" s="2">
        <f>IF(_xlfn.CONCAT(B443:C443)=_xlfn.CONCAT(B442:C442),MAX($A$2:A442),MAX($A$2:A442)+1)</f>
        <v>150</v>
      </c>
      <c r="B443" s="3"/>
      <c r="C443" s="2"/>
      <c r="D443" s="47">
        <f>_xlfn.XLOOKUP(C443,Proveedores!A:A,Proveedores!B:B)</f>
        <v>0</v>
      </c>
      <c r="E443" s="2"/>
      <c r="F443" s="2">
        <f>_xlfn.XLOOKUP(E443,Productos!A:A,Productos!B:B)</f>
        <v>0</v>
      </c>
      <c r="G443" s="2" t="e">
        <f>_xlfn.XLOOKUP(F443,Productos!B:B,Productos!C:C)</f>
        <v>#N/A</v>
      </c>
      <c r="H443" s="12"/>
      <c r="I443" s="10"/>
      <c r="J443" s="10"/>
      <c r="K443" s="10">
        <f t="shared" si="8"/>
        <v>0</v>
      </c>
    </row>
    <row r="444" spans="1:11" x14ac:dyDescent="0.3">
      <c r="A444" s="2">
        <f>IF(_xlfn.CONCAT(B444:C444)=_xlfn.CONCAT(B443:C443),MAX($A$2:A443),MAX($A$2:A443)+1)</f>
        <v>150</v>
      </c>
      <c r="B444" s="3"/>
      <c r="C444" s="2"/>
      <c r="D444" s="47">
        <f>_xlfn.XLOOKUP(C444,Proveedores!A:A,Proveedores!B:B)</f>
        <v>0</v>
      </c>
      <c r="E444" s="2"/>
      <c r="F444" s="2">
        <f>_xlfn.XLOOKUP(E444,Productos!A:A,Productos!B:B)</f>
        <v>0</v>
      </c>
      <c r="G444" s="2" t="e">
        <f>_xlfn.XLOOKUP(F444,Productos!B:B,Productos!C:C)</f>
        <v>#N/A</v>
      </c>
      <c r="H444" s="12"/>
      <c r="I444" s="10"/>
      <c r="J444" s="10"/>
      <c r="K444" s="10">
        <f t="shared" si="8"/>
        <v>0</v>
      </c>
    </row>
    <row r="445" spans="1:11" x14ac:dyDescent="0.3">
      <c r="A445" s="2">
        <f>IF(_xlfn.CONCAT(B445:C445)=_xlfn.CONCAT(B444:C444),MAX($A$2:A444),MAX($A$2:A444)+1)</f>
        <v>150</v>
      </c>
      <c r="B445" s="3"/>
      <c r="C445" s="2"/>
      <c r="D445" s="47">
        <f>_xlfn.XLOOKUP(C445,Proveedores!A:A,Proveedores!B:B)</f>
        <v>0</v>
      </c>
      <c r="E445" s="2"/>
      <c r="F445" s="2">
        <f>_xlfn.XLOOKUP(E445,Productos!A:A,Productos!B:B)</f>
        <v>0</v>
      </c>
      <c r="G445" s="2" t="e">
        <f>_xlfn.XLOOKUP(F445,Productos!B:B,Productos!C:C)</f>
        <v>#N/A</v>
      </c>
      <c r="H445" s="12"/>
      <c r="I445" s="10"/>
      <c r="J445" s="10"/>
      <c r="K445" s="10">
        <f t="shared" si="8"/>
        <v>0</v>
      </c>
    </row>
    <row r="446" spans="1:11" x14ac:dyDescent="0.3">
      <c r="A446" s="2">
        <f>IF(_xlfn.CONCAT(B446:C446)=_xlfn.CONCAT(B445:C445),MAX($A$2:A445),MAX($A$2:A445)+1)</f>
        <v>150</v>
      </c>
      <c r="B446" s="3"/>
      <c r="C446" s="2"/>
      <c r="D446" s="47">
        <f>_xlfn.XLOOKUP(C446,Proveedores!A:A,Proveedores!B:B)</f>
        <v>0</v>
      </c>
      <c r="E446" s="2"/>
      <c r="F446" s="2">
        <f>_xlfn.XLOOKUP(E446,Productos!A:A,Productos!B:B)</f>
        <v>0</v>
      </c>
      <c r="G446" s="2" t="e">
        <f>_xlfn.XLOOKUP(F446,Productos!B:B,Productos!C:C)</f>
        <v>#N/A</v>
      </c>
      <c r="H446" s="12"/>
      <c r="I446" s="10"/>
      <c r="J446" s="10"/>
      <c r="K446" s="10">
        <f t="shared" si="8"/>
        <v>0</v>
      </c>
    </row>
    <row r="447" spans="1:11" x14ac:dyDescent="0.3">
      <c r="A447" s="2">
        <f>IF(_xlfn.CONCAT(B447:C447)=_xlfn.CONCAT(B446:C446),MAX($A$2:A446),MAX($A$2:A446)+1)</f>
        <v>150</v>
      </c>
      <c r="B447" s="3"/>
      <c r="C447" s="2"/>
      <c r="D447" s="47">
        <f>_xlfn.XLOOKUP(C447,Proveedores!A:A,Proveedores!B:B)</f>
        <v>0</v>
      </c>
      <c r="E447" s="2"/>
      <c r="F447" s="2">
        <f>_xlfn.XLOOKUP(E447,Productos!A:A,Productos!B:B)</f>
        <v>0</v>
      </c>
      <c r="G447" s="2" t="e">
        <f>_xlfn.XLOOKUP(F447,Productos!B:B,Productos!C:C)</f>
        <v>#N/A</v>
      </c>
      <c r="H447" s="12"/>
      <c r="I447" s="10"/>
      <c r="J447" s="10"/>
      <c r="K447" s="10">
        <f t="shared" si="8"/>
        <v>0</v>
      </c>
    </row>
    <row r="448" spans="1:11" x14ac:dyDescent="0.3">
      <c r="A448" s="2">
        <f>IF(_xlfn.CONCAT(B448:C448)=_xlfn.CONCAT(B447:C447),MAX($A$2:A447),MAX($A$2:A447)+1)</f>
        <v>150</v>
      </c>
      <c r="B448" s="3"/>
      <c r="C448" s="2"/>
      <c r="D448" s="47">
        <f>_xlfn.XLOOKUP(C448,Proveedores!A:A,Proveedores!B:B)</f>
        <v>0</v>
      </c>
      <c r="E448" s="2"/>
      <c r="F448" s="2">
        <f>_xlfn.XLOOKUP(E448,Productos!A:A,Productos!B:B)</f>
        <v>0</v>
      </c>
      <c r="G448" s="2" t="e">
        <f>_xlfn.XLOOKUP(F448,Productos!B:B,Productos!C:C)</f>
        <v>#N/A</v>
      </c>
      <c r="H448" s="12"/>
      <c r="I448" s="10"/>
      <c r="J448" s="10"/>
      <c r="K448" s="10">
        <f t="shared" si="8"/>
        <v>0</v>
      </c>
    </row>
    <row r="449" spans="1:11" x14ac:dyDescent="0.3">
      <c r="A449" s="2">
        <f>IF(_xlfn.CONCAT(B449:C449)=_xlfn.CONCAT(B448:C448),MAX($A$2:A448),MAX($A$2:A448)+1)</f>
        <v>150</v>
      </c>
      <c r="B449" s="3"/>
      <c r="C449" s="2"/>
      <c r="D449" s="47">
        <f>_xlfn.XLOOKUP(C449,Proveedores!A:A,Proveedores!B:B)</f>
        <v>0</v>
      </c>
      <c r="E449" s="2"/>
      <c r="F449" s="2">
        <f>_xlfn.XLOOKUP(E449,Productos!A:A,Productos!B:B)</f>
        <v>0</v>
      </c>
      <c r="G449" s="2" t="e">
        <f>_xlfn.XLOOKUP(F449,Productos!B:B,Productos!C:C)</f>
        <v>#N/A</v>
      </c>
      <c r="H449" s="12"/>
      <c r="I449" s="10"/>
      <c r="J449" s="10"/>
      <c r="K449" s="10">
        <f t="shared" si="8"/>
        <v>0</v>
      </c>
    </row>
    <row r="450" spans="1:11" x14ac:dyDescent="0.3">
      <c r="A450" s="2">
        <f>IF(_xlfn.CONCAT(B450:C450)=_xlfn.CONCAT(B449:C449),MAX($A$2:A449),MAX($A$2:A449)+1)</f>
        <v>150</v>
      </c>
      <c r="B450" s="3"/>
      <c r="C450" s="2"/>
      <c r="D450" s="47">
        <f>_xlfn.XLOOKUP(C450,Proveedores!A:A,Proveedores!B:B)</f>
        <v>0</v>
      </c>
      <c r="E450" s="2"/>
      <c r="F450" s="2">
        <f>_xlfn.XLOOKUP(E450,Productos!A:A,Productos!B:B)</f>
        <v>0</v>
      </c>
      <c r="G450" s="2" t="e">
        <f>_xlfn.XLOOKUP(F450,Productos!B:B,Productos!C:C)</f>
        <v>#N/A</v>
      </c>
      <c r="H450" s="12"/>
      <c r="I450" s="10"/>
      <c r="J450" s="10"/>
      <c r="K450" s="10">
        <f t="shared" ref="K450:K513" si="9">ROUND((H450*I450)-J450, 0)</f>
        <v>0</v>
      </c>
    </row>
    <row r="451" spans="1:11" x14ac:dyDescent="0.3">
      <c r="A451" s="2">
        <f>IF(_xlfn.CONCAT(B451:C451)=_xlfn.CONCAT(B450:C450),MAX($A$2:A450),MAX($A$2:A450)+1)</f>
        <v>150</v>
      </c>
      <c r="B451" s="3"/>
      <c r="C451" s="2"/>
      <c r="D451" s="47">
        <f>_xlfn.XLOOKUP(C451,Proveedores!A:A,Proveedores!B:B)</f>
        <v>0</v>
      </c>
      <c r="E451" s="2"/>
      <c r="F451" s="2">
        <f>_xlfn.XLOOKUP(E451,Productos!A:A,Productos!B:B)</f>
        <v>0</v>
      </c>
      <c r="G451" s="2" t="e">
        <f>_xlfn.XLOOKUP(F451,Productos!B:B,Productos!C:C)</f>
        <v>#N/A</v>
      </c>
      <c r="H451" s="12"/>
      <c r="I451" s="10"/>
      <c r="J451" s="10"/>
      <c r="K451" s="10">
        <f t="shared" si="9"/>
        <v>0</v>
      </c>
    </row>
    <row r="452" spans="1:11" x14ac:dyDescent="0.3">
      <c r="A452" s="2">
        <f>IF(_xlfn.CONCAT(B452:C452)=_xlfn.CONCAT(B451:C451),MAX($A$2:A451),MAX($A$2:A451)+1)</f>
        <v>150</v>
      </c>
      <c r="B452" s="3"/>
      <c r="C452" s="2"/>
      <c r="D452" s="47">
        <f>_xlfn.XLOOKUP(C452,Proveedores!A:A,Proveedores!B:B)</f>
        <v>0</v>
      </c>
      <c r="E452" s="2"/>
      <c r="F452" s="2">
        <f>_xlfn.XLOOKUP(E452,Productos!A:A,Productos!B:B)</f>
        <v>0</v>
      </c>
      <c r="G452" s="2" t="e">
        <f>_xlfn.XLOOKUP(F452,Productos!B:B,Productos!C:C)</f>
        <v>#N/A</v>
      </c>
      <c r="H452" s="12"/>
      <c r="I452" s="10"/>
      <c r="J452" s="10"/>
      <c r="K452" s="10">
        <f t="shared" si="9"/>
        <v>0</v>
      </c>
    </row>
    <row r="453" spans="1:11" x14ac:dyDescent="0.3">
      <c r="A453" s="2">
        <f>IF(_xlfn.CONCAT(B453:C453)=_xlfn.CONCAT(B452:C452),MAX($A$2:A452),MAX($A$2:A452)+1)</f>
        <v>150</v>
      </c>
      <c r="B453" s="3"/>
      <c r="C453" s="2"/>
      <c r="D453" s="47">
        <f>_xlfn.XLOOKUP(C453,Proveedores!A:A,Proveedores!B:B)</f>
        <v>0</v>
      </c>
      <c r="E453" s="2"/>
      <c r="F453" s="2">
        <f>_xlfn.XLOOKUP(E453,Productos!A:A,Productos!B:B)</f>
        <v>0</v>
      </c>
      <c r="G453" s="2" t="e">
        <f>_xlfn.XLOOKUP(F453,Productos!B:B,Productos!C:C)</f>
        <v>#N/A</v>
      </c>
      <c r="H453" s="12"/>
      <c r="I453" s="10"/>
      <c r="J453" s="10"/>
      <c r="K453" s="10">
        <f t="shared" si="9"/>
        <v>0</v>
      </c>
    </row>
    <row r="454" spans="1:11" x14ac:dyDescent="0.3">
      <c r="A454" s="2">
        <f>IF(_xlfn.CONCAT(B454:C454)=_xlfn.CONCAT(B453:C453),MAX($A$2:A453),MAX($A$2:A453)+1)</f>
        <v>150</v>
      </c>
      <c r="B454" s="3"/>
      <c r="C454" s="2"/>
      <c r="D454" s="47">
        <f>_xlfn.XLOOKUP(C454,Proveedores!A:A,Proveedores!B:B)</f>
        <v>0</v>
      </c>
      <c r="E454" s="2"/>
      <c r="F454" s="2">
        <f>_xlfn.XLOOKUP(E454,Productos!A:A,Productos!B:B)</f>
        <v>0</v>
      </c>
      <c r="G454" s="2" t="e">
        <f>_xlfn.XLOOKUP(F454,Productos!B:B,Productos!C:C)</f>
        <v>#N/A</v>
      </c>
      <c r="H454" s="12"/>
      <c r="I454" s="10"/>
      <c r="J454" s="10"/>
      <c r="K454" s="10">
        <f t="shared" si="9"/>
        <v>0</v>
      </c>
    </row>
    <row r="455" spans="1:11" x14ac:dyDescent="0.3">
      <c r="A455" s="2">
        <f>IF(_xlfn.CONCAT(B455:C455)=_xlfn.CONCAT(B454:C454),MAX($A$2:A454),MAX($A$2:A454)+1)</f>
        <v>150</v>
      </c>
      <c r="B455" s="3"/>
      <c r="C455" s="2"/>
      <c r="D455" s="47">
        <f>_xlfn.XLOOKUP(C455,Proveedores!A:A,Proveedores!B:B)</f>
        <v>0</v>
      </c>
      <c r="E455" s="2"/>
      <c r="F455" s="2">
        <f>_xlfn.XLOOKUP(E455,Productos!A:A,Productos!B:B)</f>
        <v>0</v>
      </c>
      <c r="G455" s="2" t="e">
        <f>_xlfn.XLOOKUP(F455,Productos!B:B,Productos!C:C)</f>
        <v>#N/A</v>
      </c>
      <c r="H455" s="12"/>
      <c r="I455" s="10"/>
      <c r="J455" s="10"/>
      <c r="K455" s="10">
        <f t="shared" si="9"/>
        <v>0</v>
      </c>
    </row>
    <row r="456" spans="1:11" x14ac:dyDescent="0.3">
      <c r="A456" s="2">
        <f>IF(_xlfn.CONCAT(B456:C456)=_xlfn.CONCAT(B455:C455),MAX($A$2:A455),MAX($A$2:A455)+1)</f>
        <v>150</v>
      </c>
      <c r="B456" s="3"/>
      <c r="C456" s="2"/>
      <c r="D456" s="47">
        <f>_xlfn.XLOOKUP(C456,Proveedores!A:A,Proveedores!B:B)</f>
        <v>0</v>
      </c>
      <c r="E456" s="2"/>
      <c r="F456" s="2">
        <f>_xlfn.XLOOKUP(E456,Productos!A:A,Productos!B:B)</f>
        <v>0</v>
      </c>
      <c r="G456" s="2" t="e">
        <f>_xlfn.XLOOKUP(F456,Productos!B:B,Productos!C:C)</f>
        <v>#N/A</v>
      </c>
      <c r="H456" s="12"/>
      <c r="I456" s="10"/>
      <c r="J456" s="10"/>
      <c r="K456" s="10">
        <f t="shared" si="9"/>
        <v>0</v>
      </c>
    </row>
    <row r="457" spans="1:11" x14ac:dyDescent="0.3">
      <c r="A457" s="2">
        <f>IF(_xlfn.CONCAT(B457:C457)=_xlfn.CONCAT(B456:C456),MAX($A$2:A456),MAX($A$2:A456)+1)</f>
        <v>150</v>
      </c>
      <c r="B457" s="3"/>
      <c r="C457" s="2"/>
      <c r="D457" s="47">
        <f>_xlfn.XLOOKUP(C457,Proveedores!A:A,Proveedores!B:B)</f>
        <v>0</v>
      </c>
      <c r="E457" s="2"/>
      <c r="F457" s="2">
        <f>_xlfn.XLOOKUP(E457,Productos!A:A,Productos!B:B)</f>
        <v>0</v>
      </c>
      <c r="G457" s="2" t="e">
        <f>_xlfn.XLOOKUP(F457,Productos!B:B,Productos!C:C)</f>
        <v>#N/A</v>
      </c>
      <c r="H457" s="12"/>
      <c r="I457" s="10"/>
      <c r="J457" s="10"/>
      <c r="K457" s="10">
        <f t="shared" si="9"/>
        <v>0</v>
      </c>
    </row>
    <row r="458" spans="1:11" x14ac:dyDescent="0.3">
      <c r="A458" s="2">
        <f>IF(_xlfn.CONCAT(B458:C458)=_xlfn.CONCAT(B457:C457),MAX($A$2:A457),MAX($A$2:A457)+1)</f>
        <v>150</v>
      </c>
      <c r="B458" s="3"/>
      <c r="C458" s="2"/>
      <c r="D458" s="47">
        <f>_xlfn.XLOOKUP(C458,Proveedores!A:A,Proveedores!B:B)</f>
        <v>0</v>
      </c>
      <c r="E458" s="2"/>
      <c r="F458" s="2">
        <f>_xlfn.XLOOKUP(E458,Productos!A:A,Productos!B:B)</f>
        <v>0</v>
      </c>
      <c r="G458" s="2" t="e">
        <f>_xlfn.XLOOKUP(F458,Productos!B:B,Productos!C:C)</f>
        <v>#N/A</v>
      </c>
      <c r="H458" s="12"/>
      <c r="I458" s="10"/>
      <c r="J458" s="10"/>
      <c r="K458" s="10">
        <f t="shared" si="9"/>
        <v>0</v>
      </c>
    </row>
    <row r="459" spans="1:11" x14ac:dyDescent="0.3">
      <c r="A459" s="2">
        <f>IF(_xlfn.CONCAT(B459:C459)=_xlfn.CONCAT(B458:C458),MAX($A$2:A458),MAX($A$2:A458)+1)</f>
        <v>150</v>
      </c>
      <c r="B459" s="3"/>
      <c r="C459" s="2"/>
      <c r="D459" s="47">
        <f>_xlfn.XLOOKUP(C459,Proveedores!A:A,Proveedores!B:B)</f>
        <v>0</v>
      </c>
      <c r="E459" s="2"/>
      <c r="F459" s="2">
        <f>_xlfn.XLOOKUP(E459,Productos!A:A,Productos!B:B)</f>
        <v>0</v>
      </c>
      <c r="G459" s="2" t="e">
        <f>_xlfn.XLOOKUP(F459,Productos!B:B,Productos!C:C)</f>
        <v>#N/A</v>
      </c>
      <c r="H459" s="12"/>
      <c r="I459" s="10"/>
      <c r="J459" s="10"/>
      <c r="K459" s="10">
        <f t="shared" si="9"/>
        <v>0</v>
      </c>
    </row>
    <row r="460" spans="1:11" x14ac:dyDescent="0.3">
      <c r="A460" s="2">
        <f>IF(_xlfn.CONCAT(B460:C460)=_xlfn.CONCAT(B459:C459),MAX($A$2:A459),MAX($A$2:A459)+1)</f>
        <v>150</v>
      </c>
      <c r="B460" s="3"/>
      <c r="C460" s="2"/>
      <c r="D460" s="47">
        <f>_xlfn.XLOOKUP(C460,Proveedores!A:A,Proveedores!B:B)</f>
        <v>0</v>
      </c>
      <c r="E460" s="2"/>
      <c r="F460" s="2">
        <f>_xlfn.XLOOKUP(E460,Productos!A:A,Productos!B:B)</f>
        <v>0</v>
      </c>
      <c r="G460" s="2" t="e">
        <f>_xlfn.XLOOKUP(F460,Productos!B:B,Productos!C:C)</f>
        <v>#N/A</v>
      </c>
      <c r="H460" s="12"/>
      <c r="I460" s="10"/>
      <c r="J460" s="10"/>
      <c r="K460" s="10">
        <f t="shared" si="9"/>
        <v>0</v>
      </c>
    </row>
    <row r="461" spans="1:11" x14ac:dyDescent="0.3">
      <c r="A461" s="2">
        <f>IF(_xlfn.CONCAT(B461:C461)=_xlfn.CONCAT(B460:C460),MAX($A$2:A460),MAX($A$2:A460)+1)</f>
        <v>150</v>
      </c>
      <c r="B461" s="3"/>
      <c r="C461" s="2"/>
      <c r="D461" s="47">
        <f>_xlfn.XLOOKUP(C461,Proveedores!A:A,Proveedores!B:B)</f>
        <v>0</v>
      </c>
      <c r="E461" s="2"/>
      <c r="F461" s="2">
        <f>_xlfn.XLOOKUP(E461,Productos!A:A,Productos!B:B)</f>
        <v>0</v>
      </c>
      <c r="G461" s="2" t="e">
        <f>_xlfn.XLOOKUP(F461,Productos!B:B,Productos!C:C)</f>
        <v>#N/A</v>
      </c>
      <c r="H461" s="12"/>
      <c r="I461" s="10"/>
      <c r="J461" s="10"/>
      <c r="K461" s="10">
        <f t="shared" si="9"/>
        <v>0</v>
      </c>
    </row>
    <row r="462" spans="1:11" x14ac:dyDescent="0.3">
      <c r="A462" s="2">
        <f>IF(_xlfn.CONCAT(B462:C462)=_xlfn.CONCAT(B461:C461),MAX($A$2:A461),MAX($A$2:A461)+1)</f>
        <v>150</v>
      </c>
      <c r="B462" s="3"/>
      <c r="C462" s="2"/>
      <c r="D462" s="47">
        <f>_xlfn.XLOOKUP(C462,Proveedores!A:A,Proveedores!B:B)</f>
        <v>0</v>
      </c>
      <c r="E462" s="2"/>
      <c r="F462" s="2">
        <f>_xlfn.XLOOKUP(E462,Productos!A:A,Productos!B:B)</f>
        <v>0</v>
      </c>
      <c r="G462" s="2" t="e">
        <f>_xlfn.XLOOKUP(F462,Productos!B:B,Productos!C:C)</f>
        <v>#N/A</v>
      </c>
      <c r="H462" s="12"/>
      <c r="I462" s="10"/>
      <c r="J462" s="10"/>
      <c r="K462" s="10">
        <f t="shared" si="9"/>
        <v>0</v>
      </c>
    </row>
    <row r="463" spans="1:11" x14ac:dyDescent="0.3">
      <c r="A463" s="2">
        <f>IF(_xlfn.CONCAT(B463:C463)=_xlfn.CONCAT(B462:C462),MAX($A$2:A462),MAX($A$2:A462)+1)</f>
        <v>150</v>
      </c>
      <c r="B463" s="3"/>
      <c r="C463" s="2"/>
      <c r="D463" s="47">
        <f>_xlfn.XLOOKUP(C463,Proveedores!A:A,Proveedores!B:B)</f>
        <v>0</v>
      </c>
      <c r="E463" s="2"/>
      <c r="F463" s="2">
        <f>_xlfn.XLOOKUP(E463,Productos!A:A,Productos!B:B)</f>
        <v>0</v>
      </c>
      <c r="G463" s="2" t="e">
        <f>_xlfn.XLOOKUP(F463,Productos!B:B,Productos!C:C)</f>
        <v>#N/A</v>
      </c>
      <c r="H463" s="12"/>
      <c r="I463" s="10"/>
      <c r="J463" s="10"/>
      <c r="K463" s="10">
        <f t="shared" si="9"/>
        <v>0</v>
      </c>
    </row>
    <row r="464" spans="1:11" x14ac:dyDescent="0.3">
      <c r="A464" s="2">
        <f>IF(_xlfn.CONCAT(B464:C464)=_xlfn.CONCAT(B463:C463),MAX($A$2:A463),MAX($A$2:A463)+1)</f>
        <v>150</v>
      </c>
      <c r="B464" s="3"/>
      <c r="C464" s="2"/>
      <c r="D464" s="47">
        <f>_xlfn.XLOOKUP(C464,Proveedores!A:A,Proveedores!B:B)</f>
        <v>0</v>
      </c>
      <c r="E464" s="2"/>
      <c r="F464" s="2">
        <f>_xlfn.XLOOKUP(E464,Productos!A:A,Productos!B:B)</f>
        <v>0</v>
      </c>
      <c r="G464" s="2" t="e">
        <f>_xlfn.XLOOKUP(F464,Productos!B:B,Productos!C:C)</f>
        <v>#N/A</v>
      </c>
      <c r="H464" s="12"/>
      <c r="I464" s="10"/>
      <c r="J464" s="10"/>
      <c r="K464" s="10">
        <f t="shared" si="9"/>
        <v>0</v>
      </c>
    </row>
    <row r="465" spans="1:11" x14ac:dyDescent="0.3">
      <c r="A465" s="2">
        <f>IF(_xlfn.CONCAT(B465:C465)=_xlfn.CONCAT(B464:C464),MAX($A$2:A464),MAX($A$2:A464)+1)</f>
        <v>150</v>
      </c>
      <c r="B465" s="3"/>
      <c r="C465" s="2"/>
      <c r="D465" s="47">
        <f>_xlfn.XLOOKUP(C465,Proveedores!A:A,Proveedores!B:B)</f>
        <v>0</v>
      </c>
      <c r="E465" s="2"/>
      <c r="F465" s="2">
        <f>_xlfn.XLOOKUP(E465,Productos!A:A,Productos!B:B)</f>
        <v>0</v>
      </c>
      <c r="G465" s="2" t="e">
        <f>_xlfn.XLOOKUP(F465,Productos!B:B,Productos!C:C)</f>
        <v>#N/A</v>
      </c>
      <c r="H465" s="12"/>
      <c r="I465" s="10"/>
      <c r="J465" s="10"/>
      <c r="K465" s="10">
        <f t="shared" si="9"/>
        <v>0</v>
      </c>
    </row>
    <row r="466" spans="1:11" x14ac:dyDescent="0.3">
      <c r="A466" s="2">
        <f>IF(_xlfn.CONCAT(B466:C466)=_xlfn.CONCAT(B465:C465),MAX($A$2:A465),MAX($A$2:A465)+1)</f>
        <v>150</v>
      </c>
      <c r="B466" s="3"/>
      <c r="C466" s="2"/>
      <c r="D466" s="47">
        <f>_xlfn.XLOOKUP(C466,Proveedores!A:A,Proveedores!B:B)</f>
        <v>0</v>
      </c>
      <c r="E466" s="2"/>
      <c r="F466" s="2">
        <f>_xlfn.XLOOKUP(E466,Productos!A:A,Productos!B:B)</f>
        <v>0</v>
      </c>
      <c r="G466" s="2" t="e">
        <f>_xlfn.XLOOKUP(F466,Productos!B:B,Productos!C:C)</f>
        <v>#N/A</v>
      </c>
      <c r="H466" s="12"/>
      <c r="I466" s="10"/>
      <c r="J466" s="10"/>
      <c r="K466" s="10">
        <f t="shared" si="9"/>
        <v>0</v>
      </c>
    </row>
    <row r="467" spans="1:11" x14ac:dyDescent="0.3">
      <c r="A467" s="2">
        <f>IF(_xlfn.CONCAT(B467:C467)=_xlfn.CONCAT(B466:C466),MAX($A$2:A466),MAX($A$2:A466)+1)</f>
        <v>150</v>
      </c>
      <c r="B467" s="3"/>
      <c r="C467" s="2"/>
      <c r="D467" s="47">
        <f>_xlfn.XLOOKUP(C467,Proveedores!A:A,Proveedores!B:B)</f>
        <v>0</v>
      </c>
      <c r="E467" s="2"/>
      <c r="F467" s="2">
        <f>_xlfn.XLOOKUP(E467,Productos!A:A,Productos!B:B)</f>
        <v>0</v>
      </c>
      <c r="G467" s="2" t="e">
        <f>_xlfn.XLOOKUP(F467,Productos!B:B,Productos!C:C)</f>
        <v>#N/A</v>
      </c>
      <c r="H467" s="12"/>
      <c r="I467" s="10"/>
      <c r="J467" s="10"/>
      <c r="K467" s="10">
        <f t="shared" si="9"/>
        <v>0</v>
      </c>
    </row>
    <row r="468" spans="1:11" x14ac:dyDescent="0.3">
      <c r="A468" s="2">
        <f>IF(_xlfn.CONCAT(B468:C468)=_xlfn.CONCAT(B467:C467),MAX($A$2:A467),MAX($A$2:A467)+1)</f>
        <v>150</v>
      </c>
      <c r="B468" s="3"/>
      <c r="C468" s="2"/>
      <c r="D468" s="47">
        <f>_xlfn.XLOOKUP(C468,Proveedores!A:A,Proveedores!B:B)</f>
        <v>0</v>
      </c>
      <c r="E468" s="2"/>
      <c r="F468" s="2">
        <f>_xlfn.XLOOKUP(E468,Productos!A:A,Productos!B:B)</f>
        <v>0</v>
      </c>
      <c r="G468" s="2" t="e">
        <f>_xlfn.XLOOKUP(F468,Productos!B:B,Productos!C:C)</f>
        <v>#N/A</v>
      </c>
      <c r="H468" s="12"/>
      <c r="I468" s="10"/>
      <c r="J468" s="10"/>
      <c r="K468" s="10">
        <f t="shared" si="9"/>
        <v>0</v>
      </c>
    </row>
    <row r="469" spans="1:11" x14ac:dyDescent="0.3">
      <c r="A469" s="2">
        <f>IF(_xlfn.CONCAT(B469:C469)=_xlfn.CONCAT(B468:C468),MAX($A$2:A468),MAX($A$2:A468)+1)</f>
        <v>150</v>
      </c>
      <c r="B469" s="3"/>
      <c r="C469" s="2"/>
      <c r="D469" s="47">
        <f>_xlfn.XLOOKUP(C469,Proveedores!A:A,Proveedores!B:B)</f>
        <v>0</v>
      </c>
      <c r="E469" s="2"/>
      <c r="F469" s="2">
        <f>_xlfn.XLOOKUP(E469,Productos!A:A,Productos!B:B)</f>
        <v>0</v>
      </c>
      <c r="G469" s="2" t="e">
        <f>_xlfn.XLOOKUP(F469,Productos!B:B,Productos!C:C)</f>
        <v>#N/A</v>
      </c>
      <c r="H469" s="12"/>
      <c r="I469" s="10"/>
      <c r="J469" s="10"/>
      <c r="K469" s="10">
        <f t="shared" si="9"/>
        <v>0</v>
      </c>
    </row>
    <row r="470" spans="1:11" x14ac:dyDescent="0.3">
      <c r="A470" s="2">
        <f>IF(_xlfn.CONCAT(B470:C470)=_xlfn.CONCAT(B469:C469),MAX($A$2:A469),MAX($A$2:A469)+1)</f>
        <v>150</v>
      </c>
      <c r="B470" s="3"/>
      <c r="C470" s="2"/>
      <c r="D470" s="47">
        <f>_xlfn.XLOOKUP(C470,Proveedores!A:A,Proveedores!B:B)</f>
        <v>0</v>
      </c>
      <c r="E470" s="2"/>
      <c r="F470" s="2">
        <f>_xlfn.XLOOKUP(E470,Productos!A:A,Productos!B:B)</f>
        <v>0</v>
      </c>
      <c r="G470" s="2" t="e">
        <f>_xlfn.XLOOKUP(F470,Productos!B:B,Productos!C:C)</f>
        <v>#N/A</v>
      </c>
      <c r="H470" s="12"/>
      <c r="I470" s="10"/>
      <c r="J470" s="10"/>
      <c r="K470" s="10">
        <f t="shared" si="9"/>
        <v>0</v>
      </c>
    </row>
    <row r="471" spans="1:11" x14ac:dyDescent="0.3">
      <c r="A471" s="2">
        <f>IF(_xlfn.CONCAT(B471:C471)=_xlfn.CONCAT(B470:C470),MAX($A$2:A470),MAX($A$2:A470)+1)</f>
        <v>150</v>
      </c>
      <c r="B471" s="3"/>
      <c r="C471" s="2"/>
      <c r="D471" s="47">
        <f>_xlfn.XLOOKUP(C471,Proveedores!A:A,Proveedores!B:B)</f>
        <v>0</v>
      </c>
      <c r="E471" s="2"/>
      <c r="F471" s="2">
        <f>_xlfn.XLOOKUP(E471,Productos!A:A,Productos!B:B)</f>
        <v>0</v>
      </c>
      <c r="G471" s="2" t="e">
        <f>_xlfn.XLOOKUP(F471,Productos!B:B,Productos!C:C)</f>
        <v>#N/A</v>
      </c>
      <c r="H471" s="12"/>
      <c r="I471" s="10"/>
      <c r="J471" s="10"/>
      <c r="K471" s="10">
        <f t="shared" si="9"/>
        <v>0</v>
      </c>
    </row>
    <row r="472" spans="1:11" x14ac:dyDescent="0.3">
      <c r="A472" s="2">
        <f>IF(_xlfn.CONCAT(B472:C472)=_xlfn.CONCAT(B471:C471),MAX($A$2:A471),MAX($A$2:A471)+1)</f>
        <v>150</v>
      </c>
      <c r="B472" s="3"/>
      <c r="C472" s="2"/>
      <c r="D472" s="47">
        <f>_xlfn.XLOOKUP(C472,Proveedores!A:A,Proveedores!B:B)</f>
        <v>0</v>
      </c>
      <c r="E472" s="2"/>
      <c r="F472" s="2">
        <f>_xlfn.XLOOKUP(E472,Productos!A:A,Productos!B:B)</f>
        <v>0</v>
      </c>
      <c r="G472" s="2" t="e">
        <f>_xlfn.XLOOKUP(F472,Productos!B:B,Productos!C:C)</f>
        <v>#N/A</v>
      </c>
      <c r="H472" s="12"/>
      <c r="I472" s="10"/>
      <c r="J472" s="10"/>
      <c r="K472" s="10">
        <f t="shared" si="9"/>
        <v>0</v>
      </c>
    </row>
    <row r="473" spans="1:11" x14ac:dyDescent="0.3">
      <c r="A473" s="2">
        <f>IF(_xlfn.CONCAT(B473:C473)=_xlfn.CONCAT(B472:C472),MAX($A$2:A472),MAX($A$2:A472)+1)</f>
        <v>150</v>
      </c>
      <c r="B473" s="3"/>
      <c r="C473" s="2"/>
      <c r="D473" s="47">
        <f>_xlfn.XLOOKUP(C473,Proveedores!A:A,Proveedores!B:B)</f>
        <v>0</v>
      </c>
      <c r="E473" s="2"/>
      <c r="F473" s="2">
        <f>_xlfn.XLOOKUP(E473,Productos!A:A,Productos!B:B)</f>
        <v>0</v>
      </c>
      <c r="G473" s="2" t="e">
        <f>_xlfn.XLOOKUP(F473,Productos!B:B,Productos!C:C)</f>
        <v>#N/A</v>
      </c>
      <c r="H473" s="12"/>
      <c r="I473" s="10"/>
      <c r="J473" s="10"/>
      <c r="K473" s="10">
        <f t="shared" si="9"/>
        <v>0</v>
      </c>
    </row>
    <row r="474" spans="1:11" x14ac:dyDescent="0.3">
      <c r="A474" s="2">
        <f>IF(_xlfn.CONCAT(B474:C474)=_xlfn.CONCAT(B473:C473),MAX($A$2:A473),MAX($A$2:A473)+1)</f>
        <v>150</v>
      </c>
      <c r="B474" s="3"/>
      <c r="C474" s="2"/>
      <c r="D474" s="47">
        <f>_xlfn.XLOOKUP(C474,Proveedores!A:A,Proveedores!B:B)</f>
        <v>0</v>
      </c>
      <c r="E474" s="2"/>
      <c r="F474" s="2">
        <f>_xlfn.XLOOKUP(E474,Productos!A:A,Productos!B:B)</f>
        <v>0</v>
      </c>
      <c r="G474" s="2" t="e">
        <f>_xlfn.XLOOKUP(F474,Productos!B:B,Productos!C:C)</f>
        <v>#N/A</v>
      </c>
      <c r="H474" s="12"/>
      <c r="I474" s="10"/>
      <c r="J474" s="10"/>
      <c r="K474" s="10">
        <f t="shared" si="9"/>
        <v>0</v>
      </c>
    </row>
    <row r="475" spans="1:11" x14ac:dyDescent="0.3">
      <c r="A475" s="2">
        <f>IF(_xlfn.CONCAT(B475:C475)=_xlfn.CONCAT(B474:C474),MAX($A$2:A474),MAX($A$2:A474)+1)</f>
        <v>150</v>
      </c>
      <c r="B475" s="3"/>
      <c r="C475" s="2"/>
      <c r="D475" s="47">
        <f>_xlfn.XLOOKUP(C475,Proveedores!A:A,Proveedores!B:B)</f>
        <v>0</v>
      </c>
      <c r="E475" s="2"/>
      <c r="F475" s="2">
        <f>_xlfn.XLOOKUP(E475,Productos!A:A,Productos!B:B)</f>
        <v>0</v>
      </c>
      <c r="G475" s="2" t="e">
        <f>_xlfn.XLOOKUP(F475,Productos!B:B,Productos!C:C)</f>
        <v>#N/A</v>
      </c>
      <c r="H475" s="12"/>
      <c r="I475" s="10"/>
      <c r="J475" s="10"/>
      <c r="K475" s="10">
        <f t="shared" si="9"/>
        <v>0</v>
      </c>
    </row>
    <row r="476" spans="1:11" x14ac:dyDescent="0.3">
      <c r="A476" s="2">
        <f>IF(_xlfn.CONCAT(B476:C476)=_xlfn.CONCAT(B475:C475),MAX($A$2:A475),MAX($A$2:A475)+1)</f>
        <v>150</v>
      </c>
      <c r="B476" s="3"/>
      <c r="C476" s="2"/>
      <c r="D476" s="47">
        <f>_xlfn.XLOOKUP(C476,Proveedores!A:A,Proveedores!B:B)</f>
        <v>0</v>
      </c>
      <c r="E476" s="2"/>
      <c r="F476" s="2">
        <f>_xlfn.XLOOKUP(E476,Productos!A:A,Productos!B:B)</f>
        <v>0</v>
      </c>
      <c r="G476" s="2" t="e">
        <f>_xlfn.XLOOKUP(F476,Productos!B:B,Productos!C:C)</f>
        <v>#N/A</v>
      </c>
      <c r="H476" s="12"/>
      <c r="I476" s="10"/>
      <c r="J476" s="10"/>
      <c r="K476" s="10">
        <f t="shared" si="9"/>
        <v>0</v>
      </c>
    </row>
    <row r="477" spans="1:11" x14ac:dyDescent="0.3">
      <c r="A477" s="2">
        <f>IF(_xlfn.CONCAT(B477:C477)=_xlfn.CONCAT(B476:C476),MAX($A$2:A476),MAX($A$2:A476)+1)</f>
        <v>150</v>
      </c>
      <c r="B477" s="3"/>
      <c r="C477" s="2"/>
      <c r="D477" s="47">
        <f>_xlfn.XLOOKUP(C477,Proveedores!A:A,Proveedores!B:B)</f>
        <v>0</v>
      </c>
      <c r="E477" s="2"/>
      <c r="F477" s="2">
        <f>_xlfn.XLOOKUP(E477,Productos!A:A,Productos!B:B)</f>
        <v>0</v>
      </c>
      <c r="G477" s="2" t="e">
        <f>_xlfn.XLOOKUP(F477,Productos!B:B,Productos!C:C)</f>
        <v>#N/A</v>
      </c>
      <c r="H477" s="12"/>
      <c r="I477" s="10"/>
      <c r="J477" s="10"/>
      <c r="K477" s="10">
        <f t="shared" si="9"/>
        <v>0</v>
      </c>
    </row>
    <row r="478" spans="1:11" x14ac:dyDescent="0.3">
      <c r="A478" s="2">
        <f>IF(_xlfn.CONCAT(B478:C478)=_xlfn.CONCAT(B477:C477),MAX($A$2:A477),MAX($A$2:A477)+1)</f>
        <v>150</v>
      </c>
      <c r="B478" s="3"/>
      <c r="C478" s="2"/>
      <c r="D478" s="47">
        <f>_xlfn.XLOOKUP(C478,Proveedores!A:A,Proveedores!B:B)</f>
        <v>0</v>
      </c>
      <c r="E478" s="2"/>
      <c r="F478" s="2">
        <f>_xlfn.XLOOKUP(E478,Productos!A:A,Productos!B:B)</f>
        <v>0</v>
      </c>
      <c r="G478" s="2" t="e">
        <f>_xlfn.XLOOKUP(F478,Productos!B:B,Productos!C:C)</f>
        <v>#N/A</v>
      </c>
      <c r="H478" s="12"/>
      <c r="I478" s="10"/>
      <c r="J478" s="10"/>
      <c r="K478" s="10">
        <f t="shared" si="9"/>
        <v>0</v>
      </c>
    </row>
    <row r="479" spans="1:11" x14ac:dyDescent="0.3">
      <c r="A479" s="2">
        <f>IF(_xlfn.CONCAT(B479:C479)=_xlfn.CONCAT(B478:C478),MAX($A$2:A478),MAX($A$2:A478)+1)</f>
        <v>150</v>
      </c>
      <c r="B479" s="3"/>
      <c r="C479" s="2"/>
      <c r="D479" s="47">
        <f>_xlfn.XLOOKUP(C479,Proveedores!A:A,Proveedores!B:B)</f>
        <v>0</v>
      </c>
      <c r="E479" s="2"/>
      <c r="F479" s="2">
        <f>_xlfn.XLOOKUP(E479,Productos!A:A,Productos!B:B)</f>
        <v>0</v>
      </c>
      <c r="G479" s="2" t="e">
        <f>_xlfn.XLOOKUP(F479,Productos!B:B,Productos!C:C)</f>
        <v>#N/A</v>
      </c>
      <c r="H479" s="12"/>
      <c r="I479" s="10"/>
      <c r="J479" s="10"/>
      <c r="K479" s="10">
        <f t="shared" si="9"/>
        <v>0</v>
      </c>
    </row>
    <row r="480" spans="1:11" x14ac:dyDescent="0.3">
      <c r="A480" s="2">
        <f>IF(_xlfn.CONCAT(B480:C480)=_xlfn.CONCAT(B479:C479),MAX($A$2:A479),MAX($A$2:A479)+1)</f>
        <v>150</v>
      </c>
      <c r="B480" s="3"/>
      <c r="C480" s="2"/>
      <c r="D480" s="47">
        <f>_xlfn.XLOOKUP(C480,Proveedores!A:A,Proveedores!B:B)</f>
        <v>0</v>
      </c>
      <c r="E480" s="2"/>
      <c r="F480" s="2">
        <f>_xlfn.XLOOKUP(E480,Productos!A:A,Productos!B:B)</f>
        <v>0</v>
      </c>
      <c r="G480" s="2" t="e">
        <f>_xlfn.XLOOKUP(F480,Productos!B:B,Productos!C:C)</f>
        <v>#N/A</v>
      </c>
      <c r="H480" s="12"/>
      <c r="I480" s="10"/>
      <c r="J480" s="10"/>
      <c r="K480" s="10">
        <f t="shared" si="9"/>
        <v>0</v>
      </c>
    </row>
    <row r="481" spans="1:11" x14ac:dyDescent="0.3">
      <c r="A481" s="2">
        <f>IF(_xlfn.CONCAT(B481:C481)=_xlfn.CONCAT(B480:C480),MAX($A$2:A480),MAX($A$2:A480)+1)</f>
        <v>150</v>
      </c>
      <c r="B481" s="3"/>
      <c r="C481" s="2"/>
      <c r="D481" s="47">
        <f>_xlfn.XLOOKUP(C481,Proveedores!A:A,Proveedores!B:B)</f>
        <v>0</v>
      </c>
      <c r="E481" s="2"/>
      <c r="F481" s="2">
        <f>_xlfn.XLOOKUP(E481,Productos!A:A,Productos!B:B)</f>
        <v>0</v>
      </c>
      <c r="G481" s="2" t="e">
        <f>_xlfn.XLOOKUP(F481,Productos!B:B,Productos!C:C)</f>
        <v>#N/A</v>
      </c>
      <c r="H481" s="12"/>
      <c r="I481" s="10"/>
      <c r="J481" s="10"/>
      <c r="K481" s="10">
        <f t="shared" si="9"/>
        <v>0</v>
      </c>
    </row>
    <row r="482" spans="1:11" x14ac:dyDescent="0.3">
      <c r="A482" s="2">
        <f>IF(_xlfn.CONCAT(B482:C482)=_xlfn.CONCAT(B481:C481),MAX($A$2:A481),MAX($A$2:A481)+1)</f>
        <v>150</v>
      </c>
      <c r="B482" s="3"/>
      <c r="C482" s="2"/>
      <c r="D482" s="47">
        <f>_xlfn.XLOOKUP(C482,Proveedores!A:A,Proveedores!B:B)</f>
        <v>0</v>
      </c>
      <c r="E482" s="2"/>
      <c r="F482" s="2">
        <f>_xlfn.XLOOKUP(E482,Productos!A:A,Productos!B:B)</f>
        <v>0</v>
      </c>
      <c r="G482" s="2" t="e">
        <f>_xlfn.XLOOKUP(F482,Productos!B:B,Productos!C:C)</f>
        <v>#N/A</v>
      </c>
      <c r="H482" s="12"/>
      <c r="I482" s="10"/>
      <c r="J482" s="10"/>
      <c r="K482" s="10">
        <f t="shared" si="9"/>
        <v>0</v>
      </c>
    </row>
    <row r="483" spans="1:11" x14ac:dyDescent="0.3">
      <c r="A483" s="2">
        <f>IF(_xlfn.CONCAT(B483:C483)=_xlfn.CONCAT(B482:C482),MAX($A$2:A482),MAX($A$2:A482)+1)</f>
        <v>150</v>
      </c>
      <c r="B483" s="3"/>
      <c r="C483" s="2"/>
      <c r="D483" s="47">
        <f>_xlfn.XLOOKUP(C483,Proveedores!A:A,Proveedores!B:B)</f>
        <v>0</v>
      </c>
      <c r="E483" s="2"/>
      <c r="F483" s="2">
        <f>_xlfn.XLOOKUP(E483,Productos!A:A,Productos!B:B)</f>
        <v>0</v>
      </c>
      <c r="G483" s="2" t="e">
        <f>_xlfn.XLOOKUP(F483,Productos!B:B,Productos!C:C)</f>
        <v>#N/A</v>
      </c>
      <c r="H483" s="12"/>
      <c r="I483" s="10"/>
      <c r="J483" s="10"/>
      <c r="K483" s="10">
        <f t="shared" si="9"/>
        <v>0</v>
      </c>
    </row>
    <row r="484" spans="1:11" x14ac:dyDescent="0.3">
      <c r="A484" s="2">
        <f>IF(_xlfn.CONCAT(B484:C484)=_xlfn.CONCAT(B483:C483),MAX($A$2:A483),MAX($A$2:A483)+1)</f>
        <v>150</v>
      </c>
      <c r="B484" s="3"/>
      <c r="C484" s="2"/>
      <c r="D484" s="47">
        <f>_xlfn.XLOOKUP(C484,Proveedores!A:A,Proveedores!B:B)</f>
        <v>0</v>
      </c>
      <c r="E484" s="2"/>
      <c r="F484" s="2">
        <f>_xlfn.XLOOKUP(E484,Productos!A:A,Productos!B:B)</f>
        <v>0</v>
      </c>
      <c r="G484" s="2" t="e">
        <f>_xlfn.XLOOKUP(F484,Productos!B:B,Productos!C:C)</f>
        <v>#N/A</v>
      </c>
      <c r="H484" s="12"/>
      <c r="I484" s="10"/>
      <c r="J484" s="10"/>
      <c r="K484" s="10">
        <f t="shared" si="9"/>
        <v>0</v>
      </c>
    </row>
    <row r="485" spans="1:11" x14ac:dyDescent="0.3">
      <c r="A485" s="2">
        <f>IF(_xlfn.CONCAT(B485:C485)=_xlfn.CONCAT(B484:C484),MAX($A$2:A484),MAX($A$2:A484)+1)</f>
        <v>150</v>
      </c>
      <c r="B485" s="3"/>
      <c r="C485" s="2"/>
      <c r="D485" s="47">
        <f>_xlfn.XLOOKUP(C485,Proveedores!A:A,Proveedores!B:B)</f>
        <v>0</v>
      </c>
      <c r="E485" s="2"/>
      <c r="F485" s="2">
        <f>_xlfn.XLOOKUP(E485,Productos!A:A,Productos!B:B)</f>
        <v>0</v>
      </c>
      <c r="G485" s="2" t="e">
        <f>_xlfn.XLOOKUP(F485,Productos!B:B,Productos!C:C)</f>
        <v>#N/A</v>
      </c>
      <c r="H485" s="12"/>
      <c r="I485" s="10"/>
      <c r="J485" s="10"/>
      <c r="K485" s="10">
        <f t="shared" si="9"/>
        <v>0</v>
      </c>
    </row>
    <row r="486" spans="1:11" x14ac:dyDescent="0.3">
      <c r="A486" s="2">
        <f>IF(_xlfn.CONCAT(B486:C486)=_xlfn.CONCAT(B485:C485),MAX($A$2:A485),MAX($A$2:A485)+1)</f>
        <v>150</v>
      </c>
      <c r="B486" s="3"/>
      <c r="C486" s="2"/>
      <c r="D486" s="47">
        <f>_xlfn.XLOOKUP(C486,Proveedores!A:A,Proveedores!B:B)</f>
        <v>0</v>
      </c>
      <c r="E486" s="2"/>
      <c r="F486" s="2">
        <f>_xlfn.XLOOKUP(E486,Productos!A:A,Productos!B:B)</f>
        <v>0</v>
      </c>
      <c r="G486" s="2" t="e">
        <f>_xlfn.XLOOKUP(F486,Productos!B:B,Productos!C:C)</f>
        <v>#N/A</v>
      </c>
      <c r="H486" s="12"/>
      <c r="I486" s="10"/>
      <c r="J486" s="10"/>
      <c r="K486" s="10">
        <f t="shared" si="9"/>
        <v>0</v>
      </c>
    </row>
    <row r="487" spans="1:11" x14ac:dyDescent="0.3">
      <c r="A487" s="2">
        <f>IF(_xlfn.CONCAT(B487:C487)=_xlfn.CONCAT(B486:C486),MAX($A$2:A486),MAX($A$2:A486)+1)</f>
        <v>150</v>
      </c>
      <c r="B487" s="3"/>
      <c r="C487" s="2"/>
      <c r="D487" s="47">
        <f>_xlfn.XLOOKUP(C487,Proveedores!A:A,Proveedores!B:B)</f>
        <v>0</v>
      </c>
      <c r="E487" s="2"/>
      <c r="F487" s="2">
        <f>_xlfn.XLOOKUP(E487,Productos!A:A,Productos!B:B)</f>
        <v>0</v>
      </c>
      <c r="G487" s="2" t="e">
        <f>_xlfn.XLOOKUP(F487,Productos!B:B,Productos!C:C)</f>
        <v>#N/A</v>
      </c>
      <c r="H487" s="12"/>
      <c r="I487" s="10"/>
      <c r="J487" s="10"/>
      <c r="K487" s="10">
        <f t="shared" si="9"/>
        <v>0</v>
      </c>
    </row>
    <row r="488" spans="1:11" x14ac:dyDescent="0.3">
      <c r="A488" s="2">
        <f>IF(_xlfn.CONCAT(B488:C488)=_xlfn.CONCAT(B487:C487),MAX($A$2:A487),MAX($A$2:A487)+1)</f>
        <v>150</v>
      </c>
      <c r="B488" s="3"/>
      <c r="C488" s="2"/>
      <c r="D488" s="47">
        <f>_xlfn.XLOOKUP(C488,Proveedores!A:A,Proveedores!B:B)</f>
        <v>0</v>
      </c>
      <c r="E488" s="2"/>
      <c r="F488" s="2">
        <f>_xlfn.XLOOKUP(E488,Productos!A:A,Productos!B:B)</f>
        <v>0</v>
      </c>
      <c r="G488" s="2" t="e">
        <f>_xlfn.XLOOKUP(F488,Productos!B:B,Productos!C:C)</f>
        <v>#N/A</v>
      </c>
      <c r="H488" s="12"/>
      <c r="I488" s="10"/>
      <c r="J488" s="10"/>
      <c r="K488" s="10">
        <f t="shared" si="9"/>
        <v>0</v>
      </c>
    </row>
    <row r="489" spans="1:11" x14ac:dyDescent="0.3">
      <c r="A489" s="2">
        <f>IF(_xlfn.CONCAT(B489:C489)=_xlfn.CONCAT(B488:C488),MAX($A$2:A488),MAX($A$2:A488)+1)</f>
        <v>150</v>
      </c>
      <c r="B489" s="3"/>
      <c r="C489" s="2"/>
      <c r="D489" s="47">
        <f>_xlfn.XLOOKUP(C489,Proveedores!A:A,Proveedores!B:B)</f>
        <v>0</v>
      </c>
      <c r="E489" s="2"/>
      <c r="F489" s="2">
        <f>_xlfn.XLOOKUP(E489,Productos!A:A,Productos!B:B)</f>
        <v>0</v>
      </c>
      <c r="G489" s="2" t="e">
        <f>_xlfn.XLOOKUP(F489,Productos!B:B,Productos!C:C)</f>
        <v>#N/A</v>
      </c>
      <c r="H489" s="12"/>
      <c r="I489" s="10"/>
      <c r="J489" s="10"/>
      <c r="K489" s="10">
        <f t="shared" si="9"/>
        <v>0</v>
      </c>
    </row>
    <row r="490" spans="1:11" x14ac:dyDescent="0.3">
      <c r="A490" s="2">
        <f>IF(_xlfn.CONCAT(B490:C490)=_xlfn.CONCAT(B489:C489),MAX($A$2:A489),MAX($A$2:A489)+1)</f>
        <v>150</v>
      </c>
      <c r="B490" s="3"/>
      <c r="C490" s="2"/>
      <c r="D490" s="47">
        <f>_xlfn.XLOOKUP(C490,Proveedores!A:A,Proveedores!B:B)</f>
        <v>0</v>
      </c>
      <c r="E490" s="2"/>
      <c r="F490" s="2">
        <f>_xlfn.XLOOKUP(E490,Productos!A:A,Productos!B:B)</f>
        <v>0</v>
      </c>
      <c r="G490" s="2" t="e">
        <f>_xlfn.XLOOKUP(F490,Productos!B:B,Productos!C:C)</f>
        <v>#N/A</v>
      </c>
      <c r="H490" s="12"/>
      <c r="I490" s="10"/>
      <c r="J490" s="10"/>
      <c r="K490" s="10">
        <f t="shared" si="9"/>
        <v>0</v>
      </c>
    </row>
    <row r="491" spans="1:11" x14ac:dyDescent="0.3">
      <c r="A491" s="2">
        <f>IF(_xlfn.CONCAT(B491:C491)=_xlfn.CONCAT(B490:C490),MAX($A$2:A490),MAX($A$2:A490)+1)</f>
        <v>150</v>
      </c>
      <c r="B491" s="3"/>
      <c r="C491" s="2"/>
      <c r="D491" s="47">
        <f>_xlfn.XLOOKUP(C491,Proveedores!A:A,Proveedores!B:B)</f>
        <v>0</v>
      </c>
      <c r="E491" s="2"/>
      <c r="F491" s="2">
        <f>_xlfn.XLOOKUP(E491,Productos!A:A,Productos!B:B)</f>
        <v>0</v>
      </c>
      <c r="G491" s="2" t="e">
        <f>_xlfn.XLOOKUP(F491,Productos!B:B,Productos!C:C)</f>
        <v>#N/A</v>
      </c>
      <c r="H491" s="12"/>
      <c r="I491" s="10"/>
      <c r="J491" s="10"/>
      <c r="K491" s="10">
        <f t="shared" si="9"/>
        <v>0</v>
      </c>
    </row>
    <row r="492" spans="1:11" x14ac:dyDescent="0.3">
      <c r="A492" s="2">
        <f>IF(_xlfn.CONCAT(B492:C492)=_xlfn.CONCAT(B491:C491),MAX($A$2:A491),MAX($A$2:A491)+1)</f>
        <v>150</v>
      </c>
      <c r="B492" s="3"/>
      <c r="C492" s="2"/>
      <c r="D492" s="47">
        <f>_xlfn.XLOOKUP(C492,Proveedores!A:A,Proveedores!B:B)</f>
        <v>0</v>
      </c>
      <c r="E492" s="2"/>
      <c r="F492" s="2">
        <f>_xlfn.XLOOKUP(E492,Productos!A:A,Productos!B:B)</f>
        <v>0</v>
      </c>
      <c r="G492" s="2" t="e">
        <f>_xlfn.XLOOKUP(F492,Productos!B:B,Productos!C:C)</f>
        <v>#N/A</v>
      </c>
      <c r="H492" s="12"/>
      <c r="I492" s="10"/>
      <c r="J492" s="10"/>
      <c r="K492" s="10">
        <f t="shared" si="9"/>
        <v>0</v>
      </c>
    </row>
    <row r="493" spans="1:11" x14ac:dyDescent="0.3">
      <c r="A493" s="2">
        <f>IF(_xlfn.CONCAT(B493:C493)=_xlfn.CONCAT(B492:C492),MAX($A$2:A492),MAX($A$2:A492)+1)</f>
        <v>150</v>
      </c>
      <c r="B493" s="3"/>
      <c r="C493" s="2"/>
      <c r="D493" s="47">
        <f>_xlfn.XLOOKUP(C493,Proveedores!A:A,Proveedores!B:B)</f>
        <v>0</v>
      </c>
      <c r="E493" s="2"/>
      <c r="F493" s="2">
        <f>_xlfn.XLOOKUP(E493,Productos!A:A,Productos!B:B)</f>
        <v>0</v>
      </c>
      <c r="G493" s="2" t="e">
        <f>_xlfn.XLOOKUP(F493,Productos!B:B,Productos!C:C)</f>
        <v>#N/A</v>
      </c>
      <c r="H493" s="12"/>
      <c r="I493" s="10"/>
      <c r="J493" s="10"/>
      <c r="K493" s="10">
        <f t="shared" si="9"/>
        <v>0</v>
      </c>
    </row>
    <row r="494" spans="1:11" x14ac:dyDescent="0.3">
      <c r="A494" s="2">
        <f>IF(_xlfn.CONCAT(B494:C494)=_xlfn.CONCAT(B493:C493),MAX($A$2:A493),MAX($A$2:A493)+1)</f>
        <v>150</v>
      </c>
      <c r="B494" s="3"/>
      <c r="C494" s="2"/>
      <c r="D494" s="47">
        <f>_xlfn.XLOOKUP(C494,Proveedores!A:A,Proveedores!B:B)</f>
        <v>0</v>
      </c>
      <c r="E494" s="2"/>
      <c r="F494" s="2">
        <f>_xlfn.XLOOKUP(E494,Productos!A:A,Productos!B:B)</f>
        <v>0</v>
      </c>
      <c r="G494" s="2" t="e">
        <f>_xlfn.XLOOKUP(F494,Productos!B:B,Productos!C:C)</f>
        <v>#N/A</v>
      </c>
      <c r="H494" s="12"/>
      <c r="I494" s="10"/>
      <c r="J494" s="10"/>
      <c r="K494" s="10">
        <f t="shared" si="9"/>
        <v>0</v>
      </c>
    </row>
    <row r="495" spans="1:11" x14ac:dyDescent="0.3">
      <c r="A495" s="2">
        <f>IF(_xlfn.CONCAT(B495:C495)=_xlfn.CONCAT(B494:C494),MAX($A$2:A494),MAX($A$2:A494)+1)</f>
        <v>150</v>
      </c>
      <c r="B495" s="3"/>
      <c r="C495" s="2"/>
      <c r="D495" s="47">
        <f>_xlfn.XLOOKUP(C495,Proveedores!A:A,Proveedores!B:B)</f>
        <v>0</v>
      </c>
      <c r="E495" s="2"/>
      <c r="F495" s="2">
        <f>_xlfn.XLOOKUP(E495,Productos!A:A,Productos!B:B)</f>
        <v>0</v>
      </c>
      <c r="G495" s="2" t="e">
        <f>_xlfn.XLOOKUP(F495,Productos!B:B,Productos!C:C)</f>
        <v>#N/A</v>
      </c>
      <c r="H495" s="12"/>
      <c r="I495" s="10"/>
      <c r="J495" s="10"/>
      <c r="K495" s="10">
        <f t="shared" si="9"/>
        <v>0</v>
      </c>
    </row>
    <row r="496" spans="1:11" x14ac:dyDescent="0.3">
      <c r="A496" s="2">
        <f>IF(_xlfn.CONCAT(B496:C496)=_xlfn.CONCAT(B495:C495),MAX($A$2:A495),MAX($A$2:A495)+1)</f>
        <v>150</v>
      </c>
      <c r="B496" s="3"/>
      <c r="C496" s="2"/>
      <c r="D496" s="47">
        <f>_xlfn.XLOOKUP(C496,Proveedores!A:A,Proveedores!B:B)</f>
        <v>0</v>
      </c>
      <c r="E496" s="2"/>
      <c r="F496" s="2">
        <f>_xlfn.XLOOKUP(E496,Productos!A:A,Productos!B:B)</f>
        <v>0</v>
      </c>
      <c r="G496" s="2" t="e">
        <f>_xlfn.XLOOKUP(F496,Productos!B:B,Productos!C:C)</f>
        <v>#N/A</v>
      </c>
      <c r="H496" s="12"/>
      <c r="I496" s="10"/>
      <c r="J496" s="10"/>
      <c r="K496" s="10">
        <f t="shared" si="9"/>
        <v>0</v>
      </c>
    </row>
    <row r="497" spans="1:11" x14ac:dyDescent="0.3">
      <c r="A497" s="2">
        <f>IF(_xlfn.CONCAT(B497:C497)=_xlfn.CONCAT(B496:C496),MAX($A$2:A496),MAX($A$2:A496)+1)</f>
        <v>150</v>
      </c>
      <c r="B497" s="3"/>
      <c r="C497" s="2"/>
      <c r="D497" s="47">
        <f>_xlfn.XLOOKUP(C497,Proveedores!A:A,Proveedores!B:B)</f>
        <v>0</v>
      </c>
      <c r="E497" s="2"/>
      <c r="F497" s="2">
        <f>_xlfn.XLOOKUP(E497,Productos!A:A,Productos!B:B)</f>
        <v>0</v>
      </c>
      <c r="G497" s="2" t="e">
        <f>_xlfn.XLOOKUP(F497,Productos!B:B,Productos!C:C)</f>
        <v>#N/A</v>
      </c>
      <c r="H497" s="12"/>
      <c r="I497" s="10"/>
      <c r="J497" s="10"/>
      <c r="K497" s="10">
        <f t="shared" si="9"/>
        <v>0</v>
      </c>
    </row>
    <row r="498" spans="1:11" x14ac:dyDescent="0.3">
      <c r="A498" s="2">
        <f>IF(_xlfn.CONCAT(B498:C498)=_xlfn.CONCAT(B497:C497),MAX($A$2:A497),MAX($A$2:A497)+1)</f>
        <v>150</v>
      </c>
      <c r="B498" s="3"/>
      <c r="C498" s="2"/>
      <c r="D498" s="47">
        <f>_xlfn.XLOOKUP(C498,Proveedores!A:A,Proveedores!B:B)</f>
        <v>0</v>
      </c>
      <c r="E498" s="2"/>
      <c r="F498" s="2">
        <f>_xlfn.XLOOKUP(E498,Productos!A:A,Productos!B:B)</f>
        <v>0</v>
      </c>
      <c r="G498" s="2" t="e">
        <f>_xlfn.XLOOKUP(F498,Productos!B:B,Productos!C:C)</f>
        <v>#N/A</v>
      </c>
      <c r="H498" s="12"/>
      <c r="I498" s="10"/>
      <c r="J498" s="10"/>
      <c r="K498" s="10">
        <f t="shared" si="9"/>
        <v>0</v>
      </c>
    </row>
    <row r="499" spans="1:11" x14ac:dyDescent="0.3">
      <c r="A499" s="2">
        <f>IF(_xlfn.CONCAT(B499:C499)=_xlfn.CONCAT(B498:C498),MAX($A$2:A498),MAX($A$2:A498)+1)</f>
        <v>150</v>
      </c>
      <c r="B499" s="3"/>
      <c r="C499" s="2"/>
      <c r="D499" s="47">
        <f>_xlfn.XLOOKUP(C499,Proveedores!A:A,Proveedores!B:B)</f>
        <v>0</v>
      </c>
      <c r="E499" s="2"/>
      <c r="F499" s="2">
        <f>_xlfn.XLOOKUP(E499,Productos!A:A,Productos!B:B)</f>
        <v>0</v>
      </c>
      <c r="G499" s="2" t="e">
        <f>_xlfn.XLOOKUP(F499,Productos!B:B,Productos!C:C)</f>
        <v>#N/A</v>
      </c>
      <c r="H499" s="12"/>
      <c r="I499" s="10"/>
      <c r="J499" s="10"/>
      <c r="K499" s="10">
        <f t="shared" si="9"/>
        <v>0</v>
      </c>
    </row>
    <row r="500" spans="1:11" x14ac:dyDescent="0.3">
      <c r="A500" s="2">
        <f>IF(_xlfn.CONCAT(B500:C500)=_xlfn.CONCAT(B499:C499),MAX($A$2:A499),MAX($A$2:A499)+1)</f>
        <v>150</v>
      </c>
      <c r="B500" s="3"/>
      <c r="C500" s="2"/>
      <c r="D500" s="47">
        <f>_xlfn.XLOOKUP(C500,Proveedores!A:A,Proveedores!B:B)</f>
        <v>0</v>
      </c>
      <c r="E500" s="2"/>
      <c r="F500" s="2">
        <f>_xlfn.XLOOKUP(E500,Productos!A:A,Productos!B:B)</f>
        <v>0</v>
      </c>
      <c r="G500" s="2" t="e">
        <f>_xlfn.XLOOKUP(F500,Productos!B:B,Productos!C:C)</f>
        <v>#N/A</v>
      </c>
      <c r="H500" s="12"/>
      <c r="I500" s="10"/>
      <c r="J500" s="10"/>
      <c r="K500" s="10">
        <f t="shared" si="9"/>
        <v>0</v>
      </c>
    </row>
    <row r="501" spans="1:11" x14ac:dyDescent="0.3">
      <c r="A501" s="2">
        <f>IF(_xlfn.CONCAT(B501:C501)=_xlfn.CONCAT(B500:C500),MAX($A$2:A500),MAX($A$2:A500)+1)</f>
        <v>150</v>
      </c>
      <c r="B501" s="3"/>
      <c r="C501" s="2"/>
      <c r="D501" s="47">
        <f>_xlfn.XLOOKUP(C501,Proveedores!A:A,Proveedores!B:B)</f>
        <v>0</v>
      </c>
      <c r="E501" s="2"/>
      <c r="F501" s="2">
        <f>_xlfn.XLOOKUP(E501,Productos!A:A,Productos!B:B)</f>
        <v>0</v>
      </c>
      <c r="G501" s="2" t="e">
        <f>_xlfn.XLOOKUP(F501,Productos!B:B,Productos!C:C)</f>
        <v>#N/A</v>
      </c>
      <c r="H501" s="12"/>
      <c r="I501" s="10"/>
      <c r="J501" s="10"/>
      <c r="K501" s="10">
        <f t="shared" si="9"/>
        <v>0</v>
      </c>
    </row>
    <row r="502" spans="1:11" x14ac:dyDescent="0.3">
      <c r="A502" s="2">
        <f>IF(_xlfn.CONCAT(B502:C502)=_xlfn.CONCAT(B501:C501),MAX($A$2:A501),MAX($A$2:A501)+1)</f>
        <v>150</v>
      </c>
      <c r="B502" s="3"/>
      <c r="C502" s="2"/>
      <c r="D502" s="47">
        <f>_xlfn.XLOOKUP(C502,Proveedores!A:A,Proveedores!B:B)</f>
        <v>0</v>
      </c>
      <c r="E502" s="2"/>
      <c r="F502" s="2">
        <f>_xlfn.XLOOKUP(E502,Productos!A:A,Productos!B:B)</f>
        <v>0</v>
      </c>
      <c r="G502" s="2" t="e">
        <f>_xlfn.XLOOKUP(F502,Productos!B:B,Productos!C:C)</f>
        <v>#N/A</v>
      </c>
      <c r="H502" s="12"/>
      <c r="I502" s="10"/>
      <c r="J502" s="10"/>
      <c r="K502" s="10">
        <f t="shared" si="9"/>
        <v>0</v>
      </c>
    </row>
    <row r="503" spans="1:11" x14ac:dyDescent="0.3">
      <c r="A503" s="2">
        <f>IF(_xlfn.CONCAT(B503:C503)=_xlfn.CONCAT(B502:C502),MAX($A$2:A502),MAX($A$2:A502)+1)</f>
        <v>150</v>
      </c>
      <c r="B503" s="3"/>
      <c r="C503" s="2"/>
      <c r="D503" s="47">
        <f>_xlfn.XLOOKUP(C503,Proveedores!A:A,Proveedores!B:B)</f>
        <v>0</v>
      </c>
      <c r="E503" s="2"/>
      <c r="F503" s="2">
        <f>_xlfn.XLOOKUP(E503,Productos!A:A,Productos!B:B)</f>
        <v>0</v>
      </c>
      <c r="G503" s="2" t="e">
        <f>_xlfn.XLOOKUP(F503,Productos!B:B,Productos!C:C)</f>
        <v>#N/A</v>
      </c>
      <c r="H503" s="12"/>
      <c r="I503" s="10"/>
      <c r="J503" s="10"/>
      <c r="K503" s="10">
        <f t="shared" si="9"/>
        <v>0</v>
      </c>
    </row>
    <row r="504" spans="1:11" x14ac:dyDescent="0.3">
      <c r="A504" s="2">
        <f>IF(_xlfn.CONCAT(B504:C504)=_xlfn.CONCAT(B503:C503),MAX($A$2:A503),MAX($A$2:A503)+1)</f>
        <v>150</v>
      </c>
      <c r="B504" s="3"/>
      <c r="C504" s="2"/>
      <c r="D504" s="47">
        <f>_xlfn.XLOOKUP(C504,Proveedores!A:A,Proveedores!B:B)</f>
        <v>0</v>
      </c>
      <c r="E504" s="2"/>
      <c r="F504" s="2">
        <f>_xlfn.XLOOKUP(E504,Productos!A:A,Productos!B:B)</f>
        <v>0</v>
      </c>
      <c r="G504" s="2" t="e">
        <f>_xlfn.XLOOKUP(F504,Productos!B:B,Productos!C:C)</f>
        <v>#N/A</v>
      </c>
      <c r="H504" s="12"/>
      <c r="I504" s="10"/>
      <c r="J504" s="10"/>
      <c r="K504" s="10">
        <f t="shared" si="9"/>
        <v>0</v>
      </c>
    </row>
    <row r="505" spans="1:11" x14ac:dyDescent="0.3">
      <c r="A505" s="2">
        <f>IF(_xlfn.CONCAT(B505:C505)=_xlfn.CONCAT(B504:C504),MAX($A$2:A504),MAX($A$2:A504)+1)</f>
        <v>150</v>
      </c>
      <c r="B505" s="3"/>
      <c r="C505" s="2"/>
      <c r="D505" s="47">
        <f>_xlfn.XLOOKUP(C505,Proveedores!A:A,Proveedores!B:B)</f>
        <v>0</v>
      </c>
      <c r="E505" s="2"/>
      <c r="F505" s="2">
        <f>_xlfn.XLOOKUP(E505,Productos!A:A,Productos!B:B)</f>
        <v>0</v>
      </c>
      <c r="G505" s="2" t="e">
        <f>_xlfn.XLOOKUP(F505,Productos!B:B,Productos!C:C)</f>
        <v>#N/A</v>
      </c>
      <c r="H505" s="12"/>
      <c r="I505" s="10"/>
      <c r="J505" s="10"/>
      <c r="K505" s="10">
        <f t="shared" si="9"/>
        <v>0</v>
      </c>
    </row>
    <row r="506" spans="1:11" x14ac:dyDescent="0.3">
      <c r="A506" s="2">
        <f>IF(_xlfn.CONCAT(B506:C506)=_xlfn.CONCAT(B505:C505),MAX($A$2:A505),MAX($A$2:A505)+1)</f>
        <v>150</v>
      </c>
      <c r="B506" s="3"/>
      <c r="C506" s="2"/>
      <c r="D506" s="47">
        <f>_xlfn.XLOOKUP(C506,Proveedores!A:A,Proveedores!B:B)</f>
        <v>0</v>
      </c>
      <c r="E506" s="2"/>
      <c r="F506" s="2">
        <f>_xlfn.XLOOKUP(E506,Productos!A:A,Productos!B:B)</f>
        <v>0</v>
      </c>
      <c r="G506" s="2" t="e">
        <f>_xlfn.XLOOKUP(F506,Productos!B:B,Productos!C:C)</f>
        <v>#N/A</v>
      </c>
      <c r="H506" s="12"/>
      <c r="I506" s="10"/>
      <c r="J506" s="10"/>
      <c r="K506" s="10">
        <f t="shared" si="9"/>
        <v>0</v>
      </c>
    </row>
    <row r="507" spans="1:11" x14ac:dyDescent="0.3">
      <c r="A507" s="2">
        <f>IF(_xlfn.CONCAT(B507:C507)=_xlfn.CONCAT(B506:C506),MAX($A$2:A506),MAX($A$2:A506)+1)</f>
        <v>150</v>
      </c>
      <c r="B507" s="3"/>
      <c r="C507" s="2"/>
      <c r="D507" s="47">
        <f>_xlfn.XLOOKUP(C507,Proveedores!A:A,Proveedores!B:B)</f>
        <v>0</v>
      </c>
      <c r="E507" s="2"/>
      <c r="F507" s="2">
        <f>_xlfn.XLOOKUP(E507,Productos!A:A,Productos!B:B)</f>
        <v>0</v>
      </c>
      <c r="G507" s="2" t="e">
        <f>_xlfn.XLOOKUP(F507,Productos!B:B,Productos!C:C)</f>
        <v>#N/A</v>
      </c>
      <c r="H507" s="12"/>
      <c r="I507" s="10"/>
      <c r="J507" s="10"/>
      <c r="K507" s="10">
        <f t="shared" si="9"/>
        <v>0</v>
      </c>
    </row>
    <row r="508" spans="1:11" x14ac:dyDescent="0.3">
      <c r="A508" s="2">
        <f>IF(_xlfn.CONCAT(B508:C508)=_xlfn.CONCAT(B507:C507),MAX($A$2:A507),MAX($A$2:A507)+1)</f>
        <v>150</v>
      </c>
      <c r="B508" s="3"/>
      <c r="C508" s="2"/>
      <c r="D508" s="47">
        <f>_xlfn.XLOOKUP(C508,Proveedores!A:A,Proveedores!B:B)</f>
        <v>0</v>
      </c>
      <c r="E508" s="2"/>
      <c r="F508" s="2">
        <f>_xlfn.XLOOKUP(E508,Productos!A:A,Productos!B:B)</f>
        <v>0</v>
      </c>
      <c r="G508" s="2" t="e">
        <f>_xlfn.XLOOKUP(F508,Productos!B:B,Productos!C:C)</f>
        <v>#N/A</v>
      </c>
      <c r="H508" s="12"/>
      <c r="I508" s="10"/>
      <c r="J508" s="10"/>
      <c r="K508" s="10">
        <f t="shared" si="9"/>
        <v>0</v>
      </c>
    </row>
    <row r="509" spans="1:11" x14ac:dyDescent="0.3">
      <c r="A509" s="2">
        <f>IF(_xlfn.CONCAT(B509:C509)=_xlfn.CONCAT(B508:C508),MAX($A$2:A508),MAX($A$2:A508)+1)</f>
        <v>150</v>
      </c>
      <c r="B509" s="3"/>
      <c r="C509" s="2"/>
      <c r="D509" s="47">
        <f>_xlfn.XLOOKUP(C509,Proveedores!A:A,Proveedores!B:B)</f>
        <v>0</v>
      </c>
      <c r="E509" s="2"/>
      <c r="F509" s="2">
        <f>_xlfn.XLOOKUP(E509,Productos!A:A,Productos!B:B)</f>
        <v>0</v>
      </c>
      <c r="G509" s="2" t="e">
        <f>_xlfn.XLOOKUP(F509,Productos!B:B,Productos!C:C)</f>
        <v>#N/A</v>
      </c>
      <c r="H509" s="12"/>
      <c r="I509" s="10"/>
      <c r="J509" s="10"/>
      <c r="K509" s="10">
        <f t="shared" si="9"/>
        <v>0</v>
      </c>
    </row>
    <row r="510" spans="1:11" x14ac:dyDescent="0.3">
      <c r="A510" s="2">
        <f>IF(_xlfn.CONCAT(B510:C510)=_xlfn.CONCAT(B509:C509),MAX($A$2:A509),MAX($A$2:A509)+1)</f>
        <v>150</v>
      </c>
      <c r="B510" s="3"/>
      <c r="C510" s="2"/>
      <c r="D510" s="47">
        <f>_xlfn.XLOOKUP(C510,Proveedores!A:A,Proveedores!B:B)</f>
        <v>0</v>
      </c>
      <c r="E510" s="2"/>
      <c r="F510" s="2">
        <f>_xlfn.XLOOKUP(E510,Productos!A:A,Productos!B:B)</f>
        <v>0</v>
      </c>
      <c r="G510" s="2" t="e">
        <f>_xlfn.XLOOKUP(F510,Productos!B:B,Productos!C:C)</f>
        <v>#N/A</v>
      </c>
      <c r="H510" s="12"/>
      <c r="I510" s="10"/>
      <c r="J510" s="10"/>
      <c r="K510" s="10">
        <f t="shared" si="9"/>
        <v>0</v>
      </c>
    </row>
    <row r="511" spans="1:11" x14ac:dyDescent="0.3">
      <c r="A511" s="2">
        <f>IF(_xlfn.CONCAT(B511:C511)=_xlfn.CONCAT(B510:C510),MAX($A$2:A510),MAX($A$2:A510)+1)</f>
        <v>150</v>
      </c>
      <c r="B511" s="3"/>
      <c r="C511" s="2"/>
      <c r="D511" s="47">
        <f>_xlfn.XLOOKUP(C511,Proveedores!A:A,Proveedores!B:B)</f>
        <v>0</v>
      </c>
      <c r="E511" s="2"/>
      <c r="F511" s="2">
        <f>_xlfn.XLOOKUP(E511,Productos!A:A,Productos!B:B)</f>
        <v>0</v>
      </c>
      <c r="G511" s="2" t="e">
        <f>_xlfn.XLOOKUP(F511,Productos!B:B,Productos!C:C)</f>
        <v>#N/A</v>
      </c>
      <c r="H511" s="12"/>
      <c r="I511" s="10"/>
      <c r="J511" s="10"/>
      <c r="K511" s="10">
        <f t="shared" si="9"/>
        <v>0</v>
      </c>
    </row>
    <row r="512" spans="1:11" x14ac:dyDescent="0.3">
      <c r="A512" s="2">
        <f>IF(_xlfn.CONCAT(B512:C512)=_xlfn.CONCAT(B511:C511),MAX($A$2:A511),MAX($A$2:A511)+1)</f>
        <v>150</v>
      </c>
      <c r="B512" s="3"/>
      <c r="C512" s="2"/>
      <c r="D512" s="47">
        <f>_xlfn.XLOOKUP(C512,Proveedores!A:A,Proveedores!B:B)</f>
        <v>0</v>
      </c>
      <c r="E512" s="2"/>
      <c r="F512" s="2">
        <f>_xlfn.XLOOKUP(E512,Productos!A:A,Productos!B:B)</f>
        <v>0</v>
      </c>
      <c r="G512" s="2" t="e">
        <f>_xlfn.XLOOKUP(F512,Productos!B:B,Productos!C:C)</f>
        <v>#N/A</v>
      </c>
      <c r="H512" s="12"/>
      <c r="I512" s="10"/>
      <c r="J512" s="10"/>
      <c r="K512" s="10">
        <f t="shared" si="9"/>
        <v>0</v>
      </c>
    </row>
    <row r="513" spans="1:11" x14ac:dyDescent="0.3">
      <c r="A513" s="2">
        <f>IF(_xlfn.CONCAT(B513:C513)=_xlfn.CONCAT(B512:C512),MAX($A$2:A512),MAX($A$2:A512)+1)</f>
        <v>150</v>
      </c>
      <c r="B513" s="3"/>
      <c r="C513" s="2"/>
      <c r="D513" s="47">
        <f>_xlfn.XLOOKUP(C513,Proveedores!A:A,Proveedores!B:B)</f>
        <v>0</v>
      </c>
      <c r="E513" s="2"/>
      <c r="F513" s="2">
        <f>_xlfn.XLOOKUP(E513,Productos!A:A,Productos!B:B)</f>
        <v>0</v>
      </c>
      <c r="G513" s="2" t="e">
        <f>_xlfn.XLOOKUP(F513,Productos!B:B,Productos!C:C)</f>
        <v>#N/A</v>
      </c>
      <c r="H513" s="12"/>
      <c r="I513" s="10"/>
      <c r="J513" s="10"/>
      <c r="K513" s="10">
        <f t="shared" si="9"/>
        <v>0</v>
      </c>
    </row>
    <row r="514" spans="1:11" x14ac:dyDescent="0.3">
      <c r="A514" s="2">
        <f>IF(_xlfn.CONCAT(B514:C514)=_xlfn.CONCAT(B513:C513),MAX($A$2:A513),MAX($A$2:A513)+1)</f>
        <v>150</v>
      </c>
      <c r="B514" s="3"/>
      <c r="C514" s="2"/>
      <c r="D514" s="47">
        <f>_xlfn.XLOOKUP(C514,Proveedores!A:A,Proveedores!B:B)</f>
        <v>0</v>
      </c>
      <c r="E514" s="2"/>
      <c r="F514" s="2">
        <f>_xlfn.XLOOKUP(E514,Productos!A:A,Productos!B:B)</f>
        <v>0</v>
      </c>
      <c r="G514" s="2" t="e">
        <f>_xlfn.XLOOKUP(F514,Productos!B:B,Productos!C:C)</f>
        <v>#N/A</v>
      </c>
      <c r="H514" s="12"/>
      <c r="I514" s="10"/>
      <c r="J514" s="10"/>
      <c r="K514" s="10">
        <f t="shared" ref="K514:K577" si="10">ROUND((H514*I514)-J514, 0)</f>
        <v>0</v>
      </c>
    </row>
    <row r="515" spans="1:11" x14ac:dyDescent="0.3">
      <c r="A515" s="2">
        <f>IF(_xlfn.CONCAT(B515:C515)=_xlfn.CONCAT(B514:C514),MAX($A$2:A514),MAX($A$2:A514)+1)</f>
        <v>150</v>
      </c>
      <c r="B515" s="3"/>
      <c r="C515" s="2"/>
      <c r="D515" s="47">
        <f>_xlfn.XLOOKUP(C515,Proveedores!A:A,Proveedores!B:B)</f>
        <v>0</v>
      </c>
      <c r="E515" s="2"/>
      <c r="F515" s="2">
        <f>_xlfn.XLOOKUP(E515,Productos!A:A,Productos!B:B)</f>
        <v>0</v>
      </c>
      <c r="G515" s="2" t="e">
        <f>_xlfn.XLOOKUP(F515,Productos!B:B,Productos!C:C)</f>
        <v>#N/A</v>
      </c>
      <c r="H515" s="12"/>
      <c r="I515" s="10"/>
      <c r="J515" s="10"/>
      <c r="K515" s="10">
        <f t="shared" si="10"/>
        <v>0</v>
      </c>
    </row>
    <row r="516" spans="1:11" x14ac:dyDescent="0.3">
      <c r="A516" s="2">
        <f>IF(_xlfn.CONCAT(B516:C516)=_xlfn.CONCAT(B515:C515),MAX($A$2:A515),MAX($A$2:A515)+1)</f>
        <v>150</v>
      </c>
      <c r="B516" s="3"/>
      <c r="C516" s="2"/>
      <c r="D516" s="47">
        <f>_xlfn.XLOOKUP(C516,Proveedores!A:A,Proveedores!B:B)</f>
        <v>0</v>
      </c>
      <c r="E516" s="2"/>
      <c r="F516" s="2">
        <f>_xlfn.XLOOKUP(E516,Productos!A:A,Productos!B:B)</f>
        <v>0</v>
      </c>
      <c r="G516" s="2" t="e">
        <f>_xlfn.XLOOKUP(F516,Productos!B:B,Productos!C:C)</f>
        <v>#N/A</v>
      </c>
      <c r="H516" s="12"/>
      <c r="I516" s="10"/>
      <c r="J516" s="10"/>
      <c r="K516" s="10">
        <f t="shared" si="10"/>
        <v>0</v>
      </c>
    </row>
    <row r="517" spans="1:11" x14ac:dyDescent="0.3">
      <c r="A517" s="2">
        <f>IF(_xlfn.CONCAT(B517:C517)=_xlfn.CONCAT(B516:C516),MAX($A$2:A516),MAX($A$2:A516)+1)</f>
        <v>150</v>
      </c>
      <c r="B517" s="3"/>
      <c r="C517" s="2"/>
      <c r="D517" s="47">
        <f>_xlfn.XLOOKUP(C517,Proveedores!A:A,Proveedores!B:B)</f>
        <v>0</v>
      </c>
      <c r="E517" s="2"/>
      <c r="F517" s="2">
        <f>_xlfn.XLOOKUP(E517,Productos!A:A,Productos!B:B)</f>
        <v>0</v>
      </c>
      <c r="G517" s="2" t="e">
        <f>_xlfn.XLOOKUP(F517,Productos!B:B,Productos!C:C)</f>
        <v>#N/A</v>
      </c>
      <c r="H517" s="12"/>
      <c r="I517" s="10"/>
      <c r="J517" s="10"/>
      <c r="K517" s="10">
        <f t="shared" si="10"/>
        <v>0</v>
      </c>
    </row>
    <row r="518" spans="1:11" x14ac:dyDescent="0.3">
      <c r="A518" s="2">
        <f>IF(_xlfn.CONCAT(B518:C518)=_xlfn.CONCAT(B517:C517),MAX($A$2:A517),MAX($A$2:A517)+1)</f>
        <v>150</v>
      </c>
      <c r="B518" s="3"/>
      <c r="C518" s="2"/>
      <c r="D518" s="47">
        <f>_xlfn.XLOOKUP(C518,Proveedores!A:A,Proveedores!B:B)</f>
        <v>0</v>
      </c>
      <c r="E518" s="2"/>
      <c r="F518" s="2">
        <f>_xlfn.XLOOKUP(E518,Productos!A:A,Productos!B:B)</f>
        <v>0</v>
      </c>
      <c r="G518" s="2" t="e">
        <f>_xlfn.XLOOKUP(F518,Productos!B:B,Productos!C:C)</f>
        <v>#N/A</v>
      </c>
      <c r="H518" s="12"/>
      <c r="I518" s="10"/>
      <c r="J518" s="10"/>
      <c r="K518" s="10">
        <f t="shared" si="10"/>
        <v>0</v>
      </c>
    </row>
    <row r="519" spans="1:11" x14ac:dyDescent="0.3">
      <c r="A519" s="2">
        <f>IF(_xlfn.CONCAT(B519:C519)=_xlfn.CONCAT(B518:C518),MAX($A$2:A518),MAX($A$2:A518)+1)</f>
        <v>150</v>
      </c>
      <c r="B519" s="3"/>
      <c r="C519" s="2"/>
      <c r="D519" s="47">
        <f>_xlfn.XLOOKUP(C519,Proveedores!A:A,Proveedores!B:B)</f>
        <v>0</v>
      </c>
      <c r="E519" s="2"/>
      <c r="F519" s="2">
        <f>_xlfn.XLOOKUP(E519,Productos!A:A,Productos!B:B)</f>
        <v>0</v>
      </c>
      <c r="G519" s="2" t="e">
        <f>_xlfn.XLOOKUP(F519,Productos!B:B,Productos!C:C)</f>
        <v>#N/A</v>
      </c>
      <c r="H519" s="12"/>
      <c r="I519" s="10"/>
      <c r="J519" s="10"/>
      <c r="K519" s="10">
        <f t="shared" si="10"/>
        <v>0</v>
      </c>
    </row>
    <row r="520" spans="1:11" x14ac:dyDescent="0.3">
      <c r="A520" s="2">
        <f>IF(_xlfn.CONCAT(B520:C520)=_xlfn.CONCAT(B519:C519),MAX($A$2:A519),MAX($A$2:A519)+1)</f>
        <v>150</v>
      </c>
      <c r="B520" s="3"/>
      <c r="C520" s="2"/>
      <c r="D520" s="47">
        <f>_xlfn.XLOOKUP(C520,Proveedores!A:A,Proveedores!B:B)</f>
        <v>0</v>
      </c>
      <c r="E520" s="2"/>
      <c r="F520" s="2">
        <f>_xlfn.XLOOKUP(E520,Productos!A:A,Productos!B:B)</f>
        <v>0</v>
      </c>
      <c r="G520" s="2" t="e">
        <f>_xlfn.XLOOKUP(F520,Productos!B:B,Productos!C:C)</f>
        <v>#N/A</v>
      </c>
      <c r="H520" s="12"/>
      <c r="I520" s="10"/>
      <c r="J520" s="10"/>
      <c r="K520" s="10">
        <f t="shared" si="10"/>
        <v>0</v>
      </c>
    </row>
    <row r="521" spans="1:11" x14ac:dyDescent="0.3">
      <c r="A521" s="2">
        <f>IF(_xlfn.CONCAT(B521:C521)=_xlfn.CONCAT(B520:C520),MAX($A$2:A520),MAX($A$2:A520)+1)</f>
        <v>150</v>
      </c>
      <c r="B521" s="3"/>
      <c r="C521" s="2"/>
      <c r="D521" s="47">
        <f>_xlfn.XLOOKUP(C521,Proveedores!A:A,Proveedores!B:B)</f>
        <v>0</v>
      </c>
      <c r="E521" s="2"/>
      <c r="F521" s="2">
        <f>_xlfn.XLOOKUP(E521,Productos!A:A,Productos!B:B)</f>
        <v>0</v>
      </c>
      <c r="G521" s="2" t="e">
        <f>_xlfn.XLOOKUP(F521,Productos!B:B,Productos!C:C)</f>
        <v>#N/A</v>
      </c>
      <c r="H521" s="12"/>
      <c r="I521" s="10"/>
      <c r="J521" s="10"/>
      <c r="K521" s="10">
        <f t="shared" si="10"/>
        <v>0</v>
      </c>
    </row>
    <row r="522" spans="1:11" x14ac:dyDescent="0.3">
      <c r="A522" s="2">
        <f>IF(_xlfn.CONCAT(B522:C522)=_xlfn.CONCAT(B521:C521),MAX($A$2:A521),MAX($A$2:A521)+1)</f>
        <v>150</v>
      </c>
      <c r="B522" s="3"/>
      <c r="C522" s="2"/>
      <c r="D522" s="47">
        <f>_xlfn.XLOOKUP(C522,Proveedores!A:A,Proveedores!B:B)</f>
        <v>0</v>
      </c>
      <c r="E522" s="2"/>
      <c r="F522" s="2">
        <f>_xlfn.XLOOKUP(E522,Productos!A:A,Productos!B:B)</f>
        <v>0</v>
      </c>
      <c r="G522" s="2" t="e">
        <f>_xlfn.XLOOKUP(F522,Productos!B:B,Productos!C:C)</f>
        <v>#N/A</v>
      </c>
      <c r="H522" s="12"/>
      <c r="I522" s="10"/>
      <c r="J522" s="10"/>
      <c r="K522" s="10">
        <f t="shared" si="10"/>
        <v>0</v>
      </c>
    </row>
    <row r="523" spans="1:11" x14ac:dyDescent="0.3">
      <c r="A523" s="2">
        <f>IF(_xlfn.CONCAT(B523:C523)=_xlfn.CONCAT(B522:C522),MAX($A$2:A522),MAX($A$2:A522)+1)</f>
        <v>150</v>
      </c>
      <c r="B523" s="3"/>
      <c r="C523" s="2"/>
      <c r="D523" s="47">
        <f>_xlfn.XLOOKUP(C523,Proveedores!A:A,Proveedores!B:B)</f>
        <v>0</v>
      </c>
      <c r="E523" s="2"/>
      <c r="F523" s="2">
        <f>_xlfn.XLOOKUP(E523,Productos!A:A,Productos!B:B)</f>
        <v>0</v>
      </c>
      <c r="G523" s="2" t="e">
        <f>_xlfn.XLOOKUP(F523,Productos!B:B,Productos!C:C)</f>
        <v>#N/A</v>
      </c>
      <c r="H523" s="12"/>
      <c r="I523" s="10"/>
      <c r="J523" s="10"/>
      <c r="K523" s="10">
        <f t="shared" si="10"/>
        <v>0</v>
      </c>
    </row>
    <row r="524" spans="1:11" x14ac:dyDescent="0.3">
      <c r="A524" s="2">
        <f>IF(_xlfn.CONCAT(B524:C524)=_xlfn.CONCAT(B523:C523),MAX($A$2:A523),MAX($A$2:A523)+1)</f>
        <v>150</v>
      </c>
      <c r="B524" s="3"/>
      <c r="C524" s="2"/>
      <c r="D524" s="47">
        <f>_xlfn.XLOOKUP(C524,Proveedores!A:A,Proveedores!B:B)</f>
        <v>0</v>
      </c>
      <c r="E524" s="2"/>
      <c r="F524" s="2">
        <f>_xlfn.XLOOKUP(E524,Productos!A:A,Productos!B:B)</f>
        <v>0</v>
      </c>
      <c r="G524" s="2" t="e">
        <f>_xlfn.XLOOKUP(F524,Productos!B:B,Productos!C:C)</f>
        <v>#N/A</v>
      </c>
      <c r="H524" s="12"/>
      <c r="I524" s="10"/>
      <c r="J524" s="10"/>
      <c r="K524" s="10">
        <f t="shared" si="10"/>
        <v>0</v>
      </c>
    </row>
    <row r="525" spans="1:11" x14ac:dyDescent="0.3">
      <c r="A525" s="2">
        <f>IF(_xlfn.CONCAT(B525:C525)=_xlfn.CONCAT(B524:C524),MAX($A$2:A524),MAX($A$2:A524)+1)</f>
        <v>150</v>
      </c>
      <c r="B525" s="3"/>
      <c r="C525" s="2"/>
      <c r="D525" s="47">
        <f>_xlfn.XLOOKUP(C525,Proveedores!A:A,Proveedores!B:B)</f>
        <v>0</v>
      </c>
      <c r="E525" s="2"/>
      <c r="F525" s="2">
        <f>_xlfn.XLOOKUP(E525,Productos!A:A,Productos!B:B)</f>
        <v>0</v>
      </c>
      <c r="G525" s="2" t="e">
        <f>_xlfn.XLOOKUP(F525,Productos!B:B,Productos!C:C)</f>
        <v>#N/A</v>
      </c>
      <c r="H525" s="12"/>
      <c r="I525" s="10"/>
      <c r="J525" s="10"/>
      <c r="K525" s="10">
        <f t="shared" si="10"/>
        <v>0</v>
      </c>
    </row>
    <row r="526" spans="1:11" x14ac:dyDescent="0.3">
      <c r="A526" s="2">
        <f>IF(_xlfn.CONCAT(B526:C526)=_xlfn.CONCAT(B525:C525),MAX($A$2:A525),MAX($A$2:A525)+1)</f>
        <v>150</v>
      </c>
      <c r="B526" s="3"/>
      <c r="C526" s="2"/>
      <c r="D526" s="47">
        <f>_xlfn.XLOOKUP(C526,Proveedores!A:A,Proveedores!B:B)</f>
        <v>0</v>
      </c>
      <c r="E526" s="2"/>
      <c r="F526" s="2">
        <f>_xlfn.XLOOKUP(E526,Productos!A:A,Productos!B:B)</f>
        <v>0</v>
      </c>
      <c r="G526" s="2" t="e">
        <f>_xlfn.XLOOKUP(F526,Productos!B:B,Productos!C:C)</f>
        <v>#N/A</v>
      </c>
      <c r="H526" s="12"/>
      <c r="I526" s="10"/>
      <c r="J526" s="10"/>
      <c r="K526" s="10">
        <f t="shared" si="10"/>
        <v>0</v>
      </c>
    </row>
    <row r="527" spans="1:11" x14ac:dyDescent="0.3">
      <c r="A527" s="2">
        <f>IF(_xlfn.CONCAT(B527:C527)=_xlfn.CONCAT(B526:C526),MAX($A$2:A526),MAX($A$2:A526)+1)</f>
        <v>150</v>
      </c>
      <c r="B527" s="3"/>
      <c r="C527" s="2"/>
      <c r="D527" s="47">
        <f>_xlfn.XLOOKUP(C527,Proveedores!A:A,Proveedores!B:B)</f>
        <v>0</v>
      </c>
      <c r="E527" s="2"/>
      <c r="F527" s="2">
        <f>_xlfn.XLOOKUP(E527,Productos!A:A,Productos!B:B)</f>
        <v>0</v>
      </c>
      <c r="G527" s="2" t="e">
        <f>_xlfn.XLOOKUP(F527,Productos!B:B,Productos!C:C)</f>
        <v>#N/A</v>
      </c>
      <c r="H527" s="12"/>
      <c r="I527" s="10"/>
      <c r="J527" s="10"/>
      <c r="K527" s="10">
        <f t="shared" si="10"/>
        <v>0</v>
      </c>
    </row>
    <row r="528" spans="1:11" x14ac:dyDescent="0.3">
      <c r="A528" s="2">
        <f>IF(_xlfn.CONCAT(B528:C528)=_xlfn.CONCAT(B527:C527),MAX($A$2:A527),MAX($A$2:A527)+1)</f>
        <v>150</v>
      </c>
      <c r="B528" s="3"/>
      <c r="C528" s="2"/>
      <c r="D528" s="47">
        <f>_xlfn.XLOOKUP(C528,Proveedores!A:A,Proveedores!B:B)</f>
        <v>0</v>
      </c>
      <c r="E528" s="2"/>
      <c r="F528" s="2">
        <f>_xlfn.XLOOKUP(E528,Productos!A:A,Productos!B:B)</f>
        <v>0</v>
      </c>
      <c r="G528" s="2" t="e">
        <f>_xlfn.XLOOKUP(F528,Productos!B:B,Productos!C:C)</f>
        <v>#N/A</v>
      </c>
      <c r="H528" s="12"/>
      <c r="I528" s="10"/>
      <c r="J528" s="10"/>
      <c r="K528" s="10">
        <f t="shared" si="10"/>
        <v>0</v>
      </c>
    </row>
    <row r="529" spans="1:11" x14ac:dyDescent="0.3">
      <c r="A529" s="2">
        <f>IF(_xlfn.CONCAT(B529:C529)=_xlfn.CONCAT(B528:C528),MAX($A$2:A528),MAX($A$2:A528)+1)</f>
        <v>150</v>
      </c>
      <c r="B529" s="3"/>
      <c r="C529" s="2"/>
      <c r="D529" s="47">
        <f>_xlfn.XLOOKUP(C529,Proveedores!A:A,Proveedores!B:B)</f>
        <v>0</v>
      </c>
      <c r="E529" s="2"/>
      <c r="F529" s="2">
        <f>_xlfn.XLOOKUP(E529,Productos!A:A,Productos!B:B)</f>
        <v>0</v>
      </c>
      <c r="G529" s="2" t="e">
        <f>_xlfn.XLOOKUP(F529,Productos!B:B,Productos!C:C)</f>
        <v>#N/A</v>
      </c>
      <c r="H529" s="12"/>
      <c r="I529" s="10"/>
      <c r="J529" s="10"/>
      <c r="K529" s="10">
        <f t="shared" si="10"/>
        <v>0</v>
      </c>
    </row>
    <row r="530" spans="1:11" x14ac:dyDescent="0.3">
      <c r="A530" s="2">
        <f>IF(_xlfn.CONCAT(B530:C530)=_xlfn.CONCAT(B529:C529),MAX($A$2:A529),MAX($A$2:A529)+1)</f>
        <v>150</v>
      </c>
      <c r="B530" s="3"/>
      <c r="C530" s="2"/>
      <c r="D530" s="47">
        <f>_xlfn.XLOOKUP(C530,Proveedores!A:A,Proveedores!B:B)</f>
        <v>0</v>
      </c>
      <c r="E530" s="2"/>
      <c r="F530" s="2">
        <f>_xlfn.XLOOKUP(E530,Productos!A:A,Productos!B:B)</f>
        <v>0</v>
      </c>
      <c r="G530" s="2" t="e">
        <f>_xlfn.XLOOKUP(F530,Productos!B:B,Productos!C:C)</f>
        <v>#N/A</v>
      </c>
      <c r="H530" s="12"/>
      <c r="I530" s="10"/>
      <c r="J530" s="10"/>
      <c r="K530" s="10">
        <f t="shared" si="10"/>
        <v>0</v>
      </c>
    </row>
    <row r="531" spans="1:11" x14ac:dyDescent="0.3">
      <c r="A531" s="2">
        <f>IF(_xlfn.CONCAT(B531:C531)=_xlfn.CONCAT(B530:C530),MAX($A$2:A530),MAX($A$2:A530)+1)</f>
        <v>150</v>
      </c>
      <c r="B531" s="3"/>
      <c r="C531" s="2"/>
      <c r="D531" s="47">
        <f>_xlfn.XLOOKUP(C531,Proveedores!A:A,Proveedores!B:B)</f>
        <v>0</v>
      </c>
      <c r="E531" s="2"/>
      <c r="F531" s="2">
        <f>_xlfn.XLOOKUP(E531,Productos!A:A,Productos!B:B)</f>
        <v>0</v>
      </c>
      <c r="G531" s="2" t="e">
        <f>_xlfn.XLOOKUP(F531,Productos!B:B,Productos!C:C)</f>
        <v>#N/A</v>
      </c>
      <c r="H531" s="12"/>
      <c r="I531" s="10"/>
      <c r="J531" s="10"/>
      <c r="K531" s="10">
        <f t="shared" si="10"/>
        <v>0</v>
      </c>
    </row>
    <row r="532" spans="1:11" x14ac:dyDescent="0.3">
      <c r="A532" s="2">
        <f>IF(_xlfn.CONCAT(B532:C532)=_xlfn.CONCAT(B531:C531),MAX($A$2:A531),MAX($A$2:A531)+1)</f>
        <v>150</v>
      </c>
      <c r="B532" s="3"/>
      <c r="C532" s="2"/>
      <c r="D532" s="47">
        <f>_xlfn.XLOOKUP(C532,Proveedores!A:A,Proveedores!B:B)</f>
        <v>0</v>
      </c>
      <c r="E532" s="2"/>
      <c r="F532" s="2">
        <f>_xlfn.XLOOKUP(E532,Productos!A:A,Productos!B:B)</f>
        <v>0</v>
      </c>
      <c r="G532" s="2" t="e">
        <f>_xlfn.XLOOKUP(F532,Productos!B:B,Productos!C:C)</f>
        <v>#N/A</v>
      </c>
      <c r="H532" s="12"/>
      <c r="I532" s="10"/>
      <c r="J532" s="10"/>
      <c r="K532" s="10">
        <f t="shared" si="10"/>
        <v>0</v>
      </c>
    </row>
    <row r="533" spans="1:11" x14ac:dyDescent="0.3">
      <c r="A533" s="2">
        <f>IF(_xlfn.CONCAT(B533:C533)=_xlfn.CONCAT(B532:C532),MAX($A$2:A532),MAX($A$2:A532)+1)</f>
        <v>150</v>
      </c>
      <c r="B533" s="3"/>
      <c r="C533" s="2"/>
      <c r="D533" s="47">
        <f>_xlfn.XLOOKUP(C533,Proveedores!A:A,Proveedores!B:B)</f>
        <v>0</v>
      </c>
      <c r="E533" s="2"/>
      <c r="F533" s="2">
        <f>_xlfn.XLOOKUP(E533,Productos!A:A,Productos!B:B)</f>
        <v>0</v>
      </c>
      <c r="G533" s="2" t="e">
        <f>_xlfn.XLOOKUP(F533,Productos!B:B,Productos!C:C)</f>
        <v>#N/A</v>
      </c>
      <c r="H533" s="12"/>
      <c r="I533" s="10"/>
      <c r="J533" s="10"/>
      <c r="K533" s="10">
        <f t="shared" si="10"/>
        <v>0</v>
      </c>
    </row>
    <row r="534" spans="1:11" x14ac:dyDescent="0.3">
      <c r="A534" s="2">
        <f>IF(_xlfn.CONCAT(B534:C534)=_xlfn.CONCAT(B533:C533),MAX($A$2:A533),MAX($A$2:A533)+1)</f>
        <v>150</v>
      </c>
      <c r="B534" s="3"/>
      <c r="C534" s="2"/>
      <c r="D534" s="47">
        <f>_xlfn.XLOOKUP(C534,Proveedores!A:A,Proveedores!B:B)</f>
        <v>0</v>
      </c>
      <c r="E534" s="2"/>
      <c r="F534" s="2">
        <f>_xlfn.XLOOKUP(E534,Productos!A:A,Productos!B:B)</f>
        <v>0</v>
      </c>
      <c r="G534" s="2" t="e">
        <f>_xlfn.XLOOKUP(F534,Productos!B:B,Productos!C:C)</f>
        <v>#N/A</v>
      </c>
      <c r="H534" s="12"/>
      <c r="I534" s="10"/>
      <c r="J534" s="10"/>
      <c r="K534" s="10">
        <f t="shared" si="10"/>
        <v>0</v>
      </c>
    </row>
    <row r="535" spans="1:11" x14ac:dyDescent="0.3">
      <c r="A535" s="2">
        <f>IF(_xlfn.CONCAT(B535:C535)=_xlfn.CONCAT(B534:C534),MAX($A$2:A534),MAX($A$2:A534)+1)</f>
        <v>150</v>
      </c>
      <c r="B535" s="3"/>
      <c r="C535" s="2"/>
      <c r="D535" s="47">
        <f>_xlfn.XLOOKUP(C535,Proveedores!A:A,Proveedores!B:B)</f>
        <v>0</v>
      </c>
      <c r="E535" s="2"/>
      <c r="F535" s="2">
        <f>_xlfn.XLOOKUP(E535,Productos!A:A,Productos!B:B)</f>
        <v>0</v>
      </c>
      <c r="G535" s="2" t="e">
        <f>_xlfn.XLOOKUP(F535,Productos!B:B,Productos!C:C)</f>
        <v>#N/A</v>
      </c>
      <c r="H535" s="12"/>
      <c r="I535" s="10"/>
      <c r="J535" s="10"/>
      <c r="K535" s="10">
        <f t="shared" si="10"/>
        <v>0</v>
      </c>
    </row>
    <row r="536" spans="1:11" x14ac:dyDescent="0.3">
      <c r="A536" s="2">
        <f>IF(_xlfn.CONCAT(B536:C536)=_xlfn.CONCAT(B535:C535),MAX($A$2:A535),MAX($A$2:A535)+1)</f>
        <v>150</v>
      </c>
      <c r="B536" s="3"/>
      <c r="C536" s="2"/>
      <c r="D536" s="47">
        <f>_xlfn.XLOOKUP(C536,Proveedores!A:A,Proveedores!B:B)</f>
        <v>0</v>
      </c>
      <c r="E536" s="2"/>
      <c r="F536" s="2">
        <f>_xlfn.XLOOKUP(E536,Productos!A:A,Productos!B:B)</f>
        <v>0</v>
      </c>
      <c r="G536" s="2" t="e">
        <f>_xlfn.XLOOKUP(F536,Productos!B:B,Productos!C:C)</f>
        <v>#N/A</v>
      </c>
      <c r="H536" s="12"/>
      <c r="I536" s="10"/>
      <c r="J536" s="10"/>
      <c r="K536" s="10">
        <f t="shared" si="10"/>
        <v>0</v>
      </c>
    </row>
    <row r="537" spans="1:11" x14ac:dyDescent="0.3">
      <c r="A537" s="2">
        <f>IF(_xlfn.CONCAT(B537:C537)=_xlfn.CONCAT(B536:C536),MAX($A$2:A536),MAX($A$2:A536)+1)</f>
        <v>150</v>
      </c>
      <c r="B537" s="3"/>
      <c r="C537" s="2"/>
      <c r="D537" s="47">
        <f>_xlfn.XLOOKUP(C537,Proveedores!A:A,Proveedores!B:B)</f>
        <v>0</v>
      </c>
      <c r="E537" s="2"/>
      <c r="F537" s="2">
        <f>_xlfn.XLOOKUP(E537,Productos!A:A,Productos!B:B)</f>
        <v>0</v>
      </c>
      <c r="G537" s="2" t="e">
        <f>_xlfn.XLOOKUP(F537,Productos!B:B,Productos!C:C)</f>
        <v>#N/A</v>
      </c>
      <c r="H537" s="12"/>
      <c r="I537" s="10"/>
      <c r="J537" s="10"/>
      <c r="K537" s="10">
        <f t="shared" si="10"/>
        <v>0</v>
      </c>
    </row>
    <row r="538" spans="1:11" x14ac:dyDescent="0.3">
      <c r="A538" s="2">
        <f>IF(_xlfn.CONCAT(B538:C538)=_xlfn.CONCAT(B537:C537),MAX($A$2:A537),MAX($A$2:A537)+1)</f>
        <v>150</v>
      </c>
      <c r="B538" s="3"/>
      <c r="C538" s="2"/>
      <c r="D538" s="47">
        <f>_xlfn.XLOOKUP(C538,Proveedores!A:A,Proveedores!B:B)</f>
        <v>0</v>
      </c>
      <c r="E538" s="2"/>
      <c r="F538" s="2">
        <f>_xlfn.XLOOKUP(E538,Productos!A:A,Productos!B:B)</f>
        <v>0</v>
      </c>
      <c r="G538" s="2" t="e">
        <f>_xlfn.XLOOKUP(F538,Productos!B:B,Productos!C:C)</f>
        <v>#N/A</v>
      </c>
      <c r="H538" s="12"/>
      <c r="I538" s="10"/>
      <c r="J538" s="10"/>
      <c r="K538" s="10">
        <f t="shared" si="10"/>
        <v>0</v>
      </c>
    </row>
    <row r="539" spans="1:11" x14ac:dyDescent="0.3">
      <c r="A539" s="2">
        <f>IF(_xlfn.CONCAT(B539:C539)=_xlfn.CONCAT(B538:C538),MAX($A$2:A538),MAX($A$2:A538)+1)</f>
        <v>150</v>
      </c>
      <c r="B539" s="3"/>
      <c r="C539" s="2"/>
      <c r="D539" s="47">
        <f>_xlfn.XLOOKUP(C539,Proveedores!A:A,Proveedores!B:B)</f>
        <v>0</v>
      </c>
      <c r="E539" s="2"/>
      <c r="F539" s="2">
        <f>_xlfn.XLOOKUP(E539,Productos!A:A,Productos!B:B)</f>
        <v>0</v>
      </c>
      <c r="G539" s="2" t="e">
        <f>_xlfn.XLOOKUP(F539,Productos!B:B,Productos!C:C)</f>
        <v>#N/A</v>
      </c>
      <c r="H539" s="12"/>
      <c r="I539" s="10"/>
      <c r="J539" s="10"/>
      <c r="K539" s="10">
        <f t="shared" si="10"/>
        <v>0</v>
      </c>
    </row>
    <row r="540" spans="1:11" x14ac:dyDescent="0.3">
      <c r="A540" s="2">
        <f>IF(_xlfn.CONCAT(B540:C540)=_xlfn.CONCAT(B539:C539),MAX($A$2:A539),MAX($A$2:A539)+1)</f>
        <v>150</v>
      </c>
      <c r="B540" s="3"/>
      <c r="C540" s="2"/>
      <c r="D540" s="47">
        <f>_xlfn.XLOOKUP(C540,Proveedores!A:A,Proveedores!B:B)</f>
        <v>0</v>
      </c>
      <c r="E540" s="2"/>
      <c r="F540" s="2">
        <f>_xlfn.XLOOKUP(E540,Productos!A:A,Productos!B:B)</f>
        <v>0</v>
      </c>
      <c r="G540" s="2" t="e">
        <f>_xlfn.XLOOKUP(F540,Productos!B:B,Productos!C:C)</f>
        <v>#N/A</v>
      </c>
      <c r="H540" s="12"/>
      <c r="I540" s="10"/>
      <c r="J540" s="10"/>
      <c r="K540" s="10">
        <f t="shared" si="10"/>
        <v>0</v>
      </c>
    </row>
    <row r="541" spans="1:11" x14ac:dyDescent="0.3">
      <c r="A541" s="2">
        <f>IF(_xlfn.CONCAT(B541:C541)=_xlfn.CONCAT(B540:C540),MAX($A$2:A540),MAX($A$2:A540)+1)</f>
        <v>150</v>
      </c>
      <c r="B541" s="3"/>
      <c r="C541" s="2"/>
      <c r="D541" s="47">
        <f>_xlfn.XLOOKUP(C541,Proveedores!A:A,Proveedores!B:B)</f>
        <v>0</v>
      </c>
      <c r="E541" s="2"/>
      <c r="F541" s="2">
        <f>_xlfn.XLOOKUP(E541,Productos!A:A,Productos!B:B)</f>
        <v>0</v>
      </c>
      <c r="G541" s="2" t="e">
        <f>_xlfn.XLOOKUP(F541,Productos!B:B,Productos!C:C)</f>
        <v>#N/A</v>
      </c>
      <c r="H541" s="12"/>
      <c r="I541" s="10"/>
      <c r="J541" s="10"/>
      <c r="K541" s="10">
        <f t="shared" si="10"/>
        <v>0</v>
      </c>
    </row>
    <row r="542" spans="1:11" x14ac:dyDescent="0.3">
      <c r="A542" s="2">
        <f>IF(_xlfn.CONCAT(B542:C542)=_xlfn.CONCAT(B541:C541),MAX($A$2:A541),MAX($A$2:A541)+1)</f>
        <v>150</v>
      </c>
      <c r="B542" s="3"/>
      <c r="C542" s="2"/>
      <c r="D542" s="47">
        <f>_xlfn.XLOOKUP(C542,Proveedores!A:A,Proveedores!B:B)</f>
        <v>0</v>
      </c>
      <c r="E542" s="2"/>
      <c r="F542" s="2">
        <f>_xlfn.XLOOKUP(E542,Productos!A:A,Productos!B:B)</f>
        <v>0</v>
      </c>
      <c r="G542" s="2" t="e">
        <f>_xlfn.XLOOKUP(F542,Productos!B:B,Productos!C:C)</f>
        <v>#N/A</v>
      </c>
      <c r="H542" s="12"/>
      <c r="I542" s="10"/>
      <c r="J542" s="10"/>
      <c r="K542" s="10">
        <f t="shared" si="10"/>
        <v>0</v>
      </c>
    </row>
    <row r="543" spans="1:11" x14ac:dyDescent="0.3">
      <c r="A543" s="2">
        <f>IF(_xlfn.CONCAT(B543:C543)=_xlfn.CONCAT(B542:C542),MAX($A$2:A542),MAX($A$2:A542)+1)</f>
        <v>150</v>
      </c>
      <c r="B543" s="3"/>
      <c r="C543" s="2"/>
      <c r="D543" s="47">
        <f>_xlfn.XLOOKUP(C543,Proveedores!A:A,Proveedores!B:B)</f>
        <v>0</v>
      </c>
      <c r="E543" s="2"/>
      <c r="F543" s="2">
        <f>_xlfn.XLOOKUP(E543,Productos!A:A,Productos!B:B)</f>
        <v>0</v>
      </c>
      <c r="G543" s="2" t="e">
        <f>_xlfn.XLOOKUP(F543,Productos!B:B,Productos!C:C)</f>
        <v>#N/A</v>
      </c>
      <c r="H543" s="12"/>
      <c r="I543" s="10"/>
      <c r="J543" s="10"/>
      <c r="K543" s="10">
        <f t="shared" si="10"/>
        <v>0</v>
      </c>
    </row>
    <row r="544" spans="1:11" x14ac:dyDescent="0.3">
      <c r="A544" s="2">
        <f>IF(_xlfn.CONCAT(B544:C544)=_xlfn.CONCAT(B543:C543),MAX($A$2:A543),MAX($A$2:A543)+1)</f>
        <v>150</v>
      </c>
      <c r="B544" s="3"/>
      <c r="C544" s="2"/>
      <c r="D544" s="47">
        <f>_xlfn.XLOOKUP(C544,Proveedores!A:A,Proveedores!B:B)</f>
        <v>0</v>
      </c>
      <c r="E544" s="2"/>
      <c r="F544" s="2">
        <f>_xlfn.XLOOKUP(E544,Productos!A:A,Productos!B:B)</f>
        <v>0</v>
      </c>
      <c r="G544" s="2" t="e">
        <f>_xlfn.XLOOKUP(F544,Productos!B:B,Productos!C:C)</f>
        <v>#N/A</v>
      </c>
      <c r="H544" s="12"/>
      <c r="I544" s="10"/>
      <c r="J544" s="10"/>
      <c r="K544" s="10">
        <f t="shared" si="10"/>
        <v>0</v>
      </c>
    </row>
    <row r="545" spans="1:11" x14ac:dyDescent="0.3">
      <c r="A545" s="2">
        <f>IF(_xlfn.CONCAT(B545:C545)=_xlfn.CONCAT(B544:C544),MAX($A$2:A544),MAX($A$2:A544)+1)</f>
        <v>150</v>
      </c>
      <c r="B545" s="3"/>
      <c r="C545" s="2"/>
      <c r="D545" s="47">
        <f>_xlfn.XLOOKUP(C545,Proveedores!A:A,Proveedores!B:B)</f>
        <v>0</v>
      </c>
      <c r="E545" s="2"/>
      <c r="F545" s="2">
        <f>_xlfn.XLOOKUP(E545,Productos!A:A,Productos!B:B)</f>
        <v>0</v>
      </c>
      <c r="G545" s="2" t="e">
        <f>_xlfn.XLOOKUP(F545,Productos!B:B,Productos!C:C)</f>
        <v>#N/A</v>
      </c>
      <c r="H545" s="12"/>
      <c r="I545" s="10"/>
      <c r="J545" s="10"/>
      <c r="K545" s="10">
        <f t="shared" si="10"/>
        <v>0</v>
      </c>
    </row>
    <row r="546" spans="1:11" x14ac:dyDescent="0.3">
      <c r="A546" s="2">
        <f>IF(_xlfn.CONCAT(B546:C546)=_xlfn.CONCAT(B545:C545),MAX($A$2:A545),MAX($A$2:A545)+1)</f>
        <v>150</v>
      </c>
      <c r="B546" s="3"/>
      <c r="C546" s="2"/>
      <c r="D546" s="47">
        <f>_xlfn.XLOOKUP(C546,Proveedores!A:A,Proveedores!B:B)</f>
        <v>0</v>
      </c>
      <c r="E546" s="2"/>
      <c r="F546" s="2">
        <f>_xlfn.XLOOKUP(E546,Productos!A:A,Productos!B:B)</f>
        <v>0</v>
      </c>
      <c r="G546" s="2" t="e">
        <f>_xlfn.XLOOKUP(F546,Productos!B:B,Productos!C:C)</f>
        <v>#N/A</v>
      </c>
      <c r="H546" s="12"/>
      <c r="I546" s="10"/>
      <c r="J546" s="10"/>
      <c r="K546" s="10">
        <f t="shared" si="10"/>
        <v>0</v>
      </c>
    </row>
    <row r="547" spans="1:11" x14ac:dyDescent="0.3">
      <c r="A547" s="2">
        <f>IF(_xlfn.CONCAT(B547:C547)=_xlfn.CONCAT(B546:C546),MAX($A$2:A546),MAX($A$2:A546)+1)</f>
        <v>150</v>
      </c>
      <c r="B547" s="3"/>
      <c r="C547" s="2"/>
      <c r="D547" s="47">
        <f>_xlfn.XLOOKUP(C547,Proveedores!A:A,Proveedores!B:B)</f>
        <v>0</v>
      </c>
      <c r="E547" s="2"/>
      <c r="F547" s="2">
        <f>_xlfn.XLOOKUP(E547,Productos!A:A,Productos!B:B)</f>
        <v>0</v>
      </c>
      <c r="G547" s="2" t="e">
        <f>_xlfn.XLOOKUP(F547,Productos!B:B,Productos!C:C)</f>
        <v>#N/A</v>
      </c>
      <c r="H547" s="12"/>
      <c r="I547" s="10"/>
      <c r="J547" s="10"/>
      <c r="K547" s="10">
        <f t="shared" si="10"/>
        <v>0</v>
      </c>
    </row>
    <row r="548" spans="1:11" x14ac:dyDescent="0.3">
      <c r="A548" s="2">
        <f>IF(_xlfn.CONCAT(B548:C548)=_xlfn.CONCAT(B547:C547),MAX($A$2:A547),MAX($A$2:A547)+1)</f>
        <v>150</v>
      </c>
      <c r="B548" s="3"/>
      <c r="C548" s="2"/>
      <c r="D548" s="47">
        <f>_xlfn.XLOOKUP(C548,Proveedores!A:A,Proveedores!B:B)</f>
        <v>0</v>
      </c>
      <c r="E548" s="2"/>
      <c r="F548" s="2">
        <f>_xlfn.XLOOKUP(E548,Productos!A:A,Productos!B:B)</f>
        <v>0</v>
      </c>
      <c r="G548" s="2" t="e">
        <f>_xlfn.XLOOKUP(F548,Productos!B:B,Productos!C:C)</f>
        <v>#N/A</v>
      </c>
      <c r="H548" s="12"/>
      <c r="I548" s="10"/>
      <c r="J548" s="10"/>
      <c r="K548" s="10">
        <f t="shared" si="10"/>
        <v>0</v>
      </c>
    </row>
    <row r="549" spans="1:11" x14ac:dyDescent="0.3">
      <c r="A549" s="2">
        <f>IF(_xlfn.CONCAT(B549:C549)=_xlfn.CONCAT(B548:C548),MAX($A$2:A548),MAX($A$2:A548)+1)</f>
        <v>150</v>
      </c>
      <c r="B549" s="3"/>
      <c r="C549" s="2"/>
      <c r="D549" s="47">
        <f>_xlfn.XLOOKUP(C549,Proveedores!A:A,Proveedores!B:B)</f>
        <v>0</v>
      </c>
      <c r="E549" s="2"/>
      <c r="F549" s="2">
        <f>_xlfn.XLOOKUP(E549,Productos!A:A,Productos!B:B)</f>
        <v>0</v>
      </c>
      <c r="G549" s="2" t="e">
        <f>_xlfn.XLOOKUP(F549,Productos!B:B,Productos!C:C)</f>
        <v>#N/A</v>
      </c>
      <c r="H549" s="12"/>
      <c r="I549" s="10"/>
      <c r="J549" s="10"/>
      <c r="K549" s="10">
        <f t="shared" si="10"/>
        <v>0</v>
      </c>
    </row>
    <row r="550" spans="1:11" x14ac:dyDescent="0.3">
      <c r="A550" s="2">
        <f>IF(_xlfn.CONCAT(B550:C550)=_xlfn.CONCAT(B549:C549),MAX($A$2:A549),MAX($A$2:A549)+1)</f>
        <v>150</v>
      </c>
      <c r="B550" s="3"/>
      <c r="C550" s="2"/>
      <c r="D550" s="47">
        <f>_xlfn.XLOOKUP(C550,Proveedores!A:A,Proveedores!B:B)</f>
        <v>0</v>
      </c>
      <c r="E550" s="2"/>
      <c r="F550" s="2">
        <f>_xlfn.XLOOKUP(E550,Productos!A:A,Productos!B:B)</f>
        <v>0</v>
      </c>
      <c r="G550" s="2" t="e">
        <f>_xlfn.XLOOKUP(F550,Productos!B:B,Productos!C:C)</f>
        <v>#N/A</v>
      </c>
      <c r="H550" s="12"/>
      <c r="I550" s="10"/>
      <c r="J550" s="10"/>
      <c r="K550" s="10">
        <f t="shared" si="10"/>
        <v>0</v>
      </c>
    </row>
    <row r="551" spans="1:11" x14ac:dyDescent="0.3">
      <c r="A551" s="2">
        <f>IF(_xlfn.CONCAT(B551:C551)=_xlfn.CONCAT(B550:C550),MAX($A$2:A550),MAX($A$2:A550)+1)</f>
        <v>150</v>
      </c>
      <c r="B551" s="3"/>
      <c r="C551" s="2"/>
      <c r="D551" s="47">
        <f>_xlfn.XLOOKUP(C551,Proveedores!A:A,Proveedores!B:B)</f>
        <v>0</v>
      </c>
      <c r="E551" s="2"/>
      <c r="F551" s="2">
        <f>_xlfn.XLOOKUP(E551,Productos!A:A,Productos!B:B)</f>
        <v>0</v>
      </c>
      <c r="G551" s="2" t="e">
        <f>_xlfn.XLOOKUP(F551,Productos!B:B,Productos!C:C)</f>
        <v>#N/A</v>
      </c>
      <c r="H551" s="12"/>
      <c r="I551" s="10"/>
      <c r="J551" s="10"/>
      <c r="K551" s="10">
        <f t="shared" si="10"/>
        <v>0</v>
      </c>
    </row>
    <row r="552" spans="1:11" x14ac:dyDescent="0.3">
      <c r="A552" s="2">
        <f>IF(_xlfn.CONCAT(B552:C552)=_xlfn.CONCAT(B551:C551),MAX($A$2:A551),MAX($A$2:A551)+1)</f>
        <v>150</v>
      </c>
      <c r="B552" s="3"/>
      <c r="C552" s="2"/>
      <c r="D552" s="47">
        <f>_xlfn.XLOOKUP(C552,Proveedores!A:A,Proveedores!B:B)</f>
        <v>0</v>
      </c>
      <c r="E552" s="2"/>
      <c r="F552" s="2">
        <f>_xlfn.XLOOKUP(E552,Productos!A:A,Productos!B:B)</f>
        <v>0</v>
      </c>
      <c r="G552" s="2" t="e">
        <f>_xlfn.XLOOKUP(F552,Productos!B:B,Productos!C:C)</f>
        <v>#N/A</v>
      </c>
      <c r="H552" s="12"/>
      <c r="I552" s="10"/>
      <c r="J552" s="10"/>
      <c r="K552" s="10">
        <f t="shared" si="10"/>
        <v>0</v>
      </c>
    </row>
    <row r="553" spans="1:11" x14ac:dyDescent="0.3">
      <c r="A553" s="2">
        <f>IF(_xlfn.CONCAT(B553:C553)=_xlfn.CONCAT(B552:C552),MAX($A$2:A552),MAX($A$2:A552)+1)</f>
        <v>150</v>
      </c>
      <c r="B553" s="3"/>
      <c r="C553" s="2"/>
      <c r="D553" s="47">
        <f>_xlfn.XLOOKUP(C553,Proveedores!A:A,Proveedores!B:B)</f>
        <v>0</v>
      </c>
      <c r="E553" s="2"/>
      <c r="F553" s="2">
        <f>_xlfn.XLOOKUP(E553,Productos!A:A,Productos!B:B)</f>
        <v>0</v>
      </c>
      <c r="G553" s="2" t="e">
        <f>_xlfn.XLOOKUP(F553,Productos!B:B,Productos!C:C)</f>
        <v>#N/A</v>
      </c>
      <c r="H553" s="12"/>
      <c r="I553" s="10"/>
      <c r="J553" s="10"/>
      <c r="K553" s="10">
        <f t="shared" si="10"/>
        <v>0</v>
      </c>
    </row>
    <row r="554" spans="1:11" x14ac:dyDescent="0.3">
      <c r="A554" s="2">
        <f>IF(_xlfn.CONCAT(B554:C554)=_xlfn.CONCAT(B553:C553),MAX($A$2:A553),MAX($A$2:A553)+1)</f>
        <v>150</v>
      </c>
      <c r="B554" s="3"/>
      <c r="C554" s="2"/>
      <c r="D554" s="47">
        <f>_xlfn.XLOOKUP(C554,Proveedores!A:A,Proveedores!B:B)</f>
        <v>0</v>
      </c>
      <c r="E554" s="2"/>
      <c r="F554" s="2">
        <f>_xlfn.XLOOKUP(E554,Productos!A:A,Productos!B:B)</f>
        <v>0</v>
      </c>
      <c r="G554" s="2" t="e">
        <f>_xlfn.XLOOKUP(F554,Productos!B:B,Productos!C:C)</f>
        <v>#N/A</v>
      </c>
      <c r="H554" s="12"/>
      <c r="I554" s="10"/>
      <c r="J554" s="10"/>
      <c r="K554" s="10">
        <f t="shared" si="10"/>
        <v>0</v>
      </c>
    </row>
    <row r="555" spans="1:11" x14ac:dyDescent="0.3">
      <c r="A555" s="2">
        <f>IF(_xlfn.CONCAT(B555:C555)=_xlfn.CONCAT(B554:C554),MAX($A$2:A554),MAX($A$2:A554)+1)</f>
        <v>150</v>
      </c>
      <c r="B555" s="3"/>
      <c r="C555" s="2"/>
      <c r="D555" s="47">
        <f>_xlfn.XLOOKUP(C555,Proveedores!A:A,Proveedores!B:B)</f>
        <v>0</v>
      </c>
      <c r="E555" s="2"/>
      <c r="F555" s="2">
        <f>_xlfn.XLOOKUP(E555,Productos!A:A,Productos!B:B)</f>
        <v>0</v>
      </c>
      <c r="G555" s="2" t="e">
        <f>_xlfn.XLOOKUP(F555,Productos!B:B,Productos!C:C)</f>
        <v>#N/A</v>
      </c>
      <c r="H555" s="12"/>
      <c r="I555" s="10"/>
      <c r="J555" s="10"/>
      <c r="K555" s="10">
        <f t="shared" si="10"/>
        <v>0</v>
      </c>
    </row>
    <row r="556" spans="1:11" x14ac:dyDescent="0.3">
      <c r="A556" s="2">
        <f>IF(_xlfn.CONCAT(B556:C556)=_xlfn.CONCAT(B555:C555),MAX($A$2:A555),MAX($A$2:A555)+1)</f>
        <v>150</v>
      </c>
      <c r="B556" s="3"/>
      <c r="C556" s="2"/>
      <c r="D556" s="47">
        <f>_xlfn.XLOOKUP(C556,Proveedores!A:A,Proveedores!B:B)</f>
        <v>0</v>
      </c>
      <c r="E556" s="2"/>
      <c r="F556" s="2">
        <f>_xlfn.XLOOKUP(E556,Productos!A:A,Productos!B:B)</f>
        <v>0</v>
      </c>
      <c r="G556" s="2" t="e">
        <f>_xlfn.XLOOKUP(F556,Productos!B:B,Productos!C:C)</f>
        <v>#N/A</v>
      </c>
      <c r="H556" s="12"/>
      <c r="I556" s="10"/>
      <c r="J556" s="10"/>
      <c r="K556" s="10">
        <f t="shared" si="10"/>
        <v>0</v>
      </c>
    </row>
    <row r="557" spans="1:11" x14ac:dyDescent="0.3">
      <c r="A557" s="2">
        <f>IF(_xlfn.CONCAT(B557:C557)=_xlfn.CONCAT(B556:C556),MAX($A$2:A556),MAX($A$2:A556)+1)</f>
        <v>150</v>
      </c>
      <c r="B557" s="3"/>
      <c r="C557" s="2"/>
      <c r="D557" s="47">
        <f>_xlfn.XLOOKUP(C557,Proveedores!A:A,Proveedores!B:B)</f>
        <v>0</v>
      </c>
      <c r="E557" s="2"/>
      <c r="F557" s="2">
        <f>_xlfn.XLOOKUP(E557,Productos!A:A,Productos!B:B)</f>
        <v>0</v>
      </c>
      <c r="G557" s="2" t="e">
        <f>_xlfn.XLOOKUP(F557,Productos!B:B,Productos!C:C)</f>
        <v>#N/A</v>
      </c>
      <c r="H557" s="12"/>
      <c r="I557" s="10"/>
      <c r="J557" s="10"/>
      <c r="K557" s="10">
        <f t="shared" si="10"/>
        <v>0</v>
      </c>
    </row>
    <row r="558" spans="1:11" x14ac:dyDescent="0.3">
      <c r="A558" s="2">
        <f>IF(_xlfn.CONCAT(B558:C558)=_xlfn.CONCAT(B557:C557),MAX($A$2:A557),MAX($A$2:A557)+1)</f>
        <v>150</v>
      </c>
      <c r="B558" s="3"/>
      <c r="C558" s="2"/>
      <c r="D558" s="47">
        <f>_xlfn.XLOOKUP(C558,Proveedores!A:A,Proveedores!B:B)</f>
        <v>0</v>
      </c>
      <c r="E558" s="2"/>
      <c r="F558" s="2">
        <f>_xlfn.XLOOKUP(E558,Productos!A:A,Productos!B:B)</f>
        <v>0</v>
      </c>
      <c r="G558" s="2" t="e">
        <f>_xlfn.XLOOKUP(F558,Productos!B:B,Productos!C:C)</f>
        <v>#N/A</v>
      </c>
      <c r="H558" s="12"/>
      <c r="I558" s="10"/>
      <c r="J558" s="10"/>
      <c r="K558" s="10">
        <f t="shared" si="10"/>
        <v>0</v>
      </c>
    </row>
    <row r="559" spans="1:11" x14ac:dyDescent="0.3">
      <c r="A559" s="2">
        <f>IF(_xlfn.CONCAT(B559:C559)=_xlfn.CONCAT(B558:C558),MAX($A$2:A558),MAX($A$2:A558)+1)</f>
        <v>150</v>
      </c>
      <c r="B559" s="3"/>
      <c r="C559" s="2"/>
      <c r="D559" s="47">
        <f>_xlfn.XLOOKUP(C559,Proveedores!A:A,Proveedores!B:B)</f>
        <v>0</v>
      </c>
      <c r="E559" s="2"/>
      <c r="F559" s="2">
        <f>_xlfn.XLOOKUP(E559,Productos!A:A,Productos!B:B)</f>
        <v>0</v>
      </c>
      <c r="G559" s="2" t="e">
        <f>_xlfn.XLOOKUP(F559,Productos!B:B,Productos!C:C)</f>
        <v>#N/A</v>
      </c>
      <c r="H559" s="12"/>
      <c r="I559" s="10"/>
      <c r="J559" s="10"/>
      <c r="K559" s="10">
        <f t="shared" si="10"/>
        <v>0</v>
      </c>
    </row>
    <row r="560" spans="1:11" x14ac:dyDescent="0.3">
      <c r="A560" s="2">
        <f>IF(_xlfn.CONCAT(B560:C560)=_xlfn.CONCAT(B559:C559),MAX($A$2:A559),MAX($A$2:A559)+1)</f>
        <v>150</v>
      </c>
      <c r="B560" s="3"/>
      <c r="C560" s="2"/>
      <c r="D560" s="47">
        <f>_xlfn.XLOOKUP(C560,Proveedores!A:A,Proveedores!B:B)</f>
        <v>0</v>
      </c>
      <c r="E560" s="2"/>
      <c r="F560" s="2">
        <f>_xlfn.XLOOKUP(E560,Productos!A:A,Productos!B:B)</f>
        <v>0</v>
      </c>
      <c r="G560" s="2" t="e">
        <f>_xlfn.XLOOKUP(F560,Productos!B:B,Productos!C:C)</f>
        <v>#N/A</v>
      </c>
      <c r="H560" s="12"/>
      <c r="I560" s="10"/>
      <c r="J560" s="10"/>
      <c r="K560" s="10">
        <f t="shared" si="10"/>
        <v>0</v>
      </c>
    </row>
    <row r="561" spans="1:11" x14ac:dyDescent="0.3">
      <c r="A561" s="2">
        <f>IF(_xlfn.CONCAT(B561:C561)=_xlfn.CONCAT(B560:C560),MAX($A$2:A560),MAX($A$2:A560)+1)</f>
        <v>150</v>
      </c>
      <c r="B561" s="3"/>
      <c r="C561" s="2"/>
      <c r="D561" s="47">
        <f>_xlfn.XLOOKUP(C561,Proveedores!A:A,Proveedores!B:B)</f>
        <v>0</v>
      </c>
      <c r="E561" s="2"/>
      <c r="F561" s="2">
        <f>_xlfn.XLOOKUP(E561,Productos!A:A,Productos!B:B)</f>
        <v>0</v>
      </c>
      <c r="G561" s="2" t="e">
        <f>_xlfn.XLOOKUP(F561,Productos!B:B,Productos!C:C)</f>
        <v>#N/A</v>
      </c>
      <c r="H561" s="12"/>
      <c r="I561" s="10"/>
      <c r="J561" s="10"/>
      <c r="K561" s="10">
        <f t="shared" si="10"/>
        <v>0</v>
      </c>
    </row>
    <row r="562" spans="1:11" x14ac:dyDescent="0.3">
      <c r="A562" s="2">
        <f>IF(_xlfn.CONCAT(B562:C562)=_xlfn.CONCAT(B561:C561),MAX($A$2:A561),MAX($A$2:A561)+1)</f>
        <v>150</v>
      </c>
      <c r="B562" s="3"/>
      <c r="C562" s="2"/>
      <c r="D562" s="47">
        <f>_xlfn.XLOOKUP(C562,Proveedores!A:A,Proveedores!B:B)</f>
        <v>0</v>
      </c>
      <c r="E562" s="2"/>
      <c r="F562" s="2">
        <f>_xlfn.XLOOKUP(E562,Productos!A:A,Productos!B:B)</f>
        <v>0</v>
      </c>
      <c r="G562" s="2" t="e">
        <f>_xlfn.XLOOKUP(F562,Productos!B:B,Productos!C:C)</f>
        <v>#N/A</v>
      </c>
      <c r="H562" s="12"/>
      <c r="I562" s="10"/>
      <c r="J562" s="10"/>
      <c r="K562" s="10">
        <f t="shared" si="10"/>
        <v>0</v>
      </c>
    </row>
    <row r="563" spans="1:11" x14ac:dyDescent="0.3">
      <c r="A563" s="2">
        <f>IF(_xlfn.CONCAT(B563:C563)=_xlfn.CONCAT(B562:C562),MAX($A$2:A562),MAX($A$2:A562)+1)</f>
        <v>150</v>
      </c>
      <c r="B563" s="3"/>
      <c r="C563" s="2"/>
      <c r="D563" s="47">
        <f>_xlfn.XLOOKUP(C563,Proveedores!A:A,Proveedores!B:B)</f>
        <v>0</v>
      </c>
      <c r="E563" s="2"/>
      <c r="F563" s="2">
        <f>_xlfn.XLOOKUP(E563,Productos!A:A,Productos!B:B)</f>
        <v>0</v>
      </c>
      <c r="G563" s="2" t="e">
        <f>_xlfn.XLOOKUP(F563,Productos!B:B,Productos!C:C)</f>
        <v>#N/A</v>
      </c>
      <c r="H563" s="12"/>
      <c r="I563" s="10"/>
      <c r="J563" s="10"/>
      <c r="K563" s="10">
        <f t="shared" si="10"/>
        <v>0</v>
      </c>
    </row>
    <row r="564" spans="1:11" x14ac:dyDescent="0.3">
      <c r="A564" s="2">
        <f>IF(_xlfn.CONCAT(B564:C564)=_xlfn.CONCAT(B563:C563),MAX($A$2:A563),MAX($A$2:A563)+1)</f>
        <v>150</v>
      </c>
      <c r="B564" s="3"/>
      <c r="C564" s="2"/>
      <c r="D564" s="47">
        <f>_xlfn.XLOOKUP(C564,Proveedores!A:A,Proveedores!B:B)</f>
        <v>0</v>
      </c>
      <c r="E564" s="2"/>
      <c r="F564" s="2">
        <f>_xlfn.XLOOKUP(E564,Productos!A:A,Productos!B:B)</f>
        <v>0</v>
      </c>
      <c r="G564" s="2" t="e">
        <f>_xlfn.XLOOKUP(F564,Productos!B:B,Productos!C:C)</f>
        <v>#N/A</v>
      </c>
      <c r="H564" s="12"/>
      <c r="I564" s="10"/>
      <c r="J564" s="10"/>
      <c r="K564" s="10">
        <f t="shared" si="10"/>
        <v>0</v>
      </c>
    </row>
    <row r="565" spans="1:11" x14ac:dyDescent="0.3">
      <c r="A565" s="2">
        <f>IF(_xlfn.CONCAT(B565:C565)=_xlfn.CONCAT(B564:C564),MAX($A$2:A564),MAX($A$2:A564)+1)</f>
        <v>150</v>
      </c>
      <c r="B565" s="3"/>
      <c r="C565" s="2"/>
      <c r="D565" s="47">
        <f>_xlfn.XLOOKUP(C565,Proveedores!A:A,Proveedores!B:B)</f>
        <v>0</v>
      </c>
      <c r="E565" s="2"/>
      <c r="F565" s="2">
        <f>_xlfn.XLOOKUP(E565,Productos!A:A,Productos!B:B)</f>
        <v>0</v>
      </c>
      <c r="G565" s="2" t="e">
        <f>_xlfn.XLOOKUP(F565,Productos!B:B,Productos!C:C)</f>
        <v>#N/A</v>
      </c>
      <c r="H565" s="12"/>
      <c r="I565" s="10"/>
      <c r="J565" s="10"/>
      <c r="K565" s="10">
        <f t="shared" si="10"/>
        <v>0</v>
      </c>
    </row>
    <row r="566" spans="1:11" x14ac:dyDescent="0.3">
      <c r="A566" s="2">
        <f>IF(_xlfn.CONCAT(B566:C566)=_xlfn.CONCAT(B565:C565),MAX($A$2:A565),MAX($A$2:A565)+1)</f>
        <v>150</v>
      </c>
      <c r="B566" s="3"/>
      <c r="C566" s="2"/>
      <c r="D566" s="47">
        <f>_xlfn.XLOOKUP(C566,Proveedores!A:A,Proveedores!B:B)</f>
        <v>0</v>
      </c>
      <c r="E566" s="2"/>
      <c r="F566" s="2">
        <f>_xlfn.XLOOKUP(E566,Productos!A:A,Productos!B:B)</f>
        <v>0</v>
      </c>
      <c r="G566" s="2" t="e">
        <f>_xlfn.XLOOKUP(F566,Productos!B:B,Productos!C:C)</f>
        <v>#N/A</v>
      </c>
      <c r="H566" s="12"/>
      <c r="I566" s="10"/>
      <c r="J566" s="10"/>
      <c r="K566" s="10">
        <f t="shared" si="10"/>
        <v>0</v>
      </c>
    </row>
    <row r="567" spans="1:11" x14ac:dyDescent="0.3">
      <c r="A567" s="2">
        <f>IF(_xlfn.CONCAT(B567:C567)=_xlfn.CONCAT(B566:C566),MAX($A$2:A566),MAX($A$2:A566)+1)</f>
        <v>150</v>
      </c>
      <c r="B567" s="3"/>
      <c r="C567" s="2"/>
      <c r="D567" s="47">
        <f>_xlfn.XLOOKUP(C567,Proveedores!A:A,Proveedores!B:B)</f>
        <v>0</v>
      </c>
      <c r="E567" s="2"/>
      <c r="F567" s="2">
        <f>_xlfn.XLOOKUP(E567,Productos!A:A,Productos!B:B)</f>
        <v>0</v>
      </c>
      <c r="G567" s="2" t="e">
        <f>_xlfn.XLOOKUP(F567,Productos!B:B,Productos!C:C)</f>
        <v>#N/A</v>
      </c>
      <c r="H567" s="12"/>
      <c r="I567" s="10"/>
      <c r="J567" s="10"/>
      <c r="K567" s="10">
        <f t="shared" si="10"/>
        <v>0</v>
      </c>
    </row>
    <row r="568" spans="1:11" x14ac:dyDescent="0.3">
      <c r="A568" s="2">
        <f>IF(_xlfn.CONCAT(B568:C568)=_xlfn.CONCAT(B567:C567),MAX($A$2:A567),MAX($A$2:A567)+1)</f>
        <v>150</v>
      </c>
      <c r="B568" s="3"/>
      <c r="C568" s="2"/>
      <c r="D568" s="47">
        <f>_xlfn.XLOOKUP(C568,Proveedores!A:A,Proveedores!B:B)</f>
        <v>0</v>
      </c>
      <c r="E568" s="2"/>
      <c r="F568" s="2">
        <f>_xlfn.XLOOKUP(E568,Productos!A:A,Productos!B:B)</f>
        <v>0</v>
      </c>
      <c r="G568" s="2" t="e">
        <f>_xlfn.XLOOKUP(F568,Productos!B:B,Productos!C:C)</f>
        <v>#N/A</v>
      </c>
      <c r="H568" s="12"/>
      <c r="I568" s="10"/>
      <c r="J568" s="10"/>
      <c r="K568" s="10">
        <f t="shared" si="10"/>
        <v>0</v>
      </c>
    </row>
    <row r="569" spans="1:11" x14ac:dyDescent="0.3">
      <c r="A569" s="2">
        <f>IF(_xlfn.CONCAT(B569:C569)=_xlfn.CONCAT(B568:C568),MAX($A$2:A568),MAX($A$2:A568)+1)</f>
        <v>150</v>
      </c>
      <c r="B569" s="3"/>
      <c r="C569" s="2"/>
      <c r="D569" s="47">
        <f>_xlfn.XLOOKUP(C569,Proveedores!A:A,Proveedores!B:B)</f>
        <v>0</v>
      </c>
      <c r="E569" s="2"/>
      <c r="F569" s="2">
        <f>_xlfn.XLOOKUP(E569,Productos!A:A,Productos!B:B)</f>
        <v>0</v>
      </c>
      <c r="G569" s="2" t="e">
        <f>_xlfn.XLOOKUP(F569,Productos!B:B,Productos!C:C)</f>
        <v>#N/A</v>
      </c>
      <c r="H569" s="12"/>
      <c r="I569" s="10"/>
      <c r="J569" s="10"/>
      <c r="K569" s="10">
        <f t="shared" si="10"/>
        <v>0</v>
      </c>
    </row>
    <row r="570" spans="1:11" x14ac:dyDescent="0.3">
      <c r="A570" s="2">
        <f>IF(_xlfn.CONCAT(B570:C570)=_xlfn.CONCAT(B569:C569),MAX($A$2:A569),MAX($A$2:A569)+1)</f>
        <v>150</v>
      </c>
      <c r="B570" s="3"/>
      <c r="C570" s="2"/>
      <c r="D570" s="47">
        <f>_xlfn.XLOOKUP(C570,Proveedores!A:A,Proveedores!B:B)</f>
        <v>0</v>
      </c>
      <c r="E570" s="2"/>
      <c r="F570" s="2">
        <f>_xlfn.XLOOKUP(E570,Productos!A:A,Productos!B:B)</f>
        <v>0</v>
      </c>
      <c r="G570" s="2" t="e">
        <f>_xlfn.XLOOKUP(F570,Productos!B:B,Productos!C:C)</f>
        <v>#N/A</v>
      </c>
      <c r="H570" s="12"/>
      <c r="I570" s="10"/>
      <c r="J570" s="10"/>
      <c r="K570" s="10">
        <f t="shared" si="10"/>
        <v>0</v>
      </c>
    </row>
    <row r="571" spans="1:11" x14ac:dyDescent="0.3">
      <c r="A571" s="2">
        <f>IF(_xlfn.CONCAT(B571:C571)=_xlfn.CONCAT(B570:C570),MAX($A$2:A570),MAX($A$2:A570)+1)</f>
        <v>150</v>
      </c>
      <c r="B571" s="3"/>
      <c r="C571" s="2"/>
      <c r="D571" s="47">
        <f>_xlfn.XLOOKUP(C571,Proveedores!A:A,Proveedores!B:B)</f>
        <v>0</v>
      </c>
      <c r="E571" s="2"/>
      <c r="F571" s="2">
        <f>_xlfn.XLOOKUP(E571,Productos!A:A,Productos!B:B)</f>
        <v>0</v>
      </c>
      <c r="G571" s="2" t="e">
        <f>_xlfn.XLOOKUP(F571,Productos!B:B,Productos!C:C)</f>
        <v>#N/A</v>
      </c>
      <c r="H571" s="12"/>
      <c r="I571" s="10"/>
      <c r="J571" s="10"/>
      <c r="K571" s="10">
        <f t="shared" si="10"/>
        <v>0</v>
      </c>
    </row>
    <row r="572" spans="1:11" x14ac:dyDescent="0.3">
      <c r="A572" s="2">
        <f>IF(_xlfn.CONCAT(B572:C572)=_xlfn.CONCAT(B571:C571),MAX($A$2:A571),MAX($A$2:A571)+1)</f>
        <v>150</v>
      </c>
      <c r="B572" s="3"/>
      <c r="C572" s="2"/>
      <c r="D572" s="47">
        <f>_xlfn.XLOOKUP(C572,Proveedores!A:A,Proveedores!B:B)</f>
        <v>0</v>
      </c>
      <c r="E572" s="2"/>
      <c r="F572" s="2">
        <f>_xlfn.XLOOKUP(E572,Productos!A:A,Productos!B:B)</f>
        <v>0</v>
      </c>
      <c r="G572" s="2" t="e">
        <f>_xlfn.XLOOKUP(F572,Productos!B:B,Productos!C:C)</f>
        <v>#N/A</v>
      </c>
      <c r="H572" s="12"/>
      <c r="I572" s="10"/>
      <c r="J572" s="10"/>
      <c r="K572" s="10">
        <f t="shared" si="10"/>
        <v>0</v>
      </c>
    </row>
    <row r="573" spans="1:11" x14ac:dyDescent="0.3">
      <c r="A573" s="2">
        <f>IF(_xlfn.CONCAT(B573:C573)=_xlfn.CONCAT(B572:C572),MAX($A$2:A572),MAX($A$2:A572)+1)</f>
        <v>150</v>
      </c>
      <c r="B573" s="3"/>
      <c r="C573" s="2"/>
      <c r="D573" s="47">
        <f>_xlfn.XLOOKUP(C573,Proveedores!A:A,Proveedores!B:B)</f>
        <v>0</v>
      </c>
      <c r="E573" s="2"/>
      <c r="F573" s="2">
        <f>_xlfn.XLOOKUP(E573,Productos!A:A,Productos!B:B)</f>
        <v>0</v>
      </c>
      <c r="G573" s="2" t="e">
        <f>_xlfn.XLOOKUP(F573,Productos!B:B,Productos!C:C)</f>
        <v>#N/A</v>
      </c>
      <c r="H573" s="12"/>
      <c r="I573" s="10"/>
      <c r="J573" s="10"/>
      <c r="K573" s="10">
        <f t="shared" si="10"/>
        <v>0</v>
      </c>
    </row>
    <row r="574" spans="1:11" x14ac:dyDescent="0.3">
      <c r="A574" s="2">
        <f>IF(_xlfn.CONCAT(B574:C574)=_xlfn.CONCAT(B573:C573),MAX($A$2:A573),MAX($A$2:A573)+1)</f>
        <v>150</v>
      </c>
      <c r="B574" s="3"/>
      <c r="C574" s="2"/>
      <c r="D574" s="47">
        <f>_xlfn.XLOOKUP(C574,Proveedores!A:A,Proveedores!B:B)</f>
        <v>0</v>
      </c>
      <c r="E574" s="2"/>
      <c r="F574" s="2">
        <f>_xlfn.XLOOKUP(E574,Productos!A:A,Productos!B:B)</f>
        <v>0</v>
      </c>
      <c r="G574" s="2" t="e">
        <f>_xlfn.XLOOKUP(F574,Productos!B:B,Productos!C:C)</f>
        <v>#N/A</v>
      </c>
      <c r="H574" s="12"/>
      <c r="I574" s="10"/>
      <c r="J574" s="10"/>
      <c r="K574" s="10">
        <f t="shared" si="10"/>
        <v>0</v>
      </c>
    </row>
    <row r="575" spans="1:11" x14ac:dyDescent="0.3">
      <c r="A575" s="2">
        <f>IF(_xlfn.CONCAT(B575:C575)=_xlfn.CONCAT(B574:C574),MAX($A$2:A574),MAX($A$2:A574)+1)</f>
        <v>150</v>
      </c>
      <c r="B575" s="3"/>
      <c r="C575" s="2"/>
      <c r="D575" s="47">
        <f>_xlfn.XLOOKUP(C575,Proveedores!A:A,Proveedores!B:B)</f>
        <v>0</v>
      </c>
      <c r="E575" s="2"/>
      <c r="F575" s="2">
        <f>_xlfn.XLOOKUP(E575,Productos!A:A,Productos!B:B)</f>
        <v>0</v>
      </c>
      <c r="G575" s="2" t="e">
        <f>_xlfn.XLOOKUP(F575,Productos!B:B,Productos!C:C)</f>
        <v>#N/A</v>
      </c>
      <c r="H575" s="12"/>
      <c r="I575" s="10"/>
      <c r="J575" s="10"/>
      <c r="K575" s="10">
        <f t="shared" si="10"/>
        <v>0</v>
      </c>
    </row>
    <row r="576" spans="1:11" x14ac:dyDescent="0.3">
      <c r="A576" s="2">
        <f>IF(_xlfn.CONCAT(B576:C576)=_xlfn.CONCAT(B575:C575),MAX($A$2:A575),MAX($A$2:A575)+1)</f>
        <v>150</v>
      </c>
      <c r="B576" s="3"/>
      <c r="C576" s="2"/>
      <c r="D576" s="47">
        <f>_xlfn.XLOOKUP(C576,Proveedores!A:A,Proveedores!B:B)</f>
        <v>0</v>
      </c>
      <c r="E576" s="2"/>
      <c r="F576" s="2">
        <f>_xlfn.XLOOKUP(E576,Productos!A:A,Productos!B:B)</f>
        <v>0</v>
      </c>
      <c r="G576" s="2" t="e">
        <f>_xlfn.XLOOKUP(F576,Productos!B:B,Productos!C:C)</f>
        <v>#N/A</v>
      </c>
      <c r="H576" s="12"/>
      <c r="I576" s="10"/>
      <c r="J576" s="10"/>
      <c r="K576" s="10">
        <f t="shared" si="10"/>
        <v>0</v>
      </c>
    </row>
    <row r="577" spans="1:11" x14ac:dyDescent="0.3">
      <c r="A577" s="2">
        <f>IF(_xlfn.CONCAT(B577:C577)=_xlfn.CONCAT(B576:C576),MAX($A$2:A576),MAX($A$2:A576)+1)</f>
        <v>150</v>
      </c>
      <c r="B577" s="3"/>
      <c r="C577" s="2"/>
      <c r="D577" s="47">
        <f>_xlfn.XLOOKUP(C577,Proveedores!A:A,Proveedores!B:B)</f>
        <v>0</v>
      </c>
      <c r="E577" s="2"/>
      <c r="F577" s="2">
        <f>_xlfn.XLOOKUP(E577,Productos!A:A,Productos!B:B)</f>
        <v>0</v>
      </c>
      <c r="G577" s="2" t="e">
        <f>_xlfn.XLOOKUP(F577,Productos!B:B,Productos!C:C)</f>
        <v>#N/A</v>
      </c>
      <c r="H577" s="12"/>
      <c r="I577" s="10"/>
      <c r="J577" s="10"/>
      <c r="K577" s="10">
        <f t="shared" si="10"/>
        <v>0</v>
      </c>
    </row>
    <row r="578" spans="1:11" x14ac:dyDescent="0.3">
      <c r="A578" s="2">
        <f>IF(_xlfn.CONCAT(B578:C578)=_xlfn.CONCAT(B577:C577),MAX($A$2:A577),MAX($A$2:A577)+1)</f>
        <v>150</v>
      </c>
      <c r="B578" s="3"/>
      <c r="C578" s="2"/>
      <c r="D578" s="47">
        <f>_xlfn.XLOOKUP(C578,Proveedores!A:A,Proveedores!B:B)</f>
        <v>0</v>
      </c>
      <c r="E578" s="2"/>
      <c r="F578" s="2">
        <f>_xlfn.XLOOKUP(E578,Productos!A:A,Productos!B:B)</f>
        <v>0</v>
      </c>
      <c r="G578" s="2" t="e">
        <f>_xlfn.XLOOKUP(F578,Productos!B:B,Productos!C:C)</f>
        <v>#N/A</v>
      </c>
      <c r="H578" s="12"/>
      <c r="I578" s="10"/>
      <c r="J578" s="10"/>
      <c r="K578" s="10">
        <f t="shared" ref="K578:K609" si="11">ROUND((H578*I578)-J578, 0)</f>
        <v>0</v>
      </c>
    </row>
    <row r="579" spans="1:11" x14ac:dyDescent="0.3">
      <c r="A579" s="2">
        <f>IF(_xlfn.CONCAT(B579:C579)=_xlfn.CONCAT(B578:C578),MAX($A$2:A578),MAX($A$2:A578)+1)</f>
        <v>150</v>
      </c>
      <c r="B579" s="3"/>
      <c r="C579" s="2"/>
      <c r="D579" s="47">
        <f>_xlfn.XLOOKUP(C579,Proveedores!A:A,Proveedores!B:B)</f>
        <v>0</v>
      </c>
      <c r="E579" s="2"/>
      <c r="F579" s="2">
        <f>_xlfn.XLOOKUP(E579,Productos!A:A,Productos!B:B)</f>
        <v>0</v>
      </c>
      <c r="G579" s="2" t="e">
        <f>_xlfn.XLOOKUP(F579,Productos!B:B,Productos!C:C)</f>
        <v>#N/A</v>
      </c>
      <c r="H579" s="12"/>
      <c r="I579" s="10"/>
      <c r="J579" s="10"/>
      <c r="K579" s="10">
        <f t="shared" si="11"/>
        <v>0</v>
      </c>
    </row>
    <row r="580" spans="1:11" x14ac:dyDescent="0.3">
      <c r="A580" s="2">
        <f>IF(_xlfn.CONCAT(B580:C580)=_xlfn.CONCAT(B579:C579),MAX($A$2:A579),MAX($A$2:A579)+1)</f>
        <v>150</v>
      </c>
      <c r="B580" s="3"/>
      <c r="C580" s="2"/>
      <c r="D580" s="47">
        <f>_xlfn.XLOOKUP(C580,Proveedores!A:A,Proveedores!B:B)</f>
        <v>0</v>
      </c>
      <c r="E580" s="2"/>
      <c r="F580" s="2">
        <f>_xlfn.XLOOKUP(E580,Productos!A:A,Productos!B:B)</f>
        <v>0</v>
      </c>
      <c r="G580" s="2" t="e">
        <f>_xlfn.XLOOKUP(F580,Productos!B:B,Productos!C:C)</f>
        <v>#N/A</v>
      </c>
      <c r="H580" s="12"/>
      <c r="I580" s="10"/>
      <c r="J580" s="10"/>
      <c r="K580" s="10">
        <f t="shared" si="11"/>
        <v>0</v>
      </c>
    </row>
    <row r="581" spans="1:11" x14ac:dyDescent="0.3">
      <c r="A581" s="2">
        <f>IF(_xlfn.CONCAT(B581:C581)=_xlfn.CONCAT(B580:C580),MAX($A$2:A580),MAX($A$2:A580)+1)</f>
        <v>150</v>
      </c>
      <c r="B581" s="3"/>
      <c r="C581" s="2"/>
      <c r="D581" s="47">
        <f>_xlfn.XLOOKUP(C581,Proveedores!A:A,Proveedores!B:B)</f>
        <v>0</v>
      </c>
      <c r="E581" s="2"/>
      <c r="F581" s="2">
        <f>_xlfn.XLOOKUP(E581,Productos!A:A,Productos!B:B)</f>
        <v>0</v>
      </c>
      <c r="G581" s="2" t="e">
        <f>_xlfn.XLOOKUP(F581,Productos!B:B,Productos!C:C)</f>
        <v>#N/A</v>
      </c>
      <c r="H581" s="12"/>
      <c r="I581" s="10"/>
      <c r="J581" s="10"/>
      <c r="K581" s="10">
        <f t="shared" si="11"/>
        <v>0</v>
      </c>
    </row>
    <row r="582" spans="1:11" x14ac:dyDescent="0.3">
      <c r="A582" s="2">
        <f>IF(_xlfn.CONCAT(B582:C582)=_xlfn.CONCAT(B581:C581),MAX($A$2:A581),MAX($A$2:A581)+1)</f>
        <v>150</v>
      </c>
      <c r="B582" s="3"/>
      <c r="C582" s="2"/>
      <c r="D582" s="47">
        <f>_xlfn.XLOOKUP(C582,Proveedores!A:A,Proveedores!B:B)</f>
        <v>0</v>
      </c>
      <c r="E582" s="2"/>
      <c r="F582" s="2">
        <f>_xlfn.XLOOKUP(E582,Productos!A:A,Productos!B:B)</f>
        <v>0</v>
      </c>
      <c r="G582" s="2" t="e">
        <f>_xlfn.XLOOKUP(F582,Productos!B:B,Productos!C:C)</f>
        <v>#N/A</v>
      </c>
      <c r="H582" s="12"/>
      <c r="I582" s="10"/>
      <c r="J582" s="10"/>
      <c r="K582" s="10">
        <f t="shared" si="11"/>
        <v>0</v>
      </c>
    </row>
    <row r="583" spans="1:11" x14ac:dyDescent="0.3">
      <c r="A583" s="2">
        <f>IF(_xlfn.CONCAT(B583:C583)=_xlfn.CONCAT(B582:C582),MAX($A$2:A582),MAX($A$2:A582)+1)</f>
        <v>150</v>
      </c>
      <c r="B583" s="3"/>
      <c r="C583" s="2"/>
      <c r="D583" s="47">
        <f>_xlfn.XLOOKUP(C583,Proveedores!A:A,Proveedores!B:B)</f>
        <v>0</v>
      </c>
      <c r="E583" s="2"/>
      <c r="F583" s="2">
        <f>_xlfn.XLOOKUP(E583,Productos!A:A,Productos!B:B)</f>
        <v>0</v>
      </c>
      <c r="G583" s="2" t="e">
        <f>_xlfn.XLOOKUP(F583,Productos!B:B,Productos!C:C)</f>
        <v>#N/A</v>
      </c>
      <c r="H583" s="12"/>
      <c r="I583" s="10"/>
      <c r="J583" s="10"/>
      <c r="K583" s="10">
        <f t="shared" si="11"/>
        <v>0</v>
      </c>
    </row>
    <row r="584" spans="1:11" x14ac:dyDescent="0.3">
      <c r="A584" s="2">
        <f>IF(_xlfn.CONCAT(B584:C584)=_xlfn.CONCAT(B583:C583),MAX($A$2:A583),MAX($A$2:A583)+1)</f>
        <v>150</v>
      </c>
      <c r="B584" s="3"/>
      <c r="C584" s="2"/>
      <c r="D584" s="47">
        <f>_xlfn.XLOOKUP(C584,Proveedores!A:A,Proveedores!B:B)</f>
        <v>0</v>
      </c>
      <c r="E584" s="2"/>
      <c r="F584" s="2">
        <f>_xlfn.XLOOKUP(E584,Productos!A:A,Productos!B:B)</f>
        <v>0</v>
      </c>
      <c r="G584" s="2" t="e">
        <f>_xlfn.XLOOKUP(F584,Productos!B:B,Productos!C:C)</f>
        <v>#N/A</v>
      </c>
      <c r="H584" s="12"/>
      <c r="I584" s="10"/>
      <c r="J584" s="10"/>
      <c r="K584" s="10">
        <f t="shared" si="11"/>
        <v>0</v>
      </c>
    </row>
    <row r="585" spans="1:11" x14ac:dyDescent="0.3">
      <c r="A585" s="2">
        <f>IF(_xlfn.CONCAT(B585:C585)=_xlfn.CONCAT(B584:C584),MAX($A$2:A584),MAX($A$2:A584)+1)</f>
        <v>150</v>
      </c>
      <c r="B585" s="3"/>
      <c r="C585" s="2"/>
      <c r="D585" s="47">
        <f>_xlfn.XLOOKUP(C585,Proveedores!A:A,Proveedores!B:B)</f>
        <v>0</v>
      </c>
      <c r="E585" s="2"/>
      <c r="F585" s="2">
        <f>_xlfn.XLOOKUP(E585,Productos!A:A,Productos!B:B)</f>
        <v>0</v>
      </c>
      <c r="G585" s="2" t="e">
        <f>_xlfn.XLOOKUP(F585,Productos!B:B,Productos!C:C)</f>
        <v>#N/A</v>
      </c>
      <c r="H585" s="12"/>
      <c r="I585" s="10"/>
      <c r="J585" s="10"/>
      <c r="K585" s="10">
        <f t="shared" si="11"/>
        <v>0</v>
      </c>
    </row>
    <row r="586" spans="1:11" x14ac:dyDescent="0.3">
      <c r="A586" s="2">
        <f>IF(_xlfn.CONCAT(B586:C586)=_xlfn.CONCAT(B585:C585),MAX($A$2:A585),MAX($A$2:A585)+1)</f>
        <v>150</v>
      </c>
      <c r="B586" s="3"/>
      <c r="C586" s="2"/>
      <c r="D586" s="47">
        <f>_xlfn.XLOOKUP(C586,Proveedores!A:A,Proveedores!B:B)</f>
        <v>0</v>
      </c>
      <c r="E586" s="2"/>
      <c r="F586" s="2">
        <f>_xlfn.XLOOKUP(E586,Productos!A:A,Productos!B:B)</f>
        <v>0</v>
      </c>
      <c r="G586" s="2" t="e">
        <f>_xlfn.XLOOKUP(F586,Productos!B:B,Productos!C:C)</f>
        <v>#N/A</v>
      </c>
      <c r="H586" s="12"/>
      <c r="I586" s="10"/>
      <c r="J586" s="10"/>
      <c r="K586" s="10">
        <f t="shared" si="11"/>
        <v>0</v>
      </c>
    </row>
    <row r="587" spans="1:11" x14ac:dyDescent="0.3">
      <c r="A587" s="2">
        <f>IF(_xlfn.CONCAT(B587:C587)=_xlfn.CONCAT(B586:C586),MAX($A$2:A586),MAX($A$2:A586)+1)</f>
        <v>150</v>
      </c>
      <c r="B587" s="3"/>
      <c r="C587" s="2"/>
      <c r="D587" s="47">
        <f>_xlfn.XLOOKUP(C587,Proveedores!A:A,Proveedores!B:B)</f>
        <v>0</v>
      </c>
      <c r="E587" s="2"/>
      <c r="F587" s="2">
        <f>_xlfn.XLOOKUP(E587,Productos!A:A,Productos!B:B)</f>
        <v>0</v>
      </c>
      <c r="G587" s="2" t="e">
        <f>_xlfn.XLOOKUP(F587,Productos!B:B,Productos!C:C)</f>
        <v>#N/A</v>
      </c>
      <c r="H587" s="12"/>
      <c r="I587" s="10"/>
      <c r="J587" s="10"/>
      <c r="K587" s="10">
        <f t="shared" si="11"/>
        <v>0</v>
      </c>
    </row>
    <row r="588" spans="1:11" x14ac:dyDescent="0.3">
      <c r="A588" s="2">
        <f>IF(_xlfn.CONCAT(B588:C588)=_xlfn.CONCAT(B587:C587),MAX($A$2:A587),MAX($A$2:A587)+1)</f>
        <v>150</v>
      </c>
      <c r="B588" s="3"/>
      <c r="C588" s="2"/>
      <c r="D588" s="47">
        <f>_xlfn.XLOOKUP(C588,Proveedores!A:A,Proveedores!B:B)</f>
        <v>0</v>
      </c>
      <c r="E588" s="2"/>
      <c r="F588" s="2">
        <f>_xlfn.XLOOKUP(E588,Productos!A:A,Productos!B:B)</f>
        <v>0</v>
      </c>
      <c r="G588" s="2" t="e">
        <f>_xlfn.XLOOKUP(F588,Productos!B:B,Productos!C:C)</f>
        <v>#N/A</v>
      </c>
      <c r="H588" s="12"/>
      <c r="I588" s="10"/>
      <c r="J588" s="10"/>
      <c r="K588" s="10">
        <f t="shared" si="11"/>
        <v>0</v>
      </c>
    </row>
    <row r="589" spans="1:11" x14ac:dyDescent="0.3">
      <c r="A589" s="2">
        <f>IF(_xlfn.CONCAT(B589:C589)=_xlfn.CONCAT(B588:C588),MAX($A$2:A588),MAX($A$2:A588)+1)</f>
        <v>150</v>
      </c>
      <c r="B589" s="3"/>
      <c r="C589" s="2"/>
      <c r="D589" s="47">
        <f>_xlfn.XLOOKUP(C589,Proveedores!A:A,Proveedores!B:B)</f>
        <v>0</v>
      </c>
      <c r="E589" s="2"/>
      <c r="F589" s="2">
        <f>_xlfn.XLOOKUP(E589,Productos!A:A,Productos!B:B)</f>
        <v>0</v>
      </c>
      <c r="G589" s="2" t="e">
        <f>_xlfn.XLOOKUP(F589,Productos!B:B,Productos!C:C)</f>
        <v>#N/A</v>
      </c>
      <c r="H589" s="12"/>
      <c r="I589" s="10"/>
      <c r="J589" s="10"/>
      <c r="K589" s="10">
        <f t="shared" si="11"/>
        <v>0</v>
      </c>
    </row>
    <row r="590" spans="1:11" x14ac:dyDescent="0.3">
      <c r="A590" s="2">
        <f>IF(_xlfn.CONCAT(B590:C590)=_xlfn.CONCAT(B589:C589),MAX($A$2:A589),MAX($A$2:A589)+1)</f>
        <v>150</v>
      </c>
      <c r="B590" s="3"/>
      <c r="C590" s="2"/>
      <c r="D590" s="47">
        <f>_xlfn.XLOOKUP(C590,Proveedores!A:A,Proveedores!B:B)</f>
        <v>0</v>
      </c>
      <c r="E590" s="2"/>
      <c r="F590" s="2">
        <f>_xlfn.XLOOKUP(E590,Productos!A:A,Productos!B:B)</f>
        <v>0</v>
      </c>
      <c r="G590" s="2" t="e">
        <f>_xlfn.XLOOKUP(F590,Productos!B:B,Productos!C:C)</f>
        <v>#N/A</v>
      </c>
      <c r="H590" s="12"/>
      <c r="I590" s="10"/>
      <c r="J590" s="10"/>
      <c r="K590" s="10">
        <f t="shared" si="11"/>
        <v>0</v>
      </c>
    </row>
    <row r="591" spans="1:11" x14ac:dyDescent="0.3">
      <c r="A591" s="2">
        <f>IF(_xlfn.CONCAT(B591:C591)=_xlfn.CONCAT(B590:C590),MAX($A$2:A590),MAX($A$2:A590)+1)</f>
        <v>150</v>
      </c>
      <c r="B591" s="3"/>
      <c r="C591" s="2"/>
      <c r="D591" s="47">
        <f>_xlfn.XLOOKUP(C591,Proveedores!A:A,Proveedores!B:B)</f>
        <v>0</v>
      </c>
      <c r="E591" s="2"/>
      <c r="F591" s="2">
        <f>_xlfn.XLOOKUP(E591,Productos!A:A,Productos!B:B)</f>
        <v>0</v>
      </c>
      <c r="G591" s="2" t="e">
        <f>_xlfn.XLOOKUP(F591,Productos!B:B,Productos!C:C)</f>
        <v>#N/A</v>
      </c>
      <c r="H591" s="12"/>
      <c r="I591" s="10"/>
      <c r="J591" s="10"/>
      <c r="K591" s="10">
        <f t="shared" si="11"/>
        <v>0</v>
      </c>
    </row>
    <row r="592" spans="1:11" x14ac:dyDescent="0.3">
      <c r="A592" s="2">
        <f>IF(_xlfn.CONCAT(B592:C592)=_xlfn.CONCAT(B591:C591),MAX($A$2:A591),MAX($A$2:A591)+1)</f>
        <v>150</v>
      </c>
      <c r="B592" s="3"/>
      <c r="C592" s="2"/>
      <c r="D592" s="47">
        <f>_xlfn.XLOOKUP(C592,Proveedores!A:A,Proveedores!B:B)</f>
        <v>0</v>
      </c>
      <c r="E592" s="2"/>
      <c r="F592" s="2">
        <f>_xlfn.XLOOKUP(E592,Productos!A:A,Productos!B:B)</f>
        <v>0</v>
      </c>
      <c r="G592" s="2" t="e">
        <f>_xlfn.XLOOKUP(F592,Productos!B:B,Productos!C:C)</f>
        <v>#N/A</v>
      </c>
      <c r="H592" s="12"/>
      <c r="I592" s="10"/>
      <c r="J592" s="10"/>
      <c r="K592" s="10">
        <f t="shared" si="11"/>
        <v>0</v>
      </c>
    </row>
    <row r="593" spans="1:11" x14ac:dyDescent="0.3">
      <c r="A593" s="2">
        <f>IF(_xlfn.CONCAT(B593:C593)=_xlfn.CONCAT(B592:C592),MAX($A$2:A592),MAX($A$2:A592)+1)</f>
        <v>150</v>
      </c>
      <c r="B593" s="3"/>
      <c r="C593" s="2"/>
      <c r="D593" s="47">
        <f>_xlfn.XLOOKUP(C593,Proveedores!A:A,Proveedores!B:B)</f>
        <v>0</v>
      </c>
      <c r="E593" s="2"/>
      <c r="F593" s="2">
        <f>_xlfn.XLOOKUP(E593,Productos!A:A,Productos!B:B)</f>
        <v>0</v>
      </c>
      <c r="G593" s="2" t="e">
        <f>_xlfn.XLOOKUP(F593,Productos!B:B,Productos!C:C)</f>
        <v>#N/A</v>
      </c>
      <c r="H593" s="12"/>
      <c r="I593" s="10"/>
      <c r="J593" s="10"/>
      <c r="K593" s="10">
        <f t="shared" si="11"/>
        <v>0</v>
      </c>
    </row>
    <row r="594" spans="1:11" x14ac:dyDescent="0.3">
      <c r="A594" s="2">
        <f>IF(_xlfn.CONCAT(B594:C594)=_xlfn.CONCAT(B593:C593),MAX($A$2:A593),MAX($A$2:A593)+1)</f>
        <v>150</v>
      </c>
      <c r="B594" s="3"/>
      <c r="C594" s="2"/>
      <c r="D594" s="47">
        <f>_xlfn.XLOOKUP(C594,Proveedores!A:A,Proveedores!B:B)</f>
        <v>0</v>
      </c>
      <c r="E594" s="2"/>
      <c r="F594" s="2">
        <f>_xlfn.XLOOKUP(E594,Productos!A:A,Productos!B:B)</f>
        <v>0</v>
      </c>
      <c r="G594" s="2" t="e">
        <f>_xlfn.XLOOKUP(F594,Productos!B:B,Productos!C:C)</f>
        <v>#N/A</v>
      </c>
      <c r="H594" s="12"/>
      <c r="I594" s="10"/>
      <c r="J594" s="10"/>
      <c r="K594" s="10">
        <f t="shared" si="11"/>
        <v>0</v>
      </c>
    </row>
    <row r="595" spans="1:11" x14ac:dyDescent="0.3">
      <c r="A595" s="2">
        <f>IF(_xlfn.CONCAT(B595:C595)=_xlfn.CONCAT(B594:C594),MAX($A$2:A594),MAX($A$2:A594)+1)</f>
        <v>150</v>
      </c>
      <c r="B595" s="3"/>
      <c r="C595" s="2"/>
      <c r="D595" s="47">
        <f>_xlfn.XLOOKUP(C595,Proveedores!A:A,Proveedores!B:B)</f>
        <v>0</v>
      </c>
      <c r="E595" s="2"/>
      <c r="F595" s="2">
        <f>_xlfn.XLOOKUP(E595,Productos!A:A,Productos!B:B)</f>
        <v>0</v>
      </c>
      <c r="G595" s="2" t="e">
        <f>_xlfn.XLOOKUP(F595,Productos!B:B,Productos!C:C)</f>
        <v>#N/A</v>
      </c>
      <c r="H595" s="12"/>
      <c r="I595" s="10"/>
      <c r="J595" s="10"/>
      <c r="K595" s="10">
        <f t="shared" si="11"/>
        <v>0</v>
      </c>
    </row>
    <row r="596" spans="1:11" x14ac:dyDescent="0.3">
      <c r="A596" s="2">
        <f>IF(_xlfn.CONCAT(B596:C596)=_xlfn.CONCAT(B595:C595),MAX($A$2:A595),MAX($A$2:A595)+1)</f>
        <v>150</v>
      </c>
      <c r="B596" s="3"/>
      <c r="C596" s="2"/>
      <c r="D596" s="47">
        <f>_xlfn.XLOOKUP(C596,Proveedores!A:A,Proveedores!B:B)</f>
        <v>0</v>
      </c>
      <c r="E596" s="2"/>
      <c r="F596" s="2">
        <f>_xlfn.XLOOKUP(E596,Productos!A:A,Productos!B:B)</f>
        <v>0</v>
      </c>
      <c r="G596" s="2" t="e">
        <f>_xlfn.XLOOKUP(F596,Productos!B:B,Productos!C:C)</f>
        <v>#N/A</v>
      </c>
      <c r="H596" s="12"/>
      <c r="I596" s="10"/>
      <c r="J596" s="10"/>
      <c r="K596" s="10">
        <f t="shared" si="11"/>
        <v>0</v>
      </c>
    </row>
    <row r="597" spans="1:11" x14ac:dyDescent="0.3">
      <c r="A597" s="2">
        <f>IF(_xlfn.CONCAT(B597:C597)=_xlfn.CONCAT(B596:C596),MAX($A$2:A596),MAX($A$2:A596)+1)</f>
        <v>150</v>
      </c>
      <c r="B597" s="3"/>
      <c r="C597" s="2"/>
      <c r="D597" s="47">
        <f>_xlfn.XLOOKUP(C597,Proveedores!A:A,Proveedores!B:B)</f>
        <v>0</v>
      </c>
      <c r="E597" s="2"/>
      <c r="F597" s="2">
        <f>_xlfn.XLOOKUP(E597,Productos!A:A,Productos!B:B)</f>
        <v>0</v>
      </c>
      <c r="G597" s="2" t="e">
        <f>_xlfn.XLOOKUP(F597,Productos!B:B,Productos!C:C)</f>
        <v>#N/A</v>
      </c>
      <c r="H597" s="12"/>
      <c r="I597" s="10"/>
      <c r="J597" s="10"/>
      <c r="K597" s="10">
        <f t="shared" si="11"/>
        <v>0</v>
      </c>
    </row>
    <row r="598" spans="1:11" x14ac:dyDescent="0.3">
      <c r="A598" s="2">
        <f>IF(_xlfn.CONCAT(B598:C598)=_xlfn.CONCAT(B597:C597),MAX($A$2:A597),MAX($A$2:A597)+1)</f>
        <v>150</v>
      </c>
      <c r="B598" s="3"/>
      <c r="C598" s="2"/>
      <c r="D598" s="47">
        <f>_xlfn.XLOOKUP(C598,Proveedores!A:A,Proveedores!B:B)</f>
        <v>0</v>
      </c>
      <c r="E598" s="2"/>
      <c r="F598" s="2">
        <f>_xlfn.XLOOKUP(E598,Productos!A:A,Productos!B:B)</f>
        <v>0</v>
      </c>
      <c r="G598" s="2" t="e">
        <f>_xlfn.XLOOKUP(F598,Productos!B:B,Productos!C:C)</f>
        <v>#N/A</v>
      </c>
      <c r="H598" s="12"/>
      <c r="I598" s="10"/>
      <c r="J598" s="10"/>
      <c r="K598" s="10">
        <f t="shared" si="11"/>
        <v>0</v>
      </c>
    </row>
    <row r="599" spans="1:11" x14ac:dyDescent="0.3">
      <c r="A599" s="2">
        <f>IF(_xlfn.CONCAT(B599:C599)=_xlfn.CONCAT(B598:C598),MAX($A$2:A598),MAX($A$2:A598)+1)</f>
        <v>150</v>
      </c>
      <c r="B599" s="3"/>
      <c r="C599" s="2"/>
      <c r="D599" s="47">
        <f>_xlfn.XLOOKUP(C599,Proveedores!A:A,Proveedores!B:B)</f>
        <v>0</v>
      </c>
      <c r="E599" s="2"/>
      <c r="F599" s="2">
        <f>_xlfn.XLOOKUP(E599,Productos!A:A,Productos!B:B)</f>
        <v>0</v>
      </c>
      <c r="G599" s="2" t="e">
        <f>_xlfn.XLOOKUP(F599,Productos!B:B,Productos!C:C)</f>
        <v>#N/A</v>
      </c>
      <c r="H599" s="12"/>
      <c r="I599" s="10"/>
      <c r="J599" s="10"/>
      <c r="K599" s="10">
        <f t="shared" si="11"/>
        <v>0</v>
      </c>
    </row>
    <row r="600" spans="1:11" x14ac:dyDescent="0.3">
      <c r="A600" s="2">
        <f>IF(_xlfn.CONCAT(B600:C600)=_xlfn.CONCAT(B599:C599),MAX($A$2:A599),MAX($A$2:A599)+1)</f>
        <v>150</v>
      </c>
      <c r="B600" s="3"/>
      <c r="C600" s="2"/>
      <c r="D600" s="47">
        <f>_xlfn.XLOOKUP(C600,Proveedores!A:A,Proveedores!B:B)</f>
        <v>0</v>
      </c>
      <c r="E600" s="2"/>
      <c r="F600" s="2">
        <f>_xlfn.XLOOKUP(E600,Productos!A:A,Productos!B:B)</f>
        <v>0</v>
      </c>
      <c r="G600" s="2" t="e">
        <f>_xlfn.XLOOKUP(F600,Productos!B:B,Productos!C:C)</f>
        <v>#N/A</v>
      </c>
      <c r="H600" s="12"/>
      <c r="I600" s="10"/>
      <c r="J600" s="10"/>
      <c r="K600" s="10">
        <f t="shared" si="11"/>
        <v>0</v>
      </c>
    </row>
    <row r="601" spans="1:11" x14ac:dyDescent="0.3">
      <c r="A601" s="2">
        <f>IF(_xlfn.CONCAT(B601:C601)=_xlfn.CONCAT(B600:C600),MAX($A$2:A600),MAX($A$2:A600)+1)</f>
        <v>150</v>
      </c>
      <c r="B601" s="3"/>
      <c r="C601" s="2"/>
      <c r="D601" s="47">
        <f>_xlfn.XLOOKUP(C601,Proveedores!A:A,Proveedores!B:B)</f>
        <v>0</v>
      </c>
      <c r="E601" s="2"/>
      <c r="F601" s="2">
        <f>_xlfn.XLOOKUP(E601,Productos!A:A,Productos!B:B)</f>
        <v>0</v>
      </c>
      <c r="G601" s="2" t="e">
        <f>_xlfn.XLOOKUP(F601,Productos!B:B,Productos!C:C)</f>
        <v>#N/A</v>
      </c>
      <c r="H601" s="12"/>
      <c r="I601" s="10"/>
      <c r="J601" s="10"/>
      <c r="K601" s="10">
        <f t="shared" si="11"/>
        <v>0</v>
      </c>
    </row>
    <row r="602" spans="1:11" x14ac:dyDescent="0.3">
      <c r="A602" s="2">
        <f>IF(_xlfn.CONCAT(B602:C602)=_xlfn.CONCAT(B601:C601),MAX($A$2:A601),MAX($A$2:A601)+1)</f>
        <v>150</v>
      </c>
      <c r="B602" s="3"/>
      <c r="C602" s="2"/>
      <c r="D602" s="47">
        <f>_xlfn.XLOOKUP(C602,Proveedores!A:A,Proveedores!B:B)</f>
        <v>0</v>
      </c>
      <c r="E602" s="2"/>
      <c r="F602" s="2">
        <f>_xlfn.XLOOKUP(E602,Productos!A:A,Productos!B:B)</f>
        <v>0</v>
      </c>
      <c r="G602" s="2" t="e">
        <f>_xlfn.XLOOKUP(F602,Productos!B:B,Productos!C:C)</f>
        <v>#N/A</v>
      </c>
      <c r="H602" s="12"/>
      <c r="I602" s="10"/>
      <c r="J602" s="10"/>
      <c r="K602" s="10">
        <f t="shared" si="11"/>
        <v>0</v>
      </c>
    </row>
    <row r="603" spans="1:11" x14ac:dyDescent="0.3">
      <c r="A603" s="2">
        <f>IF(_xlfn.CONCAT(B603:C603)=_xlfn.CONCAT(B602:C602),MAX($A$2:A602),MAX($A$2:A602)+1)</f>
        <v>150</v>
      </c>
      <c r="B603" s="3"/>
      <c r="C603" s="2"/>
      <c r="D603" s="47">
        <f>_xlfn.XLOOKUP(C603,Proveedores!A:A,Proveedores!B:B)</f>
        <v>0</v>
      </c>
      <c r="E603" s="2"/>
      <c r="F603" s="2">
        <f>_xlfn.XLOOKUP(E603,Productos!A:A,Productos!B:B)</f>
        <v>0</v>
      </c>
      <c r="G603" s="2" t="e">
        <f>_xlfn.XLOOKUP(F603,Productos!B:B,Productos!C:C)</f>
        <v>#N/A</v>
      </c>
      <c r="H603" s="12"/>
      <c r="I603" s="10"/>
      <c r="J603" s="10"/>
      <c r="K603" s="10">
        <f t="shared" si="11"/>
        <v>0</v>
      </c>
    </row>
    <row r="604" spans="1:11" x14ac:dyDescent="0.3">
      <c r="A604" s="2">
        <f>IF(_xlfn.CONCAT(B604:C604)=_xlfn.CONCAT(B603:C603),MAX($A$2:A603),MAX($A$2:A603)+1)</f>
        <v>150</v>
      </c>
      <c r="B604" s="3"/>
      <c r="C604" s="2"/>
      <c r="D604" s="47">
        <f>_xlfn.XLOOKUP(C604,Proveedores!A:A,Proveedores!B:B)</f>
        <v>0</v>
      </c>
      <c r="E604" s="2"/>
      <c r="F604" s="2">
        <f>_xlfn.XLOOKUP(E604,Productos!A:A,Productos!B:B)</f>
        <v>0</v>
      </c>
      <c r="G604" s="2" t="e">
        <f>_xlfn.XLOOKUP(F604,Productos!B:B,Productos!C:C)</f>
        <v>#N/A</v>
      </c>
      <c r="H604" s="12"/>
      <c r="I604" s="10"/>
      <c r="J604" s="10"/>
      <c r="K604" s="10">
        <f t="shared" si="11"/>
        <v>0</v>
      </c>
    </row>
    <row r="605" spans="1:11" x14ac:dyDescent="0.3">
      <c r="A605" s="2">
        <f>IF(_xlfn.CONCAT(B605:C605)=_xlfn.CONCAT(B604:C604),MAX($A$2:A604),MAX($A$2:A604)+1)</f>
        <v>150</v>
      </c>
      <c r="B605" s="3"/>
      <c r="C605" s="2"/>
      <c r="D605" s="47">
        <f>_xlfn.XLOOKUP(C605,Proveedores!A:A,Proveedores!B:B)</f>
        <v>0</v>
      </c>
      <c r="E605" s="2"/>
      <c r="F605" s="2">
        <f>_xlfn.XLOOKUP(E605,Productos!A:A,Productos!B:B)</f>
        <v>0</v>
      </c>
      <c r="G605" s="2" t="e">
        <f>_xlfn.XLOOKUP(F605,Productos!B:B,Productos!C:C)</f>
        <v>#N/A</v>
      </c>
      <c r="H605" s="12"/>
      <c r="I605" s="10"/>
      <c r="J605" s="10"/>
      <c r="K605" s="10">
        <f t="shared" si="11"/>
        <v>0</v>
      </c>
    </row>
    <row r="606" spans="1:11" x14ac:dyDescent="0.3">
      <c r="A606" s="2">
        <f>IF(_xlfn.CONCAT(B606:C606)=_xlfn.CONCAT(B605:C605),MAX($A$2:A605),MAX($A$2:A605)+1)</f>
        <v>150</v>
      </c>
      <c r="B606" s="3"/>
      <c r="C606" s="2"/>
      <c r="D606" s="47">
        <f>_xlfn.XLOOKUP(C606,Proveedores!A:A,Proveedores!B:B)</f>
        <v>0</v>
      </c>
      <c r="E606" s="2"/>
      <c r="F606" s="2">
        <f>_xlfn.XLOOKUP(E606,Productos!A:A,Productos!B:B)</f>
        <v>0</v>
      </c>
      <c r="G606" s="2" t="e">
        <f>_xlfn.XLOOKUP(F606,Productos!B:B,Productos!C:C)</f>
        <v>#N/A</v>
      </c>
      <c r="H606" s="12"/>
      <c r="I606" s="10"/>
      <c r="J606" s="10"/>
      <c r="K606" s="10">
        <f t="shared" si="11"/>
        <v>0</v>
      </c>
    </row>
    <row r="607" spans="1:11" x14ac:dyDescent="0.3">
      <c r="A607" s="2">
        <f>IF(_xlfn.CONCAT(B607:C607)=_xlfn.CONCAT(B606:C606),MAX($A$2:A606),MAX($A$2:A606)+1)</f>
        <v>150</v>
      </c>
      <c r="B607" s="3"/>
      <c r="C607" s="2"/>
      <c r="D607" s="47">
        <f>_xlfn.XLOOKUP(C607,Proveedores!A:A,Proveedores!B:B)</f>
        <v>0</v>
      </c>
      <c r="E607" s="2"/>
      <c r="F607" s="2">
        <f>_xlfn.XLOOKUP(E607,Productos!A:A,Productos!B:B)</f>
        <v>0</v>
      </c>
      <c r="G607" s="2" t="e">
        <f>_xlfn.XLOOKUP(F607,Productos!B:B,Productos!C:C)</f>
        <v>#N/A</v>
      </c>
      <c r="H607" s="12"/>
      <c r="I607" s="10"/>
      <c r="J607" s="10"/>
      <c r="K607" s="10">
        <f t="shared" si="11"/>
        <v>0</v>
      </c>
    </row>
    <row r="608" spans="1:11" x14ac:dyDescent="0.3">
      <c r="A608" s="2">
        <f>IF(_xlfn.CONCAT(B608:C608)=_xlfn.CONCAT(B607:C607),MAX($A$2:A607),MAX($A$2:A607)+1)</f>
        <v>150</v>
      </c>
      <c r="B608" s="3"/>
      <c r="C608" s="2"/>
      <c r="D608" s="47">
        <f>_xlfn.XLOOKUP(C608,Proveedores!A:A,Proveedores!B:B)</f>
        <v>0</v>
      </c>
      <c r="E608" s="2"/>
      <c r="F608" s="2">
        <f>_xlfn.XLOOKUP(E608,Productos!A:A,Productos!B:B)</f>
        <v>0</v>
      </c>
      <c r="G608" s="2" t="e">
        <f>_xlfn.XLOOKUP(F608,Productos!B:B,Productos!C:C)</f>
        <v>#N/A</v>
      </c>
      <c r="H608" s="12"/>
      <c r="I608" s="10"/>
      <c r="J608" s="10"/>
      <c r="K608" s="10">
        <f t="shared" si="11"/>
        <v>0</v>
      </c>
    </row>
    <row r="609" spans="1:11" x14ac:dyDescent="0.3">
      <c r="A609" s="2">
        <f>IF(_xlfn.CONCAT(B609:C609)=_xlfn.CONCAT(B608:C608),MAX($A$2:A608),MAX($A$2:A608)+1)</f>
        <v>150</v>
      </c>
      <c r="B609" s="3"/>
      <c r="C609" s="2"/>
      <c r="D609" s="47">
        <f>_xlfn.XLOOKUP(C609,Proveedores!A:A,Proveedores!B:B)</f>
        <v>0</v>
      </c>
      <c r="E609" s="2"/>
      <c r="F609" s="2">
        <f>_xlfn.XLOOKUP(E609,Productos!A:A,Productos!B:B)</f>
        <v>0</v>
      </c>
      <c r="G609" s="2" t="e">
        <f>_xlfn.XLOOKUP(F609,Productos!B:B,Productos!C:C)</f>
        <v>#N/A</v>
      </c>
      <c r="H609" s="12"/>
      <c r="I609" s="10"/>
      <c r="J609" s="10"/>
      <c r="K609" s="10">
        <f t="shared" si="11"/>
        <v>0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B74725-D209-49B6-A879-2B1B801BEA2E}">
          <x14:formula1>
            <xm:f>Proveedores!$A$2:$A$200</xm:f>
          </x14:formula1>
          <xm:sqref>C2:C609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Almuerzos</vt:lpstr>
      <vt:lpstr>Otros_Ingresos</vt:lpstr>
      <vt:lpstr>Principales</vt:lpstr>
      <vt:lpstr>Acompañamientos</vt:lpstr>
      <vt:lpstr>Proveedores</vt:lpstr>
      <vt:lpstr>Productos</vt:lpstr>
      <vt:lpstr>Compras1</vt:lpstr>
      <vt:lpstr>Compras2</vt:lpstr>
      <vt:lpstr>Compras3</vt:lpstr>
      <vt:lpstr>Rev. Inventario</vt:lpstr>
      <vt:lpstr>Subsidio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Yañez</dc:creator>
  <cp:lastModifiedBy>Felipe Yáñez</cp:lastModifiedBy>
  <dcterms:created xsi:type="dcterms:W3CDTF">2015-06-05T18:19:34Z</dcterms:created>
  <dcterms:modified xsi:type="dcterms:W3CDTF">2024-11-25T18:44:20Z</dcterms:modified>
</cp:coreProperties>
</file>