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Sheet4" sheetId="4" r:id="rId7"/>
    <sheet state="visible" name="Sheet5" sheetId="5" r:id="rId8"/>
  </sheets>
  <definedNames>
    <definedName name="Artisan_Talent">Sheet2!$I$16:$I$19</definedName>
    <definedName name="Boatman_Trappings">Sheet2!$Y$56:$Y$63</definedName>
    <definedName name="Rat_Catcher">Sheet2!$P$16:$P$23</definedName>
    <definedName name="Duellist_Trappings">Sheet2!$AC$26:$AC$33</definedName>
    <definedName name="BS">Sheet4!$F$8</definedName>
    <definedName name="Hunter_Talent">Sheet2!$M$36:$M$39</definedName>
    <definedName name="Cake">Sheet4!$E$4:$N$4</definedName>
    <definedName name="Boatman_Talent">Sheet2!$G$56:$G$59</definedName>
    <definedName name="Riverfolk">Sheet2!$E$55:$T$55</definedName>
    <definedName name="Pedlar_Trappings">Sheet2!$AI$46:$AI$53</definedName>
    <definedName name="Scholar_Talent">Sheet2!$S$6:$S$9</definedName>
    <definedName name="Cavalryman">Sheet2!$F$76:$F$83</definedName>
    <definedName name="Peasants">Sheet2!$E$35:$T$35</definedName>
    <definedName name="Protagonist_Talent">Sheet2!$O$76:$O$79</definedName>
    <definedName name="Racketeer_Talent">Sheet2!$Q$66:$Q$69</definedName>
    <definedName name="Pit_Fighter">Sheet2!$L$76:$L$83</definedName>
    <definedName name="Spy">Sheet2!$R$26:$R$33</definedName>
    <definedName name="Investigator_Trappings">Sheet2!$AE$16:$AE$20</definedName>
    <definedName name="Servant">Sheet2!$P$26:$P$33</definedName>
    <definedName name="AG">Sheet4!$J$8</definedName>
    <definedName name="Pedlar_Talent">Sheet2!$Q$46:$Q$49</definedName>
    <definedName name="Outlaw">Sheet2!$N$66:$N$73</definedName>
    <definedName name="Villager_Trappings">Sheet2!$AM$36:$AM$43</definedName>
    <definedName name="Coachman_Trappings">Sheet2!$AA$46:$AA$53</definedName>
    <definedName name="Guard_Talent">Sheet2!$I$76:$I$79</definedName>
    <definedName name="Lawyer">Sheet2!$J$6:$J$13</definedName>
    <definedName name="Townsman">Sheet2!$R$16:$R$23</definedName>
    <definedName name="Investigator_Talent">Sheet2!$M$16:$M$19</definedName>
    <definedName name="Witch">Sheet2!$T$66:$T$73</definedName>
    <definedName name="Priest_Talent">Sheet2!$Q$6:$Q$9</definedName>
    <definedName name="Knight_Talent">Sheet2!$K$76:$K$79</definedName>
    <definedName name="Beggar_Trappings">Sheet2!$AC$16:$AC$17</definedName>
    <definedName name="Outlaw_Trappings">Sheet2!$AG$66:$AG$73</definedName>
    <definedName name="Pit_Fighter_Trappings">Sheet2!$AE$76:$AE$83</definedName>
    <definedName name="Bounty_Hunter">Sheet2!$F$46:$F$53</definedName>
    <definedName name="Apothecary_Trappings">Sheet2!$Y$6:$Y$10</definedName>
    <definedName name="S">Sheet4!$G$8</definedName>
    <definedName name="Warden">Sheet2!$T$26:$T$33</definedName>
    <definedName name="Nun">Sheet2!$L$6:$L$13</definedName>
    <definedName name="Slayer_Talent">Sheet2!$Q$76:$Q$79</definedName>
    <definedName name="Engineer_Trappings">Sheet2!$AA$6:$AA$8</definedName>
    <definedName name="Envoy_Talent">Sheet2!$M$26:$M$29</definedName>
    <definedName name="Hedge_Witch">Sheet2!$H$36:$H$43</definedName>
    <definedName name="Stevedore_Talent">Sheet2!$S$56:$S$59</definedName>
    <definedName name="Fence">Sheet2!$J$66:$J$73</definedName>
    <definedName name="Riverwoman">Sheet2!$L$56:$L$63</definedName>
    <definedName name="Herbalist_Talent">Sheet2!$K$36:$K$39</definedName>
    <definedName name="Bailiff_Talent">Sheet2!$G$36:$G$39</definedName>
    <definedName name="Cavalryman_Talent">Sheet2!$G$76:$G$79</definedName>
    <definedName name="Entertainer_Talent">Sheet2!$K$46:$K$49</definedName>
    <definedName name="Charlatan_Trappings">Sheet2!$AA$66:$AA$73</definedName>
    <definedName name="Physician">Sheet2!$N$6:$N$13</definedName>
    <definedName name="Artist_Trappings">Sheet2!$AA$26:$AA$33</definedName>
    <definedName name="Unselected_Trappings">Sheet2!$B$4:$B$5</definedName>
    <definedName name="Merchant_Trappings">Sheet2!$AG$16:$AG$20</definedName>
    <definedName name="Advisor_Talent">Sheet2!$G$26:$G$29</definedName>
    <definedName name="Engineer_Talent">Sheet2!$I$6:$I$9</definedName>
    <definedName name="Artist">Sheet2!$H$26:$H$33</definedName>
    <definedName name="Envoy">Sheet2!$L$26:$L$33</definedName>
    <definedName name="Slayer">Sheet2!$P$76:$P$83</definedName>
    <definedName name="Miner">Sheet2!$N$36:$N$43</definedName>
    <definedName name="Bailiff">Sheet2!$F$36:$F$43</definedName>
    <definedName name="Coachman">Sheet2!$H$46:$H$53</definedName>
    <definedName name="Scholar_Trappings">Sheet2!$AK$6:$AK$9</definedName>
    <definedName name="WS">Sheet4!$E$8</definedName>
    <definedName name="Mystic">Sheet2!$P$36:$P$43</definedName>
    <definedName name="Charlatan">Sheet2!$H$66:$H$73</definedName>
    <definedName name="Flagellant_Talent">Sheet2!$M$46:$M$49</definedName>
    <definedName name="Smuggler_Trappings">Sheet2!$AI$56:$AI$63</definedName>
    <definedName name="Bawd_Trappings">Sheet2!$Y$66:$Y$73</definedName>
    <definedName name="Huffer_Talent">Sheet2!$H$56:$I$59</definedName>
    <definedName name="Herbalist">Sheet2!$J$36:$J$43</definedName>
    <definedName name="Physician_Talent">Sheet2!$O$6:$O$9</definedName>
    <definedName name="Int">Sheet4!$L$8</definedName>
    <definedName name="Stevedore">Sheet2!$R$56:$R$63</definedName>
    <definedName name="Academics">Sheet2!$E$5:$U$5</definedName>
    <definedName name="Riverwarden_Talent">Sheet2!$K$56:$K$59</definedName>
    <definedName name="WP">Sheet4!$M$8</definedName>
    <definedName name="Entertainer">Sheet2!$J$46:$J$53</definedName>
    <definedName name="Witch_Hunter_Trappings">Sheet2!$AM$46:$AM$53</definedName>
    <definedName name="Servant_Talent">Sheet2!$Q$26:$Q$29</definedName>
    <definedName name="Riverwoman_Trappings">Sheet2!$AE$56:$AE$63</definedName>
    <definedName name="Fence_Trappings">Sheet2!$AC$66:$AC$73</definedName>
    <definedName name="Hunter">Sheet2!$L$36:$L$43</definedName>
    <definedName name="Priest">Sheet2!$P$6:$P$13</definedName>
    <definedName name="Seaman">Sheet2!$N$56:$N$63</definedName>
    <definedName name="Beggar">Sheet2!$J$16:$J$23</definedName>
    <definedName name="Hedge_Witch_Talent">Sheet2!$I$36:$I$39</definedName>
    <definedName name="Stevedore_Trappings">Sheet2!$AK$56:$AK$63</definedName>
    <definedName name="Smuggler">Sheet2!$P$56:$P$63</definedName>
    <definedName name="Artisan_Trappings">Sheet2!$AA$16:$AA$18</definedName>
    <definedName name="hi">Sheet1!$D$124</definedName>
    <definedName name="Cavalryman_Trappings">Sheet2!$Y$76:$Y$83</definedName>
    <definedName name="Grave_Robber">Sheet2!$L$66:$L$73</definedName>
    <definedName name="Agitator_Trappings">Sheet2!$Y$16:$Y$19</definedName>
    <definedName name="Dex">Sheet4!$K$8</definedName>
    <definedName name="Scholar">Sheet2!$R$6:$R$13</definedName>
    <definedName name="Flagellant">Sheet2!$L$46:$L$53</definedName>
    <definedName name="Coachman_Talent">Sheet2!$I$46:$I$49</definedName>
    <definedName name="Villager_Talent">Sheet2!$U$36:$U$39</definedName>
    <definedName name="Riverwarden">Sheet2!$J$56:$J$63</definedName>
    <definedName name="Noble_Talent">Sheet2!$O$26:$O$29</definedName>
    <definedName name="Road_Warden_Talent">Sheet2!$S$46:$S$49</definedName>
    <definedName name="Grave_Robber_Talent">Sheet2!$M$66:$M$69</definedName>
    <definedName name="Soldier_Talent">Sheet2!$S$76:$S$79</definedName>
    <definedName name="Bounty_Hunter_Trappings">Sheet2!$Y$46:$Y$53</definedName>
    <definedName name="Merchant">Sheet2!$N$16:$N$23</definedName>
    <definedName name="Scout_Trappings">Sheet2!$AK$36:$AK$43</definedName>
    <definedName name="Bounty_Hunter_Talent">Sheet2!$G$46:$G$49</definedName>
    <definedName name="Watchman_Talent">Sheet2!$U$16:$U$19</definedName>
    <definedName name="Guard_Trappings">Sheet2!$AA$76:$AA$83</definedName>
    <definedName name="Wrecker_Trappings">Sheet2!$AM$56:$AM$63</definedName>
    <definedName name="Thief">Sheet2!$R$66:$R$73</definedName>
    <definedName name="Road_Warden">Sheet2!$R$46:$R$53</definedName>
    <definedName name="Witch_Hunter">Sheet2!$T$46:$T$53</definedName>
    <definedName name="Lawyer_Trappings">Sheet2!$AC$6:$AC$7</definedName>
    <definedName name="Flagellant_Trappings">Sheet2!$AE$46:$AE$53</definedName>
    <definedName name="Protagonist_Trappings">Sheet2!$AG$76:$AG$83</definedName>
    <definedName name="Duellist">Sheet2!$J$26:$J$33</definedName>
    <definedName name="Mystic_Trappings">Sheet2!$AI$36:$AI$43</definedName>
    <definedName name="T">Sheet4!$H$8</definedName>
    <definedName name="Physician_Trappings">Sheet2!$AG$6:$AG$7</definedName>
    <definedName name="Unselected_Talent">Sheet2!$C$10</definedName>
    <definedName name="Servant_Trappings">Sheet2!$AI$26:$AI$33</definedName>
    <definedName name="Racketeer">Sheet2!$P$66:$P$73</definedName>
    <definedName name="Bailiff_Trappings">Sheet2!$Y$36:$Y$43</definedName>
    <definedName name="Knight_Trappings">Sheet2!$AC$76:$AC$83</definedName>
    <definedName name="Townsman_Talent">Sheet2!$S$16:$S$19</definedName>
    <definedName name="Priest_Trappings">Sheet2!$AI$6:$AI$7</definedName>
    <definedName name="Entertainer_Trappings">Sheet2!$AC$46:$AC$53</definedName>
    <definedName name="Hedge_Witch_Trappings">Sheet2!$AA$36:$AA$43</definedName>
    <definedName name="Mystic_Talent">Sheet2!$Q$36:$Q$39</definedName>
    <definedName name="Investigator">Sheet2!$L$16:$L$23</definedName>
    <definedName name="Wizard_Talent">Sheet2!$U$6:$U$9</definedName>
    <definedName name="Noble">Sheet2!$N$26:$N$33</definedName>
    <definedName name="Charlatan_Talent">Sheet2!$I$66:$I$69</definedName>
    <definedName name="Warrior_Priest_Talent">Sheet2!$U$76:$U$79</definedName>
    <definedName name="Watchman_Trappings">Sheet2!$AM$16:$AM$18</definedName>
    <definedName name="Pedlar">Sheet2!$P$46:$P$53</definedName>
    <definedName name="Advisor">Sheet2!$F$26:$F$33</definedName>
    <definedName name="Agitator_Talent">Sheet2!$G$16:$G$19</definedName>
    <definedName name="Outlaw_Talent">Sheet2!$O$66:$O$69</definedName>
    <definedName name="Rangers">Sheet2!$E$45:$T$45</definedName>
    <definedName name="Messenger">Sheet2!$N$46:$N$53</definedName>
    <definedName name="Merchant_Talent">Sheet2!$O$16:$O$19</definedName>
    <definedName name="Thief_Trappings">Sheet2!$AK$66:$AK$73</definedName>
    <definedName name="Seaman_Talent">Sheet2!$O$56:$O$59</definedName>
    <definedName name="Watchman">Sheet2!$T$16:$T$23</definedName>
    <definedName name="Bawd_Talent">Sheet2!$G$66:$G$69</definedName>
    <definedName name="Courtiers">Sheet2!$E$25:$T$25</definedName>
    <definedName name="Lawyer_Talent">Sheet2!$K$6:$K$9</definedName>
    <definedName name="Wrecker_Talent">Sheet2!$U$56:$U$59</definedName>
    <definedName name="Protagonist">Sheet2!$N$76:$N$83</definedName>
    <definedName name="Huffer_Trappings">Sheet2!$AA$56:$AA$63</definedName>
    <definedName name="Nun_Trappings">Sheet2!$AE$6:$AE$7</definedName>
    <definedName name="Villager">Sheet2!$T$36:$T$43</definedName>
    <definedName name="Miner_Trappings">Sheet2!$AG$36:$AG$43</definedName>
    <definedName name="Fence_Talent">Sheet2!$K$66:$K$69</definedName>
    <definedName name="Racketeer_Trappings">Sheet2!$AI$66:$AI$73</definedName>
    <definedName name="Apothecary">Sheet2!$F$6:$F$13</definedName>
    <definedName name="Artisan">Sheet2!$H$16:$H$23</definedName>
    <definedName name="Hunter_Trappings">Sheet2!$AE$36:$AE$43</definedName>
    <definedName name="Spy_Talent">Sheet2!$S$26:$S$29</definedName>
    <definedName name="Rat_Catcher_Trappings">Sheet2!$AI$16:$AI$18</definedName>
    <definedName name="Envoy_Trappings">Sheet2!$AE$26:$AE$33</definedName>
    <definedName name="Beggar_Talent">Sheet2!$K$16:$K$19</definedName>
    <definedName name="Messenger_Talent">Sheet2!$O$46:$O$49</definedName>
    <definedName name="Burghers">Sheet2!$E$15:$T$15</definedName>
    <definedName name="Wizard_Trappings">Sheet2!$AM$6:$AM$7</definedName>
    <definedName name="Witch_Hunter_Talent">Sheet2!$U$46:$U$49</definedName>
    <definedName name="Boatman">Sheet2!$F$56:$F$63</definedName>
    <definedName name="Seaman_Trappings">Sheet2!$AG$56:$AG$63</definedName>
    <definedName name="Scout_Talent">Sheet2!$S$36:$S$39</definedName>
    <definedName name="I">Sheet4!$I$8</definedName>
    <definedName name="Grave_Robber_Trappings">Sheet2!$AE$66:$AE$73</definedName>
    <definedName name="Spy_Trappings">Sheet2!$AK$26:$AK$33</definedName>
    <definedName name="Knight">Sheet2!$J$76:$J$83</definedName>
    <definedName name="Wizard">Sheet2!$T$6:$T$13</definedName>
    <definedName name="Fel">Sheet4!$N$8</definedName>
    <definedName name="Warrior_Priest_Trappings">Sheet2!$AM$76:$AM$83</definedName>
    <definedName name="Wrecker">Sheet2!$T$56:$T$63</definedName>
    <definedName name="Soldier">Sheet2!$R$76:$R$83</definedName>
    <definedName name="Bawd">Sheet2!$F$66:$F$73</definedName>
    <definedName name="Nun_Talent">Sheet2!$M$6:$M$9</definedName>
    <definedName name="Smuggler_Talent">Sheet2!$Q$56:$Q$59</definedName>
    <definedName name="Warrior_Priest">Sheet2!$T$76:$T$83</definedName>
    <definedName name="Herbalist_Trappings">Sheet2!$AC$36:$AC$43</definedName>
    <definedName name="Witch_Trappings">Sheet2!$AM$66:$AM$73</definedName>
    <definedName name="Engineer">Sheet2!$H$6:$H$13</definedName>
    <definedName name="Rogues">Sheet2!$E$65:$T$65</definedName>
    <definedName name="Artist_Talent">Sheet2!$I$26:$I$29</definedName>
    <definedName name="Warriors">Sheet2!$E$75:$T$75</definedName>
    <definedName name="Warden_Trappings">Sheet2!$AM$26:$AM$33</definedName>
    <definedName name="Pit_Fighter_Talent">Sheet2!$M$76:$M$79</definedName>
    <definedName name="Riverwoman_Talent">Sheet2!$M$56:$M$59</definedName>
    <definedName name="Scout">Sheet2!$R$36:$R$43</definedName>
    <definedName name="Rat_Catcher_Talent">Sheet2!$Q$16:$Q$19</definedName>
    <definedName name="Noble_Trappings">Sheet2!$AG$26:$AG$33</definedName>
    <definedName name="Guard">Sheet2!$H$76:$H$83</definedName>
    <definedName name="Miner_Talent">Sheet2!$O$36:$O$39</definedName>
    <definedName name="Slayer_Trappings">Sheet2!$AI$76:$AI$83</definedName>
    <definedName name="Duellist_Talent">Sheet2!$K$26:$K$29</definedName>
    <definedName name="Thief_Talent">Sheet2!$S$66:$S$69</definedName>
    <definedName name="Warden_Talent">Sheet2!$U$26:$U$29</definedName>
    <definedName name="Witch_Talent">Sheet2!$U$66:$U$69</definedName>
    <definedName name="Apothecary_Talent">Sheet2!$G$6:$G$9</definedName>
    <definedName name="Road_Warden_Trappings">Sheet2!$AK$46:$AK$53</definedName>
    <definedName name="Townsman_Trappings">Sheet2!$AK$16:$AK$17</definedName>
    <definedName name="Messenger_Trappings">Sheet2!$AG$46:$AG$53</definedName>
    <definedName name="Soldier_Trappings">Sheet2!$AK$76:$AK$83</definedName>
    <definedName name="Riverwarden_Trappings">Sheet2!$AC$56:$AC$63</definedName>
    <definedName name="Unselected">Sheet2!$D$2</definedName>
    <definedName name="Agitator">Sheet2!$F$16:$F$23</definedName>
    <definedName name="Advisor_Trappings">Sheet2!$Y$26</definedName>
    <definedName name="Huffer">Sheet2!$H$56:$H$63</definedName>
  </definedNames>
  <calcPr/>
</workbook>
</file>

<file path=xl/sharedStrings.xml><?xml version="1.0" encoding="utf-8"?>
<sst xmlns="http://schemas.openxmlformats.org/spreadsheetml/2006/main" count="1774" uniqueCount="788">
  <si>
    <t xml:space="preserve">1) Species </t>
  </si>
  <si>
    <r>
      <rPr>
        <rFont val="Arial"/>
        <color theme="1"/>
      </rPr>
      <t xml:space="preserve">you </t>
    </r>
    <r>
      <rPr>
        <rFont val="Arial"/>
        <b/>
        <color theme="1"/>
      </rPr>
      <t>can</t>
    </r>
    <r>
      <rPr>
        <rFont val="Arial"/>
        <color theme="1"/>
      </rPr>
      <t xml:space="preserve"> roll 1d100, consult the Random Species Table, and gain +20 XP if you accept the result</t>
    </r>
  </si>
  <si>
    <t>Random Species Table</t>
  </si>
  <si>
    <t>1d100</t>
  </si>
  <si>
    <t>Species</t>
  </si>
  <si>
    <t>01-90</t>
  </si>
  <si>
    <t>Human</t>
  </si>
  <si>
    <t>91-94</t>
  </si>
  <si>
    <t>Halfling</t>
  </si>
  <si>
    <t>Did you roll?</t>
  </si>
  <si>
    <t>Unselected</t>
  </si>
  <si>
    <t>95-98</t>
  </si>
  <si>
    <t>Dwarf</t>
  </si>
  <si>
    <t>High Elf</t>
  </si>
  <si>
    <t>Race</t>
  </si>
  <si>
    <t>Wood Elf</t>
  </si>
  <si>
    <t>2) Class and Career</t>
  </si>
  <si>
    <t>Step 1. Roll 1d100 on the Random Class and Career Table. If you don’t like the result, move to step 2. If you keep the result, gain +50 XP.</t>
  </si>
  <si>
    <t>Step 2. Roll twice more on the table, bringing your total to 3 choices. If one of the three now suits you, select one and gain +25 XP. If not, move to Step 3.</t>
  </si>
  <si>
    <t>Step 3. Choose your Class and Career, or keep rerolling on the table until you get something you like. There is no XP bonus for this.</t>
  </si>
  <si>
    <t>Class</t>
  </si>
  <si>
    <t>Career/Species</t>
  </si>
  <si>
    <t>ACADEMICS</t>
  </si>
  <si>
    <t>Apothecary</t>
  </si>
  <si>
    <t>-</t>
  </si>
  <si>
    <t>Engineer</t>
  </si>
  <si>
    <t>Lawyer</t>
  </si>
  <si>
    <t>Nun</t>
  </si>
  <si>
    <t>Physician</t>
  </si>
  <si>
    <t>Priest</t>
  </si>
  <si>
    <t>Scholar</t>
  </si>
  <si>
    <t>Wizard</t>
  </si>
  <si>
    <t>13-16</t>
  </si>
  <si>
    <t>BURGHERS</t>
  </si>
  <si>
    <t>Agitator</t>
  </si>
  <si>
    <t>Artisan</t>
  </si>
  <si>
    <t>16-17</t>
  </si>
  <si>
    <t>17-19</t>
  </si>
  <si>
    <t>Beggar</t>
  </si>
  <si>
    <t>18-19</t>
  </si>
  <si>
    <t>16-19</t>
  </si>
  <si>
    <t>Investigator</t>
  </si>
  <si>
    <t>19-20</t>
  </si>
  <si>
    <t>20-21</t>
  </si>
  <si>
    <t>Merchant</t>
  </si>
  <si>
    <t>21-24</t>
  </si>
  <si>
    <t>22-25</t>
  </si>
  <si>
    <t>22-26</t>
  </si>
  <si>
    <t>Rat Catcher</t>
  </si>
  <si>
    <t>22-23</t>
  </si>
  <si>
    <t>26-28</t>
  </si>
  <si>
    <t>Townsman</t>
  </si>
  <si>
    <t>24-26</t>
  </si>
  <si>
    <t>26-31</t>
  </si>
  <si>
    <t>29-31</t>
  </si>
  <si>
    <t>27-28</t>
  </si>
  <si>
    <t>Watchman</t>
  </si>
  <si>
    <t>32-34</t>
  </si>
  <si>
    <t>32-33</t>
  </si>
  <si>
    <t>COURTIERS</t>
  </si>
  <si>
    <t>Advisor</t>
  </si>
  <si>
    <t>35-36</t>
  </si>
  <si>
    <t>30-31</t>
  </si>
  <si>
    <t>Artist</t>
  </si>
  <si>
    <t>15-18</t>
  </si>
  <si>
    <t>Duellist</t>
  </si>
  <si>
    <t>33-34</t>
  </si>
  <si>
    <t>Envoy</t>
  </si>
  <si>
    <t>39-40</t>
  </si>
  <si>
    <t>35-37</t>
  </si>
  <si>
    <t>19-25</t>
  </si>
  <si>
    <t>Noble</t>
  </si>
  <si>
    <t>38-40</t>
  </si>
  <si>
    <t>Servant</t>
  </si>
  <si>
    <t>33-35</t>
  </si>
  <si>
    <t>38-43</t>
  </si>
  <si>
    <t>Spy</t>
  </si>
  <si>
    <t>41-43</t>
  </si>
  <si>
    <t>32-35</t>
  </si>
  <si>
    <t>Warden</t>
  </si>
  <si>
    <t>44-45</t>
  </si>
  <si>
    <t>45-46</t>
  </si>
  <si>
    <t>PEASANTS</t>
  </si>
  <si>
    <t>Bailiff</t>
  </si>
  <si>
    <t>46-47</t>
  </si>
  <si>
    <t>Hedge Witch</t>
  </si>
  <si>
    <t>Herbalist</t>
  </si>
  <si>
    <t>48-50</t>
  </si>
  <si>
    <t>36-42</t>
  </si>
  <si>
    <t>Hunter</t>
  </si>
  <si>
    <t>41-42</t>
  </si>
  <si>
    <t>48-49</t>
  </si>
  <si>
    <t>51-52</t>
  </si>
  <si>
    <t>43-52</t>
  </si>
  <si>
    <t>Miner</t>
  </si>
  <si>
    <t>50-54</t>
  </si>
  <si>
    <t>Mystic</t>
  </si>
  <si>
    <t>53-57</t>
  </si>
  <si>
    <t>Scout</t>
  </si>
  <si>
    <t>51-56</t>
  </si>
  <si>
    <t>58-68</t>
  </si>
  <si>
    <t>Villager</t>
  </si>
  <si>
    <t>46-50</t>
  </si>
  <si>
    <t>55-57</t>
  </si>
  <si>
    <t>RANGERS</t>
  </si>
  <si>
    <t>Bounty Hunter</t>
  </si>
  <si>
    <t>57-60</t>
  </si>
  <si>
    <t>57-59</t>
  </si>
  <si>
    <t>69-70</t>
  </si>
  <si>
    <t>Coachman</t>
  </si>
  <si>
    <t>59-60</t>
  </si>
  <si>
    <t>Entertainer</t>
  </si>
  <si>
    <t>53-54</t>
  </si>
  <si>
    <t>62-63</t>
  </si>
  <si>
    <t>61-63</t>
  </si>
  <si>
    <t>60-62</t>
  </si>
  <si>
    <t>71-75</t>
  </si>
  <si>
    <t>Flagellant</t>
  </si>
  <si>
    <t>55-56</t>
  </si>
  <si>
    <t>76-78</t>
  </si>
  <si>
    <t>Messenger</t>
  </si>
  <si>
    <t>64-65</t>
  </si>
  <si>
    <t>Pedlar</t>
  </si>
  <si>
    <t>66-67</t>
  </si>
  <si>
    <t>Road Warden</t>
  </si>
  <si>
    <t>Witch Hunter</t>
  </si>
  <si>
    <t>RIVERFOLK</t>
  </si>
  <si>
    <t>Boatman</t>
  </si>
  <si>
    <t>61-62</t>
  </si>
  <si>
    <t>68-69</t>
  </si>
  <si>
    <t>Huffer</t>
  </si>
  <si>
    <t>Riverwarden</t>
  </si>
  <si>
    <t>Riverwoman</t>
  </si>
  <si>
    <t>66-68</t>
  </si>
  <si>
    <t>71-72</t>
  </si>
  <si>
    <t>72-74</t>
  </si>
  <si>
    <t>Seaman</t>
  </si>
  <si>
    <t>65-79</t>
  </si>
  <si>
    <t>Smuggler</t>
  </si>
  <si>
    <t>74-75</t>
  </si>
  <si>
    <t>76-79</t>
  </si>
  <si>
    <t>Stevedore</t>
  </si>
  <si>
    <t>72-73</t>
  </si>
  <si>
    <t>76-77</t>
  </si>
  <si>
    <t>80-82</t>
  </si>
  <si>
    <t>Wrecker</t>
  </si>
  <si>
    <t>ROGUES</t>
  </si>
  <si>
    <t>Bawd</t>
  </si>
  <si>
    <t>75-76</t>
  </si>
  <si>
    <t>83-85</t>
  </si>
  <si>
    <t>81-82</t>
  </si>
  <si>
    <t>Charlatan</t>
  </si>
  <si>
    <t>Fence</t>
  </si>
  <si>
    <t>Grave Robber</t>
  </si>
  <si>
    <t>Outlaw</t>
  </si>
  <si>
    <t>80-83</t>
  </si>
  <si>
    <t>86-88</t>
  </si>
  <si>
    <t>80-85</t>
  </si>
  <si>
    <t>What step did you do?</t>
  </si>
  <si>
    <t>Racketeer</t>
  </si>
  <si>
    <t>Thief</t>
  </si>
  <si>
    <t>85-87</t>
  </si>
  <si>
    <t>Witch</t>
  </si>
  <si>
    <t>Chosen Class:</t>
  </si>
  <si>
    <t>WARRIORS</t>
  </si>
  <si>
    <t>Cavalryman</t>
  </si>
  <si>
    <t>89-90</t>
  </si>
  <si>
    <t>89-92</t>
  </si>
  <si>
    <t>86-90</t>
  </si>
  <si>
    <t>Guard</t>
  </si>
  <si>
    <t>91-92</t>
  </si>
  <si>
    <t>95-96</t>
  </si>
  <si>
    <t>93-94</t>
  </si>
  <si>
    <t>Knight</t>
  </si>
  <si>
    <t>Chosen Career:</t>
  </si>
  <si>
    <t>Pit Fighter</t>
  </si>
  <si>
    <t>88-90</t>
  </si>
  <si>
    <t>96-97</t>
  </si>
  <si>
    <t>Protagonist</t>
  </si>
  <si>
    <t>91-93</t>
  </si>
  <si>
    <t>Soldier</t>
  </si>
  <si>
    <t>96-99</t>
  </si>
  <si>
    <t>94-96</t>
  </si>
  <si>
    <t>98-100</t>
  </si>
  <si>
    <t>99-100</t>
  </si>
  <si>
    <t>Slayer</t>
  </si>
  <si>
    <t>97-100</t>
  </si>
  <si>
    <t>Warrior Priest</t>
  </si>
  <si>
    <t>3) Attributes</t>
  </si>
  <si>
    <t>Step 1. Roll 2d10 for each of the ten Characteristics and make a note of the results.</t>
  </si>
  <si>
    <t>If you feel your Character would be improved if you swapped round some of the dice roll results between Characteristics, move to the next step.</t>
  </si>
  <si>
    <t>If you stick with your random results, add the die rolls to the modifier for each Characteristic from the Attribute Table, write them on your Character Sheet and gain +50 XP</t>
  </si>
  <si>
    <t>Step 2. Rearrange the ten numbers rolled under step 1, assigning each to a different Characteristic (and adding its modifier).</t>
  </si>
  <si>
    <t>If you’re happy with this new mix, record them on your Character Sheet and gain +25 XP. If not, move to the next step.</t>
  </si>
  <si>
    <t xml:space="preserve">Step 3. If you’re still not happy with your results, either roll again and swap the rolls around with no XP bonus, or you could ignore the dice completely! </t>
  </si>
  <si>
    <t>Instead, allocate 100 points across the 10 Characteristics as you prefer, with a minimum of 4 and a maximum of 18 allocated to any single Characteristic.</t>
  </si>
  <si>
    <t>Add the modifiers from the Attribute Table and record them on your Character Sheet. Like rolling again, there is no XP bonus for this option.</t>
  </si>
  <si>
    <t>Skill</t>
  </si>
  <si>
    <t>Your roll</t>
  </si>
  <si>
    <t>Race Stats</t>
  </si>
  <si>
    <t>Stats i total</t>
  </si>
  <si>
    <t>Weapon Skill</t>
  </si>
  <si>
    <t>Ballistic Skill</t>
  </si>
  <si>
    <t>Strength</t>
  </si>
  <si>
    <t>Toughness</t>
  </si>
  <si>
    <t>Initiative</t>
  </si>
  <si>
    <t>Agility</t>
  </si>
  <si>
    <t>Dexterity</t>
  </si>
  <si>
    <t>Intelligence</t>
  </si>
  <si>
    <t>Willpower</t>
  </si>
  <si>
    <t>Fellowship</t>
  </si>
  <si>
    <t>Wounds</t>
  </si>
  <si>
    <t xml:space="preserve">Fate </t>
  </si>
  <si>
    <t>Resilience</t>
  </si>
  <si>
    <t>Extra Points</t>
  </si>
  <si>
    <t>Movement</t>
  </si>
  <si>
    <t>Walk</t>
  </si>
  <si>
    <t>Run</t>
  </si>
  <si>
    <r>
      <rPr>
        <rFont val="Arial"/>
        <b/>
        <color theme="1"/>
        <sz val="14.0"/>
      </rPr>
      <t xml:space="preserve">Determining Motivation </t>
    </r>
    <r>
      <rPr>
        <rFont val="Arial"/>
        <color theme="1"/>
      </rPr>
      <t xml:space="preserve">
All characters choose a Motivation. It represents your Character’s core essence, a word or phrase that sums up what you live for. In addition to the obvious roleplaying benefits 
for portraying your character, Motivation is used to help you regain Resolve points. When considering your Motivation, think of something that is fundamental to your character’s 
nature. Also try to make your Motivation something fun to roleplay, and something that will work well with the other PCs and their motivations.</t>
    </r>
  </si>
  <si>
    <t>4) Skills and Talent</t>
  </si>
  <si>
    <r>
      <rPr>
        <rFont val="Arial"/>
        <b/>
        <color theme="1"/>
        <sz val="14.0"/>
      </rPr>
      <t>Species Skills and Talents</t>
    </r>
    <r>
      <rPr>
        <rFont val="Arial"/>
        <color theme="1"/>
      </rPr>
      <t xml:space="preserve"> 
Each Species has a variety of Skills and Talents to choose from. You may choose 3 Skills to gain 5 Advances each, and 3 Skills to gain 3 Advances each. If a Talent listing presents a choice, you select one Talent from the choices given. 
Any Random Talents are determined by the Random Talent table. If you roll a Talent you already have, you may reroll. 
</t>
    </r>
    <r>
      <rPr>
        <rFont val="Arial"/>
        <b/>
        <color theme="1"/>
        <sz val="12.0"/>
      </rPr>
      <t>Note:</t>
    </r>
    <r>
      <rPr>
        <rFont val="Arial"/>
        <color theme="1"/>
      </rPr>
      <t xml:space="preserve"> All Characters are assumed to be fluent in Reikspiel,, the language of the Empire, and do not need to take it as a Skill. For more on this, see page 124.</t>
    </r>
  </si>
  <si>
    <t>Random Talents</t>
  </si>
  <si>
    <t>Roll</t>
  </si>
  <si>
    <t>Description</t>
  </si>
  <si>
    <t>Skills:</t>
  </si>
  <si>
    <t>Your Advances</t>
  </si>
  <si>
    <t>Acute Sense (any one)</t>
  </si>
  <si>
    <t>Noble Blood</t>
  </si>
  <si>
    <t>Ambidextrous</t>
  </si>
  <si>
    <t>53-55</t>
  </si>
  <si>
    <t>Orientation</t>
  </si>
  <si>
    <t>Animal Affinity</t>
  </si>
  <si>
    <t>56-58</t>
  </si>
  <si>
    <t>Perfect Pitch</t>
  </si>
  <si>
    <t>Artistic</t>
  </si>
  <si>
    <t>59-62</t>
  </si>
  <si>
    <t>Pure Soul</t>
  </si>
  <si>
    <t>13-15</t>
  </si>
  <si>
    <t>Attractive</t>
  </si>
  <si>
    <t>63-65</t>
  </si>
  <si>
    <t>Read/Write</t>
  </si>
  <si>
    <t>16-18</t>
  </si>
  <si>
    <t>Coolheaded</t>
  </si>
  <si>
    <t>Resistance (any one)</t>
  </si>
  <si>
    <t>19-21</t>
  </si>
  <si>
    <t>Craftsman (any one)</t>
  </si>
  <si>
    <t>69-71</t>
  </si>
  <si>
    <t>Savvy</t>
  </si>
  <si>
    <t>22-24</t>
  </si>
  <si>
    <t>Flee!</t>
  </si>
  <si>
    <t>Sharp</t>
  </si>
  <si>
    <t>25-28</t>
  </si>
  <si>
    <t>Hardy</t>
  </si>
  <si>
    <t>75-78</t>
  </si>
  <si>
    <t>Sixth Sense</t>
  </si>
  <si>
    <t>Lightning Reflexes</t>
  </si>
  <si>
    <t>79-81</t>
  </si>
  <si>
    <t>Strong Legs</t>
  </si>
  <si>
    <t>Linguistics</t>
  </si>
  <si>
    <t>82-84</t>
  </si>
  <si>
    <t>Sturdy</t>
  </si>
  <si>
    <t>35-38</t>
  </si>
  <si>
    <t>Luck</t>
  </si>
  <si>
    <t>Suave</t>
  </si>
  <si>
    <t>39-41</t>
  </si>
  <si>
    <t>Marksman</t>
  </si>
  <si>
    <t>88-91</t>
  </si>
  <si>
    <t>Super Numerate</t>
  </si>
  <si>
    <t>42-44</t>
  </si>
  <si>
    <t>Mimic</t>
  </si>
  <si>
    <t>92-94</t>
  </si>
  <si>
    <t>Very Resilient</t>
  </si>
  <si>
    <t>Talents:</t>
  </si>
  <si>
    <t>Talents you get</t>
  </si>
  <si>
    <t>45-47</t>
  </si>
  <si>
    <t>Night Vision</t>
  </si>
  <si>
    <t>95-97</t>
  </si>
  <si>
    <t>Very Strong</t>
  </si>
  <si>
    <t>Nimble Fingered</t>
  </si>
  <si>
    <t>Warrior Born</t>
  </si>
  <si>
    <r>
      <rPr>
        <rFont val="Arial"/>
        <b/>
        <color theme="1"/>
        <sz val="14.0"/>
      </rPr>
      <t xml:space="preserve">Career Skills and Talents
</t>
    </r>
    <r>
      <rPr>
        <rFont val="Arial"/>
        <b val="0"/>
        <color theme="1"/>
        <sz val="10.0"/>
      </rPr>
      <t xml:space="preserve">Now turn to your career in Chapter 3: Class and Careers. You begin at the first Career level listed in your Career Path. There are 8 Skills and 4 Talents listed with that level, and you can choose which of these you are most proficient at.
Allocate 40 Advances to your eight starting Skills, with no more than 10 Advances allocated to any single Skill at this stage. This is enough for you to add 5 Advances to every Career Skill if you wish, which is one of the required steps 
to complete your Career if you wish to move to a new one (see </t>
    </r>
    <r>
      <rPr>
        <rFont val="Arial"/>
        <b/>
        <color theme="1"/>
        <sz val="10.0"/>
      </rPr>
      <t>Changing Career</t>
    </r>
    <r>
      <rPr>
        <rFont val="Arial"/>
        <b val="0"/>
        <color theme="1"/>
        <sz val="10.0"/>
      </rPr>
      <t xml:space="preserve"> on page 48). You may also choose a single Talent to learn.</t>
    </r>
  </si>
  <si>
    <t>Advances:</t>
  </si>
  <si>
    <t>Pick one:</t>
  </si>
  <si>
    <t>5) Trappings</t>
  </si>
  <si>
    <t>Chosen Class's Trappings:</t>
  </si>
  <si>
    <t>Chosen Career Trappings:</t>
  </si>
  <si>
    <t xml:space="preserve">Status Tier </t>
  </si>
  <si>
    <t>Starting Wealth</t>
  </si>
  <si>
    <t>Brass</t>
  </si>
  <si>
    <t>2d10 brass pennies per Status Level</t>
  </si>
  <si>
    <t>Silver</t>
  </si>
  <si>
    <t>1d10 silver shillings per Status Level</t>
  </si>
  <si>
    <t>Gold</t>
  </si>
  <si>
    <t>1 Gold crown per Status Level</t>
  </si>
  <si>
    <t>6) Adding Detail</t>
  </si>
  <si>
    <t>Character Name:</t>
  </si>
  <si>
    <t>Physical Details</t>
  </si>
  <si>
    <t>Character Age:</t>
  </si>
  <si>
    <t>Age calculator</t>
  </si>
  <si>
    <t>Elf</t>
  </si>
  <si>
    <t>Character Eye Colour</t>
  </si>
  <si>
    <t>15+d10</t>
  </si>
  <si>
    <t>15+10d10</t>
  </si>
  <si>
    <t>30+10d10</t>
  </si>
  <si>
    <t>15+5d10</t>
  </si>
  <si>
    <t>Character Hair Colour</t>
  </si>
  <si>
    <t>Character Height</t>
  </si>
  <si>
    <t>Height calculator</t>
  </si>
  <si>
    <t>150cm + 10d6</t>
  </si>
  <si>
    <t>130cm + 5d6</t>
  </si>
  <si>
    <t>155cm + 5d6</t>
  </si>
  <si>
    <t>95cm + 5d6</t>
  </si>
  <si>
    <t>Ambitions</t>
  </si>
  <si>
    <t>Ambitions are a Character’s goals in life – what they want to achieve. 
All characters have both a Short-Term and Long-Term Ambition.</t>
  </si>
  <si>
    <t>Choosing Ambitions</t>
  </si>
  <si>
    <t>Consult with your GM when choosing your Ambitions. 
Your GM has final say on the acceptability of an Ambition, 
and whether it is short-term or long-term. 
Should you wish to change an Ambition, you may do so between sessions.</t>
  </si>
  <si>
    <t>Short-term Ambitions</t>
  </si>
  <si>
    <t>Short-term Ambitions represent your immediate goals. 
They are outcomes you wish to achieve within days and weeks, possibly sooner. 
Under normal circumstances, 
a short-term Ambition should take at least two or three sessions to complete.</t>
  </si>
  <si>
    <t>Long-term Ambitions</t>
  </si>
  <si>
    <t>Long-term Ambitions are goals you will need to work on for months or years to complete, 
and may never be achieved at all, perhaps taken more as a description of a primary 
motivation in your life than a realistic outcome</t>
  </si>
  <si>
    <t>Your Short-term Ambitions</t>
  </si>
  <si>
    <t>Your Long-term Ambitions</t>
  </si>
  <si>
    <t>8) Bringing Your Character to Life</t>
  </si>
  <si>
    <t>Where are you from?</t>
  </si>
  <si>
    <t>What is your family like?</t>
  </si>
  <si>
    <t>What was your childhood like?</t>
  </si>
  <si>
    <t>Why did you leave home?</t>
  </si>
  <si>
    <t>Who are your best friends?</t>
  </si>
  <si>
    <t>What is your greatest desire?</t>
  </si>
  <si>
    <t>What are your best and worst memories?</t>
  </si>
  <si>
    <t>What are your religious beliefs?</t>
  </si>
  <si>
    <t>To whom, or what, are you loyal?</t>
  </si>
  <si>
    <t>Why are you adventuring?</t>
  </si>
  <si>
    <t>9) Advancement</t>
  </si>
  <si>
    <t>Experience Points (XP) are used to improve your character. The GM will give you XP after every session of play, and you may be rewarded for doing particularly well. 
This could include successfully resolving the ongoing adventure, roleplaying your character well or defeating important enemies. Between sessions, you spend your XP to buy new Skills and Talents, 
to increase Characteristics, and to change Career. The final step in creating your Character is to spend any bonus XP you earned through the Character Creation process. 
The tables below shows how you can spend these points.</t>
  </si>
  <si>
    <t>Initially, you can only spend your XP to increase the 3 
Characteristics, 8 Skills, and 4 Talents available to your Career 
level. For more details on spending XP, see page 47.</t>
  </si>
  <si>
    <t>Characteristic and Skill Improvement XP Costs</t>
  </si>
  <si>
    <t>Advances</t>
  </si>
  <si>
    <t>XP Cost per Advance</t>
  </si>
  <si>
    <t>Characteristics</t>
  </si>
  <si>
    <t>Skills</t>
  </si>
  <si>
    <t>0 to 5</t>
  </si>
  <si>
    <t>XP i total</t>
  </si>
  <si>
    <t>6 to 10</t>
  </si>
  <si>
    <t>11 to 15</t>
  </si>
  <si>
    <t>16 to 20</t>
  </si>
  <si>
    <t>21 to 25</t>
  </si>
  <si>
    <t>Other improvement costs</t>
  </si>
  <si>
    <t>26 to 30</t>
  </si>
  <si>
    <t>Improvement</t>
  </si>
  <si>
    <t>XP Cost</t>
  </si>
  <si>
    <t>31 to 35</t>
  </si>
  <si>
    <t>.+1 Talent</t>
  </si>
  <si>
    <t xml:space="preserve">.+100 XP per level in talent </t>
  </si>
  <si>
    <t>36 to 40</t>
  </si>
  <si>
    <t>Leave a Complete Career</t>
  </si>
  <si>
    <t>100 XP</t>
  </si>
  <si>
    <t>41 to 45</t>
  </si>
  <si>
    <t>Leave an Incomplete Career</t>
  </si>
  <si>
    <t>200 XP</t>
  </si>
  <si>
    <t>46 to 50</t>
  </si>
  <si>
    <t>51 to 55</t>
  </si>
  <si>
    <t>56 to 60</t>
  </si>
  <si>
    <t>61 60 65</t>
  </si>
  <si>
    <t>66 to 70</t>
  </si>
  <si>
    <t>Academics</t>
  </si>
  <si>
    <t>Apothecary_Trappings</t>
  </si>
  <si>
    <t>Engineer_Trappings</t>
  </si>
  <si>
    <t>Lawyer_Trappings</t>
  </si>
  <si>
    <t>Nun_Trappings</t>
  </si>
  <si>
    <t>Physician_Trappings</t>
  </si>
  <si>
    <t>Priest_Trappings</t>
  </si>
  <si>
    <t>Scholar_Trappings</t>
  </si>
  <si>
    <t>Wizard_Trappings</t>
  </si>
  <si>
    <t>Consume Alcohol</t>
  </si>
  <si>
    <t>Concoct</t>
  </si>
  <si>
    <t>Blather</t>
  </si>
  <si>
    <t>Art (Calligraphy)</t>
  </si>
  <si>
    <t>Bless (Any)</t>
  </si>
  <si>
    <t>Bribery</t>
  </si>
  <si>
    <t>Bookish</t>
  </si>
  <si>
    <t>Athletics</t>
  </si>
  <si>
    <t>Carouser</t>
  </si>
  <si>
    <t>Channelling (Any Colour)</t>
  </si>
  <si>
    <t>Aethyric Attunement</t>
  </si>
  <si>
    <t>Book (Blank)</t>
  </si>
  <si>
    <t>Book (Engineer)</t>
  </si>
  <si>
    <t>Book (Law)</t>
  </si>
  <si>
    <t>Religious Symbol</t>
  </si>
  <si>
    <t>Bandages</t>
  </si>
  <si>
    <t>Alcohol</t>
  </si>
  <si>
    <t>Grimoire</t>
  </si>
  <si>
    <t>Heal</t>
  </si>
  <si>
    <t>Craftsman (Apothecary)</t>
  </si>
  <si>
    <t>Cool</t>
  </si>
  <si>
    <t>Gunner</t>
  </si>
  <si>
    <t>Endurance</t>
  </si>
  <si>
    <t>Etiquette (Scholar)</t>
  </si>
  <si>
    <t>Stone Soup</t>
  </si>
  <si>
    <t>Field Dressing</t>
  </si>
  <si>
    <t>Holy Visions</t>
  </si>
  <si>
    <t>Entertain (Storytelling)</t>
  </si>
  <si>
    <t>Dodge</t>
  </si>
  <si>
    <t>Petty Magic</t>
  </si>
  <si>
    <t>Healing Draught</t>
  </si>
  <si>
    <t>Hammer</t>
  </si>
  <si>
    <t>Magnifying Glass</t>
  </si>
  <si>
    <t>Robes</t>
  </si>
  <si>
    <t>Book</t>
  </si>
  <si>
    <t>Staff</t>
  </si>
  <si>
    <t>Language (Classical)</t>
  </si>
  <si>
    <t>Haggle</t>
  </si>
  <si>
    <t>Panhandle</t>
  </si>
  <si>
    <t>Drive</t>
  </si>
  <si>
    <t>Gamble</t>
  </si>
  <si>
    <t>Intuition</t>
  </si>
  <si>
    <t>Leather Jerkin</t>
  </si>
  <si>
    <t>Spikes</t>
  </si>
  <si>
    <t>Opinions</t>
  </si>
  <si>
    <t>Lore (Chemistry)</t>
  </si>
  <si>
    <t>Tinker</t>
  </si>
  <si>
    <t>Speedreader</t>
  </si>
  <si>
    <t>Entertain (Storyteller)</t>
  </si>
  <si>
    <t>Strike to Stun</t>
  </si>
  <si>
    <t>Gossip</t>
  </si>
  <si>
    <t>Language (Magick)</t>
  </si>
  <si>
    <t>Second Sight</t>
  </si>
  <si>
    <t>Pestle</t>
  </si>
  <si>
    <t>Writing Kit</t>
  </si>
  <si>
    <t>Lore (Medicine)</t>
  </si>
  <si>
    <t>Lore (Engineer)</t>
  </si>
  <si>
    <t>Lore (Law)</t>
  </si>
  <si>
    <t>Lore (Theology)</t>
  </si>
  <si>
    <t>Lore (Magic)</t>
  </si>
  <si>
    <t>Mortar</t>
  </si>
  <si>
    <t>Lore (Plants)</t>
  </si>
  <si>
    <t>Perception</t>
  </si>
  <si>
    <t>Melee (Basic)</t>
  </si>
  <si>
    <t>Trade (Apothecary)</t>
  </si>
  <si>
    <t>Ranged (Blackpowder)</t>
  </si>
  <si>
    <t>Pray</t>
  </si>
  <si>
    <t>Lore (Any)</t>
  </si>
  <si>
    <t>Melee (Polearm)</t>
  </si>
  <si>
    <t>Trade (Poisoner)</t>
  </si>
  <si>
    <t>Trade (Engineer)</t>
  </si>
  <si>
    <t>Research</t>
  </si>
  <si>
    <t>Sleight of Hand</t>
  </si>
  <si>
    <t>Burghers</t>
  </si>
  <si>
    <t>Rat_Catcher</t>
  </si>
  <si>
    <t>Agitator_Trappings</t>
  </si>
  <si>
    <t>Artisan_Trappings</t>
  </si>
  <si>
    <t>Beggar_Trappings</t>
  </si>
  <si>
    <t>Investigator_Trappings</t>
  </si>
  <si>
    <t>Merchant_Trappings</t>
  </si>
  <si>
    <t>Rat_Catcher_Trappings</t>
  </si>
  <si>
    <t>Townsman_Trappings</t>
  </si>
  <si>
    <t>Watchman_Trappings</t>
  </si>
  <si>
    <t>Art (Writing)</t>
  </si>
  <si>
    <t>Charm</t>
  </si>
  <si>
    <t>Alley Cat</t>
  </si>
  <si>
    <t>Animal Care</t>
  </si>
  <si>
    <t>Drilled</t>
  </si>
  <si>
    <t>Chalk</t>
  </si>
  <si>
    <t>Poor Quality Blanket</t>
  </si>
  <si>
    <t>Lantern</t>
  </si>
  <si>
    <t>Abacus</t>
  </si>
  <si>
    <t>Sling with Ammunition</t>
  </si>
  <si>
    <t>Lodgings</t>
  </si>
  <si>
    <t>Hand Weapon</t>
  </si>
  <si>
    <t>Xp calculator</t>
  </si>
  <si>
    <t>Gregarious</t>
  </si>
  <si>
    <t>Craftsman (any)</t>
  </si>
  <si>
    <t>Resistance (Disease)</t>
  </si>
  <si>
    <t>Climb</t>
  </si>
  <si>
    <t>Beneath Notice</t>
  </si>
  <si>
    <t>Dealmaker</t>
  </si>
  <si>
    <t>Animal Training (Dog)</t>
  </si>
  <si>
    <t>Cup</t>
  </si>
  <si>
    <t>Lamp Oil</t>
  </si>
  <si>
    <t>Mule</t>
  </si>
  <si>
    <t>Sack</t>
  </si>
  <si>
    <t>Sturdy Boots</t>
  </si>
  <si>
    <t>Leather Jack</t>
  </si>
  <si>
    <t>Strong Back</t>
  </si>
  <si>
    <t>Charm Animal</t>
  </si>
  <si>
    <t>Strike Mighty Blow</t>
  </si>
  <si>
    <t>Etiquette (Servants)</t>
  </si>
  <si>
    <t>Nails</t>
  </si>
  <si>
    <t>d10 rags</t>
  </si>
  <si>
    <t>Journal</t>
  </si>
  <si>
    <t>Cart</t>
  </si>
  <si>
    <t>Small but Vicious Dog</t>
  </si>
  <si>
    <t>Uniform</t>
  </si>
  <si>
    <t>Tenacious</t>
  </si>
  <si>
    <t>Pile of Leaflets</t>
  </si>
  <si>
    <t>Quill</t>
  </si>
  <si>
    <t>Canvas Tarpaulin</t>
  </si>
  <si>
    <t>Ink</t>
  </si>
  <si>
    <t>3d10 Silver Shillings</t>
  </si>
  <si>
    <t>Evaluate</t>
  </si>
  <si>
    <t>Lore (Politics)</t>
  </si>
  <si>
    <t>Stealth (Urban)</t>
  </si>
  <si>
    <t>Ranged (Sling)</t>
  </si>
  <si>
    <t>Melee (Any)</t>
  </si>
  <si>
    <t>Trade (Printing)</t>
  </si>
  <si>
    <t>Trade (Any)</t>
  </si>
  <si>
    <t>Track</t>
  </si>
  <si>
    <t>Stealth (Underground or Urban)</t>
  </si>
  <si>
    <t>Courtiers</t>
  </si>
  <si>
    <t>Advisor_Trappings</t>
  </si>
  <si>
    <t>Artist_Trappings</t>
  </si>
  <si>
    <t>Duellist_Trappings</t>
  </si>
  <si>
    <t>Envoy_Trappings</t>
  </si>
  <si>
    <t>Noble_Trappings</t>
  </si>
  <si>
    <t>Servant_Trappings</t>
  </si>
  <si>
    <t>Spy_Trappings</t>
  </si>
  <si>
    <t>Warden_Trappings</t>
  </si>
  <si>
    <t>Art (Any)</t>
  </si>
  <si>
    <t>Beat Blade</t>
  </si>
  <si>
    <t>Etiquette (Nobles)</t>
  </si>
  <si>
    <t>Menacing</t>
  </si>
  <si>
    <t>Brush or Chisel or Quill Pen</t>
  </si>
  <si>
    <t>Basic Weapon or Rapier</t>
  </si>
  <si>
    <t>Courtly Garb</t>
  </si>
  <si>
    <t>Floor Brush</t>
  </si>
  <si>
    <t>Charcoal stick</t>
  </si>
  <si>
    <t>Keys</t>
  </si>
  <si>
    <t>Etiquette (Any)</t>
  </si>
  <si>
    <t>Distract</t>
  </si>
  <si>
    <t>Sling Bag</t>
  </si>
  <si>
    <t>Livery</t>
  </si>
  <si>
    <t>Foil or Hand Mirror,</t>
  </si>
  <si>
    <t>Feint</t>
  </si>
  <si>
    <t>Strong-minded</t>
  </si>
  <si>
    <t>Clothing</t>
  </si>
  <si>
    <t>Scroll Case</t>
  </si>
  <si>
    <t>Jewellery worth 3d10 gc</t>
  </si>
  <si>
    <t>2 different sets of clothing</t>
  </si>
  <si>
    <t>Step Aside</t>
  </si>
  <si>
    <t>Intimidate</t>
  </si>
  <si>
    <t>Shadow</t>
  </si>
  <si>
    <t>1d10 Bandages</t>
  </si>
  <si>
    <t>Personal Servant</t>
  </si>
  <si>
    <t>Hooded Cloak</t>
  </si>
  <si>
    <t>Leadership</t>
  </si>
  <si>
    <t>Lore (Heraldry)</t>
  </si>
  <si>
    <t>Ride (Horse)</t>
  </si>
  <si>
    <t>Melee (Fencing)</t>
  </si>
  <si>
    <t>Lore (Local)</t>
  </si>
  <si>
    <t>Row</t>
  </si>
  <si>
    <t>Play (Any)</t>
  </si>
  <si>
    <t>Stealth (Any)</t>
  </si>
  <si>
    <t>Peasants</t>
  </si>
  <si>
    <t>Hedge_Witch</t>
  </si>
  <si>
    <t>Bailiff_Trappings</t>
  </si>
  <si>
    <t>Hedge_Witch_Trappings</t>
  </si>
  <si>
    <t>Herbalist_Trappings</t>
  </si>
  <si>
    <t>Hunter_Trappings</t>
  </si>
  <si>
    <t>Miner_Trappings</t>
  </si>
  <si>
    <t>Mystic_Trappings</t>
  </si>
  <si>
    <t>Scout_Trappings</t>
  </si>
  <si>
    <t>Villager_Trappings</t>
  </si>
  <si>
    <t>Embezzle</t>
  </si>
  <si>
    <t>Channelling</t>
  </si>
  <si>
    <t>Fast Hands</t>
  </si>
  <si>
    <t>Acute Sense (Taste)</t>
  </si>
  <si>
    <t>Rover</t>
  </si>
  <si>
    <t>Hand weapon</t>
  </si>
  <si>
    <t>1d10 Lucky Charms</t>
  </si>
  <si>
    <t>Boots</t>
  </si>
  <si>
    <t>Selection of Animal Traps</t>
  </si>
  <si>
    <t>Charcoal Stick</t>
  </si>
  <si>
    <t>Deck of Cards or Dice</t>
  </si>
  <si>
    <t>None</t>
  </si>
  <si>
    <t>Numismatics</t>
  </si>
  <si>
    <t>Strider (Rocky)</t>
  </si>
  <si>
    <t>Entertain (Fortune Telling)</t>
  </si>
  <si>
    <t>small lock box</t>
  </si>
  <si>
    <t>Quarterstaff</t>
  </si>
  <si>
    <t>Cloak</t>
  </si>
  <si>
    <t>Crude Map</t>
  </si>
  <si>
    <t>Cheap Jewellery</t>
  </si>
  <si>
    <t>Strider (any)</t>
  </si>
  <si>
    <t>Backpack</t>
  </si>
  <si>
    <t>Pan</t>
  </si>
  <si>
    <t>Strider (Woodlands)</t>
  </si>
  <si>
    <t>Lore (Herbs)</t>
  </si>
  <si>
    <t>Lore (Beasts)</t>
  </si>
  <si>
    <t>Trapper</t>
  </si>
  <si>
    <t>Assortment of Herbs</t>
  </si>
  <si>
    <t>Spade</t>
  </si>
  <si>
    <t>Lore (Folklore)</t>
  </si>
  <si>
    <t>Outdoor Survival</t>
  </si>
  <si>
    <t>Melee (Two-handed)</t>
  </si>
  <si>
    <t>Rope</t>
  </si>
  <si>
    <t>Melee (Brawling)</t>
  </si>
  <si>
    <t>Melee</t>
  </si>
  <si>
    <t>Swim</t>
  </si>
  <si>
    <t>Ranged (Bow)</t>
  </si>
  <si>
    <t>Trade (Herbalist)</t>
  </si>
  <si>
    <t>Set Trap</t>
  </si>
  <si>
    <t>Rangers</t>
  </si>
  <si>
    <t>Bounty_Hunter</t>
  </si>
  <si>
    <t>Road_Warden</t>
  </si>
  <si>
    <t>Witch_Hunter</t>
  </si>
  <si>
    <t>Bounty_Hunter_Trappings</t>
  </si>
  <si>
    <t>Coachman_Trappings</t>
  </si>
  <si>
    <t>Entertainer_Trappings</t>
  </si>
  <si>
    <t>Flagellant_Trappings</t>
  </si>
  <si>
    <t>Messenger_Trappings</t>
  </si>
  <si>
    <t>Pedlar_Trappings</t>
  </si>
  <si>
    <t>Road_Warden_Trappings</t>
  </si>
  <si>
    <t>Witch_Hunter_Trappings</t>
  </si>
  <si>
    <t>Break and Enter</t>
  </si>
  <si>
    <t>Berserk Charge</t>
  </si>
  <si>
    <t>Fisherman</t>
  </si>
  <si>
    <t>Warm Coat</t>
  </si>
  <si>
    <t>Bowl</t>
  </si>
  <si>
    <t>Flail</t>
  </si>
  <si>
    <t>Crossbow with 10 Bolts</t>
  </si>
  <si>
    <t>Seasoned Traveller</t>
  </si>
  <si>
    <t>Frenzy</t>
  </si>
  <si>
    <t>Fleet Footed</t>
  </si>
  <si>
    <t>Gloves</t>
  </si>
  <si>
    <t>Instrument</t>
  </si>
  <si>
    <t>Tattered Robes</t>
  </si>
  <si>
    <t>Bedroll</t>
  </si>
  <si>
    <t>Instruments of Torture</t>
  </si>
  <si>
    <t xml:space="preserve"> Trick-Riding</t>
  </si>
  <si>
    <t>Entertain (Any)</t>
  </si>
  <si>
    <t>Public-Speaking</t>
  </si>
  <si>
    <t>Sprinter</t>
  </si>
  <si>
    <t>Whip</t>
  </si>
  <si>
    <t>Goods worth 2d10 Brass</t>
  </si>
  <si>
    <t>Resolute</t>
  </si>
  <si>
    <t>Tent</t>
  </si>
  <si>
    <t>Perform (Any)</t>
  </si>
  <si>
    <t>Lore (Sigmar)</t>
  </si>
  <si>
    <t>Navigation</t>
  </si>
  <si>
    <t>Lore (Torture)</t>
  </si>
  <si>
    <t>Ranged (Entangling)</t>
  </si>
  <si>
    <t>Play (any)</t>
  </si>
  <si>
    <t>Melee (Flail)</t>
  </si>
  <si>
    <t>Melee (Fist)</t>
  </si>
  <si>
    <t>Stealth (Rural or Urban)</t>
  </si>
  <si>
    <t>Ranged (Crossbow)</t>
  </si>
  <si>
    <t>Riverfolk</t>
  </si>
  <si>
    <t>Boatman_Trappings</t>
  </si>
  <si>
    <t>Huffer_Trappings</t>
  </si>
  <si>
    <t>Riverwarden_Trappings</t>
  </si>
  <si>
    <t>Riverwoman_Trappings</t>
  </si>
  <si>
    <t>Seaman_Trappings</t>
  </si>
  <si>
    <t>Smuggler_Trappings</t>
  </si>
  <si>
    <t>Stevedore_Trappings</t>
  </si>
  <si>
    <t>Wrecker_Trappings</t>
  </si>
  <si>
    <t>Dirty Fighting</t>
  </si>
  <si>
    <t>Strong Swimmer</t>
  </si>
  <si>
    <t>Criminal</t>
  </si>
  <si>
    <t>Hand Weapon (Boat Hook)</t>
  </si>
  <si>
    <t>Hand Weapon (Sword)</t>
  </si>
  <si>
    <t>Bucket</t>
  </si>
  <si>
    <t>Large Sack</t>
  </si>
  <si>
    <t>Crowbar</t>
  </si>
  <si>
    <t>Strider (Coastal)</t>
  </si>
  <si>
    <t>Storm Lantern</t>
  </si>
  <si>
    <t>Fishing Rod</t>
  </si>
  <si>
    <t>Brush</t>
  </si>
  <si>
    <t>Mask or Scarves</t>
  </si>
  <si>
    <t>Leather Gloves</t>
  </si>
  <si>
    <t>Strider (Marshes)</t>
  </si>
  <si>
    <t>Pole</t>
  </si>
  <si>
    <t>Oil</t>
  </si>
  <si>
    <t>Bait</t>
  </si>
  <si>
    <t>Mop</t>
  </si>
  <si>
    <t>Tinderbox</t>
  </si>
  <si>
    <t>Waterman</t>
  </si>
  <si>
    <t>Leather Leggings</t>
  </si>
  <si>
    <t>Lore (Riverways)</t>
  </si>
  <si>
    <t>Sail</t>
  </si>
  <si>
    <t>Rogues</t>
  </si>
  <si>
    <t>Grave_Robber</t>
  </si>
  <si>
    <t>Bawd_Trappings</t>
  </si>
  <si>
    <t>Charlatan_Trappings</t>
  </si>
  <si>
    <t>Fence_Trappings</t>
  </si>
  <si>
    <t>Grave_Robber_Trappings</t>
  </si>
  <si>
    <t>Outlaw_Trappings</t>
  </si>
  <si>
    <t>Racketeer_Trappings</t>
  </si>
  <si>
    <t>Thief_Trappings</t>
  </si>
  <si>
    <t>Witch_Trappings</t>
  </si>
  <si>
    <t>Cardsharp</t>
  </si>
  <si>
    <t>Combat Aware</t>
  </si>
  <si>
    <t>Flask of Spirits</t>
  </si>
  <si>
    <t>Knuckledusters</t>
  </si>
  <si>
    <t>Candles</t>
  </si>
  <si>
    <t>Diceman</t>
  </si>
  <si>
    <t>Etiquette (Criminals)</t>
  </si>
  <si>
    <t>Instinctive Diction</t>
  </si>
  <si>
    <t>2 Sets of Clothing</t>
  </si>
  <si>
    <t>Stolen Goods worth 3d10 Shillings</t>
  </si>
  <si>
    <t>Handcart</t>
  </si>
  <si>
    <t>Deck of Cards,</t>
  </si>
  <si>
    <t>Doll</t>
  </si>
  <si>
    <t>Dice</t>
  </si>
  <si>
    <t>Tarpaulin</t>
  </si>
  <si>
    <t>Pins</t>
  </si>
  <si>
    <t>Language (Magick</t>
  </si>
  <si>
    <t>Stealth (Rural)</t>
  </si>
  <si>
    <t>Warriors</t>
  </si>
  <si>
    <t>Pit_Fighter</t>
  </si>
  <si>
    <t>Warrior_Priest</t>
  </si>
  <si>
    <t>Cavalryman_Trappings</t>
  </si>
  <si>
    <t>Guard_Trappings</t>
  </si>
  <si>
    <t>Knight_Trappings</t>
  </si>
  <si>
    <t>Pit_Fighter_Trappings</t>
  </si>
  <si>
    <t>Protagonist_Trappings</t>
  </si>
  <si>
    <t>Slayer_Trappings</t>
  </si>
  <si>
    <t>Soldier_Trappings</t>
  </si>
  <si>
    <t>Warrior_Priest_Trappings</t>
  </si>
  <si>
    <t>Etiquette (any)</t>
  </si>
  <si>
    <t>Dirty Fighter</t>
  </si>
  <si>
    <t>In-fighter</t>
  </si>
  <si>
    <t>Dual Wielder</t>
  </si>
  <si>
    <t>Buckler</t>
  </si>
  <si>
    <t>Hood</t>
  </si>
  <si>
    <t>Axe</t>
  </si>
  <si>
    <t>Dagger</t>
  </si>
  <si>
    <t>Book (Religion)</t>
  </si>
  <si>
    <t>Crack the Whip</t>
  </si>
  <si>
    <t>Roughrider</t>
  </si>
  <si>
    <t>Fearless (Everything)</t>
  </si>
  <si>
    <t>Etiquette (Cultists)</t>
  </si>
  <si>
    <t>Riding Horse</t>
  </si>
  <si>
    <t>Mail Shirt</t>
  </si>
  <si>
    <t>Mask</t>
  </si>
  <si>
    <t>Leather Breastplate</t>
  </si>
  <si>
    <t>Iron Jaw</t>
  </si>
  <si>
    <t>Horse Saddle and Tack</t>
  </si>
  <si>
    <t xml:space="preserve">Storm Lantern </t>
  </si>
  <si>
    <t>Shame</t>
  </si>
  <si>
    <t>Language (Battle)</t>
  </si>
  <si>
    <t>Reversal</t>
  </si>
  <si>
    <t>Entertain (Taunt)</t>
  </si>
  <si>
    <t>Tattoos</t>
  </si>
  <si>
    <t>Shield</t>
  </si>
  <si>
    <t>Weapon (Any Melee)</t>
  </si>
  <si>
    <t>Melee (Cavalry)</t>
  </si>
  <si>
    <t>Trade Tools (Farrier)</t>
  </si>
  <si>
    <t>Lore (Trolls)</t>
  </si>
  <si>
    <t>Trade (Farrier)</t>
  </si>
  <si>
    <t>Play (Drum or Fife)</t>
  </si>
  <si>
    <t>WS</t>
  </si>
  <si>
    <t>BS</t>
  </si>
  <si>
    <t>S</t>
  </si>
  <si>
    <t>T</t>
  </si>
  <si>
    <t>I</t>
  </si>
  <si>
    <t>Ag</t>
  </si>
  <si>
    <t>Dex</t>
  </si>
  <si>
    <t>Int</t>
  </si>
  <si>
    <t>WP</t>
  </si>
  <si>
    <t>Fel</t>
  </si>
  <si>
    <t>Initial</t>
  </si>
  <si>
    <t>Total XP</t>
  </si>
  <si>
    <t>Current</t>
  </si>
  <si>
    <t>Name</t>
  </si>
  <si>
    <t>Scaling</t>
  </si>
  <si>
    <t>Free Advances</t>
  </si>
  <si>
    <t>Art</t>
  </si>
  <si>
    <t>Entertain</t>
  </si>
  <si>
    <t>Ride</t>
  </si>
  <si>
    <t>Stealth</t>
  </si>
  <si>
    <t>Talents</t>
  </si>
  <si>
    <t>Invoke</t>
  </si>
  <si>
    <t>cost for new Miracles</t>
  </si>
  <si>
    <t>XP unspent</t>
  </si>
  <si>
    <t xml:space="preserve">XP spent </t>
  </si>
  <si>
    <t xml:space="preserve">Number of levels </t>
  </si>
  <si>
    <t>XP cost</t>
  </si>
  <si>
    <t>Known invoke</t>
  </si>
  <si>
    <t>Cost for new spell</t>
  </si>
  <si>
    <t>Known Petty Magic</t>
  </si>
  <si>
    <t xml:space="preserve">Arcane Magic </t>
  </si>
  <si>
    <t xml:space="preserve">Known Arcane Magic </t>
  </si>
  <si>
    <t xml:space="preserve"> </t>
  </si>
  <si>
    <t>skills</t>
  </si>
  <si>
    <t>levels</t>
  </si>
  <si>
    <t>XP</t>
  </si>
  <si>
    <t>Magic</t>
  </si>
  <si>
    <t>Arcane Magic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</si>
</sst>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
  </numFmts>
  <fonts count="30">
    <font>
      <sz val="10.0"/>
      <color rgb="FF000000"/>
      <name val="Arial"/>
      <scheme val="minor"/>
    </font>
    <font>
      <b/>
      <sz val="18.0"/>
      <color theme="1"/>
      <name val="Arial"/>
      <scheme val="minor"/>
    </font>
    <font/>
    <font>
      <color theme="1"/>
      <name val="Arial"/>
      <scheme val="minor"/>
    </font>
    <font>
      <b/>
      <sz val="14.0"/>
      <color theme="1"/>
      <name val="Arial"/>
      <scheme val="minor"/>
    </font>
    <font>
      <b/>
      <sz val="10.0"/>
      <color theme="1"/>
      <name val="Arial"/>
      <scheme val="minor"/>
    </font>
    <font>
      <b/>
      <color theme="1"/>
      <name val="Arial"/>
      <scheme val="minor"/>
    </font>
    <font>
      <b/>
      <sz val="14.0"/>
      <color rgb="FF1F1F1F"/>
      <name val="Arial"/>
      <scheme val="minor"/>
    </font>
    <font>
      <sz val="10.0"/>
      <color rgb="FF1F1F1F"/>
      <name val="Arial"/>
      <scheme val="minor"/>
    </font>
    <font>
      <color rgb="FF000000"/>
      <name val="Arial"/>
    </font>
    <font>
      <sz val="12.0"/>
      <color rgb="FF000000"/>
      <name val="Arial"/>
      <scheme val="minor"/>
    </font>
    <font>
      <sz val="9.0"/>
      <color rgb="FF000000"/>
      <name val="&quot;Google Sans Mono&quot;"/>
    </font>
    <font>
      <sz val="10.0"/>
      <color rgb="FF000000"/>
      <name val="&quot;Google Sans Mono&quot;"/>
    </font>
    <font>
      <color rgb="FFFF0000"/>
      <name val="Arial"/>
      <scheme val="minor"/>
    </font>
    <font>
      <sz val="14.0"/>
      <color theme="1"/>
      <name val="Arial"/>
      <scheme val="minor"/>
    </font>
    <font>
      <sz val="10.0"/>
      <color theme="1"/>
      <name val="Arial"/>
      <scheme val="minor"/>
    </font>
    <font>
      <color rgb="FF000000"/>
      <name val="Roboto"/>
    </font>
    <font>
      <b/>
      <sz val="12.0"/>
      <color theme="1"/>
      <name val="Arial"/>
      <scheme val="minor"/>
    </font>
    <font>
      <sz val="9.0"/>
      <color rgb="FF000000"/>
      <name val="Arial"/>
      <scheme val="minor"/>
    </font>
    <font>
      <sz val="11.0"/>
      <color rgb="FF000000"/>
      <name val="&quot;Google Sans&quot;"/>
    </font>
    <font>
      <sz val="11.0"/>
      <color rgb="FF1F1F1F"/>
      <name val="&quot;Google Sans&quot;"/>
    </font>
    <font>
      <b/>
      <sz val="11.0"/>
      <color theme="1"/>
      <name val="Arial"/>
      <scheme val="minor"/>
    </font>
    <font>
      <b/>
      <color theme="1"/>
      <name val="Arial"/>
    </font>
    <font>
      <color theme="1"/>
      <name val="Arial"/>
    </font>
    <font>
      <color rgb="FF000000"/>
      <name val="Arial"/>
      <scheme val="minor"/>
    </font>
    <font>
      <sz val="9.0"/>
      <color rgb="FFFFFFFF"/>
      <name val="&quot;Google Sans Mono&quot;"/>
    </font>
    <font>
      <color rgb="FFFFFFFF"/>
      <name val="Arial"/>
      <scheme val="minor"/>
    </font>
    <font>
      <b/>
      <sz val="12.0"/>
      <color rgb="FF000000"/>
      <name val="Arial"/>
      <scheme val="minor"/>
    </font>
    <font>
      <sz val="18.0"/>
      <color theme="1"/>
      <name val="Arial"/>
      <scheme val="minor"/>
    </font>
    <font>
      <sz val="11.0"/>
      <color rgb="FF1F1F1F"/>
      <name val="Arial"/>
      <scheme val="minor"/>
    </font>
  </fonts>
  <fills count="17">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E0F7FA"/>
        <bgColor rgb="FFE0F7FA"/>
      </patternFill>
    </fill>
    <fill>
      <patternFill patternType="solid">
        <fgColor rgb="FFBDBDBD"/>
        <bgColor rgb="FFBDBDBD"/>
      </patternFill>
    </fill>
    <fill>
      <patternFill patternType="solid">
        <fgColor rgb="FFA46663"/>
        <bgColor rgb="FFA46663"/>
      </patternFill>
    </fill>
    <fill>
      <patternFill patternType="solid">
        <fgColor rgb="FF787EA6"/>
        <bgColor rgb="FF787EA6"/>
      </patternFill>
    </fill>
    <fill>
      <patternFill patternType="solid">
        <fgColor rgb="FF61A256"/>
        <bgColor rgb="FF61A256"/>
      </patternFill>
    </fill>
    <fill>
      <patternFill patternType="solid">
        <fgColor rgb="FFB1B659"/>
        <bgColor rgb="FFB1B659"/>
      </patternFill>
    </fill>
    <fill>
      <patternFill patternType="solid">
        <fgColor rgb="FFACB655"/>
        <bgColor rgb="FFACB655"/>
      </patternFill>
    </fill>
    <fill>
      <patternFill patternType="solid">
        <fgColor rgb="FF5FA79A"/>
        <bgColor rgb="FF5FA79A"/>
      </patternFill>
    </fill>
    <fill>
      <patternFill patternType="solid">
        <fgColor rgb="FF7B6E98"/>
        <bgColor rgb="FF7B6E98"/>
      </patternFill>
    </fill>
    <fill>
      <patternFill patternType="solid">
        <fgColor rgb="FFBB8758"/>
        <bgColor rgb="FFBB8758"/>
      </patternFill>
    </fill>
    <fill>
      <patternFill patternType="solid">
        <fgColor rgb="FF937D7E"/>
        <bgColor rgb="FF937D7E"/>
      </patternFill>
    </fill>
    <fill>
      <patternFill patternType="solid">
        <fgColor rgb="FFF3F3F3"/>
        <bgColor rgb="FFF3F3F3"/>
      </patternFill>
    </fill>
    <fill>
      <patternFill patternType="solid">
        <fgColor theme="0"/>
        <bgColor theme="0"/>
      </patternFill>
    </fill>
  </fills>
  <borders count="60">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border>
    <border>
      <right style="thick">
        <color rgb="FF000000"/>
      </right>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bottom style="thick">
        <color rgb="FF000000"/>
      </bottom>
    </border>
    <border>
      <left style="thick">
        <color rgb="FF000000"/>
      </left>
      <right style="thick">
        <color rgb="FF000000"/>
      </righ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top style="thin">
        <color rgb="FF000000"/>
      </top>
    </border>
    <border>
      <top style="thin">
        <color rgb="FF000000"/>
      </top>
    </border>
    <border>
      <right style="thick">
        <color rgb="FF000000"/>
      </right>
      <top style="thin">
        <color rgb="FF000000"/>
      </top>
    </border>
    <border>
      <left style="thick">
        <color rgb="FF000000"/>
      </left>
      <bottom style="thin">
        <color rgb="FF000000"/>
      </bottom>
    </border>
    <border>
      <bottom style="thin">
        <color rgb="FF000000"/>
      </bottom>
    </border>
    <border>
      <right style="thick">
        <color rgb="FF000000"/>
      </right>
      <bottom style="thin">
        <color rgb="FF000000"/>
      </bottom>
    </border>
    <border>
      <top style="thick">
        <color rgb="FF000000"/>
      </top>
      <bottom style="thick">
        <color rgb="FF000000"/>
      </bottom>
    </border>
    <border>
      <right style="thin">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ck">
        <color rgb="FF000000"/>
      </right>
      <top style="thick">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top style="thin">
        <color rgb="FF000000"/>
      </top>
      <bottom style="thick">
        <color rgb="FF000000"/>
      </bottom>
    </border>
    <border>
      <right style="thick">
        <color rgb="FF000000"/>
      </right>
      <top style="thin">
        <color rgb="FF000000"/>
      </top>
      <bottom style="thick">
        <color rgb="FF000000"/>
      </bottom>
    </border>
    <border>
      <left style="thick">
        <color rgb="FF000000"/>
      </left>
      <right style="thick">
        <color rgb="FF000000"/>
      </right>
      <top style="thin">
        <color rgb="FF000000"/>
      </top>
      <bottom style="thick">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ck">
        <color rgb="FF000000"/>
      </left>
      <right style="thick">
        <color rgb="FF000000"/>
      </right>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s>
  <cellStyleXfs count="1">
    <xf borderId="0" fillId="0" fontId="0" numFmtId="0" applyAlignment="1" applyFont="1"/>
  </cellStyleXfs>
  <cellXfs count="508">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2" numFmtId="0" xfId="0" applyBorder="1" applyFont="1"/>
    <xf borderId="2" fillId="0" fontId="3" numFmtId="0" xfId="0" applyBorder="1" applyFont="1"/>
    <xf borderId="3" fillId="0" fontId="3" numFmtId="0" xfId="0" applyBorder="1" applyFont="1"/>
    <xf borderId="0" fillId="0" fontId="3" numFmtId="0" xfId="0" applyAlignment="1" applyFont="1">
      <alignment readingOrder="0"/>
    </xf>
    <xf borderId="4" fillId="0" fontId="3" numFmtId="0" xfId="0" applyAlignment="1" applyBorder="1" applyFont="1">
      <alignment readingOrder="0"/>
    </xf>
    <xf borderId="5" fillId="0" fontId="2" numFmtId="0" xfId="0" applyBorder="1" applyFont="1"/>
    <xf borderId="6" fillId="0" fontId="2" numFmtId="0" xfId="0" applyBorder="1" applyFont="1"/>
    <xf borderId="7" fillId="0" fontId="3" numFmtId="0" xfId="0" applyAlignment="1" applyBorder="1" applyFont="1">
      <alignment readingOrder="0"/>
    </xf>
    <xf borderId="8" fillId="0" fontId="3" numFmtId="0" xfId="0" applyBorder="1" applyFont="1"/>
    <xf borderId="9" fillId="2" fontId="3" numFmtId="0" xfId="0" applyAlignment="1" applyBorder="1" applyFill="1" applyFont="1">
      <alignment readingOrder="0"/>
    </xf>
    <xf borderId="10" fillId="2" fontId="2" numFmtId="0" xfId="0" applyBorder="1" applyFont="1"/>
    <xf borderId="1" fillId="3" fontId="3" numFmtId="0" xfId="0" applyAlignment="1" applyBorder="1" applyFill="1" applyFont="1">
      <alignment horizontal="left" readingOrder="0"/>
    </xf>
    <xf borderId="11" fillId="3" fontId="3" numFmtId="0" xfId="0" applyAlignment="1" applyBorder="1" applyFont="1">
      <alignment readingOrder="0"/>
    </xf>
    <xf borderId="7" fillId="4" fontId="3" numFmtId="0" xfId="0" applyAlignment="1" applyBorder="1" applyFill="1" applyFont="1">
      <alignment horizontal="left" readingOrder="0"/>
    </xf>
    <xf borderId="12" fillId="4" fontId="3" numFmtId="0" xfId="0" applyAlignment="1" applyBorder="1" applyFont="1">
      <alignment readingOrder="0"/>
    </xf>
    <xf borderId="7" fillId="3" fontId="3" numFmtId="0" xfId="0" applyAlignment="1" applyBorder="1" applyFont="1">
      <alignment horizontal="left" readingOrder="0"/>
    </xf>
    <xf borderId="12" fillId="3" fontId="3" numFmtId="0" xfId="0" applyAlignment="1" applyBorder="1" applyFont="1">
      <alignment readingOrder="0"/>
    </xf>
    <xf borderId="13" fillId="2" fontId="4" numFmtId="0" xfId="0" applyAlignment="1" applyBorder="1" applyFont="1">
      <alignment readingOrder="0"/>
    </xf>
    <xf borderId="14" fillId="2" fontId="2" numFmtId="0" xfId="0" applyBorder="1" applyFont="1"/>
    <xf borderId="13" fillId="3" fontId="0" numFmtId="0" xfId="0" applyAlignment="1" applyBorder="1" applyFont="1">
      <alignment readingOrder="0"/>
    </xf>
    <xf borderId="14" fillId="0" fontId="2" numFmtId="0" xfId="0" applyBorder="1" applyFont="1"/>
    <xf borderId="0" fillId="3" fontId="3" numFmtId="0" xfId="0" applyFont="1"/>
    <xf borderId="15" fillId="4" fontId="3" numFmtId="0" xfId="0" applyAlignment="1" applyBorder="1" applyFont="1">
      <alignment horizontal="left" readingOrder="0"/>
    </xf>
    <xf borderId="16" fillId="4" fontId="3" numFmtId="0" xfId="0" applyAlignment="1" applyBorder="1" applyFont="1">
      <alignment readingOrder="0"/>
    </xf>
    <xf borderId="15" fillId="3" fontId="3" numFmtId="0" xfId="0" applyAlignment="1" applyBorder="1" applyFont="1">
      <alignment horizontal="left" readingOrder="0"/>
    </xf>
    <xf borderId="17" fillId="3" fontId="3" numFmtId="0" xfId="0" applyAlignment="1" applyBorder="1" applyFont="1">
      <alignment readingOrder="0"/>
    </xf>
    <xf borderId="17" fillId="0" fontId="3" numFmtId="0" xfId="0" applyBorder="1" applyFont="1"/>
    <xf borderId="18" fillId="0" fontId="3" numFmtId="0" xfId="0" applyBorder="1" applyFont="1"/>
    <xf borderId="8" fillId="0" fontId="2" numFmtId="0" xfId="0" applyBorder="1" applyFont="1"/>
    <xf borderId="7" fillId="0" fontId="3" numFmtId="0" xfId="0" applyBorder="1" applyFont="1"/>
    <xf borderId="1" fillId="5" fontId="5" numFmtId="0" xfId="0" applyAlignment="1" applyBorder="1" applyFill="1" applyFont="1">
      <alignment horizontal="center" readingOrder="0"/>
    </xf>
    <xf borderId="3" fillId="0" fontId="2" numFmtId="0" xfId="0" applyBorder="1" applyFont="1"/>
    <xf borderId="1" fillId="2" fontId="3" numFmtId="0" xfId="0" applyAlignment="1" applyBorder="1" applyFont="1">
      <alignment readingOrder="0"/>
    </xf>
    <xf borderId="2" fillId="2" fontId="2" numFmtId="0" xfId="0" applyBorder="1" applyFont="1"/>
    <xf borderId="19" fillId="2" fontId="3" numFmtId="0" xfId="0" applyAlignment="1" applyBorder="1" applyFont="1">
      <alignment readingOrder="0"/>
    </xf>
    <xf borderId="20" fillId="2" fontId="3" numFmtId="0" xfId="0" applyAlignment="1" applyBorder="1" applyFont="1">
      <alignment readingOrder="0"/>
    </xf>
    <xf borderId="21" fillId="2" fontId="3" numFmtId="0" xfId="0" applyAlignment="1" applyBorder="1" applyFont="1">
      <alignment readingOrder="0"/>
    </xf>
    <xf borderId="7" fillId="6" fontId="6" numFmtId="0" xfId="0" applyAlignment="1" applyBorder="1" applyFill="1" applyFont="1">
      <alignment horizontal="center"/>
    </xf>
    <xf borderId="7" fillId="6" fontId="3" numFmtId="0" xfId="0" applyAlignment="1" applyBorder="1" applyFont="1">
      <alignment readingOrder="0"/>
    </xf>
    <xf borderId="22" fillId="6" fontId="3" numFmtId="0" xfId="0" applyAlignment="1" applyBorder="1" applyFont="1">
      <alignment horizontal="center" readingOrder="0"/>
    </xf>
    <xf borderId="23" fillId="6" fontId="3" numFmtId="0" xfId="0" applyAlignment="1" applyBorder="1" applyFont="1">
      <alignment horizontal="center" readingOrder="0"/>
    </xf>
    <xf borderId="23" fillId="6" fontId="3" numFmtId="164" xfId="0" applyAlignment="1" applyBorder="1" applyFont="1" applyNumberFormat="1">
      <alignment horizontal="center" readingOrder="0"/>
    </xf>
    <xf borderId="24" fillId="6" fontId="3" numFmtId="0" xfId="0" applyAlignment="1" applyBorder="1" applyFont="1">
      <alignment horizontal="center" readingOrder="0"/>
    </xf>
    <xf borderId="7" fillId="3" fontId="3" numFmtId="0" xfId="0" applyBorder="1" applyFont="1"/>
    <xf borderId="8" fillId="3" fontId="3" numFmtId="0" xfId="0" applyBorder="1" applyFont="1"/>
    <xf borderId="7" fillId="3" fontId="3" numFmtId="0" xfId="0" applyAlignment="1" applyBorder="1" applyFont="1">
      <alignment readingOrder="0"/>
    </xf>
    <xf borderId="22" fillId="3" fontId="3" numFmtId="0" xfId="0" applyAlignment="1" applyBorder="1" applyFont="1">
      <alignment horizontal="center" readingOrder="0"/>
    </xf>
    <xf borderId="23" fillId="3" fontId="3" numFmtId="164" xfId="0" applyAlignment="1" applyBorder="1" applyFont="1" applyNumberFormat="1">
      <alignment horizontal="center" readingOrder="0"/>
    </xf>
    <xf borderId="23" fillId="3" fontId="3" numFmtId="0" xfId="0" applyAlignment="1" applyBorder="1" applyFont="1">
      <alignment horizontal="center" readingOrder="0"/>
    </xf>
    <xf borderId="24" fillId="3" fontId="3" numFmtId="0" xfId="0" applyAlignment="1" applyBorder="1" applyFont="1">
      <alignment horizontal="center" readingOrder="0"/>
    </xf>
    <xf borderId="7" fillId="6" fontId="3" numFmtId="0" xfId="0" applyBorder="1" applyFont="1"/>
    <xf borderId="8" fillId="6" fontId="3" numFmtId="0" xfId="0" applyBorder="1" applyFont="1"/>
    <xf borderId="22" fillId="3" fontId="3" numFmtId="165" xfId="0" applyAlignment="1" applyBorder="1" applyFont="1" applyNumberFormat="1">
      <alignment horizontal="center" readingOrder="0"/>
    </xf>
    <xf borderId="22" fillId="6" fontId="3" numFmtId="164" xfId="0" applyAlignment="1" applyBorder="1" applyFont="1" applyNumberFormat="1">
      <alignment horizontal="center" readingOrder="0"/>
    </xf>
    <xf borderId="15" fillId="3" fontId="3" numFmtId="0" xfId="0" applyAlignment="1" applyBorder="1" applyFont="1">
      <alignment readingOrder="0"/>
    </xf>
    <xf borderId="17" fillId="6" fontId="2" numFmtId="0" xfId="0" applyBorder="1" applyFont="1"/>
    <xf borderId="25" fillId="3" fontId="3" numFmtId="0" xfId="0" applyAlignment="1" applyBorder="1" applyFont="1">
      <alignment horizontal="center" readingOrder="0"/>
    </xf>
    <xf borderId="26" fillId="3" fontId="3" numFmtId="0" xfId="0" applyAlignment="1" applyBorder="1" applyFont="1">
      <alignment horizontal="center" readingOrder="0"/>
    </xf>
    <xf borderId="27" fillId="3" fontId="3" numFmtId="164" xfId="0" applyAlignment="1" applyBorder="1" applyFont="1" applyNumberFormat="1">
      <alignment horizontal="center" readingOrder="0"/>
    </xf>
    <xf borderId="1" fillId="7" fontId="6" numFmtId="0" xfId="0" applyAlignment="1" applyBorder="1" applyFill="1" applyFont="1">
      <alignment horizontal="center" readingOrder="0"/>
    </xf>
    <xf borderId="1" fillId="7" fontId="3" numFmtId="0" xfId="0" applyAlignment="1" applyBorder="1" applyFont="1">
      <alignment readingOrder="0"/>
    </xf>
    <xf borderId="2" fillId="7" fontId="2" numFmtId="0" xfId="0" applyBorder="1" applyFont="1"/>
    <xf borderId="19" fillId="7" fontId="3" numFmtId="0" xfId="0" applyAlignment="1" applyBorder="1" applyFont="1">
      <alignment horizontal="center" readingOrder="0"/>
    </xf>
    <xf borderId="20" fillId="7" fontId="3" numFmtId="164" xfId="0" applyAlignment="1" applyBorder="1" applyFont="1" applyNumberFormat="1">
      <alignment horizontal="center" readingOrder="0"/>
    </xf>
    <xf borderId="20" fillId="7" fontId="3" numFmtId="0" xfId="0" applyAlignment="1" applyBorder="1" applyFont="1">
      <alignment horizontal="center" readingOrder="0"/>
    </xf>
    <xf borderId="21" fillId="7" fontId="3" numFmtId="0" xfId="0" applyAlignment="1" applyBorder="1" applyFont="1">
      <alignment horizontal="center" readingOrder="0"/>
    </xf>
    <xf borderId="24" fillId="3" fontId="3" numFmtId="164" xfId="0" applyAlignment="1" applyBorder="1" applyFont="1" applyNumberFormat="1">
      <alignment horizontal="center" readingOrder="0"/>
    </xf>
    <xf borderId="7" fillId="7" fontId="3" numFmtId="0" xfId="0" applyBorder="1" applyFont="1"/>
    <xf borderId="8" fillId="7" fontId="3" numFmtId="0" xfId="0" applyBorder="1" applyFont="1"/>
    <xf borderId="7" fillId="7" fontId="3" numFmtId="0" xfId="0" applyAlignment="1" applyBorder="1" applyFont="1">
      <alignment readingOrder="0"/>
    </xf>
    <xf borderId="22" fillId="7" fontId="3" numFmtId="0" xfId="0" applyAlignment="1" applyBorder="1" applyFont="1">
      <alignment horizontal="center" readingOrder="0"/>
    </xf>
    <xf borderId="23" fillId="7" fontId="3" numFmtId="0" xfId="0" applyAlignment="1" applyBorder="1" applyFont="1">
      <alignment horizontal="center" readingOrder="0"/>
    </xf>
    <xf borderId="24" fillId="7" fontId="3" numFmtId="0" xfId="0" applyAlignment="1" applyBorder="1" applyFont="1">
      <alignment horizontal="center" readingOrder="0"/>
    </xf>
    <xf borderId="15" fillId="3" fontId="3" numFmtId="0" xfId="0" applyBorder="1" applyFont="1"/>
    <xf borderId="18" fillId="3" fontId="3" numFmtId="0" xfId="0" applyBorder="1" applyFont="1"/>
    <xf borderId="17" fillId="3" fontId="2" numFmtId="0" xfId="0" applyBorder="1" applyFont="1"/>
    <xf borderId="27" fillId="3" fontId="3" numFmtId="0" xfId="0" applyAlignment="1" applyBorder="1" applyFont="1">
      <alignment horizontal="center" readingOrder="0"/>
    </xf>
    <xf borderId="1" fillId="8" fontId="6" numFmtId="0" xfId="0" applyAlignment="1" applyBorder="1" applyFill="1" applyFont="1">
      <alignment horizontal="center" readingOrder="0"/>
    </xf>
    <xf borderId="1" fillId="8" fontId="3" numFmtId="0" xfId="0" applyAlignment="1" applyBorder="1" applyFont="1">
      <alignment readingOrder="0"/>
    </xf>
    <xf borderId="2" fillId="8" fontId="2" numFmtId="0" xfId="0" applyBorder="1" applyFont="1"/>
    <xf borderId="19" fillId="8" fontId="3" numFmtId="0" xfId="0" applyAlignment="1" applyBorder="1" applyFont="1">
      <alignment horizontal="center" readingOrder="0"/>
    </xf>
    <xf borderId="20" fillId="8" fontId="3" numFmtId="0" xfId="0" applyAlignment="1" applyBorder="1" applyFont="1">
      <alignment horizontal="center" readingOrder="0"/>
    </xf>
    <xf borderId="21" fillId="8" fontId="3" numFmtId="164" xfId="0" applyAlignment="1" applyBorder="1" applyFont="1" applyNumberFormat="1">
      <alignment horizontal="center" readingOrder="0"/>
    </xf>
    <xf borderId="7" fillId="8" fontId="3" numFmtId="0" xfId="0" applyBorder="1" applyFont="1"/>
    <xf borderId="8" fillId="8" fontId="3" numFmtId="0" xfId="0" applyBorder="1" applyFont="1"/>
    <xf borderId="7" fillId="8" fontId="3" numFmtId="0" xfId="0" applyAlignment="1" applyBorder="1" applyFont="1">
      <alignment readingOrder="0"/>
    </xf>
    <xf borderId="22" fillId="8" fontId="3" numFmtId="0" xfId="0" applyAlignment="1" applyBorder="1" applyFont="1">
      <alignment horizontal="center" readingOrder="0"/>
    </xf>
    <xf borderId="23" fillId="8" fontId="3" numFmtId="0" xfId="0" applyAlignment="1" applyBorder="1" applyFont="1">
      <alignment horizontal="center" readingOrder="0"/>
    </xf>
    <xf borderId="24" fillId="8" fontId="3" numFmtId="0" xfId="0" applyAlignment="1" applyBorder="1" applyFont="1">
      <alignment horizontal="center" readingOrder="0"/>
    </xf>
    <xf borderId="1" fillId="9" fontId="6" numFmtId="0" xfId="0" applyAlignment="1" applyBorder="1" applyFill="1" applyFont="1">
      <alignment horizontal="center" readingOrder="0"/>
    </xf>
    <xf borderId="1" fillId="10" fontId="3" numFmtId="0" xfId="0" applyAlignment="1" applyBorder="1" applyFill="1" applyFont="1">
      <alignment readingOrder="0"/>
    </xf>
    <xf borderId="2" fillId="10" fontId="2" numFmtId="0" xfId="0" applyBorder="1" applyFont="1"/>
    <xf borderId="19" fillId="10" fontId="3" numFmtId="0" xfId="0" applyAlignment="1" applyBorder="1" applyFont="1">
      <alignment horizontal="center" readingOrder="0"/>
    </xf>
    <xf borderId="20" fillId="10" fontId="3" numFmtId="0" xfId="0" applyAlignment="1" applyBorder="1" applyFont="1">
      <alignment horizontal="center" readingOrder="0"/>
    </xf>
    <xf borderId="21" fillId="10" fontId="3" numFmtId="0" xfId="0" applyAlignment="1" applyBorder="1" applyFont="1">
      <alignment horizontal="center" readingOrder="0"/>
    </xf>
    <xf borderId="7" fillId="9" fontId="3" numFmtId="0" xfId="0" applyBorder="1" applyFont="1"/>
    <xf borderId="8" fillId="9" fontId="3" numFmtId="0" xfId="0" applyBorder="1" applyFont="1"/>
    <xf borderId="7" fillId="9" fontId="3" numFmtId="0" xfId="0" applyAlignment="1" applyBorder="1" applyFont="1">
      <alignment readingOrder="0"/>
    </xf>
    <xf borderId="22" fillId="9" fontId="3" numFmtId="0" xfId="0" applyAlignment="1" applyBorder="1" applyFont="1">
      <alignment horizontal="center" readingOrder="0"/>
    </xf>
    <xf borderId="23" fillId="9" fontId="3" numFmtId="0" xfId="0" applyAlignment="1" applyBorder="1" applyFont="1">
      <alignment horizontal="center" readingOrder="0"/>
    </xf>
    <xf borderId="24" fillId="9" fontId="3" numFmtId="0" xfId="0" applyAlignment="1" applyBorder="1" applyFont="1">
      <alignment horizontal="center" readingOrder="0"/>
    </xf>
    <xf borderId="1" fillId="11" fontId="6" numFmtId="0" xfId="0" applyAlignment="1" applyBorder="1" applyFill="1" applyFont="1">
      <alignment horizontal="center" readingOrder="0"/>
    </xf>
    <xf borderId="0" fillId="11" fontId="3" numFmtId="0" xfId="0" applyAlignment="1" applyFont="1">
      <alignment readingOrder="0"/>
    </xf>
    <xf borderId="2" fillId="11" fontId="3" numFmtId="0" xfId="0" applyAlignment="1" applyBorder="1" applyFont="1">
      <alignment readingOrder="0"/>
    </xf>
    <xf borderId="19" fillId="11" fontId="3" numFmtId="0" xfId="0" applyAlignment="1" applyBorder="1" applyFont="1">
      <alignment horizontal="center" readingOrder="0"/>
    </xf>
    <xf borderId="20" fillId="11" fontId="3" numFmtId="0" xfId="0" applyAlignment="1" applyBorder="1" applyFont="1">
      <alignment horizontal="center" readingOrder="0"/>
    </xf>
    <xf borderId="21" fillId="11" fontId="3" numFmtId="0" xfId="0" applyAlignment="1" applyBorder="1" applyFont="1">
      <alignment horizontal="center" readingOrder="0"/>
    </xf>
    <xf borderId="7" fillId="11" fontId="3" numFmtId="0" xfId="0" applyBorder="1" applyFont="1"/>
    <xf borderId="8" fillId="11" fontId="3" numFmtId="0" xfId="0" applyBorder="1" applyFont="1"/>
    <xf borderId="7" fillId="11" fontId="3" numFmtId="0" xfId="0" applyAlignment="1" applyBorder="1" applyFont="1">
      <alignment readingOrder="0"/>
    </xf>
    <xf borderId="22" fillId="11" fontId="3" numFmtId="0" xfId="0" applyAlignment="1" applyBorder="1" applyFont="1">
      <alignment horizontal="center" readingOrder="0"/>
    </xf>
    <xf borderId="23" fillId="11" fontId="3" numFmtId="0" xfId="0" applyAlignment="1" applyBorder="1" applyFont="1">
      <alignment horizontal="center" readingOrder="0"/>
    </xf>
    <xf borderId="24" fillId="11" fontId="3" numFmtId="0" xfId="0" applyAlignment="1" applyBorder="1" applyFont="1">
      <alignment horizontal="center" readingOrder="0"/>
    </xf>
    <xf borderId="1" fillId="12" fontId="6" numFmtId="0" xfId="0" applyAlignment="1" applyBorder="1" applyFill="1" applyFont="1">
      <alignment horizontal="center" readingOrder="0"/>
    </xf>
    <xf borderId="1" fillId="12" fontId="3" numFmtId="0" xfId="0" applyAlignment="1" applyBorder="1" applyFont="1">
      <alignment readingOrder="0"/>
    </xf>
    <xf borderId="2" fillId="12" fontId="2" numFmtId="0" xfId="0" applyBorder="1" applyFont="1"/>
    <xf borderId="19" fillId="12" fontId="3" numFmtId="0" xfId="0" applyAlignment="1" applyBorder="1" applyFont="1">
      <alignment horizontal="center" readingOrder="0"/>
    </xf>
    <xf borderId="20" fillId="12" fontId="3" numFmtId="0" xfId="0" applyAlignment="1" applyBorder="1" applyFont="1">
      <alignment horizontal="center" readingOrder="0"/>
    </xf>
    <xf borderId="21" fillId="12" fontId="3" numFmtId="0" xfId="0" applyAlignment="1" applyBorder="1" applyFont="1">
      <alignment horizontal="center" readingOrder="0"/>
    </xf>
    <xf borderId="7" fillId="12" fontId="3" numFmtId="0" xfId="0" applyBorder="1" applyFont="1"/>
    <xf borderId="8" fillId="12" fontId="3" numFmtId="0" xfId="0" applyBorder="1" applyFont="1"/>
    <xf borderId="7" fillId="12" fontId="3" numFmtId="0" xfId="0" applyAlignment="1" applyBorder="1" applyFont="1">
      <alignment readingOrder="0"/>
    </xf>
    <xf borderId="22" fillId="12" fontId="3" numFmtId="0" xfId="0" applyAlignment="1" applyBorder="1" applyFont="1">
      <alignment horizontal="center" readingOrder="0"/>
    </xf>
    <xf borderId="23" fillId="12" fontId="3" numFmtId="0" xfId="0" applyAlignment="1" applyBorder="1" applyFont="1">
      <alignment horizontal="center" readingOrder="0"/>
    </xf>
    <xf borderId="24" fillId="12" fontId="3" numFmtId="0" xfId="0" applyAlignment="1" applyBorder="1" applyFont="1">
      <alignment horizontal="center" readingOrder="0"/>
    </xf>
    <xf borderId="1" fillId="13" fontId="6" numFmtId="0" xfId="0" applyAlignment="1" applyBorder="1" applyFill="1" applyFont="1">
      <alignment horizontal="center" readingOrder="0"/>
    </xf>
    <xf borderId="1" fillId="13" fontId="3" numFmtId="0" xfId="0" applyAlignment="1" applyBorder="1" applyFont="1">
      <alignment readingOrder="0"/>
    </xf>
    <xf borderId="2" fillId="13" fontId="2" numFmtId="0" xfId="0" applyBorder="1" applyFont="1"/>
    <xf borderId="19" fillId="13" fontId="3" numFmtId="0" xfId="0" applyAlignment="1" applyBorder="1" applyFont="1">
      <alignment horizontal="center" readingOrder="0"/>
    </xf>
    <xf borderId="20" fillId="13" fontId="3" numFmtId="0" xfId="0" applyAlignment="1" applyBorder="1" applyFont="1">
      <alignment horizontal="center" readingOrder="0"/>
    </xf>
    <xf borderId="21" fillId="13" fontId="3" numFmtId="0" xfId="0" applyAlignment="1" applyBorder="1" applyFont="1">
      <alignment horizontal="center" readingOrder="0"/>
    </xf>
    <xf borderId="7" fillId="13" fontId="3" numFmtId="0" xfId="0" applyBorder="1" applyFont="1"/>
    <xf borderId="8" fillId="13" fontId="3" numFmtId="0" xfId="0" applyBorder="1" applyFont="1"/>
    <xf borderId="7" fillId="13" fontId="3" numFmtId="0" xfId="0" applyAlignment="1" applyBorder="1" applyFont="1">
      <alignment readingOrder="0"/>
    </xf>
    <xf borderId="22" fillId="13" fontId="3" numFmtId="0" xfId="0" applyAlignment="1" applyBorder="1" applyFont="1">
      <alignment horizontal="center" readingOrder="0"/>
    </xf>
    <xf borderId="23" fillId="13" fontId="3" numFmtId="0" xfId="0" applyAlignment="1" applyBorder="1" applyFont="1">
      <alignment horizontal="center" readingOrder="0"/>
    </xf>
    <xf borderId="24" fillId="13" fontId="3" numFmtId="0" xfId="0" applyAlignment="1" applyBorder="1" applyFont="1">
      <alignment horizontal="center" readingOrder="0"/>
    </xf>
    <xf borderId="13" fillId="2" fontId="7" numFmtId="0" xfId="0" applyAlignment="1" applyBorder="1" applyFont="1">
      <alignment readingOrder="0"/>
    </xf>
    <xf borderId="13" fillId="3" fontId="8" numFmtId="0" xfId="0" applyAlignment="1" applyBorder="1" applyFont="1">
      <alignment readingOrder="0"/>
    </xf>
    <xf borderId="14" fillId="3" fontId="2" numFmtId="0" xfId="0" applyBorder="1" applyFont="1"/>
    <xf borderId="13" fillId="5" fontId="7" numFmtId="0" xfId="0" applyAlignment="1" applyBorder="1" applyFont="1">
      <alignment readingOrder="0"/>
    </xf>
    <xf borderId="14" fillId="5" fontId="2" numFmtId="0" xfId="0" applyBorder="1" applyFont="1"/>
    <xf borderId="1" fillId="14" fontId="6" numFmtId="0" xfId="0" applyAlignment="1" applyBorder="1" applyFill="1" applyFont="1">
      <alignment horizontal="center" readingOrder="0"/>
    </xf>
    <xf borderId="1" fillId="14" fontId="3" numFmtId="0" xfId="0" applyAlignment="1" applyBorder="1" applyFont="1">
      <alignment readingOrder="0"/>
    </xf>
    <xf borderId="2" fillId="14" fontId="2" numFmtId="0" xfId="0" applyBorder="1" applyFont="1"/>
    <xf borderId="19" fillId="14" fontId="3" numFmtId="0" xfId="0" applyAlignment="1" applyBorder="1" applyFont="1">
      <alignment horizontal="center" readingOrder="0"/>
    </xf>
    <xf borderId="20" fillId="14" fontId="3" numFmtId="0" xfId="0" applyAlignment="1" applyBorder="1" applyFont="1">
      <alignment horizontal="center" readingOrder="0"/>
    </xf>
    <xf borderId="21" fillId="14" fontId="3" numFmtId="0" xfId="0" applyAlignment="1" applyBorder="1" applyFont="1">
      <alignment horizontal="center" readingOrder="0"/>
    </xf>
    <xf borderId="13" fillId="0" fontId="3" numFmtId="0" xfId="0" applyAlignment="1" applyBorder="1" applyFont="1">
      <alignment readingOrder="0"/>
    </xf>
    <xf borderId="7" fillId="14" fontId="3" numFmtId="0" xfId="0" applyBorder="1" applyFont="1"/>
    <xf borderId="8" fillId="14" fontId="3" numFmtId="0" xfId="0" applyBorder="1" applyFont="1"/>
    <xf borderId="7" fillId="14" fontId="3" numFmtId="0" xfId="0" applyAlignment="1" applyBorder="1" applyFont="1">
      <alignment readingOrder="0"/>
    </xf>
    <xf borderId="22" fillId="14" fontId="3" numFmtId="0" xfId="0" applyAlignment="1" applyBorder="1" applyFont="1">
      <alignment horizontal="center" readingOrder="0"/>
    </xf>
    <xf borderId="23" fillId="14" fontId="3" numFmtId="0" xfId="0" applyAlignment="1" applyBorder="1" applyFont="1">
      <alignment horizontal="center" readingOrder="0"/>
    </xf>
    <xf borderId="24" fillId="14" fontId="3" numFmtId="0" xfId="0" applyAlignment="1" applyBorder="1" applyFont="1">
      <alignment horizontal="center" readingOrder="0"/>
    </xf>
    <xf borderId="28" fillId="0" fontId="3" numFmtId="0" xfId="0" applyAlignment="1" applyBorder="1" applyFont="1">
      <alignment readingOrder="0"/>
    </xf>
    <xf borderId="29" fillId="0" fontId="3" numFmtId="0" xfId="0" applyBorder="1" applyFont="1"/>
    <xf borderId="30" fillId="0" fontId="3" numFmtId="0" xfId="0" applyBorder="1" applyFont="1"/>
    <xf borderId="7" fillId="3" fontId="9" numFmtId="0" xfId="0" applyAlignment="1" applyBorder="1" applyFont="1">
      <alignment horizontal="left" readingOrder="0"/>
    </xf>
    <xf borderId="31" fillId="3" fontId="9" numFmtId="0" xfId="0" applyAlignment="1" applyBorder="1" applyFont="1">
      <alignment horizontal="left" readingOrder="0"/>
    </xf>
    <xf borderId="32" fillId="0" fontId="3" numFmtId="0" xfId="0" applyBorder="1" applyFont="1"/>
    <xf borderId="33" fillId="0" fontId="3" numFmtId="0" xfId="0" applyBorder="1" applyFont="1"/>
    <xf borderId="31" fillId="0" fontId="3" numFmtId="0" xfId="0" applyAlignment="1" applyBorder="1" applyFont="1">
      <alignment readingOrder="0"/>
    </xf>
    <xf borderId="4" fillId="5" fontId="4" numFmtId="0" xfId="0" applyAlignment="1" applyBorder="1" applyFont="1">
      <alignment readingOrder="0"/>
    </xf>
    <xf borderId="13" fillId="3" fontId="10" numFmtId="0" xfId="0" applyAlignment="1" applyBorder="1" applyFont="1">
      <alignment readingOrder="0"/>
    </xf>
    <xf borderId="22" fillId="5" fontId="3" numFmtId="0" xfId="0" applyAlignment="1" applyBorder="1" applyFont="1">
      <alignment readingOrder="0"/>
    </xf>
    <xf borderId="23" fillId="5" fontId="3" numFmtId="0" xfId="0" applyAlignment="1" applyBorder="1" applyFont="1">
      <alignment readingOrder="0"/>
    </xf>
    <xf borderId="5" fillId="2" fontId="2" numFmtId="0" xfId="0" applyBorder="1" applyFont="1"/>
    <xf borderId="22" fillId="4" fontId="3" numFmtId="0" xfId="0" applyAlignment="1" applyBorder="1" applyFont="1">
      <alignment readingOrder="0"/>
    </xf>
    <xf borderId="23" fillId="4" fontId="3" numFmtId="0" xfId="0" applyAlignment="1" applyBorder="1" applyFont="1">
      <alignment horizontal="center" readingOrder="0"/>
    </xf>
    <xf borderId="23" fillId="4" fontId="3" numFmtId="3" xfId="0" applyAlignment="1" applyBorder="1" applyFont="1" applyNumberFormat="1">
      <alignment horizontal="center" readingOrder="0"/>
    </xf>
    <xf borderId="23" fillId="4" fontId="3" numFmtId="0" xfId="0" applyAlignment="1" applyBorder="1" applyFont="1">
      <alignment horizontal="center"/>
    </xf>
    <xf borderId="5" fillId="3" fontId="2" numFmtId="0" xfId="0" applyBorder="1" applyFont="1"/>
    <xf borderId="22" fillId="3" fontId="3" numFmtId="0" xfId="0" applyAlignment="1" applyBorder="1" applyFont="1">
      <alignment readingOrder="0"/>
    </xf>
    <xf borderId="23" fillId="3" fontId="3" numFmtId="3" xfId="0" applyAlignment="1" applyBorder="1" applyFont="1" applyNumberFormat="1">
      <alignment horizontal="center" readingOrder="0"/>
    </xf>
    <xf borderId="23" fillId="3" fontId="3" numFmtId="0" xfId="0" applyAlignment="1" applyBorder="1" applyFont="1">
      <alignment horizontal="center"/>
    </xf>
    <xf borderId="0" fillId="0" fontId="3" numFmtId="1" xfId="0" applyAlignment="1" applyFont="1" applyNumberFormat="1">
      <alignment readingOrder="0"/>
    </xf>
    <xf borderId="0" fillId="3" fontId="11" numFmtId="0" xfId="0" applyFont="1"/>
    <xf borderId="13" fillId="4" fontId="11" numFmtId="0" xfId="0" applyAlignment="1" applyBorder="1" applyFont="1">
      <alignment horizontal="center"/>
    </xf>
    <xf borderId="5" fillId="4" fontId="2" numFmtId="0" xfId="0" applyBorder="1" applyFont="1"/>
    <xf borderId="14" fillId="4" fontId="2" numFmtId="0" xfId="0" applyBorder="1" applyFont="1"/>
    <xf borderId="23" fillId="3" fontId="12" numFmtId="3" xfId="0" applyAlignment="1" applyBorder="1" applyFont="1" applyNumberFormat="1">
      <alignment horizontal="center"/>
    </xf>
    <xf borderId="23" fillId="4" fontId="12" numFmtId="0" xfId="0" applyAlignment="1" applyBorder="1" applyFont="1">
      <alignment horizontal="center"/>
    </xf>
    <xf borderId="13" fillId="3" fontId="3" numFmtId="0" xfId="0" applyAlignment="1" applyBorder="1" applyFont="1">
      <alignment horizontal="center"/>
    </xf>
    <xf borderId="0" fillId="0" fontId="13" numFmtId="0" xfId="0" applyAlignment="1" applyFont="1">
      <alignment readingOrder="0"/>
    </xf>
    <xf borderId="23" fillId="4" fontId="3" numFmtId="0" xfId="0" applyAlignment="1" applyBorder="1" applyFont="1">
      <alignment readingOrder="0"/>
    </xf>
    <xf borderId="15" fillId="0" fontId="3" numFmtId="0" xfId="0" applyAlignment="1" applyBorder="1" applyFont="1">
      <alignment readingOrder="0"/>
    </xf>
    <xf borderId="17" fillId="0" fontId="3" numFmtId="0" xfId="0" applyAlignment="1" applyBorder="1" applyFont="1">
      <alignment readingOrder="0"/>
    </xf>
    <xf borderId="18" fillId="0" fontId="3" numFmtId="0" xfId="0" applyAlignment="1" applyBorder="1" applyFont="1">
      <alignment readingOrder="0"/>
    </xf>
    <xf borderId="0" fillId="0" fontId="3" numFmtId="0" xfId="0" applyAlignment="1" applyFont="1">
      <alignment readingOrder="0"/>
    </xf>
    <xf borderId="9" fillId="0" fontId="3" numFmtId="0" xfId="0" applyAlignment="1" applyBorder="1" applyFont="1">
      <alignment readingOrder="0"/>
    </xf>
    <xf borderId="34" fillId="0" fontId="3" numFmtId="0" xfId="0" applyAlignment="1" applyBorder="1" applyFont="1">
      <alignment readingOrder="0"/>
    </xf>
    <xf borderId="10" fillId="0" fontId="3" numFmtId="0" xfId="0" applyAlignment="1" applyBorder="1" applyFont="1">
      <alignment readingOrder="0"/>
    </xf>
    <xf borderId="4" fillId="2" fontId="4" numFmtId="0" xfId="0" applyAlignment="1" applyBorder="1" applyFont="1">
      <alignment readingOrder="0"/>
    </xf>
    <xf borderId="23" fillId="3" fontId="10" numFmtId="0" xfId="0" applyAlignment="1" applyBorder="1" applyFont="1">
      <alignment readingOrder="0"/>
    </xf>
    <xf borderId="13" fillId="2" fontId="4" numFmtId="0" xfId="0" applyAlignment="1" applyBorder="1" applyFont="1">
      <alignment horizontal="center" readingOrder="0"/>
    </xf>
    <xf borderId="23" fillId="3" fontId="3" numFmtId="0" xfId="0" applyAlignment="1" applyBorder="1" applyFont="1">
      <alignment readingOrder="0"/>
    </xf>
    <xf borderId="13" fillId="3" fontId="3" numFmtId="0" xfId="0" applyAlignment="1" applyBorder="1" applyFont="1">
      <alignment readingOrder="0"/>
    </xf>
    <xf borderId="9" fillId="2" fontId="4" numFmtId="0" xfId="0" applyAlignment="1" applyBorder="1" applyFont="1">
      <alignment readingOrder="0"/>
    </xf>
    <xf borderId="35" fillId="0" fontId="2" numFmtId="0" xfId="0" applyBorder="1" applyFont="1"/>
    <xf borderId="36" fillId="2" fontId="3" numFmtId="0" xfId="0" applyAlignment="1" applyBorder="1" applyFont="1">
      <alignment readingOrder="0"/>
    </xf>
    <xf borderId="23" fillId="4" fontId="3" numFmtId="164" xfId="0" applyAlignment="1" applyBorder="1" applyFont="1" applyNumberFormat="1">
      <alignment horizontal="center" readingOrder="0"/>
    </xf>
    <xf borderId="13" fillId="4" fontId="3" numFmtId="0" xfId="0" applyAlignment="1" applyBorder="1" applyFont="1">
      <alignment readingOrder="0"/>
    </xf>
    <xf borderId="37" fillId="3" fontId="0" numFmtId="0" xfId="0" applyBorder="1" applyFont="1"/>
    <xf borderId="38" fillId="0" fontId="2" numFmtId="0" xfId="0" applyBorder="1" applyFont="1"/>
    <xf borderId="39" fillId="0" fontId="3" numFmtId="0" xfId="0" applyAlignment="1" applyBorder="1" applyFont="1">
      <alignment readingOrder="0"/>
    </xf>
    <xf borderId="4" fillId="4" fontId="0" numFmtId="0" xfId="0" applyBorder="1" applyFont="1"/>
    <xf borderId="40" fillId="0" fontId="3" numFmtId="0" xfId="0" applyAlignment="1" applyBorder="1" applyFont="1">
      <alignment readingOrder="0"/>
    </xf>
    <xf borderId="4" fillId="3" fontId="0" numFmtId="0" xfId="0" applyBorder="1" applyFont="1"/>
    <xf borderId="41" fillId="4" fontId="0" numFmtId="0" xfId="0" applyBorder="1" applyFont="1"/>
    <xf borderId="42" fillId="0" fontId="2" numFmtId="0" xfId="0" applyBorder="1" applyFont="1"/>
    <xf borderId="43" fillId="0" fontId="3" numFmtId="0" xfId="0" applyAlignment="1" applyBorder="1" applyFont="1">
      <alignment readingOrder="0"/>
    </xf>
    <xf borderId="0" fillId="0" fontId="3" numFmtId="0" xfId="0" applyFont="1"/>
    <xf borderId="0" fillId="3" fontId="0" numFmtId="0" xfId="0" applyFont="1"/>
    <xf borderId="13" fillId="2" fontId="5" numFmtId="0" xfId="0" applyAlignment="1" applyBorder="1" applyFont="1">
      <alignment readingOrder="0"/>
    </xf>
    <xf borderId="13" fillId="3" fontId="0" numFmtId="0" xfId="0" applyBorder="1" applyFont="1"/>
    <xf borderId="13" fillId="4" fontId="0" numFmtId="0" xfId="0" applyBorder="1" applyFont="1"/>
    <xf borderId="13" fillId="4" fontId="0" numFmtId="0" xfId="0" applyAlignment="1" applyBorder="1" applyFont="1">
      <alignment readingOrder="0"/>
    </xf>
    <xf borderId="8" fillId="3" fontId="11" numFmtId="0" xfId="0" applyBorder="1" applyFont="1"/>
    <xf borderId="13" fillId="4" fontId="0" numFmtId="0" xfId="0" applyAlignment="1" applyBorder="1" applyFont="1">
      <alignment readingOrder="0"/>
    </xf>
    <xf borderId="7" fillId="3" fontId="0" numFmtId="0" xfId="0" applyBorder="1" applyFont="1"/>
    <xf borderId="7" fillId="0" fontId="4" numFmtId="0" xfId="0" applyAlignment="1" applyBorder="1" applyFont="1">
      <alignment readingOrder="0"/>
    </xf>
    <xf borderId="0" fillId="0" fontId="4" numFmtId="0" xfId="0" applyAlignment="1" applyFont="1">
      <alignment readingOrder="0"/>
    </xf>
    <xf borderId="44" fillId="5" fontId="4" numFmtId="0" xfId="0" applyAlignment="1" applyBorder="1" applyFont="1">
      <alignment readingOrder="0"/>
    </xf>
    <xf borderId="45" fillId="0" fontId="2" numFmtId="0" xfId="0" applyBorder="1" applyFont="1"/>
    <xf borderId="4" fillId="3" fontId="14" numFmtId="0" xfId="0" applyAlignment="1" applyBorder="1" applyFont="1">
      <alignment readingOrder="0"/>
    </xf>
    <xf borderId="37" fillId="0" fontId="3" numFmtId="0" xfId="0" applyAlignment="1" applyBorder="1" applyFont="1">
      <alignment readingOrder="0"/>
    </xf>
    <xf borderId="13" fillId="4" fontId="15" numFmtId="0" xfId="0" applyBorder="1" applyFont="1"/>
    <xf borderId="13" fillId="3" fontId="15" numFmtId="0" xfId="0" applyBorder="1" applyFont="1"/>
    <xf borderId="13" fillId="3" fontId="3" numFmtId="0" xfId="0" applyBorder="1" applyFont="1"/>
    <xf borderId="0" fillId="3" fontId="16" numFmtId="0" xfId="0" applyAlignment="1" applyFont="1">
      <alignment horizontal="left" readingOrder="0"/>
    </xf>
    <xf borderId="13" fillId="4" fontId="3" numFmtId="0" xfId="0" applyBorder="1" applyFont="1"/>
    <xf borderId="0" fillId="3" fontId="16" numFmtId="0" xfId="0" applyAlignment="1" applyFont="1">
      <alignment horizontal="left" readingOrder="0"/>
    </xf>
    <xf borderId="41" fillId="0" fontId="3" numFmtId="0" xfId="0" applyAlignment="1" applyBorder="1" applyFont="1">
      <alignment readingOrder="0"/>
    </xf>
    <xf borderId="46" fillId="0" fontId="3" numFmtId="0" xfId="0" applyBorder="1" applyFont="1"/>
    <xf borderId="47" fillId="0" fontId="2" numFmtId="0" xfId="0" applyBorder="1" applyFont="1"/>
    <xf borderId="15" fillId="0" fontId="3" numFmtId="0" xfId="0" applyBorder="1" applyFont="1"/>
    <xf borderId="17" fillId="3" fontId="3" numFmtId="0" xfId="0" applyBorder="1" applyFont="1"/>
    <xf borderId="13" fillId="3" fontId="17" numFmtId="0" xfId="0" applyAlignment="1" applyBorder="1" applyFont="1">
      <alignment readingOrder="0"/>
    </xf>
    <xf borderId="23" fillId="3" fontId="17" numFmtId="0" xfId="0" applyBorder="1" applyFont="1"/>
    <xf borderId="13" fillId="5" fontId="4" numFmtId="0" xfId="0" applyAlignment="1" applyBorder="1" applyFont="1">
      <alignment readingOrder="0"/>
    </xf>
    <xf borderId="23" fillId="5" fontId="7" numFmtId="0" xfId="0" applyAlignment="1" applyBorder="1" applyFont="1">
      <alignment readingOrder="0"/>
    </xf>
    <xf borderId="23" fillId="3" fontId="3" numFmtId="0" xfId="0" applyBorder="1" applyFont="1"/>
    <xf borderId="23" fillId="0" fontId="3" numFmtId="0" xfId="0" applyBorder="1" applyFont="1"/>
    <xf borderId="23" fillId="4" fontId="3" numFmtId="0" xfId="0" applyBorder="1" applyFont="1"/>
    <xf borderId="13" fillId="4" fontId="12" numFmtId="0" xfId="0" applyBorder="1" applyFont="1"/>
    <xf borderId="13" fillId="3" fontId="12" numFmtId="0" xfId="0" applyBorder="1" applyFont="1"/>
    <xf borderId="15" fillId="3" fontId="18" numFmtId="0" xfId="0" applyBorder="1" applyFont="1"/>
    <xf borderId="17" fillId="3" fontId="18" numFmtId="0" xfId="0" applyBorder="1" applyFont="1"/>
    <xf borderId="4" fillId="5" fontId="3" numFmtId="0" xfId="0" applyAlignment="1" applyBorder="1" applyFont="1">
      <alignment readingOrder="0"/>
    </xf>
    <xf borderId="4" fillId="0" fontId="17" numFmtId="0" xfId="0" applyAlignment="1" applyBorder="1" applyFont="1">
      <alignment horizontal="center" readingOrder="0"/>
    </xf>
    <xf borderId="4" fillId="5" fontId="19" numFmtId="0" xfId="0" applyAlignment="1" applyBorder="1" applyFont="1">
      <alignment readingOrder="0"/>
    </xf>
    <xf borderId="13" fillId="2" fontId="20" numFmtId="0" xfId="0" applyAlignment="1" applyBorder="1" applyFont="1">
      <alignment horizontal="center" readingOrder="0"/>
    </xf>
    <xf borderId="0" fillId="3" fontId="20" numFmtId="0" xfId="0" applyAlignment="1" applyFont="1">
      <alignment horizontal="center" readingOrder="0"/>
    </xf>
    <xf borderId="0" fillId="3" fontId="3" numFmtId="0" xfId="0" applyAlignment="1" applyFont="1">
      <alignment readingOrder="0"/>
    </xf>
    <xf borderId="4" fillId="5" fontId="3" numFmtId="0" xfId="0" applyAlignment="1" applyBorder="1" applyFont="1">
      <alignment horizontal="center" readingOrder="0"/>
    </xf>
    <xf borderId="28" fillId="0" fontId="3" numFmtId="0" xfId="0" applyBorder="1" applyFont="1"/>
    <xf borderId="29" fillId="0" fontId="2" numFmtId="0" xfId="0" applyBorder="1" applyFont="1"/>
    <xf borderId="31" fillId="0" fontId="2" numFmtId="0" xfId="0" applyBorder="1" applyFont="1"/>
    <xf borderId="32" fillId="0" fontId="2" numFmtId="0" xfId="0" applyBorder="1" applyFont="1"/>
    <xf borderId="7" fillId="0" fontId="2" numFmtId="0" xfId="0" applyBorder="1" applyFont="1"/>
    <xf borderId="7" fillId="0" fontId="6" numFmtId="0" xfId="0" applyAlignment="1" applyBorder="1" applyFont="1">
      <alignment readingOrder="0"/>
    </xf>
    <xf borderId="0" fillId="0" fontId="6" numFmtId="0" xfId="0" applyFont="1"/>
    <xf borderId="7" fillId="0" fontId="6" numFmtId="0" xfId="0" applyBorder="1" applyFont="1"/>
    <xf borderId="0" fillId="0" fontId="6" numFmtId="0" xfId="0" applyAlignment="1" applyFont="1">
      <alignment readingOrder="0"/>
    </xf>
    <xf borderId="15" fillId="0" fontId="6" numFmtId="0" xfId="0" applyAlignment="1" applyBorder="1" applyFont="1">
      <alignment readingOrder="0"/>
    </xf>
    <xf borderId="17" fillId="0" fontId="6" numFmtId="0" xfId="0" applyBorder="1" applyFont="1"/>
    <xf borderId="2" fillId="0" fontId="1" numFmtId="0" xfId="0" applyAlignment="1" applyBorder="1" applyFont="1">
      <alignment readingOrder="0"/>
    </xf>
    <xf borderId="7" fillId="0" fontId="3" numFmtId="0" xfId="0" applyAlignment="1" applyBorder="1" applyFont="1">
      <alignment horizontal="left" readingOrder="0"/>
    </xf>
    <xf borderId="0" fillId="0" fontId="3" numFmtId="0" xfId="0" applyAlignment="1" applyFont="1">
      <alignment horizontal="left" readingOrder="0"/>
    </xf>
    <xf borderId="9" fillId="5" fontId="21" numFmtId="0" xfId="0" applyAlignment="1" applyBorder="1" applyFont="1">
      <alignment horizontal="center" readingOrder="0"/>
    </xf>
    <xf borderId="34" fillId="5" fontId="2" numFmtId="0" xfId="0" applyBorder="1" applyFont="1"/>
    <xf borderId="10" fillId="5" fontId="2" numFmtId="0" xfId="0" applyBorder="1" applyFont="1"/>
    <xf borderId="12" fillId="3" fontId="6" numFmtId="0" xfId="0" applyAlignment="1" applyBorder="1" applyFont="1">
      <alignment horizontal="center" readingOrder="0"/>
    </xf>
    <xf borderId="15" fillId="3" fontId="6" numFmtId="0" xfId="0" applyAlignment="1" applyBorder="1" applyFont="1">
      <alignment horizontal="center" readingOrder="0"/>
    </xf>
    <xf borderId="17" fillId="4" fontId="2" numFmtId="0" xfId="0" applyBorder="1" applyFont="1"/>
    <xf borderId="18" fillId="4" fontId="2" numFmtId="0" xfId="0" applyBorder="1" applyFont="1"/>
    <xf borderId="48" fillId="15" fontId="2" numFmtId="0" xfId="0" applyBorder="1" applyFill="1" applyFont="1"/>
    <xf borderId="37" fillId="15" fontId="6" numFmtId="0" xfId="0" applyAlignment="1" applyBorder="1" applyFont="1">
      <alignment horizontal="center" readingOrder="0"/>
    </xf>
    <xf borderId="38" fillId="15" fontId="2" numFmtId="0" xfId="0" applyBorder="1" applyFont="1"/>
    <xf borderId="39" fillId="4" fontId="3" numFmtId="0" xfId="0" applyAlignment="1" applyBorder="1" applyFont="1">
      <alignment horizontal="center" readingOrder="0"/>
    </xf>
    <xf borderId="5" fillId="4" fontId="3" numFmtId="0" xfId="0" applyAlignment="1" applyBorder="1" applyFont="1">
      <alignment horizontal="center" readingOrder="0"/>
    </xf>
    <xf borderId="6" fillId="4" fontId="2" numFmtId="0" xfId="0" applyBorder="1" applyFont="1"/>
    <xf borderId="4" fillId="4" fontId="3" numFmtId="0" xfId="0" applyAlignment="1" applyBorder="1" applyFont="1">
      <alignment horizontal="center" readingOrder="0"/>
    </xf>
    <xf borderId="23" fillId="5" fontId="6" numFmtId="0" xfId="0" applyAlignment="1" applyBorder="1" applyFont="1">
      <alignment readingOrder="0"/>
    </xf>
    <xf borderId="40" fillId="15" fontId="3" numFmtId="0" xfId="0" applyAlignment="1" applyBorder="1" applyFont="1">
      <alignment horizontal="center" readingOrder="0"/>
    </xf>
    <xf borderId="5" fillId="15" fontId="3" numFmtId="0" xfId="0" applyAlignment="1" applyBorder="1" applyFont="1">
      <alignment horizontal="center" readingOrder="0"/>
    </xf>
    <xf borderId="6" fillId="15" fontId="2" numFmtId="0" xfId="0" applyBorder="1" applyFont="1"/>
    <xf borderId="4" fillId="15" fontId="3" numFmtId="0" xfId="0" applyAlignment="1" applyBorder="1" applyFont="1">
      <alignment horizontal="center" readingOrder="0"/>
    </xf>
    <xf borderId="40" fillId="4" fontId="3" numFmtId="0" xfId="0" applyAlignment="1" applyBorder="1" applyFont="1">
      <alignment horizontal="center" readingOrder="0"/>
    </xf>
    <xf borderId="37" fillId="5" fontId="21" numFmtId="0" xfId="0" applyAlignment="1" applyBorder="1" applyFont="1">
      <alignment horizontal="center" readingOrder="0"/>
    </xf>
    <xf borderId="49" fillId="5" fontId="2" numFmtId="0" xfId="0" applyBorder="1" applyFont="1"/>
    <xf borderId="38" fillId="5" fontId="2" numFmtId="0" xfId="0" applyBorder="1" applyFont="1"/>
    <xf borderId="28" fillId="3" fontId="3" numFmtId="0" xfId="0" applyAlignment="1" applyBorder="1" applyFont="1">
      <alignment readingOrder="0"/>
    </xf>
    <xf borderId="29" fillId="3" fontId="2" numFmtId="0" xfId="0" applyBorder="1" applyFont="1"/>
    <xf borderId="45" fillId="3" fontId="2" numFmtId="0" xfId="0" applyBorder="1" applyFont="1"/>
    <xf borderId="30" fillId="3" fontId="2" numFmtId="0" xfId="0" applyBorder="1" applyFont="1"/>
    <xf borderId="37" fillId="4" fontId="3" numFmtId="0" xfId="0" applyAlignment="1" applyBorder="1" applyFont="1">
      <alignment readingOrder="0"/>
    </xf>
    <xf borderId="49" fillId="4" fontId="2" numFmtId="0" xfId="0" applyBorder="1" applyFont="1"/>
    <xf borderId="50" fillId="4" fontId="2" numFmtId="0" xfId="0" applyBorder="1" applyFont="1"/>
    <xf borderId="38" fillId="4" fontId="2" numFmtId="0" xfId="0" applyBorder="1" applyFont="1"/>
    <xf borderId="4" fillId="3" fontId="3" numFmtId="0" xfId="0" applyAlignment="1" applyBorder="1" applyFont="1">
      <alignment readingOrder="0"/>
    </xf>
    <xf borderId="6" fillId="3" fontId="2" numFmtId="0" xfId="0" applyBorder="1" applyFont="1"/>
    <xf borderId="41" fillId="4" fontId="3" numFmtId="0" xfId="0" applyAlignment="1" applyBorder="1" applyFont="1">
      <alignment readingOrder="0"/>
    </xf>
    <xf borderId="51" fillId="4" fontId="2" numFmtId="0" xfId="0" applyBorder="1" applyFont="1"/>
    <xf borderId="52" fillId="4" fontId="2" numFmtId="0" xfId="0" applyBorder="1" applyFont="1"/>
    <xf borderId="42" fillId="4" fontId="2" numFmtId="0" xfId="0" applyBorder="1" applyFont="1"/>
    <xf borderId="29" fillId="15" fontId="3" numFmtId="0" xfId="0" applyAlignment="1" applyBorder="1" applyFont="1">
      <alignment horizontal="center" readingOrder="0"/>
    </xf>
    <xf borderId="30" fillId="15" fontId="2" numFmtId="0" xfId="0" applyBorder="1" applyFont="1"/>
    <xf borderId="28" fillId="15" fontId="3" numFmtId="0" xfId="0" applyAlignment="1" applyBorder="1" applyFont="1">
      <alignment horizontal="center" readingOrder="0"/>
    </xf>
    <xf borderId="43" fillId="4" fontId="3" numFmtId="0" xfId="0" applyAlignment="1" applyBorder="1" applyFont="1">
      <alignment horizontal="center" readingOrder="0"/>
    </xf>
    <xf borderId="51" fillId="4" fontId="3" numFmtId="0" xfId="0" applyAlignment="1" applyBorder="1" applyFont="1">
      <alignment horizontal="center" readingOrder="0"/>
    </xf>
    <xf borderId="41" fillId="4" fontId="3" numFmtId="0" xfId="0" applyAlignment="1" applyBorder="1" applyFont="1">
      <alignment horizontal="center" readingOrder="0"/>
    </xf>
    <xf borderId="17" fillId="0" fontId="2" numFmtId="0" xfId="0" applyBorder="1" applyFont="1"/>
    <xf borderId="0" fillId="0" fontId="22" numFmtId="0" xfId="0" applyAlignment="1" applyFont="1">
      <alignment vertical="bottom"/>
    </xf>
    <xf borderId="0" fillId="0" fontId="23" numFmtId="0" xfId="0" applyAlignment="1" applyFont="1">
      <alignment horizontal="right" vertical="bottom"/>
    </xf>
    <xf borderId="0" fillId="0" fontId="24" numFmtId="0" xfId="0" applyFont="1"/>
    <xf borderId="0" fillId="0" fontId="10" numFmtId="0" xfId="0" applyAlignment="1" applyFont="1">
      <alignment readingOrder="0"/>
    </xf>
    <xf borderId="0" fillId="3" fontId="25" numFmtId="0" xfId="0" applyFont="1"/>
    <xf borderId="0" fillId="0" fontId="26" numFmtId="0" xfId="0" applyFont="1"/>
    <xf borderId="23" fillId="0" fontId="27" numFmtId="0" xfId="0" applyAlignment="1" applyBorder="1" applyFont="1">
      <alignment readingOrder="0"/>
    </xf>
    <xf borderId="13" fillId="0" fontId="24" numFmtId="0" xfId="0" applyAlignment="1" applyBorder="1" applyFont="1">
      <alignment readingOrder="0"/>
    </xf>
    <xf borderId="37" fillId="2" fontId="27" numFmtId="0" xfId="0" applyAlignment="1" applyBorder="1" applyFont="1">
      <alignment horizontal="center" readingOrder="0"/>
    </xf>
    <xf borderId="38" fillId="2" fontId="2" numFmtId="0" xfId="0" applyBorder="1" applyFont="1"/>
    <xf borderId="0" fillId="3" fontId="24" numFmtId="0" xfId="0" applyAlignment="1" applyFont="1">
      <alignment readingOrder="0"/>
    </xf>
    <xf borderId="0" fillId="0" fontId="24" numFmtId="0" xfId="0" applyAlignment="1" applyFont="1">
      <alignment readingOrder="0"/>
    </xf>
    <xf borderId="24" fillId="3" fontId="3" numFmtId="0" xfId="0" applyAlignment="1" applyBorder="1" applyFont="1">
      <alignment readingOrder="0"/>
    </xf>
    <xf borderId="14" fillId="3" fontId="3" numFmtId="0" xfId="0" applyAlignment="1" applyBorder="1" applyFont="1">
      <alignment readingOrder="0"/>
    </xf>
    <xf borderId="0" fillId="3" fontId="24" numFmtId="0" xfId="0" applyFont="1"/>
    <xf borderId="22" fillId="6" fontId="3" numFmtId="0" xfId="0" applyAlignment="1" applyBorder="1" applyFont="1">
      <alignment readingOrder="0"/>
    </xf>
    <xf borderId="24" fillId="6" fontId="3" numFmtId="0" xfId="0" applyAlignment="1" applyBorder="1" applyFont="1">
      <alignment readingOrder="0"/>
    </xf>
    <xf borderId="13" fillId="6" fontId="3" numFmtId="0" xfId="0" applyAlignment="1" applyBorder="1" applyFont="1">
      <alignment readingOrder="0"/>
    </xf>
    <xf borderId="14" fillId="6" fontId="3" numFmtId="0" xfId="0" applyAlignment="1" applyBorder="1" applyFont="1">
      <alignment readingOrder="0"/>
    </xf>
    <xf borderId="24" fillId="3" fontId="3" numFmtId="0" xfId="0" applyBorder="1" applyFont="1"/>
    <xf borderId="24" fillId="3" fontId="24" numFmtId="0" xfId="0" applyBorder="1" applyFont="1"/>
    <xf borderId="24" fillId="6" fontId="3" numFmtId="0" xfId="0" applyBorder="1" applyFont="1"/>
    <xf borderId="13" fillId="6" fontId="3" numFmtId="0" xfId="0" applyBorder="1" applyFont="1"/>
    <xf borderId="24" fillId="6" fontId="24" numFmtId="0" xfId="0" applyBorder="1" applyFont="1"/>
    <xf borderId="0" fillId="3" fontId="20" numFmtId="0" xfId="0" applyAlignment="1" applyFont="1">
      <alignment readingOrder="0"/>
    </xf>
    <xf borderId="25" fillId="6" fontId="3" numFmtId="0" xfId="0" applyAlignment="1" applyBorder="1" applyFont="1">
      <alignment readingOrder="0"/>
    </xf>
    <xf borderId="27" fillId="6" fontId="3" numFmtId="0" xfId="0" applyBorder="1" applyFont="1"/>
    <xf borderId="53" fillId="6" fontId="3" numFmtId="0" xfId="0" applyBorder="1" applyFont="1"/>
    <xf borderId="25" fillId="6" fontId="24" numFmtId="0" xfId="0" applyAlignment="1" applyBorder="1" applyFont="1">
      <alignment readingOrder="0"/>
    </xf>
    <xf borderId="27" fillId="6" fontId="24" numFmtId="0" xfId="0" applyBorder="1" applyFont="1"/>
    <xf borderId="52" fillId="6" fontId="3" numFmtId="0" xfId="0" applyAlignment="1" applyBorder="1" applyFont="1">
      <alignment readingOrder="0"/>
    </xf>
    <xf borderId="23" fillId="0" fontId="3" numFmtId="0" xfId="0" applyAlignment="1" applyBorder="1" applyFont="1">
      <alignment readingOrder="0"/>
    </xf>
    <xf borderId="22" fillId="7" fontId="3" numFmtId="0" xfId="0" applyAlignment="1" applyBorder="1" applyFont="1">
      <alignment readingOrder="0"/>
    </xf>
    <xf borderId="24" fillId="7" fontId="3" numFmtId="0" xfId="0" applyAlignment="1" applyBorder="1" applyFont="1">
      <alignment readingOrder="0"/>
    </xf>
    <xf borderId="23" fillId="0" fontId="24" numFmtId="0" xfId="0" applyBorder="1" applyFont="1"/>
    <xf borderId="23" fillId="0" fontId="3" numFmtId="0" xfId="0" applyBorder="1" applyFont="1"/>
    <xf borderId="24" fillId="7" fontId="3" numFmtId="0" xfId="0" applyBorder="1" applyFont="1"/>
    <xf borderId="24" fillId="7" fontId="24" numFmtId="0" xfId="0" applyBorder="1" applyFont="1"/>
    <xf borderId="25" fillId="7" fontId="3" numFmtId="0" xfId="0" applyAlignment="1" applyBorder="1" applyFont="1">
      <alignment readingOrder="0"/>
    </xf>
    <xf borderId="27" fillId="7" fontId="3" numFmtId="0" xfId="0" applyBorder="1" applyFont="1"/>
    <xf borderId="27" fillId="7" fontId="24" numFmtId="0" xfId="0" applyBorder="1" applyFont="1"/>
    <xf borderId="22" fillId="8" fontId="3" numFmtId="0" xfId="0" applyAlignment="1" applyBorder="1" applyFont="1">
      <alignment readingOrder="0"/>
    </xf>
    <xf borderId="24" fillId="8" fontId="3" numFmtId="0" xfId="0" applyAlignment="1" applyBorder="1" applyFont="1">
      <alignment readingOrder="0"/>
    </xf>
    <xf borderId="24" fillId="8" fontId="3" numFmtId="0" xfId="0" applyBorder="1" applyFont="1"/>
    <xf borderId="24" fillId="8" fontId="24" numFmtId="0" xfId="0" applyBorder="1" applyFont="1"/>
    <xf borderId="25" fillId="8" fontId="3" numFmtId="0" xfId="0" applyAlignment="1" applyBorder="1" applyFont="1">
      <alignment readingOrder="0"/>
    </xf>
    <xf borderId="27" fillId="8" fontId="3" numFmtId="0" xfId="0" applyBorder="1" applyFont="1"/>
    <xf borderId="27" fillId="8" fontId="24" numFmtId="0" xfId="0" applyBorder="1" applyFont="1"/>
    <xf borderId="22" fillId="9" fontId="3" numFmtId="0" xfId="0" applyAlignment="1" applyBorder="1" applyFont="1">
      <alignment readingOrder="0"/>
    </xf>
    <xf borderId="24" fillId="9" fontId="3" numFmtId="0" xfId="0" applyAlignment="1" applyBorder="1" applyFont="1">
      <alignment readingOrder="0"/>
    </xf>
    <xf borderId="24" fillId="9" fontId="3" numFmtId="0" xfId="0" applyBorder="1" applyFont="1"/>
    <xf borderId="24" fillId="9" fontId="24" numFmtId="0" xfId="0" applyBorder="1" applyFont="1"/>
    <xf borderId="25" fillId="9" fontId="3" numFmtId="0" xfId="0" applyAlignment="1" applyBorder="1" applyFont="1">
      <alignment readingOrder="0"/>
    </xf>
    <xf borderId="27" fillId="9" fontId="3" numFmtId="0" xfId="0" applyBorder="1" applyFont="1"/>
    <xf borderId="27" fillId="9" fontId="24" numFmtId="0" xfId="0" applyBorder="1" applyFont="1"/>
    <xf borderId="22" fillId="11" fontId="3" numFmtId="0" xfId="0" applyAlignment="1" applyBorder="1" applyFont="1">
      <alignment readingOrder="0"/>
    </xf>
    <xf borderId="24" fillId="11" fontId="3" numFmtId="0" xfId="0" applyAlignment="1" applyBorder="1" applyFont="1">
      <alignment readingOrder="0"/>
    </xf>
    <xf borderId="24" fillId="11" fontId="3" numFmtId="0" xfId="0" applyBorder="1" applyFont="1"/>
    <xf borderId="24" fillId="11" fontId="24" numFmtId="0" xfId="0" applyBorder="1" applyFont="1"/>
    <xf borderId="25" fillId="11" fontId="3" numFmtId="0" xfId="0" applyAlignment="1" applyBorder="1" applyFont="1">
      <alignment readingOrder="0"/>
    </xf>
    <xf borderId="27" fillId="11" fontId="3" numFmtId="0" xfId="0" applyBorder="1" applyFont="1"/>
    <xf borderId="27" fillId="11" fontId="24" numFmtId="0" xfId="0" applyBorder="1" applyFont="1"/>
    <xf borderId="22" fillId="12" fontId="3" numFmtId="0" xfId="0" applyAlignment="1" applyBorder="1" applyFont="1">
      <alignment readingOrder="0"/>
    </xf>
    <xf borderId="24" fillId="12" fontId="3" numFmtId="0" xfId="0" applyAlignment="1" applyBorder="1" applyFont="1">
      <alignment readingOrder="0"/>
    </xf>
    <xf borderId="22" fillId="3" fontId="24" numFmtId="0" xfId="0" applyAlignment="1" applyBorder="1" applyFont="1">
      <alignment readingOrder="0"/>
    </xf>
    <xf borderId="24" fillId="12" fontId="3" numFmtId="0" xfId="0" applyBorder="1" applyFont="1"/>
    <xf borderId="24" fillId="12" fontId="24" numFmtId="0" xfId="0" applyBorder="1" applyFont="1"/>
    <xf borderId="25" fillId="12" fontId="3" numFmtId="0" xfId="0" applyAlignment="1" applyBorder="1" applyFont="1">
      <alignment readingOrder="0"/>
    </xf>
    <xf borderId="27" fillId="12" fontId="3" numFmtId="0" xfId="0" applyBorder="1" applyFont="1"/>
    <xf borderId="27" fillId="12" fontId="24" numFmtId="0" xfId="0" applyBorder="1" applyFont="1"/>
    <xf borderId="22" fillId="13" fontId="3" numFmtId="0" xfId="0" applyAlignment="1" applyBorder="1" applyFont="1">
      <alignment readingOrder="0"/>
    </xf>
    <xf borderId="24" fillId="13" fontId="3" numFmtId="0" xfId="0" applyAlignment="1" applyBorder="1" applyFont="1">
      <alignment readingOrder="0"/>
    </xf>
    <xf borderId="24" fillId="13" fontId="3" numFmtId="0" xfId="0" applyBorder="1" applyFont="1"/>
    <xf borderId="24" fillId="13" fontId="24" numFmtId="0" xfId="0" applyBorder="1" applyFont="1"/>
    <xf borderId="25" fillId="13" fontId="3" numFmtId="0" xfId="0" applyAlignment="1" applyBorder="1" applyFont="1">
      <alignment readingOrder="0"/>
    </xf>
    <xf borderId="27" fillId="13" fontId="3" numFmtId="0" xfId="0" applyBorder="1" applyFont="1"/>
    <xf borderId="27" fillId="13" fontId="24" numFmtId="0" xfId="0" applyBorder="1" applyFont="1"/>
    <xf borderId="22" fillId="14" fontId="3" numFmtId="0" xfId="0" applyAlignment="1" applyBorder="1" applyFont="1">
      <alignment readingOrder="0"/>
    </xf>
    <xf borderId="24" fillId="14" fontId="3" numFmtId="0" xfId="0" applyAlignment="1" applyBorder="1" applyFont="1">
      <alignment readingOrder="0"/>
    </xf>
    <xf borderId="24" fillId="14" fontId="3" numFmtId="0" xfId="0" applyBorder="1" applyFont="1"/>
    <xf borderId="24" fillId="14" fontId="24" numFmtId="0" xfId="0" applyBorder="1" applyFont="1"/>
    <xf borderId="25" fillId="14" fontId="3" numFmtId="0" xfId="0" applyAlignment="1" applyBorder="1" applyFont="1">
      <alignment readingOrder="0"/>
    </xf>
    <xf borderId="27" fillId="14" fontId="3" numFmtId="0" xfId="0" applyBorder="1" applyFont="1"/>
    <xf borderId="27" fillId="14" fontId="24" numFmtId="0" xfId="0" applyBorder="1" applyFont="1"/>
    <xf borderId="0" fillId="0" fontId="27" numFmtId="0" xfId="0" applyAlignment="1" applyFont="1">
      <alignment readingOrder="0"/>
    </xf>
    <xf borderId="13" fillId="5" fontId="3" numFmtId="0" xfId="0" applyBorder="1" applyFont="1"/>
    <xf borderId="14" fillId="5" fontId="3" numFmtId="0" xfId="0" applyAlignment="1" applyBorder="1" applyFont="1">
      <alignment vertical="bottom"/>
    </xf>
    <xf borderId="46" fillId="3" fontId="3" numFmtId="0" xfId="0" applyAlignment="1" applyBorder="1" applyFont="1">
      <alignment vertical="bottom"/>
    </xf>
    <xf borderId="47" fillId="3" fontId="2" numFmtId="0" xfId="0" applyBorder="1" applyFont="1"/>
    <xf borderId="47" fillId="3" fontId="3" numFmtId="0" xfId="0" applyAlignment="1" applyBorder="1" applyFont="1">
      <alignment vertical="bottom"/>
    </xf>
    <xf borderId="46" fillId="4" fontId="3" numFmtId="0" xfId="0" applyAlignment="1" applyBorder="1" applyFont="1">
      <alignment vertical="bottom"/>
    </xf>
    <xf borderId="47" fillId="4" fontId="2" numFmtId="0" xfId="0" applyBorder="1" applyFont="1"/>
    <xf borderId="47" fillId="4" fontId="3" numFmtId="0" xfId="0" applyAlignment="1" applyBorder="1" applyFont="1">
      <alignment readingOrder="0" vertical="bottom"/>
    </xf>
    <xf borderId="23" fillId="3" fontId="24" numFmtId="0" xfId="0" applyAlignment="1" applyBorder="1" applyFont="1">
      <alignment horizontal="left" readingOrder="0"/>
    </xf>
    <xf borderId="47" fillId="4" fontId="3" numFmtId="0" xfId="0" applyAlignment="1" applyBorder="1" applyFont="1">
      <alignment vertical="bottom"/>
    </xf>
    <xf borderId="0" fillId="0" fontId="3" numFmtId="0" xfId="0" applyAlignment="1" applyFont="1">
      <alignment vertical="bottom"/>
    </xf>
    <xf borderId="0" fillId="0" fontId="3" numFmtId="0" xfId="0" applyAlignment="1" applyFont="1">
      <alignment vertical="bottom"/>
    </xf>
    <xf borderId="13" fillId="5" fontId="3" numFmtId="0" xfId="0" applyAlignment="1" applyBorder="1" applyFont="1">
      <alignment readingOrder="0"/>
    </xf>
    <xf borderId="23" fillId="5" fontId="3" numFmtId="0" xfId="0" applyAlignment="1" applyBorder="1" applyFont="1">
      <alignment vertical="bottom"/>
    </xf>
    <xf borderId="13" fillId="3" fontId="15" numFmtId="0" xfId="0" applyAlignment="1" applyBorder="1" applyFont="1">
      <alignment vertical="bottom"/>
    </xf>
    <xf borderId="23" fillId="3" fontId="15" numFmtId="0" xfId="0" applyAlignment="1" applyBorder="1" applyFont="1">
      <alignment readingOrder="0" vertical="bottom"/>
    </xf>
    <xf borderId="23" fillId="3" fontId="0" numFmtId="0" xfId="0" applyBorder="1" applyFont="1"/>
    <xf borderId="23" fillId="3" fontId="15" numFmtId="0" xfId="0" applyAlignment="1" applyBorder="1" applyFont="1">
      <alignment readingOrder="0"/>
    </xf>
    <xf borderId="23" fillId="3" fontId="15" numFmtId="0" xfId="0" applyAlignment="1" applyBorder="1" applyFont="1">
      <alignment vertical="bottom"/>
    </xf>
    <xf borderId="0" fillId="0" fontId="15" numFmtId="0" xfId="0" applyAlignment="1" applyFont="1">
      <alignment vertical="bottom"/>
    </xf>
    <xf borderId="13" fillId="3" fontId="15" numFmtId="0" xfId="0" applyAlignment="1" applyBorder="1" applyFont="1">
      <alignment readingOrder="0" vertical="bottom"/>
    </xf>
    <xf borderId="13" fillId="4" fontId="15" numFmtId="0" xfId="0" applyAlignment="1" applyBorder="1" applyFont="1">
      <alignment vertical="bottom"/>
    </xf>
    <xf borderId="23" fillId="4" fontId="15" numFmtId="0" xfId="0" applyAlignment="1" applyBorder="1" applyFont="1">
      <alignment vertical="bottom"/>
    </xf>
    <xf borderId="23" fillId="4" fontId="0" numFmtId="0" xfId="0" applyBorder="1" applyFont="1"/>
    <xf borderId="23" fillId="4" fontId="15" numFmtId="0" xfId="0" applyAlignment="1" applyBorder="1" applyFont="1">
      <alignment readingOrder="0" vertical="bottom"/>
    </xf>
    <xf borderId="23" fillId="4" fontId="15" numFmtId="0" xfId="0" applyAlignment="1" applyBorder="1" applyFont="1">
      <alignment readingOrder="0"/>
    </xf>
    <xf borderId="13" fillId="4" fontId="15" numFmtId="0" xfId="0" applyAlignment="1" applyBorder="1" applyFont="1">
      <alignment readingOrder="0" vertical="bottom"/>
    </xf>
    <xf borderId="23" fillId="3" fontId="15" numFmtId="0" xfId="0" applyBorder="1" applyFont="1"/>
    <xf borderId="23" fillId="4" fontId="15" numFmtId="0" xfId="0" applyBorder="1" applyFont="1"/>
    <xf borderId="0" fillId="0" fontId="15" numFmtId="0" xfId="0" applyFont="1"/>
    <xf borderId="13" fillId="5" fontId="20" numFmtId="0" xfId="0" applyAlignment="1" applyBorder="1" applyFont="1">
      <alignment horizontal="center" readingOrder="0"/>
    </xf>
    <xf borderId="23" fillId="5" fontId="3" numFmtId="0" xfId="0" applyAlignment="1" applyBorder="1" applyFont="1">
      <alignment horizontal="center" readingOrder="0"/>
    </xf>
    <xf borderId="13" fillId="5" fontId="3" numFmtId="0" xfId="0" applyAlignment="1" applyBorder="1" applyFont="1">
      <alignment horizontal="center" readingOrder="0"/>
    </xf>
    <xf borderId="54" fillId="5" fontId="14" numFmtId="0" xfId="0" applyAlignment="1" applyBorder="1" applyFont="1">
      <alignment horizontal="center" readingOrder="0" vertical="bottom"/>
    </xf>
    <xf borderId="54" fillId="5" fontId="14" numFmtId="0" xfId="0" applyAlignment="1" applyBorder="1" applyFont="1">
      <alignment horizontal="center" readingOrder="0"/>
    </xf>
    <xf borderId="23" fillId="0" fontId="23" numFmtId="0" xfId="0" applyAlignment="1" applyBorder="1" applyFont="1">
      <alignment readingOrder="0" vertical="bottom"/>
    </xf>
    <xf borderId="23" fillId="0" fontId="23" numFmtId="0" xfId="0" applyAlignment="1" applyBorder="1" applyFont="1">
      <alignment vertical="bottom"/>
    </xf>
    <xf borderId="23" fillId="0" fontId="23" numFmtId="0" xfId="0" applyAlignment="1" applyBorder="1" applyFont="1">
      <alignment horizontal="center" vertical="bottom"/>
    </xf>
    <xf borderId="13" fillId="0" fontId="3" numFmtId="0" xfId="0" applyBorder="1" applyFont="1"/>
    <xf borderId="55" fillId="3" fontId="2" numFmtId="0" xfId="0" applyBorder="1" applyFont="1"/>
    <xf borderId="13" fillId="5" fontId="9" numFmtId="0" xfId="0" applyAlignment="1" applyBorder="1" applyFont="1">
      <alignment horizontal="center" readingOrder="0"/>
    </xf>
    <xf borderId="54" fillId="4" fontId="28" numFmtId="0" xfId="0" applyAlignment="1" applyBorder="1" applyFont="1">
      <alignment horizontal="center" vertical="bottom"/>
    </xf>
    <xf borderId="54" fillId="4" fontId="28" numFmtId="0" xfId="0" applyAlignment="1" applyBorder="1" applyFont="1">
      <alignment horizontal="center" readingOrder="0"/>
    </xf>
    <xf borderId="23" fillId="0" fontId="3" numFmtId="0" xfId="0" applyAlignment="1" applyBorder="1" applyFont="1">
      <alignment horizontal="center" readingOrder="0"/>
    </xf>
    <xf borderId="13" fillId="0" fontId="3" numFmtId="0" xfId="0" applyAlignment="1" applyBorder="1" applyFont="1">
      <alignment horizontal="center"/>
    </xf>
    <xf borderId="55" fillId="0" fontId="2" numFmtId="0" xfId="0" applyBorder="1" applyFont="1"/>
    <xf borderId="0" fillId="0" fontId="23" numFmtId="0" xfId="0" applyAlignment="1" applyFont="1">
      <alignment horizontal="center" vertical="bottom"/>
    </xf>
    <xf borderId="0" fillId="0" fontId="3" numFmtId="0" xfId="0" applyAlignment="1" applyFont="1">
      <alignment horizontal="center"/>
    </xf>
    <xf borderId="23" fillId="5" fontId="23" numFmtId="0" xfId="0" applyAlignment="1" applyBorder="1" applyFont="1">
      <alignment horizontal="center" readingOrder="0" vertical="bottom"/>
    </xf>
    <xf borderId="23" fillId="0" fontId="3" numFmtId="0" xfId="0" applyAlignment="1" applyBorder="1" applyFont="1">
      <alignment horizontal="center"/>
    </xf>
    <xf borderId="13" fillId="0" fontId="3" numFmtId="0" xfId="0" applyAlignment="1" applyBorder="1" applyFont="1">
      <alignment horizontal="center" readingOrder="0"/>
    </xf>
    <xf borderId="13" fillId="3" fontId="0" numFmtId="0" xfId="0" applyAlignment="1" applyBorder="1" applyFont="1">
      <alignment horizontal="center"/>
    </xf>
    <xf borderId="23" fillId="5" fontId="23" numFmtId="0" xfId="0" applyAlignment="1" applyBorder="1" applyFont="1">
      <alignment readingOrder="0" vertical="bottom"/>
    </xf>
    <xf borderId="0" fillId="0" fontId="23" numFmtId="0" xfId="0" applyAlignment="1" applyFont="1">
      <alignment vertical="bottom"/>
    </xf>
    <xf borderId="37" fillId="5" fontId="3" numFmtId="0" xfId="0" applyAlignment="1" applyBorder="1" applyFont="1">
      <alignment horizontal="center" readingOrder="0"/>
    </xf>
    <xf borderId="39" fillId="5" fontId="3" numFmtId="0" xfId="0" applyAlignment="1" applyBorder="1" applyFont="1">
      <alignment readingOrder="0"/>
    </xf>
    <xf borderId="50" fillId="0" fontId="3" numFmtId="0" xfId="0" applyAlignment="1" applyBorder="1" applyFont="1">
      <alignment horizontal="center" readingOrder="0"/>
    </xf>
    <xf borderId="21" fillId="4" fontId="3" numFmtId="0" xfId="0" applyAlignment="1" applyBorder="1" applyFont="1">
      <alignment horizontal="center"/>
    </xf>
    <xf borderId="25" fillId="5" fontId="29" numFmtId="0" xfId="0" applyAlignment="1" applyBorder="1" applyFont="1">
      <alignment readingOrder="0"/>
    </xf>
    <xf borderId="27" fillId="5" fontId="3" numFmtId="0" xfId="0" applyAlignment="1" applyBorder="1" applyFont="1">
      <alignment readingOrder="0"/>
    </xf>
    <xf borderId="25" fillId="5" fontId="3" numFmtId="0" xfId="0" applyAlignment="1" applyBorder="1" applyFont="1">
      <alignment readingOrder="0"/>
    </xf>
    <xf borderId="40" fillId="5" fontId="3" numFmtId="0" xfId="0" applyAlignment="1" applyBorder="1" applyFont="1">
      <alignment readingOrder="0"/>
    </xf>
    <xf borderId="14" fillId="0" fontId="3" numFmtId="0" xfId="0" applyAlignment="1" applyBorder="1" applyFont="1">
      <alignment horizontal="center" readingOrder="0"/>
    </xf>
    <xf borderId="24" fillId="4" fontId="3" numFmtId="0" xfId="0" applyAlignment="1" applyBorder="1" applyFont="1">
      <alignment horizontal="center"/>
    </xf>
    <xf borderId="56" fillId="4" fontId="3" numFmtId="0" xfId="0" applyAlignment="1" applyBorder="1" applyFont="1">
      <alignment readingOrder="0"/>
    </xf>
    <xf borderId="57" fillId="4" fontId="3" numFmtId="0" xfId="0" applyAlignment="1" applyBorder="1" applyFont="1">
      <alignment readingOrder="0"/>
    </xf>
    <xf borderId="43" fillId="5" fontId="3" numFmtId="0" xfId="0" applyAlignment="1" applyBorder="1" applyFont="1">
      <alignment readingOrder="0"/>
    </xf>
    <xf borderId="52" fillId="0" fontId="3" numFmtId="0" xfId="0" applyAlignment="1" applyBorder="1" applyFont="1">
      <alignment horizontal="center" readingOrder="0"/>
    </xf>
    <xf borderId="27" fillId="4" fontId="3" numFmtId="0" xfId="0" applyAlignment="1" applyBorder="1" applyFont="1">
      <alignment horizontal="center"/>
    </xf>
    <xf borderId="24" fillId="4" fontId="3" numFmtId="0" xfId="0" applyAlignment="1" applyBorder="1" applyFont="1">
      <alignment readingOrder="0"/>
    </xf>
    <xf borderId="0" fillId="16" fontId="3" numFmtId="0" xfId="0" applyAlignment="1" applyFill="1" applyFont="1">
      <alignment horizontal="center" readingOrder="0"/>
    </xf>
    <xf borderId="37" fillId="5" fontId="3" numFmtId="0" xfId="0" applyAlignment="1" applyBorder="1" applyFont="1">
      <alignment horizontal="center" vertical="bottom"/>
    </xf>
    <xf borderId="58" fillId="5" fontId="3" numFmtId="0" xfId="0" applyAlignment="1" applyBorder="1" applyFont="1">
      <alignment readingOrder="0" vertical="bottom"/>
    </xf>
    <xf borderId="59" fillId="5" fontId="3" numFmtId="0" xfId="0" applyAlignment="1" applyBorder="1" applyFont="1">
      <alignment readingOrder="0"/>
    </xf>
    <xf borderId="15" fillId="5" fontId="29" numFmtId="0" xfId="0" applyAlignment="1" applyBorder="1" applyFont="1">
      <alignment readingOrder="0"/>
    </xf>
    <xf borderId="18" fillId="5" fontId="3" numFmtId="0" xfId="0" applyAlignment="1" applyBorder="1" applyFont="1">
      <alignment vertical="bottom"/>
    </xf>
    <xf borderId="19" fillId="4" fontId="3" numFmtId="0" xfId="0" applyAlignment="1" applyBorder="1" applyFont="1">
      <alignment horizontal="right"/>
    </xf>
    <xf borderId="56" fillId="4" fontId="23" numFmtId="0" xfId="0" applyAlignment="1" applyBorder="1" applyFont="1">
      <alignment horizontal="right" vertical="bottom"/>
    </xf>
    <xf borderId="33" fillId="4" fontId="23" numFmtId="0" xfId="0" applyAlignment="1" applyBorder="1" applyFont="1">
      <alignment horizontal="right" vertical="bottom"/>
    </xf>
    <xf borderId="22" fillId="3" fontId="3" numFmtId="0" xfId="0" applyAlignment="1" applyBorder="1" applyFont="1">
      <alignment horizontal="right"/>
    </xf>
    <xf borderId="56" fillId="3" fontId="23" numFmtId="0" xfId="0" applyAlignment="1" applyBorder="1" applyFont="1">
      <alignment horizontal="right" vertical="bottom"/>
    </xf>
    <xf borderId="33" fillId="3" fontId="23" numFmtId="0" xfId="0" applyAlignment="1" applyBorder="1" applyFont="1">
      <alignment horizontal="right" vertical="bottom"/>
    </xf>
    <xf borderId="22" fillId="4" fontId="3" numFmtId="0" xfId="0" applyAlignment="1" applyBorder="1" applyFont="1">
      <alignment horizontal="right"/>
    </xf>
    <xf borderId="25" fillId="4" fontId="3" numFmtId="0" xfId="0" applyAlignment="1" applyBorder="1" applyFont="1">
      <alignment readingOrder="0"/>
    </xf>
    <xf borderId="27" fillId="4" fontId="3" numFmtId="0" xfId="0" applyAlignment="1" applyBorder="1" applyFont="1">
      <alignment readingOrder="0"/>
    </xf>
    <xf borderId="0" fillId="16" fontId="23" numFmtId="0" xfId="0" applyAlignment="1" applyFont="1">
      <alignment readingOrder="0" vertical="bottom"/>
    </xf>
    <xf borderId="25" fillId="4" fontId="3" numFmtId="0" xfId="0" applyAlignment="1" applyBorder="1" applyFont="1">
      <alignment horizontal="right"/>
    </xf>
    <xf borderId="58" fillId="4" fontId="23" numFmtId="0" xfId="0" applyAlignment="1" applyBorder="1" applyFont="1">
      <alignment horizontal="right" vertical="bottom"/>
    </xf>
    <xf borderId="18" fillId="4" fontId="23" numFmtId="0" xfId="0" applyAlignment="1" applyBorder="1" applyFont="1">
      <alignment horizontal="right" vertical="bottom"/>
    </xf>
    <xf borderId="19" fillId="3" fontId="3" numFmtId="4" xfId="0" applyAlignment="1" applyBorder="1" applyFont="1" applyNumberFormat="1">
      <alignment horizontal="right"/>
    </xf>
    <xf borderId="21" fillId="3" fontId="3" numFmtId="0" xfId="0" applyAlignment="1" applyBorder="1" applyFont="1">
      <alignment readingOrder="0"/>
    </xf>
    <xf borderId="56" fillId="3" fontId="23" numFmtId="4" xfId="0" applyAlignment="1" applyBorder="1" applyFont="1" applyNumberFormat="1">
      <alignment horizontal="right" vertical="bottom"/>
    </xf>
    <xf borderId="22" fillId="4" fontId="3" numFmtId="4" xfId="0" applyAlignment="1" applyBorder="1" applyFont="1" applyNumberFormat="1">
      <alignment horizontal="right"/>
    </xf>
    <xf borderId="56" fillId="4" fontId="23" numFmtId="4" xfId="0" applyAlignment="1" applyBorder="1" applyFont="1" applyNumberFormat="1">
      <alignment horizontal="right" vertical="bottom"/>
    </xf>
    <xf borderId="22" fillId="3" fontId="3" numFmtId="4" xfId="0" applyAlignment="1" applyBorder="1" applyFont="1" applyNumberFormat="1">
      <alignment horizontal="right"/>
    </xf>
    <xf borderId="22" fillId="4" fontId="3" numFmtId="3" xfId="0" applyAlignment="1" applyBorder="1" applyFont="1" applyNumberFormat="1">
      <alignment horizontal="right"/>
    </xf>
    <xf borderId="25" fillId="3" fontId="3" numFmtId="0" xfId="0" applyAlignment="1" applyBorder="1" applyFont="1">
      <alignment horizontal="right"/>
    </xf>
    <xf borderId="27" fillId="3" fontId="3" numFmtId="0" xfId="0" applyAlignment="1" applyBorder="1" applyFont="1">
      <alignment readingOrder="0"/>
    </xf>
    <xf borderId="58" fillId="3" fontId="23" numFmtId="0" xfId="0" applyAlignment="1" applyBorder="1" applyFont="1">
      <alignment horizontal="right" vertical="bottom"/>
    </xf>
    <xf borderId="18" fillId="3" fontId="23" numFmtId="0" xfId="0" applyAlignment="1" applyBorder="1" applyFont="1">
      <alignment horizontal="right" vertical="bottom"/>
    </xf>
    <xf borderId="21" fillId="4" fontId="3" numFmtId="0" xfId="0" applyAlignment="1" applyBorder="1" applyFont="1">
      <alignment readingOrder="0"/>
    </xf>
    <xf borderId="19" fillId="3" fontId="3" numFmtId="0" xfId="0" applyAlignment="1" applyBorder="1" applyFont="1">
      <alignment horizontal="right"/>
    </xf>
    <xf borderId="25" fillId="0" fontId="3" numFmtId="0" xfId="0" applyAlignment="1" applyBorder="1" applyFont="1">
      <alignment horizontal="right"/>
    </xf>
    <xf borderId="27" fillId="0" fontId="3" numFmtId="0" xfId="0" applyAlignment="1" applyBorder="1" applyFont="1">
      <alignment readingOrder="0"/>
    </xf>
    <xf borderId="58" fillId="0" fontId="23" numFmtId="0" xfId="0" applyAlignment="1" applyBorder="1" applyFont="1">
      <alignment horizontal="right" vertical="bottom"/>
    </xf>
    <xf borderId="18" fillId="0" fontId="23" numFmtId="0" xfId="0" applyAlignment="1" applyBorder="1" applyFont="1">
      <alignment horizontal="right" vertical="bottom"/>
    </xf>
  </cellXfs>
  <cellStyles count="1">
    <cellStyle xfId="0" name="Normal" builtinId="0"/>
  </cellStyles>
  <dxfs count="14">
    <dxf>
      <font/>
      <fill>
        <patternFill patternType="solid">
          <fgColor rgb="FFE06666"/>
          <bgColor rgb="FFE06666"/>
        </patternFill>
      </fill>
      <border/>
    </dxf>
    <dxf>
      <font/>
      <fill>
        <patternFill patternType="solid">
          <fgColor rgb="FFCC0000"/>
          <bgColor rgb="FFCC0000"/>
        </patternFill>
      </fill>
      <border/>
    </dxf>
    <dxf>
      <font/>
      <fill>
        <patternFill patternType="solid">
          <fgColor rgb="FF93C47D"/>
          <bgColor rgb="FF93C47D"/>
        </patternFill>
      </fill>
      <border/>
    </dxf>
    <dxf>
      <font/>
      <fill>
        <patternFill patternType="solid">
          <fgColor rgb="FFFF0000"/>
          <bgColor rgb="FFFF0000"/>
        </patternFill>
      </fill>
      <border/>
    </dxf>
    <dxf>
      <font/>
      <fill>
        <patternFill patternType="solid">
          <fgColor rgb="FF6AA84F"/>
          <bgColor rgb="FF6AA84F"/>
        </patternFill>
      </fill>
      <border/>
    </dxf>
    <dxf>
      <font/>
      <fill>
        <patternFill patternType="solid">
          <fgColor rgb="FFFFD966"/>
          <bgColor rgb="FFFFD966"/>
        </patternFill>
      </fill>
      <border/>
    </dxf>
    <dxf>
      <font>
        <color rgb="FFFF0000"/>
      </font>
      <fill>
        <patternFill patternType="solid">
          <fgColor rgb="FFFFFFFF"/>
          <bgColor rgb="FFFFFFFF"/>
        </patternFill>
      </fill>
      <border/>
    </dxf>
    <dxf>
      <font/>
      <fill>
        <patternFill patternType="solid">
          <fgColor rgb="FFB7E1CD"/>
          <bgColor rgb="FFB7E1CD"/>
        </patternFill>
      </fill>
      <border/>
    </dxf>
    <dxf>
      <font/>
      <fill>
        <patternFill patternType="solid">
          <fgColor rgb="FFFFCFC9"/>
          <bgColor rgb="FFFFCFC9"/>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0F7FA"/>
          <bgColor rgb="FFE0F7FA"/>
        </patternFill>
      </fill>
      <border/>
    </dxf>
  </dxfs>
  <tableStyles count="6">
    <tableStyle count="3" pivot="0" name="Sheet1-style">
      <tableStyleElement dxfId="10" type="headerRow"/>
      <tableStyleElement dxfId="11" type="firstRowStripe"/>
      <tableStyleElement dxfId="12" type="secondRowStripe"/>
    </tableStyle>
    <tableStyle count="3" pivot="0" name="Sheet2-style">
      <tableStyleElement dxfId="10" type="headerRow"/>
      <tableStyleElement dxfId="13" type="firstRowStripe"/>
      <tableStyleElement dxfId="12" type="secondRowStripe"/>
    </tableStyle>
    <tableStyle count="3" pivot="0" name="Sheet4-style">
      <tableStyleElement dxfId="10" type="headerRow"/>
      <tableStyleElement dxfId="11" type="firstRowStripe"/>
      <tableStyleElement dxfId="13" type="secondRowStripe"/>
    </tableStyle>
    <tableStyle count="3" pivot="0" name="Sheet4-style 2">
      <tableStyleElement dxfId="10" type="headerRow"/>
      <tableStyleElement dxfId="11" type="firstRowStripe"/>
      <tableStyleElement dxfId="13" type="secondRowStripe"/>
    </tableStyle>
    <tableStyle count="3" pivot="0" name="Sheet4-style 3">
      <tableStyleElement dxfId="10" type="headerRow"/>
      <tableStyleElement dxfId="11" type="firstRowStripe"/>
      <tableStyleElement dxfId="13" type="secondRowStripe"/>
    </tableStyle>
    <tableStyle count="3" pivot="0" name="Sheet4-style 4">
      <tableStyleElement dxfId="10" type="headerRow"/>
      <tableStyleElement dxfId="11"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914400</xdr:colOff>
      <xdr:row>0</xdr:row>
      <xdr:rowOff>180975</xdr:rowOff>
    </xdr:from>
    <xdr:ext cx="6791325" cy="8782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904875</xdr:colOff>
      <xdr:row>0</xdr:row>
      <xdr:rowOff>180975</xdr:rowOff>
    </xdr:from>
    <xdr:ext cx="6810375" cy="87820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D121" displayName="Table_1" id="1">
  <tableColumns count="1">
    <tableColumn name="Column1" id="1"/>
  </tableColumns>
  <tableStyleInfo name="Sheet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B17:B21" displayName="Table_2" id="2">
  <tableColumns count="1">
    <tableColumn name="Xp calculator" id="1"/>
  </tableColumns>
  <tableStyleInfo name="Sheet2-style" showColumnStripes="0" showFirstColumn="1" showLastColumn="1" showRowStripes="1"/>
</table>
</file>

<file path=xl/tables/table3.xml><?xml version="1.0" encoding="utf-8"?>
<table xmlns="http://schemas.openxmlformats.org/spreadsheetml/2006/main" headerRowCount="0" ref="O7" displayName="Table_3" id="3">
  <tableColumns count="1">
    <tableColumn name="Column1" id="1"/>
  </tableColumns>
  <tableStyleInfo name="Sheet4-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I39:I40" displayName="Table_4" id="4">
  <tableColumns count="1">
    <tableColumn name="Total XP" id="1"/>
  </tableColumns>
  <tableStyleInfo name="Sheet4-style 2" showColumnStripes="0" showFirstColumn="1" showLastColumn="1" showRowStripes="1"/>
</table>
</file>

<file path=xl/tables/table5.xml><?xml version="1.0" encoding="utf-8"?>
<table xmlns="http://schemas.openxmlformats.org/spreadsheetml/2006/main" ref="R39:R40" displayName="Table_5" id="5">
  <tableColumns count="1">
    <tableColumn name="Total XP" id="1"/>
  </tableColumns>
  <tableStyleInfo name="Sheet4-style 3" showColumnStripes="0" showFirstColumn="1" showLastColumn="1" showRowStripes="1"/>
</table>
</file>

<file path=xl/tables/table6.xml><?xml version="1.0" encoding="utf-8"?>
<table xmlns="http://schemas.openxmlformats.org/spreadsheetml/2006/main" ref="C44:E57" displayName="Table_6" id="6">
  <tableColumns count="3">
    <tableColumn name="Name" id="1"/>
    <tableColumn name="Number of levels " id="2"/>
    <tableColumn name="XP cost" id="3"/>
  </tableColumns>
  <tableStyleInfo name="Sheet4-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9" Type="http://schemas.openxmlformats.org/officeDocument/2006/relationships/table" Target="../tables/table6.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13"/>
    <col customWidth="1" min="3" max="3" width="14.25"/>
    <col customWidth="1" min="4" max="4" width="12.5"/>
    <col customWidth="1" min="5" max="5" width="9.5"/>
    <col customWidth="1" min="6" max="6" width="14.63"/>
    <col customWidth="1" min="7" max="7" width="7.88"/>
    <col customWidth="1" min="8" max="8" width="8.75"/>
    <col customWidth="1" min="9" max="9" width="8.38"/>
    <col customWidth="1" min="10" max="10" width="7.63"/>
    <col customWidth="1" min="11" max="12" width="10.63"/>
    <col customWidth="1" min="13" max="13" width="17.13"/>
    <col customWidth="1" min="14" max="14" width="13.13"/>
    <col customWidth="1" min="15" max="15" width="10.75"/>
    <col customWidth="1" min="16" max="16" width="7.88"/>
    <col customWidth="1" min="18" max="18" width="18.63"/>
    <col customWidth="1" min="20" max="20" width="4.63"/>
  </cols>
  <sheetData>
    <row r="1">
      <c r="B1" s="1"/>
      <c r="C1" s="1"/>
      <c r="D1" s="1"/>
    </row>
    <row r="2">
      <c r="B2" s="2" t="s">
        <v>0</v>
      </c>
      <c r="C2" s="3"/>
      <c r="D2" s="3"/>
      <c r="E2" s="4"/>
      <c r="F2" s="4"/>
      <c r="G2" s="4"/>
      <c r="H2" s="4"/>
      <c r="I2" s="5"/>
      <c r="M2" s="6"/>
    </row>
    <row r="3">
      <c r="B3" s="7" t="s">
        <v>1</v>
      </c>
      <c r="C3" s="8"/>
      <c r="D3" s="8"/>
      <c r="E3" s="8"/>
      <c r="F3" s="8"/>
      <c r="G3" s="8"/>
      <c r="H3" s="8"/>
      <c r="I3" s="9"/>
    </row>
    <row r="4">
      <c r="B4" s="10"/>
      <c r="I4" s="11"/>
    </row>
    <row r="5">
      <c r="B5" s="12" t="s">
        <v>2</v>
      </c>
      <c r="C5" s="13"/>
      <c r="I5" s="11"/>
    </row>
    <row r="6">
      <c r="B6" s="14" t="s">
        <v>3</v>
      </c>
      <c r="C6" s="15" t="s">
        <v>4</v>
      </c>
      <c r="I6" s="11"/>
    </row>
    <row r="7">
      <c r="B7" s="16" t="s">
        <v>5</v>
      </c>
      <c r="C7" s="17" t="s">
        <v>6</v>
      </c>
      <c r="I7" s="11"/>
    </row>
    <row r="8">
      <c r="B8" s="18" t="s">
        <v>7</v>
      </c>
      <c r="C8" s="19" t="s">
        <v>8</v>
      </c>
      <c r="E8" s="20" t="s">
        <v>9</v>
      </c>
      <c r="F8" s="21"/>
      <c r="G8" s="22" t="s">
        <v>10</v>
      </c>
      <c r="H8" s="23"/>
      <c r="I8" s="11"/>
    </row>
    <row r="9">
      <c r="B9" s="16" t="s">
        <v>11</v>
      </c>
      <c r="C9" s="17" t="s">
        <v>12</v>
      </c>
      <c r="I9" s="11"/>
      <c r="O9" s="24"/>
      <c r="P9" s="24"/>
      <c r="Q9" s="24"/>
      <c r="R9" s="24"/>
    </row>
    <row r="10">
      <c r="B10" s="18">
        <v>99.0</v>
      </c>
      <c r="C10" s="19" t="s">
        <v>13</v>
      </c>
      <c r="E10" s="20" t="s">
        <v>14</v>
      </c>
      <c r="F10" s="21"/>
      <c r="G10" s="22" t="s">
        <v>10</v>
      </c>
      <c r="H10" s="23"/>
      <c r="I10" s="11"/>
    </row>
    <row r="11">
      <c r="B11" s="25">
        <v>0.0</v>
      </c>
      <c r="C11" s="26" t="s">
        <v>15</v>
      </c>
      <c r="I11" s="11"/>
    </row>
    <row r="12">
      <c r="B12" s="27"/>
      <c r="C12" s="28"/>
      <c r="D12" s="29"/>
      <c r="E12" s="29"/>
      <c r="F12" s="29"/>
      <c r="G12" s="29"/>
      <c r="H12" s="29"/>
      <c r="I12" s="30"/>
    </row>
    <row r="14">
      <c r="B14" s="2" t="s">
        <v>16</v>
      </c>
      <c r="C14" s="3"/>
      <c r="D14" s="3"/>
      <c r="E14" s="4"/>
      <c r="F14" s="4"/>
      <c r="G14" s="4"/>
      <c r="H14" s="4"/>
      <c r="I14" s="4"/>
      <c r="J14" s="4"/>
      <c r="K14" s="4"/>
      <c r="L14" s="4"/>
      <c r="M14" s="4"/>
      <c r="N14" s="5"/>
    </row>
    <row r="15">
      <c r="B15" s="10" t="s">
        <v>17</v>
      </c>
      <c r="N15" s="31"/>
    </row>
    <row r="16">
      <c r="B16" s="10" t="s">
        <v>18</v>
      </c>
      <c r="N16" s="31"/>
    </row>
    <row r="17">
      <c r="B17" s="10" t="s">
        <v>19</v>
      </c>
      <c r="N17" s="31"/>
    </row>
    <row r="18">
      <c r="B18" s="32"/>
      <c r="N18" s="11"/>
    </row>
    <row r="19">
      <c r="B19" s="33" t="s">
        <v>20</v>
      </c>
      <c r="C19" s="34"/>
      <c r="D19" s="35" t="s">
        <v>21</v>
      </c>
      <c r="E19" s="36"/>
      <c r="F19" s="37" t="s">
        <v>6</v>
      </c>
      <c r="G19" s="38" t="s">
        <v>12</v>
      </c>
      <c r="H19" s="38" t="s">
        <v>8</v>
      </c>
      <c r="I19" s="38" t="s">
        <v>13</v>
      </c>
      <c r="J19" s="39" t="s">
        <v>15</v>
      </c>
      <c r="N19" s="11"/>
    </row>
    <row r="20">
      <c r="B20" s="40" t="s">
        <v>22</v>
      </c>
      <c r="C20" s="31"/>
      <c r="D20" s="41" t="s">
        <v>23</v>
      </c>
      <c r="F20" s="42">
        <v>1.0</v>
      </c>
      <c r="G20" s="43">
        <v>1.0</v>
      </c>
      <c r="H20" s="43">
        <v>1.0</v>
      </c>
      <c r="I20" s="44">
        <v>44928.0</v>
      </c>
      <c r="J20" s="45" t="s">
        <v>24</v>
      </c>
      <c r="N20" s="11"/>
    </row>
    <row r="21">
      <c r="B21" s="46"/>
      <c r="C21" s="47"/>
      <c r="D21" s="48" t="s">
        <v>25</v>
      </c>
      <c r="F21" s="49">
        <v>2.0</v>
      </c>
      <c r="G21" s="50">
        <v>44961.0</v>
      </c>
      <c r="H21" s="51">
        <v>2.0</v>
      </c>
      <c r="I21" s="51" t="s">
        <v>24</v>
      </c>
      <c r="J21" s="52" t="s">
        <v>24</v>
      </c>
      <c r="N21" s="11"/>
    </row>
    <row r="22">
      <c r="B22" s="53"/>
      <c r="C22" s="54"/>
      <c r="D22" s="41" t="s">
        <v>26</v>
      </c>
      <c r="F22" s="42">
        <v>3.0</v>
      </c>
      <c r="G22" s="44">
        <v>45052.0</v>
      </c>
      <c r="H22" s="44">
        <v>44989.0</v>
      </c>
      <c r="I22" s="44">
        <v>44991.0</v>
      </c>
      <c r="J22" s="45" t="s">
        <v>24</v>
      </c>
      <c r="N22" s="11"/>
    </row>
    <row r="23">
      <c r="B23" s="46"/>
      <c r="C23" s="47"/>
      <c r="D23" s="48" t="s">
        <v>27</v>
      </c>
      <c r="F23" s="55">
        <v>45021.0</v>
      </c>
      <c r="G23" s="51" t="s">
        <v>24</v>
      </c>
      <c r="H23" s="51" t="s">
        <v>24</v>
      </c>
      <c r="I23" s="51" t="s">
        <v>24</v>
      </c>
      <c r="J23" s="52" t="s">
        <v>24</v>
      </c>
      <c r="N23" s="11"/>
    </row>
    <row r="24">
      <c r="B24" s="53"/>
      <c r="C24" s="54"/>
      <c r="D24" s="41" t="s">
        <v>28</v>
      </c>
      <c r="F24" s="42">
        <v>6.0</v>
      </c>
      <c r="G24" s="43">
        <v>7.0</v>
      </c>
      <c r="H24" s="44">
        <v>45052.0</v>
      </c>
      <c r="I24" s="44">
        <v>45115.0</v>
      </c>
      <c r="J24" s="45" t="s">
        <v>24</v>
      </c>
      <c r="N24" s="11"/>
    </row>
    <row r="25">
      <c r="B25" s="46"/>
      <c r="C25" s="47"/>
      <c r="D25" s="48" t="s">
        <v>29</v>
      </c>
      <c r="F25" s="55">
        <v>45118.0</v>
      </c>
      <c r="G25" s="51" t="s">
        <v>24</v>
      </c>
      <c r="H25" s="51" t="s">
        <v>24</v>
      </c>
      <c r="I25" s="51" t="s">
        <v>24</v>
      </c>
      <c r="J25" s="52" t="s">
        <v>24</v>
      </c>
      <c r="N25" s="11"/>
    </row>
    <row r="26">
      <c r="B26" s="53"/>
      <c r="C26" s="54"/>
      <c r="D26" s="41" t="s">
        <v>30</v>
      </c>
      <c r="F26" s="56">
        <v>45273.0</v>
      </c>
      <c r="G26" s="44">
        <v>45147.0</v>
      </c>
      <c r="H26" s="43">
        <v>7.0</v>
      </c>
      <c r="I26" s="44">
        <v>45181.0</v>
      </c>
      <c r="J26" s="45">
        <v>1.0</v>
      </c>
      <c r="N26" s="11"/>
    </row>
    <row r="27">
      <c r="B27" s="46"/>
      <c r="C27" s="47"/>
      <c r="D27" s="57" t="s">
        <v>31</v>
      </c>
      <c r="E27" s="58"/>
      <c r="F27" s="59">
        <v>14.0</v>
      </c>
      <c r="G27" s="60" t="s">
        <v>24</v>
      </c>
      <c r="H27" s="60" t="s">
        <v>24</v>
      </c>
      <c r="I27" s="60" t="s">
        <v>32</v>
      </c>
      <c r="J27" s="61">
        <v>44962.0</v>
      </c>
      <c r="N27" s="11"/>
    </row>
    <row r="28">
      <c r="B28" s="62" t="s">
        <v>33</v>
      </c>
      <c r="C28" s="34"/>
      <c r="D28" s="63" t="s">
        <v>34</v>
      </c>
      <c r="E28" s="64"/>
      <c r="F28" s="65">
        <v>15.0</v>
      </c>
      <c r="G28" s="66">
        <v>45210.0</v>
      </c>
      <c r="H28" s="66">
        <v>45179.0</v>
      </c>
      <c r="I28" s="67" t="s">
        <v>24</v>
      </c>
      <c r="J28" s="68" t="s">
        <v>24</v>
      </c>
      <c r="N28" s="11"/>
    </row>
    <row r="29">
      <c r="B29" s="46"/>
      <c r="C29" s="47"/>
      <c r="D29" s="48" t="s">
        <v>35</v>
      </c>
      <c r="F29" s="49" t="s">
        <v>36</v>
      </c>
      <c r="G29" s="50">
        <v>45277.0</v>
      </c>
      <c r="H29" s="50">
        <v>45245.0</v>
      </c>
      <c r="I29" s="51" t="s">
        <v>37</v>
      </c>
      <c r="J29" s="69">
        <v>45087.0</v>
      </c>
      <c r="N29" s="11"/>
    </row>
    <row r="30">
      <c r="B30" s="70"/>
      <c r="C30" s="71"/>
      <c r="D30" s="72" t="s">
        <v>38</v>
      </c>
      <c r="F30" s="73" t="s">
        <v>39</v>
      </c>
      <c r="G30" s="74">
        <v>18.0</v>
      </c>
      <c r="H30" s="74" t="s">
        <v>40</v>
      </c>
      <c r="I30" s="74" t="s">
        <v>24</v>
      </c>
      <c r="J30" s="75" t="s">
        <v>24</v>
      </c>
      <c r="N30" s="11"/>
    </row>
    <row r="31">
      <c r="B31" s="46"/>
      <c r="C31" s="47"/>
      <c r="D31" s="48" t="s">
        <v>41</v>
      </c>
      <c r="F31" s="49">
        <v>20.0</v>
      </c>
      <c r="G31" s="51" t="s">
        <v>42</v>
      </c>
      <c r="H31" s="51" t="s">
        <v>43</v>
      </c>
      <c r="I31" s="51" t="s">
        <v>43</v>
      </c>
      <c r="J31" s="52" t="s">
        <v>24</v>
      </c>
      <c r="N31" s="11"/>
    </row>
    <row r="32">
      <c r="B32" s="70"/>
      <c r="C32" s="71"/>
      <c r="D32" s="72" t="s">
        <v>44</v>
      </c>
      <c r="F32" s="73">
        <v>21.0</v>
      </c>
      <c r="G32" s="74" t="s">
        <v>45</v>
      </c>
      <c r="H32" s="74" t="s">
        <v>46</v>
      </c>
      <c r="I32" s="74" t="s">
        <v>47</v>
      </c>
      <c r="J32" s="75" t="s">
        <v>24</v>
      </c>
      <c r="N32" s="11"/>
    </row>
    <row r="33">
      <c r="B33" s="46"/>
      <c r="C33" s="47"/>
      <c r="D33" s="48" t="s">
        <v>48</v>
      </c>
      <c r="F33" s="49" t="s">
        <v>49</v>
      </c>
      <c r="G33" s="51">
        <v>25.0</v>
      </c>
      <c r="H33" s="51" t="s">
        <v>50</v>
      </c>
      <c r="I33" s="51" t="s">
        <v>24</v>
      </c>
      <c r="J33" s="52" t="s">
        <v>24</v>
      </c>
      <c r="N33" s="11"/>
    </row>
    <row r="34">
      <c r="B34" s="70"/>
      <c r="C34" s="71"/>
      <c r="D34" s="72" t="s">
        <v>51</v>
      </c>
      <c r="F34" s="73" t="s">
        <v>52</v>
      </c>
      <c r="G34" s="74" t="s">
        <v>53</v>
      </c>
      <c r="H34" s="74" t="s">
        <v>54</v>
      </c>
      <c r="I34" s="74" t="s">
        <v>55</v>
      </c>
      <c r="J34" s="75" t="s">
        <v>24</v>
      </c>
      <c r="N34" s="11"/>
    </row>
    <row r="35">
      <c r="B35" s="76"/>
      <c r="C35" s="77"/>
      <c r="D35" s="57" t="s">
        <v>56</v>
      </c>
      <c r="E35" s="78"/>
      <c r="F35" s="59">
        <v>27.0</v>
      </c>
      <c r="G35" s="60" t="s">
        <v>57</v>
      </c>
      <c r="H35" s="60" t="s">
        <v>58</v>
      </c>
      <c r="I35" s="60">
        <v>29.0</v>
      </c>
      <c r="J35" s="79" t="s">
        <v>24</v>
      </c>
      <c r="N35" s="11"/>
    </row>
    <row r="36">
      <c r="B36" s="80" t="s">
        <v>59</v>
      </c>
      <c r="C36" s="34"/>
      <c r="D36" s="81" t="s">
        <v>60</v>
      </c>
      <c r="E36" s="82"/>
      <c r="F36" s="83">
        <v>28.0</v>
      </c>
      <c r="G36" s="84" t="s">
        <v>61</v>
      </c>
      <c r="H36" s="84">
        <v>34.0</v>
      </c>
      <c r="I36" s="84" t="s">
        <v>62</v>
      </c>
      <c r="J36" s="85">
        <v>45244.0</v>
      </c>
      <c r="N36" s="11"/>
    </row>
    <row r="37">
      <c r="B37" s="46"/>
      <c r="C37" s="47"/>
      <c r="D37" s="48" t="s">
        <v>63</v>
      </c>
      <c r="F37" s="49">
        <v>29.0</v>
      </c>
      <c r="G37" s="51">
        <v>37.0</v>
      </c>
      <c r="H37" s="51" t="s">
        <v>61</v>
      </c>
      <c r="I37" s="51">
        <v>32.0</v>
      </c>
      <c r="J37" s="52" t="s">
        <v>64</v>
      </c>
      <c r="N37" s="11"/>
    </row>
    <row r="38">
      <c r="B38" s="86"/>
      <c r="C38" s="87"/>
      <c r="D38" s="88" t="s">
        <v>65</v>
      </c>
      <c r="F38" s="89">
        <v>30.0</v>
      </c>
      <c r="G38" s="90">
        <v>38.0</v>
      </c>
      <c r="H38" s="90" t="s">
        <v>24</v>
      </c>
      <c r="I38" s="90" t="s">
        <v>66</v>
      </c>
      <c r="J38" s="91" t="s">
        <v>24</v>
      </c>
      <c r="N38" s="11"/>
    </row>
    <row r="39">
      <c r="B39" s="46"/>
      <c r="C39" s="47"/>
      <c r="D39" s="48" t="s">
        <v>67</v>
      </c>
      <c r="F39" s="49">
        <v>31.0</v>
      </c>
      <c r="G39" s="51" t="s">
        <v>68</v>
      </c>
      <c r="H39" s="51">
        <v>37.0</v>
      </c>
      <c r="I39" s="51" t="s">
        <v>69</v>
      </c>
      <c r="J39" s="52" t="s">
        <v>70</v>
      </c>
      <c r="N39" s="11"/>
    </row>
    <row r="40">
      <c r="B40" s="86"/>
      <c r="C40" s="87"/>
      <c r="D40" s="88" t="s">
        <v>71</v>
      </c>
      <c r="F40" s="89">
        <v>32.0</v>
      </c>
      <c r="G40" s="90">
        <v>41.0</v>
      </c>
      <c r="H40" s="90" t="s">
        <v>24</v>
      </c>
      <c r="I40" s="90" t="s">
        <v>72</v>
      </c>
      <c r="J40" s="91" t="s">
        <v>53</v>
      </c>
      <c r="N40" s="11"/>
    </row>
    <row r="41">
      <c r="B41" s="46"/>
      <c r="C41" s="47"/>
      <c r="D41" s="48" t="s">
        <v>73</v>
      </c>
      <c r="F41" s="49" t="s">
        <v>74</v>
      </c>
      <c r="G41" s="51">
        <v>42.0</v>
      </c>
      <c r="H41" s="51" t="s">
        <v>75</v>
      </c>
      <c r="I41" s="51" t="s">
        <v>24</v>
      </c>
      <c r="J41" s="52" t="s">
        <v>24</v>
      </c>
      <c r="N41" s="11"/>
    </row>
    <row r="42">
      <c r="B42" s="86"/>
      <c r="C42" s="87"/>
      <c r="D42" s="88" t="s">
        <v>76</v>
      </c>
      <c r="F42" s="89">
        <v>36.0</v>
      </c>
      <c r="G42" s="90">
        <v>43.0</v>
      </c>
      <c r="H42" s="90">
        <v>44.0</v>
      </c>
      <c r="I42" s="90" t="s">
        <v>77</v>
      </c>
      <c r="J42" s="91" t="s">
        <v>78</v>
      </c>
      <c r="N42" s="11"/>
    </row>
    <row r="43">
      <c r="B43" s="76"/>
      <c r="C43" s="77"/>
      <c r="D43" s="57" t="s">
        <v>79</v>
      </c>
      <c r="E43" s="78"/>
      <c r="F43" s="59">
        <v>37.0</v>
      </c>
      <c r="G43" s="60" t="s">
        <v>80</v>
      </c>
      <c r="H43" s="60" t="s">
        <v>81</v>
      </c>
      <c r="I43" s="60" t="s">
        <v>80</v>
      </c>
      <c r="J43" s="79" t="s">
        <v>24</v>
      </c>
      <c r="N43" s="11"/>
    </row>
    <row r="44">
      <c r="B44" s="92" t="s">
        <v>82</v>
      </c>
      <c r="C44" s="34"/>
      <c r="D44" s="93" t="s">
        <v>83</v>
      </c>
      <c r="E44" s="94"/>
      <c r="F44" s="95">
        <v>38.0</v>
      </c>
      <c r="G44" s="96" t="s">
        <v>84</v>
      </c>
      <c r="H44" s="96">
        <v>47.0</v>
      </c>
      <c r="I44" s="96" t="s">
        <v>24</v>
      </c>
      <c r="J44" s="97" t="s">
        <v>24</v>
      </c>
      <c r="N44" s="11"/>
    </row>
    <row r="45">
      <c r="B45" s="46"/>
      <c r="C45" s="47"/>
      <c r="D45" s="48" t="s">
        <v>85</v>
      </c>
      <c r="F45" s="49">
        <v>39.0</v>
      </c>
      <c r="G45" s="51" t="s">
        <v>24</v>
      </c>
      <c r="H45" s="51" t="s">
        <v>24</v>
      </c>
      <c r="I45" s="51" t="s">
        <v>24</v>
      </c>
      <c r="J45" s="52" t="s">
        <v>24</v>
      </c>
      <c r="N45" s="11"/>
    </row>
    <row r="46">
      <c r="B46" s="98"/>
      <c r="C46" s="99"/>
      <c r="D46" s="100" t="s">
        <v>86</v>
      </c>
      <c r="F46" s="101">
        <v>40.0</v>
      </c>
      <c r="G46" s="102" t="s">
        <v>24</v>
      </c>
      <c r="H46" s="102" t="s">
        <v>87</v>
      </c>
      <c r="I46" s="102" t="s">
        <v>84</v>
      </c>
      <c r="J46" s="103" t="s">
        <v>88</v>
      </c>
      <c r="N46" s="11"/>
    </row>
    <row r="47">
      <c r="B47" s="46"/>
      <c r="C47" s="47"/>
      <c r="D47" s="48" t="s">
        <v>89</v>
      </c>
      <c r="F47" s="49" t="s">
        <v>90</v>
      </c>
      <c r="G47" s="51" t="s">
        <v>91</v>
      </c>
      <c r="H47" s="51" t="s">
        <v>92</v>
      </c>
      <c r="I47" s="51" t="s">
        <v>87</v>
      </c>
      <c r="J47" s="52" t="s">
        <v>93</v>
      </c>
      <c r="N47" s="11"/>
    </row>
    <row r="48">
      <c r="B48" s="98"/>
      <c r="C48" s="99"/>
      <c r="D48" s="100" t="s">
        <v>94</v>
      </c>
      <c r="F48" s="101">
        <v>43.0</v>
      </c>
      <c r="G48" s="102" t="s">
        <v>95</v>
      </c>
      <c r="H48" s="102">
        <v>53.0</v>
      </c>
      <c r="I48" s="102" t="s">
        <v>24</v>
      </c>
      <c r="J48" s="103" t="s">
        <v>24</v>
      </c>
      <c r="N48" s="11"/>
    </row>
    <row r="49">
      <c r="B49" s="46"/>
      <c r="C49" s="47"/>
      <c r="D49" s="48" t="s">
        <v>96</v>
      </c>
      <c r="F49" s="49">
        <v>44.0</v>
      </c>
      <c r="G49" s="51" t="s">
        <v>24</v>
      </c>
      <c r="H49" s="51" t="s">
        <v>24</v>
      </c>
      <c r="I49" s="51" t="s">
        <v>24</v>
      </c>
      <c r="J49" s="52" t="s">
        <v>97</v>
      </c>
      <c r="N49" s="11"/>
    </row>
    <row r="50">
      <c r="B50" s="98"/>
      <c r="C50" s="99"/>
      <c r="D50" s="100" t="s">
        <v>98</v>
      </c>
      <c r="F50" s="101">
        <v>45.0</v>
      </c>
      <c r="G50" s="102">
        <v>55.0</v>
      </c>
      <c r="H50" s="102">
        <v>54.0</v>
      </c>
      <c r="I50" s="102" t="s">
        <v>99</v>
      </c>
      <c r="J50" s="103" t="s">
        <v>100</v>
      </c>
      <c r="N50" s="11"/>
    </row>
    <row r="51">
      <c r="B51" s="76"/>
      <c r="C51" s="77"/>
      <c r="D51" s="57" t="s">
        <v>101</v>
      </c>
      <c r="E51" s="78"/>
      <c r="F51" s="59" t="s">
        <v>102</v>
      </c>
      <c r="G51" s="60">
        <v>56.0</v>
      </c>
      <c r="H51" s="60" t="s">
        <v>103</v>
      </c>
      <c r="I51" s="60" t="s">
        <v>24</v>
      </c>
      <c r="J51" s="79" t="s">
        <v>24</v>
      </c>
      <c r="N51" s="11"/>
    </row>
    <row r="52">
      <c r="B52" s="104" t="s">
        <v>104</v>
      </c>
      <c r="C52" s="34"/>
      <c r="D52" s="105" t="s">
        <v>105</v>
      </c>
      <c r="E52" s="106"/>
      <c r="F52" s="107">
        <v>51.0</v>
      </c>
      <c r="G52" s="108" t="s">
        <v>106</v>
      </c>
      <c r="H52" s="108">
        <v>58.0</v>
      </c>
      <c r="I52" s="108" t="s">
        <v>107</v>
      </c>
      <c r="J52" s="109" t="s">
        <v>108</v>
      </c>
      <c r="N52" s="11"/>
    </row>
    <row r="53">
      <c r="B53" s="46"/>
      <c r="C53" s="47"/>
      <c r="D53" s="48" t="s">
        <v>109</v>
      </c>
      <c r="F53" s="49">
        <v>52.0</v>
      </c>
      <c r="G53" s="51">
        <v>61.0</v>
      </c>
      <c r="H53" s="51" t="s">
        <v>110</v>
      </c>
      <c r="I53" s="51" t="s">
        <v>24</v>
      </c>
      <c r="J53" s="52" t="s">
        <v>24</v>
      </c>
      <c r="N53" s="11"/>
    </row>
    <row r="54">
      <c r="B54" s="110"/>
      <c r="C54" s="111"/>
      <c r="D54" s="112" t="s">
        <v>111</v>
      </c>
      <c r="F54" s="113" t="s">
        <v>112</v>
      </c>
      <c r="G54" s="114" t="s">
        <v>113</v>
      </c>
      <c r="H54" s="114" t="s">
        <v>114</v>
      </c>
      <c r="I54" s="114" t="s">
        <v>115</v>
      </c>
      <c r="J54" s="115" t="s">
        <v>116</v>
      </c>
      <c r="N54" s="11"/>
    </row>
    <row r="55">
      <c r="B55" s="46"/>
      <c r="C55" s="47"/>
      <c r="D55" s="48" t="s">
        <v>117</v>
      </c>
      <c r="F55" s="49" t="s">
        <v>118</v>
      </c>
      <c r="G55" s="51" t="s">
        <v>24</v>
      </c>
      <c r="H55" s="51" t="s">
        <v>24</v>
      </c>
      <c r="I55" s="51" t="s">
        <v>24</v>
      </c>
      <c r="J55" s="52" t="s">
        <v>119</v>
      </c>
      <c r="N55" s="11"/>
    </row>
    <row r="56">
      <c r="B56" s="110"/>
      <c r="C56" s="111"/>
      <c r="D56" s="112" t="s">
        <v>120</v>
      </c>
      <c r="F56" s="113">
        <v>57.0</v>
      </c>
      <c r="G56" s="114" t="s">
        <v>121</v>
      </c>
      <c r="H56" s="114" t="s">
        <v>121</v>
      </c>
      <c r="I56" s="114">
        <v>63.0</v>
      </c>
      <c r="J56" s="115" t="s">
        <v>24</v>
      </c>
      <c r="N56" s="11"/>
    </row>
    <row r="57">
      <c r="B57" s="46"/>
      <c r="C57" s="47"/>
      <c r="D57" s="48" t="s">
        <v>122</v>
      </c>
      <c r="F57" s="49">
        <v>58.0</v>
      </c>
      <c r="G57" s="51" t="s">
        <v>123</v>
      </c>
      <c r="H57" s="51" t="s">
        <v>123</v>
      </c>
      <c r="I57" s="51" t="s">
        <v>24</v>
      </c>
      <c r="J57" s="52" t="s">
        <v>24</v>
      </c>
      <c r="N57" s="11"/>
    </row>
    <row r="58">
      <c r="B58" s="110"/>
      <c r="C58" s="111"/>
      <c r="D58" s="112" t="s">
        <v>124</v>
      </c>
      <c r="F58" s="113">
        <v>59.0</v>
      </c>
      <c r="G58" s="114" t="s">
        <v>24</v>
      </c>
      <c r="H58" s="114">
        <v>68.0</v>
      </c>
      <c r="I58" s="114" t="s">
        <v>24</v>
      </c>
      <c r="J58" s="115" t="s">
        <v>24</v>
      </c>
      <c r="N58" s="11"/>
    </row>
    <row r="59">
      <c r="B59" s="76"/>
      <c r="C59" s="77"/>
      <c r="D59" s="57" t="s">
        <v>125</v>
      </c>
      <c r="E59" s="78"/>
      <c r="F59" s="59">
        <v>60.0</v>
      </c>
      <c r="G59" s="60" t="s">
        <v>24</v>
      </c>
      <c r="H59" s="60" t="s">
        <v>24</v>
      </c>
      <c r="I59" s="60" t="s">
        <v>24</v>
      </c>
      <c r="J59" s="79" t="s">
        <v>24</v>
      </c>
      <c r="N59" s="11"/>
    </row>
    <row r="60">
      <c r="B60" s="116" t="s">
        <v>126</v>
      </c>
      <c r="C60" s="34"/>
      <c r="D60" s="117" t="s">
        <v>127</v>
      </c>
      <c r="E60" s="118"/>
      <c r="F60" s="119" t="s">
        <v>128</v>
      </c>
      <c r="G60" s="120" t="s">
        <v>129</v>
      </c>
      <c r="H60" s="120">
        <v>69.0</v>
      </c>
      <c r="I60" s="120">
        <v>64.0</v>
      </c>
      <c r="J60" s="121" t="s">
        <v>24</v>
      </c>
      <c r="N60" s="11"/>
    </row>
    <row r="61">
      <c r="B61" s="46"/>
      <c r="C61" s="47"/>
      <c r="D61" s="48" t="s">
        <v>130</v>
      </c>
      <c r="F61" s="49">
        <v>63.0</v>
      </c>
      <c r="G61" s="51">
        <v>70.0</v>
      </c>
      <c r="H61" s="51">
        <v>70.0</v>
      </c>
      <c r="I61" s="51" t="s">
        <v>24</v>
      </c>
      <c r="J61" s="52" t="s">
        <v>24</v>
      </c>
      <c r="N61" s="11"/>
    </row>
    <row r="62">
      <c r="B62" s="122"/>
      <c r="C62" s="123"/>
      <c r="D62" s="124" t="s">
        <v>131</v>
      </c>
      <c r="F62" s="125" t="s">
        <v>121</v>
      </c>
      <c r="G62" s="126" t="s">
        <v>24</v>
      </c>
      <c r="H62" s="126">
        <v>71.0</v>
      </c>
      <c r="I62" s="126" t="s">
        <v>24</v>
      </c>
      <c r="J62" s="127" t="s">
        <v>24</v>
      </c>
      <c r="N62" s="11"/>
    </row>
    <row r="63">
      <c r="B63" s="46"/>
      <c r="C63" s="47"/>
      <c r="D63" s="48" t="s">
        <v>132</v>
      </c>
      <c r="F63" s="49" t="s">
        <v>133</v>
      </c>
      <c r="G63" s="51" t="s">
        <v>134</v>
      </c>
      <c r="H63" s="51" t="s">
        <v>135</v>
      </c>
      <c r="I63" s="51" t="s">
        <v>24</v>
      </c>
      <c r="J63" s="52" t="s">
        <v>24</v>
      </c>
      <c r="N63" s="11"/>
    </row>
    <row r="64">
      <c r="B64" s="122"/>
      <c r="C64" s="123"/>
      <c r="D64" s="124" t="s">
        <v>136</v>
      </c>
      <c r="F64" s="125" t="s">
        <v>108</v>
      </c>
      <c r="G64" s="126">
        <v>73.0</v>
      </c>
      <c r="H64" s="126">
        <v>75.0</v>
      </c>
      <c r="I64" s="126" t="s">
        <v>137</v>
      </c>
      <c r="J64" s="127" t="s">
        <v>24</v>
      </c>
      <c r="N64" s="11"/>
    </row>
    <row r="65">
      <c r="B65" s="46"/>
      <c r="C65" s="47"/>
      <c r="D65" s="48" t="s">
        <v>138</v>
      </c>
      <c r="F65" s="49">
        <v>71.0</v>
      </c>
      <c r="G65" s="51" t="s">
        <v>139</v>
      </c>
      <c r="H65" s="51" t="s">
        <v>140</v>
      </c>
      <c r="I65" s="51">
        <v>80.0</v>
      </c>
      <c r="J65" s="52" t="s">
        <v>24</v>
      </c>
      <c r="N65" s="11"/>
    </row>
    <row r="66">
      <c r="B66" s="122"/>
      <c r="C66" s="123"/>
      <c r="D66" s="124" t="s">
        <v>141</v>
      </c>
      <c r="F66" s="125" t="s">
        <v>142</v>
      </c>
      <c r="G66" s="126" t="s">
        <v>143</v>
      </c>
      <c r="H66" s="126" t="s">
        <v>144</v>
      </c>
      <c r="I66" s="126" t="s">
        <v>24</v>
      </c>
      <c r="J66" s="127" t="s">
        <v>24</v>
      </c>
      <c r="N66" s="11"/>
    </row>
    <row r="67">
      <c r="B67" s="76"/>
      <c r="C67" s="77"/>
      <c r="D67" s="57" t="s">
        <v>145</v>
      </c>
      <c r="E67" s="78"/>
      <c r="F67" s="59">
        <v>74.0</v>
      </c>
      <c r="G67" s="60">
        <v>78.0</v>
      </c>
      <c r="H67" s="60" t="s">
        <v>24</v>
      </c>
      <c r="I67" s="60" t="s">
        <v>24</v>
      </c>
      <c r="J67" s="79">
        <v>79.0</v>
      </c>
      <c r="N67" s="11"/>
    </row>
    <row r="68">
      <c r="B68" s="128" t="s">
        <v>146</v>
      </c>
      <c r="C68" s="34"/>
      <c r="D68" s="129" t="s">
        <v>147</v>
      </c>
      <c r="E68" s="130"/>
      <c r="F68" s="131" t="s">
        <v>148</v>
      </c>
      <c r="G68" s="132" t="s">
        <v>24</v>
      </c>
      <c r="H68" s="132" t="s">
        <v>149</v>
      </c>
      <c r="I68" s="132" t="s">
        <v>150</v>
      </c>
      <c r="J68" s="133" t="s">
        <v>24</v>
      </c>
      <c r="N68" s="11"/>
    </row>
    <row r="69">
      <c r="B69" s="46"/>
      <c r="C69" s="47"/>
      <c r="D69" s="48" t="s">
        <v>151</v>
      </c>
      <c r="F69" s="49">
        <v>77.0</v>
      </c>
      <c r="G69" s="51" t="s">
        <v>24</v>
      </c>
      <c r="H69" s="51">
        <v>86.0</v>
      </c>
      <c r="I69" s="51" t="s">
        <v>149</v>
      </c>
      <c r="J69" s="52" t="s">
        <v>24</v>
      </c>
      <c r="N69" s="11"/>
    </row>
    <row r="70">
      <c r="B70" s="134"/>
      <c r="C70" s="135"/>
      <c r="D70" s="136" t="s">
        <v>152</v>
      </c>
      <c r="F70" s="137">
        <v>78.0</v>
      </c>
      <c r="G70" s="138">
        <v>79.0</v>
      </c>
      <c r="H70" s="138">
        <v>87.0</v>
      </c>
      <c r="I70" s="138" t="s">
        <v>24</v>
      </c>
      <c r="J70" s="139" t="s">
        <v>24</v>
      </c>
      <c r="N70" s="11"/>
    </row>
    <row r="71">
      <c r="B71" s="46"/>
      <c r="C71" s="47"/>
      <c r="D71" s="48" t="s">
        <v>153</v>
      </c>
      <c r="F71" s="49">
        <v>79.0</v>
      </c>
      <c r="G71" s="51" t="s">
        <v>24</v>
      </c>
      <c r="H71" s="51">
        <v>88.0</v>
      </c>
      <c r="I71" s="51" t="s">
        <v>24</v>
      </c>
      <c r="J71" s="52" t="s">
        <v>24</v>
      </c>
      <c r="N71" s="11"/>
    </row>
    <row r="72">
      <c r="B72" s="134"/>
      <c r="C72" s="135"/>
      <c r="D72" s="136" t="s">
        <v>154</v>
      </c>
      <c r="F72" s="137" t="s">
        <v>155</v>
      </c>
      <c r="G72" s="138" t="s">
        <v>144</v>
      </c>
      <c r="H72" s="138">
        <v>89.0</v>
      </c>
      <c r="I72" s="138" t="s">
        <v>156</v>
      </c>
      <c r="J72" s="139" t="s">
        <v>157</v>
      </c>
      <c r="L72" s="140" t="s">
        <v>158</v>
      </c>
      <c r="M72" s="21"/>
      <c r="N72" s="11"/>
    </row>
    <row r="73">
      <c r="B73" s="46"/>
      <c r="C73" s="47"/>
      <c r="D73" s="48" t="s">
        <v>159</v>
      </c>
      <c r="F73" s="49">
        <v>84.0</v>
      </c>
      <c r="G73" s="51">
        <v>83.0</v>
      </c>
      <c r="H73" s="51">
        <v>90.0</v>
      </c>
      <c r="I73" s="51" t="s">
        <v>24</v>
      </c>
      <c r="J73" s="52" t="s">
        <v>24</v>
      </c>
      <c r="L73" s="141" t="s">
        <v>10</v>
      </c>
      <c r="M73" s="142"/>
      <c r="N73" s="11"/>
    </row>
    <row r="74">
      <c r="B74" s="134"/>
      <c r="C74" s="135"/>
      <c r="D74" s="136" t="s">
        <v>160</v>
      </c>
      <c r="F74" s="137" t="s">
        <v>161</v>
      </c>
      <c r="G74" s="138">
        <v>84.0</v>
      </c>
      <c r="H74" s="138" t="s">
        <v>7</v>
      </c>
      <c r="I74" s="138" t="s">
        <v>24</v>
      </c>
      <c r="J74" s="139" t="s">
        <v>24</v>
      </c>
      <c r="N74" s="11"/>
    </row>
    <row r="75">
      <c r="B75" s="76"/>
      <c r="C75" s="77"/>
      <c r="D75" s="57" t="s">
        <v>162</v>
      </c>
      <c r="E75" s="78"/>
      <c r="F75" s="59">
        <v>88.0</v>
      </c>
      <c r="G75" s="60" t="s">
        <v>24</v>
      </c>
      <c r="H75" s="60" t="s">
        <v>24</v>
      </c>
      <c r="I75" s="60" t="s">
        <v>24</v>
      </c>
      <c r="J75" s="79" t="s">
        <v>24</v>
      </c>
      <c r="L75" s="143" t="s">
        <v>163</v>
      </c>
      <c r="M75" s="144"/>
      <c r="N75" s="11"/>
    </row>
    <row r="76">
      <c r="B76" s="145" t="s">
        <v>164</v>
      </c>
      <c r="C76" s="34"/>
      <c r="D76" s="146" t="s">
        <v>165</v>
      </c>
      <c r="E76" s="147"/>
      <c r="F76" s="148" t="s">
        <v>166</v>
      </c>
      <c r="G76" s="149" t="s">
        <v>24</v>
      </c>
      <c r="H76" s="149" t="s">
        <v>24</v>
      </c>
      <c r="I76" s="149" t="s">
        <v>167</v>
      </c>
      <c r="J76" s="150" t="s">
        <v>168</v>
      </c>
      <c r="L76" s="151" t="s">
        <v>10</v>
      </c>
      <c r="M76" s="23"/>
      <c r="N76" s="11"/>
    </row>
    <row r="77">
      <c r="B77" s="46"/>
      <c r="C77" s="47"/>
      <c r="D77" s="48" t="s">
        <v>169</v>
      </c>
      <c r="F77" s="49" t="s">
        <v>170</v>
      </c>
      <c r="G77" s="51" t="s">
        <v>161</v>
      </c>
      <c r="H77" s="51" t="s">
        <v>171</v>
      </c>
      <c r="I77" s="51" t="s">
        <v>172</v>
      </c>
      <c r="J77" s="52" t="s">
        <v>170</v>
      </c>
      <c r="N77" s="11"/>
    </row>
    <row r="78">
      <c r="B78" s="152"/>
      <c r="C78" s="153"/>
      <c r="D78" s="154" t="s">
        <v>173</v>
      </c>
      <c r="F78" s="155">
        <v>93.0</v>
      </c>
      <c r="G78" s="156" t="s">
        <v>24</v>
      </c>
      <c r="H78" s="156" t="s">
        <v>24</v>
      </c>
      <c r="I78" s="156">
        <v>95.0</v>
      </c>
      <c r="J78" s="157" t="s">
        <v>172</v>
      </c>
      <c r="L78" s="140" t="s">
        <v>174</v>
      </c>
      <c r="M78" s="21"/>
      <c r="N78" s="11"/>
    </row>
    <row r="79">
      <c r="B79" s="46"/>
      <c r="C79" s="47"/>
      <c r="D79" s="48" t="s">
        <v>175</v>
      </c>
      <c r="F79" s="49">
        <v>94.0</v>
      </c>
      <c r="G79" s="51" t="s">
        <v>176</v>
      </c>
      <c r="H79" s="51">
        <v>97.0</v>
      </c>
      <c r="I79" s="51" t="s">
        <v>177</v>
      </c>
      <c r="J79" s="52" t="s">
        <v>171</v>
      </c>
      <c r="L79" s="141" t="s">
        <v>10</v>
      </c>
      <c r="M79" s="142"/>
      <c r="N79" s="11"/>
    </row>
    <row r="80">
      <c r="B80" s="152"/>
      <c r="C80" s="153"/>
      <c r="D80" s="154" t="s">
        <v>178</v>
      </c>
      <c r="F80" s="155">
        <v>95.0</v>
      </c>
      <c r="G80" s="156" t="s">
        <v>179</v>
      </c>
      <c r="H80" s="156" t="s">
        <v>24</v>
      </c>
      <c r="I80" s="156">
        <v>98.0</v>
      </c>
      <c r="J80" s="157" t="s">
        <v>24</v>
      </c>
      <c r="N80" s="11"/>
    </row>
    <row r="81">
      <c r="B81" s="46"/>
      <c r="C81" s="47"/>
      <c r="D81" s="48" t="s">
        <v>180</v>
      </c>
      <c r="F81" s="49" t="s">
        <v>181</v>
      </c>
      <c r="G81" s="51" t="s">
        <v>182</v>
      </c>
      <c r="H81" s="51" t="s">
        <v>183</v>
      </c>
      <c r="I81" s="51" t="s">
        <v>184</v>
      </c>
      <c r="J81" s="52">
        <v>100.0</v>
      </c>
      <c r="N81" s="11"/>
    </row>
    <row r="82">
      <c r="B82" s="152"/>
      <c r="C82" s="153"/>
      <c r="D82" s="154" t="s">
        <v>185</v>
      </c>
      <c r="F82" s="155" t="s">
        <v>24</v>
      </c>
      <c r="G82" s="156" t="s">
        <v>186</v>
      </c>
      <c r="H82" s="156" t="s">
        <v>24</v>
      </c>
      <c r="I82" s="156" t="s">
        <v>24</v>
      </c>
      <c r="J82" s="157" t="s">
        <v>24</v>
      </c>
      <c r="N82" s="11"/>
    </row>
    <row r="83">
      <c r="B83" s="76"/>
      <c r="C83" s="77"/>
      <c r="D83" s="57" t="s">
        <v>187</v>
      </c>
      <c r="E83" s="78"/>
      <c r="F83" s="59">
        <v>100.0</v>
      </c>
      <c r="G83" s="60" t="s">
        <v>24</v>
      </c>
      <c r="H83" s="60" t="s">
        <v>24</v>
      </c>
      <c r="I83" s="60" t="s">
        <v>24</v>
      </c>
      <c r="J83" s="79" t="s">
        <v>24</v>
      </c>
      <c r="K83" s="29"/>
      <c r="L83" s="29"/>
      <c r="M83" s="29"/>
      <c r="N83" s="30"/>
    </row>
    <row r="86">
      <c r="B86" s="2" t="s">
        <v>188</v>
      </c>
      <c r="C86" s="3"/>
      <c r="D86" s="3"/>
      <c r="E86" s="4"/>
      <c r="F86" s="4"/>
      <c r="G86" s="4"/>
      <c r="H86" s="4"/>
      <c r="I86" s="4"/>
      <c r="J86" s="4"/>
      <c r="K86" s="4"/>
      <c r="L86" s="4"/>
      <c r="M86" s="4"/>
      <c r="N86" s="5"/>
    </row>
    <row r="87">
      <c r="B87" s="158" t="s">
        <v>189</v>
      </c>
      <c r="C87" s="159"/>
      <c r="D87" s="159"/>
      <c r="E87" s="159"/>
      <c r="F87" s="159"/>
      <c r="G87" s="159"/>
      <c r="H87" s="159"/>
      <c r="I87" s="159"/>
      <c r="J87" s="159"/>
      <c r="K87" s="159"/>
      <c r="L87" s="159"/>
      <c r="M87" s="159"/>
      <c r="N87" s="160"/>
    </row>
    <row r="88">
      <c r="B88" s="161" t="s">
        <v>190</v>
      </c>
      <c r="N88" s="11"/>
    </row>
    <row r="89">
      <c r="B89" s="162" t="s">
        <v>191</v>
      </c>
      <c r="C89" s="163"/>
      <c r="D89" s="163"/>
      <c r="E89" s="163"/>
      <c r="F89" s="163"/>
      <c r="G89" s="163"/>
      <c r="H89" s="163"/>
      <c r="I89" s="163"/>
      <c r="J89" s="163"/>
      <c r="K89" s="163"/>
      <c r="L89" s="163"/>
      <c r="M89" s="163"/>
      <c r="N89" s="164"/>
    </row>
    <row r="90">
      <c r="B90" s="158" t="s">
        <v>192</v>
      </c>
      <c r="C90" s="159"/>
      <c r="D90" s="159"/>
      <c r="E90" s="159"/>
      <c r="F90" s="159"/>
      <c r="G90" s="159"/>
      <c r="H90" s="159"/>
      <c r="I90" s="159"/>
      <c r="J90" s="159"/>
      <c r="K90" s="159"/>
      <c r="L90" s="159"/>
      <c r="M90" s="159"/>
      <c r="N90" s="160"/>
    </row>
    <row r="91">
      <c r="B91" s="165" t="s">
        <v>193</v>
      </c>
      <c r="C91" s="163"/>
      <c r="D91" s="163"/>
      <c r="E91" s="163"/>
      <c r="F91" s="163"/>
      <c r="G91" s="163"/>
      <c r="H91" s="163"/>
      <c r="I91" s="163"/>
      <c r="J91" s="163"/>
      <c r="K91" s="163"/>
      <c r="L91" s="163"/>
      <c r="M91" s="163"/>
      <c r="N91" s="164"/>
    </row>
    <row r="92">
      <c r="B92" s="158" t="s">
        <v>194</v>
      </c>
      <c r="C92" s="159"/>
      <c r="D92" s="159"/>
      <c r="E92" s="159"/>
      <c r="F92" s="159"/>
      <c r="G92" s="159"/>
      <c r="H92" s="159"/>
      <c r="I92" s="159"/>
      <c r="J92" s="159"/>
      <c r="K92" s="159"/>
      <c r="L92" s="159"/>
      <c r="M92" s="159"/>
      <c r="N92" s="160"/>
    </row>
    <row r="93">
      <c r="B93" s="161" t="s">
        <v>195</v>
      </c>
      <c r="N93" s="11"/>
    </row>
    <row r="94">
      <c r="B94" s="162" t="s">
        <v>196</v>
      </c>
      <c r="C94" s="163"/>
      <c r="D94" s="163"/>
      <c r="E94" s="163"/>
      <c r="F94" s="163"/>
      <c r="G94" s="163"/>
      <c r="H94" s="163"/>
      <c r="I94" s="163"/>
      <c r="J94" s="163"/>
      <c r="K94" s="163"/>
      <c r="L94" s="163"/>
      <c r="M94" s="163"/>
      <c r="N94" s="164"/>
    </row>
    <row r="95">
      <c r="B95" s="32"/>
      <c r="N95" s="11"/>
    </row>
    <row r="96">
      <c r="B96" s="166" t="s">
        <v>14</v>
      </c>
      <c r="C96" s="23"/>
      <c r="D96" s="167" t="str">
        <f>G10</f>
        <v>Unselected</v>
      </c>
      <c r="E96" s="23"/>
      <c r="N96" s="11"/>
    </row>
    <row r="97">
      <c r="B97" s="32"/>
      <c r="N97" s="11"/>
    </row>
    <row r="98">
      <c r="B98" s="168" t="s">
        <v>197</v>
      </c>
      <c r="C98" s="169" t="s">
        <v>198</v>
      </c>
      <c r="D98" s="169" t="s">
        <v>199</v>
      </c>
      <c r="E98" s="169" t="s">
        <v>200</v>
      </c>
      <c r="G98" s="140" t="s">
        <v>158</v>
      </c>
      <c r="H98" s="170"/>
      <c r="I98" s="8"/>
      <c r="J98" s="23"/>
      <c r="N98" s="11"/>
    </row>
    <row r="99">
      <c r="B99" s="171" t="s">
        <v>201</v>
      </c>
      <c r="C99" s="172">
        <v>15.0</v>
      </c>
      <c r="D99" s="173" t="str">
        <f>IFS(D$96= "Human",20 , D$96= "Dwarf" ,30 , D$96= "Halfling" ,10 , D$96= "High Elf" ,30, D$96= "Wood Elf" ,30, D$96= "Unselected","")</f>
        <v/>
      </c>
      <c r="E99" s="174">
        <f t="shared" ref="E99:E108" si="1">SUM(C99:D99)</f>
        <v>15</v>
      </c>
      <c r="G99" s="141" t="s">
        <v>10</v>
      </c>
      <c r="H99" s="175"/>
      <c r="I99" s="8"/>
      <c r="J99" s="23"/>
      <c r="N99" s="11"/>
    </row>
    <row r="100">
      <c r="B100" s="176" t="s">
        <v>202</v>
      </c>
      <c r="C100" s="51">
        <v>18.0</v>
      </c>
      <c r="D100" s="177" t="str">
        <f>IFS(D$96= "Human",20 , D$96= "Dwarf" ,20 , D$96= "Halfling" ,30 , D$96= "High Elf" ,30, D$96= "Wood Elf" ,30, D$96= "Unselected","")</f>
        <v/>
      </c>
      <c r="E100" s="178">
        <f t="shared" si="1"/>
        <v>18</v>
      </c>
      <c r="N100" s="11"/>
    </row>
    <row r="101">
      <c r="B101" s="171" t="s">
        <v>203</v>
      </c>
      <c r="C101" s="172">
        <v>8.0</v>
      </c>
      <c r="D101" s="173" t="str">
        <f>IFS(D$96= "Human",20 , D$96= "Dwarf" ,20 , D$96= "Halfling" ,10 , D$96= "High Elf" ,20, D$96= "Wood Elf" ,20, D$96= "Unselected","")</f>
        <v/>
      </c>
      <c r="E101" s="174">
        <f t="shared" si="1"/>
        <v>8</v>
      </c>
      <c r="J101" s="179"/>
      <c r="K101" s="180"/>
      <c r="N101" s="11"/>
    </row>
    <row r="102">
      <c r="B102" s="176" t="s">
        <v>204</v>
      </c>
      <c r="C102" s="51">
        <v>14.0</v>
      </c>
      <c r="D102" s="177" t="str">
        <f>IFS(D$96= "Human",20 , D$96= "Dwarf" ,30 , D$96= "Halfling" ,20 , D$96= "High Elf" ,20, D$96= "Wood Elf" ,20, D$96= "Unselected","")</f>
        <v/>
      </c>
      <c r="E102" s="178">
        <f t="shared" si="1"/>
        <v>14</v>
      </c>
      <c r="N102" s="11"/>
    </row>
    <row r="103">
      <c r="B103" s="171" t="s">
        <v>205</v>
      </c>
      <c r="C103" s="172">
        <v>17.0</v>
      </c>
      <c r="D103" s="173" t="str">
        <f>IFS(D$96= "Human",20 , D$96= "Dwarf" ,20 , D$96= "Halfling" ,20 , D$96= "High Elf" ,40, D$96= "Wood Elf" ,40, D$96= "Unselected","")</f>
        <v/>
      </c>
      <c r="E103" s="174">
        <f t="shared" si="1"/>
        <v>17</v>
      </c>
      <c r="N103" s="11"/>
    </row>
    <row r="104">
      <c r="B104" s="176" t="s">
        <v>206</v>
      </c>
      <c r="C104" s="51">
        <v>10.0</v>
      </c>
      <c r="D104" s="177" t="str">
        <f>IFS(D$96= "Human",20 , D$96= "Dwarf" ,10 , D$96= "Halfling" ,20 , D$96= "High Elf" ,30, D$96= "Wood Elf" ,30, D$96= "Unselected","")</f>
        <v/>
      </c>
      <c r="E104" s="178">
        <f t="shared" si="1"/>
        <v>10</v>
      </c>
      <c r="J104" s="179"/>
      <c r="N104" s="11"/>
    </row>
    <row r="105">
      <c r="B105" s="171" t="s">
        <v>207</v>
      </c>
      <c r="C105" s="172">
        <v>12.0</v>
      </c>
      <c r="D105" s="173" t="str">
        <f>IFS(D$96= "Human",20 , D$96= "Dwarf" ,30 , D$96= "Halfling" ,30 , D$96= "High Elf" ,30, D$96= "Wood Elf" ,30, D$96= "Unselected","")</f>
        <v/>
      </c>
      <c r="E105" s="174">
        <f t="shared" si="1"/>
        <v>12</v>
      </c>
      <c r="N105" s="11"/>
    </row>
    <row r="106">
      <c r="B106" s="176" t="s">
        <v>208</v>
      </c>
      <c r="C106" s="51">
        <v>16.0</v>
      </c>
      <c r="D106" s="177" t="str">
        <f>IFS(D$96= "Human",20 , D$96= "Dwarf" ,20 , D$96= "Halfling" ,20 , D$96= "High Elf" ,30, D$96= "Wood Elf" ,30, D$96= "Unselected","")</f>
        <v/>
      </c>
      <c r="E106" s="178">
        <f t="shared" si="1"/>
        <v>16</v>
      </c>
      <c r="N106" s="11"/>
    </row>
    <row r="107">
      <c r="B107" s="171" t="s">
        <v>209</v>
      </c>
      <c r="C107" s="172">
        <v>18.0</v>
      </c>
      <c r="D107" s="173" t="str">
        <f>IFS(D$96= "Human",20 , D$96= "Dwarf" ,40 , D$96= "Halfling" ,30 , D$96= "High Elf" ,30, D$96= "Wood Elf" ,30, D$96= "Unselected","")</f>
        <v/>
      </c>
      <c r="E107" s="174">
        <f t="shared" si="1"/>
        <v>18</v>
      </c>
      <c r="N107" s="11"/>
    </row>
    <row r="108">
      <c r="B108" s="176" t="s">
        <v>210</v>
      </c>
      <c r="C108" s="51">
        <v>15.0</v>
      </c>
      <c r="D108" s="177" t="str">
        <f>IFS(D$96= "Human",20 , D$96= "Dwarf" ,10 , D$96= "Halfling" ,30 , D$96= "High Elf" ,20, D$96= "Wood Elf" ,20, D$96= "Unselected","")</f>
        <v/>
      </c>
      <c r="E108" s="178">
        <f t="shared" si="1"/>
        <v>15</v>
      </c>
      <c r="N108" s="11"/>
    </row>
    <row r="109">
      <c r="B109" s="171" t="s">
        <v>211</v>
      </c>
      <c r="C109" s="181">
        <f>IF(D96 = "Halfling", (2*ROUNDDOWN((E102/10))+ROUNDDOWN((E107/10))), (ROUNDDOWN((E101/10))+(2*ROUNDDOWN((E102/10))+ROUNDDOWN((E107/10)))))</f>
        <v>3</v>
      </c>
      <c r="D109" s="182"/>
      <c r="E109" s="183"/>
      <c r="N109" s="11"/>
    </row>
    <row r="110">
      <c r="B110" s="176" t="s">
        <v>212</v>
      </c>
      <c r="C110" s="51">
        <v>1.0</v>
      </c>
      <c r="D110" s="51" t="str">
        <f>IFS(D$96= "Human",2 , D$96= "Dwarf" ,0 , D$96= "Halfling" ,0 , D$96= "High Elf" ,0, D$96= "Wood Elf" ,0, D$96= "Unselected","")</f>
        <v/>
      </c>
      <c r="E110" s="184">
        <f t="shared" ref="E110:E111" si="2">SUM(C110:D110)</f>
        <v>1</v>
      </c>
      <c r="N110" s="11"/>
    </row>
    <row r="111">
      <c r="B111" s="171" t="s">
        <v>213</v>
      </c>
      <c r="C111" s="172">
        <v>1.0</v>
      </c>
      <c r="D111" s="174" t="str">
        <f>IFS(D$96= "Human",1 , D$96= "Dwarf" ,2 , D$96= "Halfling" ,2 , D$96= "High Elf" ,0, D$96= "Wood Elf" ,0, D$96= "Unselected","")</f>
        <v/>
      </c>
      <c r="E111" s="185">
        <f t="shared" si="2"/>
        <v>1</v>
      </c>
      <c r="N111" s="11"/>
    </row>
    <row r="112">
      <c r="B112" s="176" t="s">
        <v>214</v>
      </c>
      <c r="C112" s="186">
        <f>IFS(D$96= "Human",3 , D$96= "Dwarf" ,2 , D$96= "Halfling" ,3 , D$96= "High Elf" ,2 ,D$96= "Wood Elf" ,2, D$96= "Unselected","")-SUM(C110:C111)</f>
        <v>-2</v>
      </c>
      <c r="D112" s="175"/>
      <c r="E112" s="142"/>
      <c r="F112" s="187" t="str">
        <f>if(C112 = 0 , "","&lt;---- Remember to use your extra points")</f>
        <v>&lt;---- Remember to use your extra points</v>
      </c>
      <c r="G112" s="187"/>
      <c r="N112" s="11"/>
    </row>
    <row r="113">
      <c r="B113" s="171" t="s">
        <v>215</v>
      </c>
      <c r="C113" s="188" t="s">
        <v>215</v>
      </c>
      <c r="D113" s="188" t="s">
        <v>216</v>
      </c>
      <c r="E113" s="188" t="s">
        <v>217</v>
      </c>
      <c r="N113" s="11"/>
    </row>
    <row r="114">
      <c r="B114" s="176" t="s">
        <v>215</v>
      </c>
      <c r="C114" s="178" t="str">
        <f>IFS(D$96= "Human",4 , D$96= "Dwarf" ,3 , D$96= "Halfling" ,3 , D$96= "High Elf" ,5 , D$96= "Wood Elf" ,5, D$96= "Unselected","")</f>
        <v/>
      </c>
      <c r="D114" s="178">
        <f>C114*2</f>
        <v>0</v>
      </c>
      <c r="E114" s="178">
        <f>C114*3</f>
        <v>0</v>
      </c>
      <c r="N114" s="11"/>
    </row>
    <row r="115">
      <c r="B115" s="189"/>
      <c r="C115" s="190"/>
      <c r="D115" s="190"/>
      <c r="E115" s="190"/>
      <c r="F115" s="190"/>
      <c r="G115" s="190"/>
      <c r="H115" s="190"/>
      <c r="I115" s="190"/>
      <c r="J115" s="190"/>
      <c r="K115" s="190"/>
      <c r="L115" s="190"/>
      <c r="M115" s="190"/>
      <c r="N115" s="191"/>
      <c r="O115" s="192"/>
      <c r="P115" s="192"/>
    </row>
    <row r="116">
      <c r="B116" s="193" t="s">
        <v>218</v>
      </c>
      <c r="C116" s="194"/>
      <c r="D116" s="194"/>
      <c r="E116" s="194"/>
      <c r="F116" s="194"/>
      <c r="G116" s="194"/>
      <c r="H116" s="194"/>
      <c r="I116" s="194"/>
      <c r="J116" s="194"/>
      <c r="K116" s="194"/>
      <c r="L116" s="194"/>
      <c r="M116" s="194"/>
      <c r="N116" s="195"/>
      <c r="O116" s="192"/>
      <c r="P116" s="192"/>
      <c r="Q116" s="192"/>
    </row>
    <row r="118">
      <c r="B118" s="2" t="s">
        <v>219</v>
      </c>
      <c r="C118" s="3"/>
      <c r="D118" s="3"/>
      <c r="E118" s="4"/>
      <c r="F118" s="4"/>
      <c r="G118" s="4"/>
      <c r="H118" s="4"/>
      <c r="I118" s="4"/>
      <c r="J118" s="4"/>
      <c r="K118" s="4"/>
      <c r="L118" s="4"/>
      <c r="M118" s="4"/>
      <c r="N118" s="4"/>
      <c r="O118" s="4"/>
      <c r="P118" s="4"/>
      <c r="Q118" s="4"/>
      <c r="R118" s="5"/>
    </row>
    <row r="119">
      <c r="B119" s="10" t="s">
        <v>220</v>
      </c>
      <c r="R119" s="31"/>
      <c r="S119" s="192"/>
      <c r="T119" s="192"/>
    </row>
    <row r="120">
      <c r="B120" s="32"/>
      <c r="R120" s="11"/>
    </row>
    <row r="121">
      <c r="B121" s="196" t="s">
        <v>14</v>
      </c>
      <c r="C121" s="21"/>
      <c r="D121" s="197" t="str">
        <f>D96</f>
        <v>Unselected</v>
      </c>
      <c r="K121" s="198" t="s">
        <v>221</v>
      </c>
      <c r="L121" s="170"/>
      <c r="M121" s="170"/>
      <c r="N121" s="170"/>
      <c r="O121" s="170"/>
      <c r="P121" s="170"/>
      <c r="R121" s="11"/>
    </row>
    <row r="122">
      <c r="B122" s="32"/>
      <c r="K122" s="199" t="s">
        <v>222</v>
      </c>
      <c r="L122" s="200" t="s">
        <v>223</v>
      </c>
      <c r="M122" s="142"/>
      <c r="N122" s="199" t="s">
        <v>222</v>
      </c>
      <c r="O122" s="200" t="s">
        <v>223</v>
      </c>
      <c r="P122" s="142"/>
      <c r="R122" s="11"/>
    </row>
    <row r="123">
      <c r="B123" s="201" t="s">
        <v>224</v>
      </c>
      <c r="C123" s="202"/>
      <c r="D123" s="203" t="s">
        <v>225</v>
      </c>
      <c r="K123" s="204">
        <v>44929.0</v>
      </c>
      <c r="L123" s="205" t="s">
        <v>226</v>
      </c>
      <c r="M123" s="183"/>
      <c r="N123" s="172" t="s">
        <v>92</v>
      </c>
      <c r="O123" s="205" t="s">
        <v>227</v>
      </c>
      <c r="P123" s="183"/>
      <c r="R123" s="11"/>
    </row>
    <row r="124">
      <c r="B124" s="206" t="str">
        <f>IFS(D$96= "Human","Animal Care" , D$96= "Dwarf" , "Consume Alcohol", D$96= "Halfling" ,"Charm", D$96= "High Elf" ,"Cool", D$96= "Wood Elf" ,"Athletics", D$96= "Unselected","")</f>
        <v/>
      </c>
      <c r="C124" s="207"/>
      <c r="D124" s="208"/>
      <c r="K124" s="50">
        <v>44991.0</v>
      </c>
      <c r="L124" s="200" t="s">
        <v>228</v>
      </c>
      <c r="M124" s="142"/>
      <c r="N124" s="51" t="s">
        <v>229</v>
      </c>
      <c r="O124" s="200" t="s">
        <v>230</v>
      </c>
      <c r="P124" s="142"/>
      <c r="R124" s="11"/>
    </row>
    <row r="125">
      <c r="B125" s="209" t="str">
        <f>IFS(D$96= "Human","Charm" , D$96= "Dwarf" ,"Cool" , D$96= "Halfling" , "Consume Alcohol" , D$96= "High Elf" ,"Entertain (Sing)", D$96= "Wood Elf" ,"Climb", D$96= "Unselected","")</f>
        <v/>
      </c>
      <c r="C125" s="9"/>
      <c r="D125" s="210"/>
      <c r="K125" s="204">
        <v>45116.0</v>
      </c>
      <c r="L125" s="205" t="s">
        <v>231</v>
      </c>
      <c r="M125" s="183"/>
      <c r="N125" s="172" t="s">
        <v>232</v>
      </c>
      <c r="O125" s="205" t="s">
        <v>233</v>
      </c>
      <c r="P125" s="183"/>
      <c r="R125" s="11"/>
    </row>
    <row r="126">
      <c r="B126" s="211" t="str">
        <f>IFS(D$96= "Human","Cool" , D$96= "Dwarf" ,"Endurance" , D$96= "Halfling" ,"Dodge" , D$96= "High Elf" ,"Evaluate", D$96= "Wood Elf" ,"Endurance", D$96= "Unselected","")</f>
        <v/>
      </c>
      <c r="C126" s="9"/>
      <c r="D126" s="210"/>
      <c r="K126" s="50">
        <v>45211.0</v>
      </c>
      <c r="L126" s="200" t="s">
        <v>234</v>
      </c>
      <c r="M126" s="142"/>
      <c r="N126" s="51" t="s">
        <v>235</v>
      </c>
      <c r="O126" s="200" t="s">
        <v>236</v>
      </c>
      <c r="P126" s="142"/>
      <c r="R126" s="11"/>
    </row>
    <row r="127">
      <c r="B127" s="209" t="str">
        <f>IFS(D$96= "Human","Evaluate" , D$96= "Dwarf" ,"Entertain (Storytelling)" , D$96= "Halfling" ,"Gamble" , D$96= "High Elf" ,"Language (Eltharin)", D$96= "Wood elf" ,"Entertain (Sing)", D$96= "Unselected","")</f>
        <v/>
      </c>
      <c r="C127" s="9"/>
      <c r="D127" s="210"/>
      <c r="F127" s="180"/>
      <c r="K127" s="172" t="s">
        <v>237</v>
      </c>
      <c r="L127" s="205" t="s">
        <v>238</v>
      </c>
      <c r="M127" s="183"/>
      <c r="N127" s="172" t="s">
        <v>239</v>
      </c>
      <c r="O127" s="205" t="s">
        <v>240</v>
      </c>
      <c r="P127" s="183"/>
      <c r="R127" s="11"/>
    </row>
    <row r="128">
      <c r="B128" s="211" t="str">
        <f>IFS(D$96= "Human","Gossip" , D$96= "Dwarf" ,"Evaluate" , D$96= "Halfling" ,"Haggle" , D$96= "High Elf" ,"Leadership", D$96= "Wood Elf" ,"Intimidate", D$96= "Unselected","")</f>
        <v/>
      </c>
      <c r="C128" s="9"/>
      <c r="D128" s="210"/>
      <c r="K128" s="51" t="s">
        <v>241</v>
      </c>
      <c r="L128" s="200" t="s">
        <v>242</v>
      </c>
      <c r="M128" s="142"/>
      <c r="N128" s="51" t="s">
        <v>133</v>
      </c>
      <c r="O128" s="200" t="s">
        <v>243</v>
      </c>
      <c r="P128" s="142"/>
      <c r="R128" s="11"/>
    </row>
    <row r="129">
      <c r="B129" s="209" t="str">
        <f>IFS(D$96= "Human","Haggle" , D$96= "Dwarf" ,"Intimidate" , D$96= "Halfling" ,"Intuition" , D$96= "High Elf" ,"Melee (Basic)", D$96= "Wood Elf" , "Language (Eltharin)", D$96= "Unselected","")</f>
        <v/>
      </c>
      <c r="C129" s="9"/>
      <c r="D129" s="210"/>
      <c r="K129" s="172" t="s">
        <v>244</v>
      </c>
      <c r="L129" s="205" t="s">
        <v>245</v>
      </c>
      <c r="M129" s="183"/>
      <c r="N129" s="172" t="s">
        <v>246</v>
      </c>
      <c r="O129" s="205" t="s">
        <v>247</v>
      </c>
      <c r="P129" s="183"/>
      <c r="R129" s="11"/>
    </row>
    <row r="130">
      <c r="B130" s="211" t="str">
        <f>IFS(D$96= "Human","Language (Bretonnian)" , D$96= "Dwarf" ,"Language (Khazalid)" , D$96= "Halfling" ,"Language (Mootish)", D$96= "High Elf" ,"Navigation", D$96= "Wood Elf" , "Melee (Basic)", D$96= "Unselected","")</f>
        <v/>
      </c>
      <c r="C130" s="9"/>
      <c r="D130" s="210"/>
      <c r="K130" s="51" t="s">
        <v>248</v>
      </c>
      <c r="L130" s="200" t="s">
        <v>249</v>
      </c>
      <c r="M130" s="142"/>
      <c r="N130" s="51" t="s">
        <v>135</v>
      </c>
      <c r="O130" s="200" t="s">
        <v>250</v>
      </c>
      <c r="P130" s="142"/>
      <c r="R130" s="11"/>
    </row>
    <row r="131">
      <c r="B131" s="209" t="str">
        <f>IFS(D$96= "Human","Language (Wastelander)" , D$96= "Dwarf" ,"Lore (Dwarfs)" , D$96= "Halfling" ,"Lore (Reikland)" , D$96= "High Elf" ,"Perception", D$96= "Wood Elf" ,"Outdoor (Survival)", D$96= "Unselected","")</f>
        <v/>
      </c>
      <c r="C131" s="9"/>
      <c r="D131" s="210"/>
      <c r="K131" s="172" t="s">
        <v>251</v>
      </c>
      <c r="L131" s="205" t="s">
        <v>252</v>
      </c>
      <c r="M131" s="183"/>
      <c r="N131" s="172" t="s">
        <v>253</v>
      </c>
      <c r="O131" s="205" t="s">
        <v>254</v>
      </c>
      <c r="P131" s="183"/>
      <c r="R131" s="11"/>
    </row>
    <row r="132">
      <c r="B132" s="211" t="str">
        <f>IFS(D$96= "Human","Leadership" , D$96= "Dwarf" ,"Lore (Geology)" , D$96= "Halfling" ,"Perception" , D$96= "High Elf" ,"Play (any one)", D$96= "Wood Elf" ,"Perception", D$96= "Unselected","")</f>
        <v/>
      </c>
      <c r="C132" s="9"/>
      <c r="D132" s="210"/>
      <c r="K132" s="51" t="s">
        <v>54</v>
      </c>
      <c r="L132" s="200" t="s">
        <v>255</v>
      </c>
      <c r="M132" s="142"/>
      <c r="N132" s="51" t="s">
        <v>256</v>
      </c>
      <c r="O132" s="200" t="s">
        <v>257</v>
      </c>
      <c r="P132" s="142"/>
      <c r="R132" s="11"/>
    </row>
    <row r="133">
      <c r="B133" s="209" t="str">
        <f>IFS(D$96= "Human","Lore (Reikland)" , D$96= "Dwarf" ,"Lore (Metallurgy)" , D$96= "Halfling" ,"Sleight of Hand", D$96= "High Elf" ,"Ranged (Bow)", D$96= "Wood Elf" , "Ranged (Bow)", D$96= "Unselected","")</f>
        <v/>
      </c>
      <c r="C133" s="9"/>
      <c r="D133" s="210"/>
      <c r="K133" s="172" t="s">
        <v>57</v>
      </c>
      <c r="L133" s="205" t="s">
        <v>258</v>
      </c>
      <c r="M133" s="183"/>
      <c r="N133" s="172" t="s">
        <v>259</v>
      </c>
      <c r="O133" s="205" t="s">
        <v>260</v>
      </c>
      <c r="P133" s="183"/>
      <c r="R133" s="11"/>
    </row>
    <row r="134">
      <c r="B134" s="211" t="str">
        <f>IFS(D$96= "Human","Melee (Basic)" , D$96= "Dwarf" , "Melee (Basic)" , D$96= "Halfling" ,"Stealth" , D$96= "High Elf" ,"Sail", D$96= "Wood Elf" ,"Stealth (Rural)", D$96= "Unselected","")</f>
        <v/>
      </c>
      <c r="C134" s="9"/>
      <c r="D134" s="210"/>
      <c r="K134" s="51" t="s">
        <v>261</v>
      </c>
      <c r="L134" s="200" t="s">
        <v>262</v>
      </c>
      <c r="M134" s="142"/>
      <c r="N134" s="51" t="s">
        <v>161</v>
      </c>
      <c r="O134" s="200" t="s">
        <v>263</v>
      </c>
      <c r="P134" s="142"/>
      <c r="R134" s="11"/>
    </row>
    <row r="135">
      <c r="B135" s="212" t="str">
        <f>IFS(D$96= "Human","Melee (Basic)" , D$96= "Dwarf" , "Melee (Basic)" , D$96= "Halfling" ,"Trade (Cook)", D$96= "High Elf" ,"Swim", D$96= "Wood Elf" ,"Track", D$96= "Unselected","")</f>
        <v/>
      </c>
      <c r="C135" s="213"/>
      <c r="D135" s="214"/>
      <c r="K135" s="172" t="s">
        <v>264</v>
      </c>
      <c r="L135" s="205" t="s">
        <v>265</v>
      </c>
      <c r="M135" s="183"/>
      <c r="N135" s="172" t="s">
        <v>266</v>
      </c>
      <c r="O135" s="205" t="s">
        <v>267</v>
      </c>
      <c r="P135" s="183"/>
      <c r="R135" s="11"/>
    </row>
    <row r="136">
      <c r="B136" s="46"/>
      <c r="D136" s="215">
        <f>SUM(D124:D135)</f>
        <v>0</v>
      </c>
      <c r="E136" s="216" t="str">
        <f>IFS(D136&lt;24 , "&lt;---- Remember to use all your Advances",D136=24, "", D136&gt;24,"&lt;---- you allocated too many points")</f>
        <v>&lt;---- Remember to use all your Advances</v>
      </c>
      <c r="K136" s="51" t="s">
        <v>268</v>
      </c>
      <c r="L136" s="200" t="s">
        <v>269</v>
      </c>
      <c r="M136" s="142"/>
      <c r="N136" s="51" t="s">
        <v>270</v>
      </c>
      <c r="O136" s="200" t="s">
        <v>271</v>
      </c>
      <c r="P136" s="142"/>
      <c r="R136" s="11"/>
    </row>
    <row r="137">
      <c r="B137" s="196" t="s">
        <v>272</v>
      </c>
      <c r="C137" s="21"/>
      <c r="H137" s="217" t="s">
        <v>273</v>
      </c>
      <c r="I137" s="21"/>
      <c r="K137" s="172" t="s">
        <v>274</v>
      </c>
      <c r="L137" s="205" t="s">
        <v>275</v>
      </c>
      <c r="M137" s="183"/>
      <c r="N137" s="172" t="s">
        <v>276</v>
      </c>
      <c r="O137" s="205" t="s">
        <v>277</v>
      </c>
      <c r="P137" s="183"/>
      <c r="R137" s="11"/>
    </row>
    <row r="138">
      <c r="B138" s="211" t="str">
        <f>IFS(D$96= "Human","Doomed" , D$96= "Dwarf" , "Magic Resistance", D$96= "Halfling" ,"Acute Sense (Taste)", D$96= "High Elf" ,"Acute Sense (Sight)", D$96= "Wood Elf" ,"Acute Sense (Sight)", D$96= "Unselected","")</f>
        <v/>
      </c>
      <c r="C138" s="142"/>
      <c r="D138" s="218" t="str">
        <f>IFS(B$138= "Doomed","You get Doomed " , B$138= "Magic Resistance" , "You get Magic Resistance", B$138= "Acute Sense (Taste)" ,"You get Acute Sense (Taste)", B$138= "Acute Sense (Sight)" ,"You get Acute Sense (Sight)", B$138= "" ,"")</f>
        <v/>
      </c>
      <c r="E138" s="175"/>
      <c r="F138" s="175"/>
      <c r="G138" s="142"/>
      <c r="H138" s="22"/>
      <c r="I138" s="23"/>
      <c r="K138" s="51" t="s">
        <v>87</v>
      </c>
      <c r="L138" s="200" t="s">
        <v>278</v>
      </c>
      <c r="M138" s="142"/>
      <c r="N138" s="51" t="s">
        <v>183</v>
      </c>
      <c r="O138" s="200" t="s">
        <v>279</v>
      </c>
      <c r="P138" s="142"/>
      <c r="R138" s="11"/>
    </row>
    <row r="139">
      <c r="B139" s="209" t="str">
        <f>IFS(D$96= "Human","Savvy or Suave" , D$96= "Dwarf" , "Night Vision", D$96= "Halfling" ,"Night Vision", D$96= "High Elf" ,"Coolheaded or Savvy", D$96= "Wood Elf" ,"Hardy or Second Sight", D$96= "Unselected","")</f>
        <v/>
      </c>
      <c r="C139" s="183"/>
      <c r="D139" s="219" t="str">
        <f>IFS(H139= "Savvy" , "You get Savvy", H139= "Suave" , "You get Suave" , H139= "Coolheaded" , "You get Coolheaded", H139= "Hardy" , "You get Hardy", H139= "Second Sight" , "You get Second Sight" , B$139= "Savvy or Suave","choose one" , B$139= "Night Vision" , "You get Night Vision", B$139= "Coolheaded or Savvy" ,"choose one", B$139= "Hardy or Second Sight" ,"Choose one", B$138= "" ,"")</f>
        <v/>
      </c>
      <c r="E139" s="182"/>
      <c r="F139" s="182"/>
      <c r="G139" s="183"/>
      <c r="H139" s="220"/>
      <c r="I139" s="23"/>
      <c r="R139" s="11"/>
    </row>
    <row r="140">
      <c r="B140" s="211" t="str">
        <f>IFS(D$96= "Human","1 Random Talents" , D$96= "Dwarf" , "Read/Write or Relentless", D$96= "Halfling" ,"Resistance (Chaos)", D$96= "High Elf" ,"Night Vision", D$96= "Wood Elf" ,"Night Vision", D$96= "Unselected","")</f>
        <v/>
      </c>
      <c r="C140" s="142"/>
      <c r="D140" s="218" t="str">
        <f>IF(H140&lt;&gt;"", CONCAT("you get ", H140), IFS(H140= "Read/Write" , "You get Read/Write", H140= "Relentless" , "You get Relentless",B$140= "1 Random Talents","Roll one from the Random Talents" , B$140= "Read/Write or Relentless" , "choose one", B$140= "Resistance (Chaos)" ,"You get Resistance (Chaos)", B$140= "Night Vision" ,"You get Night Vision", B$138= "" ,""))</f>
        <v/>
      </c>
      <c r="E140" s="175"/>
      <c r="F140" s="175"/>
      <c r="G140" s="142"/>
      <c r="H140" s="22"/>
      <c r="I140" s="23"/>
      <c r="R140" s="221"/>
    </row>
    <row r="141">
      <c r="B141" s="209" t="str">
        <f>IFS(D$96= "Human","1 Random Talents" , D$96= "Dwarf" , "Resolute or Strong-minded", D$96= "Halfling" ,"Small", D$96= "High Elf" ,"Second Sight or Sixth Sense", D$96= "Wood Elf" ,"Read/Write or Very Resilient", D$96= "Unselected","")</f>
        <v/>
      </c>
      <c r="C141" s="183"/>
      <c r="D141" s="219" t="str">
        <f>IF(H141&lt;&gt;"", CONCAT("you get ", H141),IFS(H141= "Resolute" , "You get Resolute", H141= "Strong-minded" , "You get Strong-minded", H141= "Second Sight" , "You get Second Sight", H141= "Sixth Sense" , "You get Sixth Sense", H141= "Read/Write" , "You get Read/Write", H141= "Very Resilient" , "You get Very Resilient",B$141= "1 Random Talents","Roll one from the Random Talents" , B$141= "Resolute or Strong-minded" , "choose one", B$141= "Small" ,"You get Small", B$141= "Second Sight or Sixth Sense" ,"choose one", B$141= "Read/Write or Very Resilient" ,"Choose one", B$138= "" ,""))</f>
        <v/>
      </c>
      <c r="E141" s="182"/>
      <c r="F141" s="182"/>
      <c r="G141" s="183"/>
      <c r="H141" s="220"/>
      <c r="I141" s="23"/>
      <c r="R141" s="11"/>
    </row>
    <row r="142">
      <c r="B142" s="211" t="str">
        <f>IFS(D$96= "Human","1 Random Talents" , D$96= "Dwarf" , "Sturdy", D$96= "Halfling" ,"1 Random Talents", D$96= "High Elf" ,"Read/Write", D$96= "Wood Elf" ,"Rover", D$96= "Unselected","")</f>
        <v/>
      </c>
      <c r="C142" s="142"/>
      <c r="D142" s="218" t="str">
        <f>IF(H142&lt;&gt;"", CONCAT("you get ", H142), IFS(B$142= "1 Random Talents","Roll one from the Random Talents" , B$142= "Sturdy" , "You get Sturdy", B$142= "1 Random Talents" ,"Roll one from the Random Talents", B$142= "Read/Write" ,"You get Read/Write", B$142= "Rover" ,"You get Rover", B$138= "" ,""))</f>
        <v/>
      </c>
      <c r="E142" s="175"/>
      <c r="F142" s="175"/>
      <c r="G142" s="142"/>
      <c r="H142" s="22"/>
      <c r="I142" s="23"/>
      <c r="R142" s="11"/>
    </row>
    <row r="143">
      <c r="B143" s="209" t="str">
        <f>IFS(D$96= "Human","" , D$96= "Dwarf" , "", D$96= "Halfling" ,"1 Random Talents", D$96= "Wood Elf" ,"", D$96= "" ,"", D$96= "Unselected","")</f>
        <v/>
      </c>
      <c r="C143" s="183"/>
      <c r="D143" s="219" t="str">
        <f>IF(H143&lt;&gt;"", CONCAT("you get ", H143), IFS(B$143= "1 Random Talents","Roll one from the Random Talents", B$143= "",""))</f>
        <v/>
      </c>
      <c r="E143" s="182"/>
      <c r="F143" s="182"/>
      <c r="G143" s="183"/>
      <c r="H143" s="222"/>
      <c r="I143" s="23"/>
      <c r="R143" s="11"/>
    </row>
    <row r="144">
      <c r="B144" s="223"/>
      <c r="C144" s="216"/>
      <c r="D144" s="24"/>
      <c r="E144" s="24"/>
      <c r="F144" s="24"/>
      <c r="G144" s="24"/>
      <c r="H144" s="24"/>
      <c r="I144" s="24"/>
      <c r="R144" s="11"/>
    </row>
    <row r="145">
      <c r="B145" s="224" t="s">
        <v>280</v>
      </c>
      <c r="R145" s="31"/>
      <c r="S145" s="225"/>
      <c r="T145" s="225"/>
    </row>
    <row r="146">
      <c r="B146" s="32"/>
      <c r="R146" s="11"/>
    </row>
    <row r="147">
      <c r="B147" s="196" t="s">
        <v>174</v>
      </c>
      <c r="C147" s="21"/>
      <c r="E147" s="20" t="s">
        <v>224</v>
      </c>
      <c r="F147" s="23"/>
      <c r="G147" s="226" t="s">
        <v>281</v>
      </c>
      <c r="H147" s="227"/>
      <c r="J147" s="20" t="s">
        <v>272</v>
      </c>
      <c r="K147" s="21"/>
      <c r="L147" s="20" t="s">
        <v>282</v>
      </c>
      <c r="M147" s="21"/>
      <c r="R147" s="11"/>
    </row>
    <row r="148">
      <c r="B148" s="228" t="str">
        <f>L79</f>
        <v>Unselected</v>
      </c>
      <c r="C148" s="142"/>
      <c r="E148" s="200" t="str">
        <f>INDIRECT(Sheet1!L79)</f>
        <v/>
      </c>
      <c r="F148" s="23"/>
      <c r="G148" s="229"/>
      <c r="H148" s="207"/>
      <c r="J148" s="218" t="str">
        <f>INDIRECT(Sheet2!A9)</f>
        <v/>
      </c>
      <c r="K148" s="142"/>
      <c r="L148" s="200"/>
      <c r="M148" s="142"/>
      <c r="R148" s="11"/>
    </row>
    <row r="149">
      <c r="B149" s="32"/>
      <c r="E149" s="205"/>
      <c r="F149" s="23"/>
      <c r="G149" s="7"/>
      <c r="H149" s="9"/>
      <c r="J149" s="230"/>
      <c r="K149" s="183"/>
      <c r="L149" s="205"/>
      <c r="M149" s="183"/>
      <c r="R149" s="11"/>
    </row>
    <row r="150">
      <c r="B150" s="32"/>
      <c r="E150" s="200"/>
      <c r="F150" s="23"/>
      <c r="G150" s="7"/>
      <c r="H150" s="9"/>
      <c r="J150" s="231"/>
      <c r="K150" s="142"/>
      <c r="L150" s="232"/>
      <c r="M150" s="142"/>
      <c r="P150" s="233"/>
      <c r="R150" s="11"/>
    </row>
    <row r="151">
      <c r="B151" s="32"/>
      <c r="E151" s="205"/>
      <c r="F151" s="23"/>
      <c r="G151" s="7"/>
      <c r="H151" s="9"/>
      <c r="J151" s="230"/>
      <c r="K151" s="183"/>
      <c r="L151" s="205"/>
      <c r="M151" s="183"/>
      <c r="R151" s="11"/>
    </row>
    <row r="152">
      <c r="B152" s="32"/>
      <c r="E152" s="200"/>
      <c r="F152" s="23"/>
      <c r="G152" s="7"/>
      <c r="H152" s="9"/>
      <c r="J152" s="24"/>
      <c r="K152" s="24"/>
      <c r="L152" s="24"/>
      <c r="O152" s="180"/>
      <c r="R152" s="11"/>
    </row>
    <row r="153">
      <c r="B153" s="32"/>
      <c r="E153" s="234"/>
      <c r="F153" s="23"/>
      <c r="G153" s="7"/>
      <c r="H153" s="9"/>
      <c r="J153" s="235"/>
      <c r="K153" s="235"/>
      <c r="L153" s="235"/>
      <c r="M153" s="235"/>
      <c r="R153" s="11"/>
    </row>
    <row r="154">
      <c r="B154" s="32"/>
      <c r="E154" s="232"/>
      <c r="F154" s="23"/>
      <c r="G154" s="7"/>
      <c r="H154" s="9"/>
      <c r="J154" s="235"/>
      <c r="K154" s="235"/>
      <c r="L154" s="235"/>
      <c r="M154" s="235"/>
      <c r="R154" s="11"/>
    </row>
    <row r="155">
      <c r="B155" s="32"/>
      <c r="E155" s="234"/>
      <c r="F155" s="23"/>
      <c r="G155" s="236"/>
      <c r="H155" s="213"/>
      <c r="R155" s="11"/>
    </row>
    <row r="156">
      <c r="B156" s="32"/>
      <c r="E156" s="24"/>
      <c r="G156" s="237">
        <f>SUM(G148:G155)</f>
        <v>0</v>
      </c>
      <c r="H156" s="238"/>
      <c r="R156" s="11"/>
    </row>
    <row r="157">
      <c r="B157" s="239"/>
      <c r="C157" s="29"/>
      <c r="D157" s="29"/>
      <c r="E157" s="240"/>
      <c r="F157" s="240"/>
      <c r="G157" s="240"/>
      <c r="H157" s="240"/>
      <c r="I157" s="29"/>
      <c r="J157" s="29"/>
      <c r="K157" s="29"/>
      <c r="L157" s="29"/>
      <c r="M157" s="29"/>
      <c r="N157" s="29"/>
      <c r="O157" s="29"/>
      <c r="P157" s="29"/>
      <c r="Q157" s="29"/>
      <c r="R157" s="30"/>
    </row>
    <row r="159">
      <c r="B159" s="2" t="s">
        <v>283</v>
      </c>
      <c r="C159" s="3"/>
      <c r="D159" s="3"/>
      <c r="E159" s="4"/>
      <c r="F159" s="4"/>
      <c r="G159" s="4"/>
      <c r="H159" s="4"/>
      <c r="I159" s="4"/>
      <c r="J159" s="4"/>
      <c r="K159" s="4"/>
      <c r="L159" s="4"/>
      <c r="M159" s="4"/>
      <c r="N159" s="4"/>
      <c r="O159" s="4"/>
      <c r="P159" s="4"/>
      <c r="Q159" s="4"/>
      <c r="R159" s="4"/>
      <c r="S159" s="4"/>
      <c r="T159" s="5"/>
    </row>
    <row r="160">
      <c r="B160" s="32"/>
      <c r="T160" s="11"/>
    </row>
    <row r="161">
      <c r="B161" s="196" t="s">
        <v>284</v>
      </c>
      <c r="C161" s="170"/>
      <c r="D161" s="170"/>
      <c r="E161" s="21"/>
      <c r="F161" s="241" t="str">
        <f>L76</f>
        <v>Unselected</v>
      </c>
      <c r="G161" s="21"/>
      <c r="I161" s="20" t="s">
        <v>285</v>
      </c>
      <c r="J161" s="170"/>
      <c r="K161" s="170"/>
      <c r="L161" s="170"/>
      <c r="M161" s="21"/>
      <c r="N161" s="242" t="str">
        <f>L79</f>
        <v>Unselected</v>
      </c>
      <c r="P161" s="243" t="s">
        <v>286</v>
      </c>
      <c r="Q161" s="144"/>
      <c r="R161" s="244" t="s">
        <v>287</v>
      </c>
      <c r="S161" s="245"/>
      <c r="T161" s="11"/>
    </row>
    <row r="162">
      <c r="B162" s="211" t="str">
        <f>IFS(F$161= "Academics","Clothing" , F$161= "Burghers" , "Cloak", F$161= "Courtiers" ,"Courtly Garb", F$161= "Peasants" ,"Cloak", F$161= "Rangers" ,"Cloak", F$161= "Riverfolk" ,"Cloak", F$161= "Rogues" ,"Clothing", F$161= "Warriors" ,"Clothing", F$161= "Unselected" ,"")</f>
        <v/>
      </c>
      <c r="C162" s="175"/>
      <c r="D162" s="175"/>
      <c r="E162" s="175"/>
      <c r="F162" s="175"/>
      <c r="G162" s="142"/>
      <c r="I162" s="218" t="str">
        <f>INDIRECT(Sheet2!A11)</f>
        <v/>
      </c>
      <c r="J162" s="175"/>
      <c r="K162" s="175"/>
      <c r="L162" s="175"/>
      <c r="M162" s="175"/>
      <c r="N162" s="142"/>
      <c r="P162" s="199" t="s">
        <v>288</v>
      </c>
      <c r="Q162" s="199" t="s">
        <v>289</v>
      </c>
      <c r="R162" s="245"/>
      <c r="S162" s="246"/>
      <c r="T162" s="11"/>
    </row>
    <row r="163">
      <c r="B163" s="209" t="str">
        <f>IFS(F$161= "Academics","Dagger" , F$161= "Burghers" , "Clothing", F$161= "Courtiers" ,"Dagger", F$161= "Peasants" ,"Clothing", F$161= "Rangers" ,"Clothing", F$161= "Riverfolk" ,"Clothing", F$161= "Rogues" ,"Dagger", F$161= "Warriors" ,"Hand Weapon", F$161= "Unselected" ,"")</f>
        <v/>
      </c>
      <c r="C163" s="182"/>
      <c r="D163" s="182"/>
      <c r="E163" s="182"/>
      <c r="F163" s="182"/>
      <c r="G163" s="183"/>
      <c r="I163" s="219"/>
      <c r="J163" s="182"/>
      <c r="K163" s="182"/>
      <c r="L163" s="182"/>
      <c r="M163" s="182"/>
      <c r="N163" s="183"/>
      <c r="P163" s="188" t="s">
        <v>290</v>
      </c>
      <c r="Q163" s="188" t="s">
        <v>291</v>
      </c>
      <c r="R163" s="247"/>
      <c r="S163" s="247"/>
      <c r="T163" s="11"/>
    </row>
    <row r="164">
      <c r="B164" s="211" t="str">
        <f>IFS(F$161= "Academics","Pouch" , F$161= "Burghers" , "Dagger", F$161= "Courtiers" ,"Pouch containing Tweezers", F$161= "Peasants" ,"Dagger", F$161= "Rangers" ,"Dagger", F$161= "Riverfolk" ,"Dagger", F$161= "Rogues" ,"Pouch", F$161= "Warriors" ,"Dagger", F$161= "Unselected" ,"")</f>
        <v/>
      </c>
      <c r="C164" s="175"/>
      <c r="D164" s="175"/>
      <c r="E164" s="175"/>
      <c r="F164" s="175"/>
      <c r="G164" s="142"/>
      <c r="I164" s="218"/>
      <c r="J164" s="175"/>
      <c r="K164" s="175"/>
      <c r="L164" s="175"/>
      <c r="M164" s="175"/>
      <c r="N164" s="142"/>
      <c r="P164" s="199" t="s">
        <v>292</v>
      </c>
      <c r="Q164" s="199" t="s">
        <v>293</v>
      </c>
      <c r="R164" s="245"/>
      <c r="S164" s="246"/>
      <c r="T164" s="11"/>
    </row>
    <row r="165">
      <c r="B165" s="209" t="str">
        <f>IFS(F$161= "Academics","Sling Bag containing Writing Kit" , F$161= "Burghers" , "Hat", F$161= "Courtiers" ,"Ear Pick", F$161= "Peasants" ,"Pouch", F$161= "Rangers" ,"Pouch", F$161= "Riverfolk" ,"Pouch", F$161= "Rogues" ,"Sling Bag containing 2 Candles", F$161= "Warriors" ,"Pouch", F$161= "Unselected" ,"")</f>
        <v/>
      </c>
      <c r="C165" s="182"/>
      <c r="D165" s="182"/>
      <c r="E165" s="182"/>
      <c r="F165" s="182"/>
      <c r="G165" s="183"/>
      <c r="I165" s="219"/>
      <c r="J165" s="182"/>
      <c r="K165" s="182"/>
      <c r="L165" s="182"/>
      <c r="M165" s="182"/>
      <c r="N165" s="183"/>
      <c r="T165" s="11"/>
    </row>
    <row r="166">
      <c r="B166" s="211" t="str">
        <f>IFS(F$161= "Academics","1d10 sheets of Parchment" , F$161= "Burghers" , "Pouch", F$161= "Courtiers" ,"Comb", F$161= "Peasants" ,"Sling Bag containing Rations (1 day)", F$161= "Rangers" ,"Backpack containing Tinderbox", F$161= "Riverfolk" ,"Sling Bag containing a Flask of Spirits", F$161= "Rogues" ,"1d10 Matches", F$161= "Warriors" ,"", F$161= "Unselected" ,"")</f>
        <v/>
      </c>
      <c r="C166" s="175"/>
      <c r="D166" s="175"/>
      <c r="E166" s="175"/>
      <c r="F166" s="175"/>
      <c r="G166" s="142"/>
      <c r="I166" s="218"/>
      <c r="J166" s="175"/>
      <c r="K166" s="175"/>
      <c r="L166" s="175"/>
      <c r="M166" s="175"/>
      <c r="N166" s="142"/>
      <c r="T166" s="11"/>
    </row>
    <row r="167">
      <c r="B167" s="209" t="str">
        <f>IFS(F$161= "Academics","" , F$161= "Burghers" , "Sling Bag containing Lunch", F$161= "Courtiers" ,"", F$161= "Peasants" ,"", F$161= "Rangers" ,"Blanket", F$161= "Peasants" ,"", F$161= "Riverfolk" ,"", F$161= "Rogues" ,"a Hood or Mask", F$161= "Warriors" ,"", F$161= "Unselected" ,"")</f>
        <v/>
      </c>
      <c r="C167" s="182"/>
      <c r="D167" s="182"/>
      <c r="E167" s="182"/>
      <c r="F167" s="182"/>
      <c r="G167" s="183"/>
      <c r="I167" s="248"/>
      <c r="J167" s="182"/>
      <c r="K167" s="182"/>
      <c r="L167" s="182"/>
      <c r="M167" s="182"/>
      <c r="N167" s="183"/>
      <c r="T167" s="11"/>
    </row>
    <row r="168">
      <c r="B168" s="211" t="str">
        <f>IFS(F$161= "Academics","" , F$161= "Burghers" , "", F$161= "Courtiers" ,"", F$161= "Peasants" ,"", F$161= "Rangers" ,"Rations (1 day)", F$161= "Riverfolk" ,"", F$161= "Rogues" ,"", F$161= "Warriors" ,"", F$161= "Unselected" ,"")</f>
        <v/>
      </c>
      <c r="C168" s="175"/>
      <c r="D168" s="175"/>
      <c r="E168" s="175"/>
      <c r="F168" s="175"/>
      <c r="G168" s="142"/>
      <c r="I168" s="249"/>
      <c r="J168" s="175"/>
      <c r="K168" s="175"/>
      <c r="L168" s="175"/>
      <c r="M168" s="175"/>
      <c r="N168" s="142"/>
      <c r="T168" s="11"/>
    </row>
    <row r="169">
      <c r="B169" s="250"/>
      <c r="C169" s="251"/>
      <c r="D169" s="251"/>
      <c r="E169" s="29"/>
      <c r="F169" s="29"/>
      <c r="G169" s="29"/>
      <c r="H169" s="29"/>
      <c r="I169" s="29"/>
      <c r="J169" s="29"/>
      <c r="K169" s="29"/>
      <c r="L169" s="29"/>
      <c r="M169" s="29"/>
      <c r="N169" s="29"/>
      <c r="O169" s="29"/>
      <c r="P169" s="29"/>
      <c r="Q169" s="29"/>
      <c r="R169" s="29"/>
      <c r="S169" s="29"/>
      <c r="T169" s="30"/>
    </row>
    <row r="170">
      <c r="B170" s="180"/>
      <c r="C170" s="180"/>
      <c r="D170" s="180"/>
    </row>
    <row r="171">
      <c r="B171" s="2" t="s">
        <v>294</v>
      </c>
      <c r="C171" s="3"/>
      <c r="D171" s="3"/>
      <c r="E171" s="4"/>
      <c r="F171" s="4"/>
      <c r="G171" s="4"/>
      <c r="H171" s="4"/>
      <c r="I171" s="4"/>
      <c r="J171" s="4"/>
      <c r="K171" s="4"/>
      <c r="L171" s="4"/>
      <c r="M171" s="4"/>
      <c r="N171" s="4"/>
      <c r="O171" s="5"/>
    </row>
    <row r="172">
      <c r="B172" s="32"/>
      <c r="O172" s="11"/>
    </row>
    <row r="173">
      <c r="B173" s="252" t="s">
        <v>295</v>
      </c>
      <c r="C173" s="23"/>
      <c r="D173" s="246"/>
      <c r="O173" s="11"/>
    </row>
    <row r="174">
      <c r="B174" s="32"/>
      <c r="O174" s="11"/>
    </row>
    <row r="175">
      <c r="B175" s="253" t="s">
        <v>296</v>
      </c>
      <c r="C175" s="8"/>
      <c r="D175" s="23"/>
      <c r="O175" s="11"/>
    </row>
    <row r="176">
      <c r="B176" s="254" t="s">
        <v>297</v>
      </c>
      <c r="C176" s="23"/>
      <c r="D176" s="246"/>
      <c r="G176" s="255" t="s">
        <v>298</v>
      </c>
      <c r="H176" s="170"/>
      <c r="I176" s="170"/>
      <c r="J176" s="21"/>
      <c r="O176" s="11"/>
    </row>
    <row r="177">
      <c r="B177" s="32"/>
      <c r="G177" s="199" t="s">
        <v>6</v>
      </c>
      <c r="H177" s="199" t="s">
        <v>12</v>
      </c>
      <c r="I177" s="199" t="s">
        <v>299</v>
      </c>
      <c r="J177" s="199" t="s">
        <v>8</v>
      </c>
      <c r="O177" s="11"/>
    </row>
    <row r="178">
      <c r="B178" s="252" t="s">
        <v>300</v>
      </c>
      <c r="C178" s="23"/>
      <c r="D178" s="246"/>
      <c r="G178" s="188" t="s">
        <v>301</v>
      </c>
      <c r="H178" s="188" t="s">
        <v>302</v>
      </c>
      <c r="I178" s="188" t="s">
        <v>303</v>
      </c>
      <c r="J178" s="188" t="s">
        <v>304</v>
      </c>
      <c r="O178" s="11"/>
    </row>
    <row r="179">
      <c r="B179" s="32"/>
      <c r="O179" s="11"/>
    </row>
    <row r="180">
      <c r="B180" s="252" t="s">
        <v>305</v>
      </c>
      <c r="C180" s="23"/>
      <c r="D180" s="246"/>
      <c r="O180" s="11"/>
    </row>
    <row r="181">
      <c r="B181" s="32"/>
      <c r="N181" s="24"/>
      <c r="O181" s="11"/>
    </row>
    <row r="182">
      <c r="B182" s="252" t="s">
        <v>306</v>
      </c>
      <c r="C182" s="23"/>
      <c r="D182" s="246"/>
      <c r="G182" s="255" t="s">
        <v>307</v>
      </c>
      <c r="H182" s="170"/>
      <c r="I182" s="170"/>
      <c r="J182" s="170"/>
      <c r="K182" s="170"/>
      <c r="L182" s="170"/>
      <c r="M182" s="21"/>
      <c r="N182" s="256"/>
      <c r="O182" s="11"/>
    </row>
    <row r="183">
      <c r="B183" s="32"/>
      <c r="G183" s="200" t="s">
        <v>6</v>
      </c>
      <c r="H183" s="142"/>
      <c r="I183" s="200" t="s">
        <v>12</v>
      </c>
      <c r="J183" s="142"/>
      <c r="K183" s="200" t="s">
        <v>299</v>
      </c>
      <c r="L183" s="142"/>
      <c r="M183" s="199" t="s">
        <v>8</v>
      </c>
      <c r="N183" s="257"/>
      <c r="O183" s="11"/>
    </row>
    <row r="184">
      <c r="B184" s="32"/>
      <c r="G184" s="205" t="s">
        <v>308</v>
      </c>
      <c r="H184" s="183"/>
      <c r="I184" s="205" t="s">
        <v>309</v>
      </c>
      <c r="J184" s="183"/>
      <c r="K184" s="205" t="s">
        <v>310</v>
      </c>
      <c r="L184" s="183"/>
      <c r="M184" s="188" t="s">
        <v>311</v>
      </c>
      <c r="N184" s="257"/>
      <c r="O184" s="11"/>
    </row>
    <row r="185">
      <c r="B185" s="32"/>
      <c r="O185" s="11"/>
    </row>
    <row r="186">
      <c r="B186" s="258" t="s">
        <v>312</v>
      </c>
      <c r="C186" s="8"/>
      <c r="D186" s="8"/>
      <c r="E186" s="8"/>
      <c r="F186" s="8"/>
      <c r="G186" s="8"/>
      <c r="H186" s="23"/>
      <c r="O186" s="11"/>
    </row>
    <row r="187">
      <c r="B187" s="7" t="s">
        <v>313</v>
      </c>
      <c r="C187" s="8"/>
      <c r="D187" s="8"/>
      <c r="E187" s="8"/>
      <c r="F187" s="8"/>
      <c r="G187" s="8"/>
      <c r="H187" s="23"/>
      <c r="O187" s="11"/>
    </row>
    <row r="188">
      <c r="B188" s="32"/>
      <c r="O188" s="11"/>
    </row>
    <row r="189">
      <c r="B189" s="258" t="s">
        <v>314</v>
      </c>
      <c r="C189" s="8"/>
      <c r="D189" s="8"/>
      <c r="E189" s="8"/>
      <c r="F189" s="8"/>
      <c r="G189" s="8"/>
      <c r="H189" s="23"/>
      <c r="O189" s="11"/>
    </row>
    <row r="190">
      <c r="B190" s="7" t="s">
        <v>315</v>
      </c>
      <c r="C190" s="8"/>
      <c r="D190" s="8"/>
      <c r="E190" s="8"/>
      <c r="F190" s="8"/>
      <c r="G190" s="8"/>
      <c r="H190" s="23"/>
      <c r="O190" s="11"/>
    </row>
    <row r="191">
      <c r="B191" s="32"/>
      <c r="O191" s="11"/>
    </row>
    <row r="192">
      <c r="B192" s="258" t="s">
        <v>316</v>
      </c>
      <c r="C192" s="8"/>
      <c r="D192" s="8"/>
      <c r="E192" s="8"/>
      <c r="F192" s="8"/>
      <c r="G192" s="8"/>
      <c r="H192" s="23"/>
      <c r="O192" s="11"/>
    </row>
    <row r="193">
      <c r="B193" s="7" t="s">
        <v>317</v>
      </c>
      <c r="C193" s="8"/>
      <c r="D193" s="8"/>
      <c r="E193" s="8"/>
      <c r="F193" s="8"/>
      <c r="G193" s="8"/>
      <c r="H193" s="23"/>
      <c r="O193" s="11"/>
    </row>
    <row r="194">
      <c r="B194" s="32"/>
      <c r="O194" s="11"/>
    </row>
    <row r="195">
      <c r="B195" s="258" t="s">
        <v>318</v>
      </c>
      <c r="C195" s="8"/>
      <c r="D195" s="8"/>
      <c r="E195" s="8"/>
      <c r="F195" s="8"/>
      <c r="G195" s="8"/>
      <c r="H195" s="23"/>
      <c r="O195" s="11"/>
    </row>
    <row r="196">
      <c r="B196" s="7" t="s">
        <v>319</v>
      </c>
      <c r="C196" s="8"/>
      <c r="D196" s="8"/>
      <c r="E196" s="8"/>
      <c r="F196" s="8"/>
      <c r="G196" s="8"/>
      <c r="H196" s="23"/>
      <c r="O196" s="11"/>
    </row>
    <row r="197">
      <c r="B197" s="10"/>
      <c r="C197" s="192"/>
      <c r="D197" s="192"/>
      <c r="E197" s="192"/>
      <c r="F197" s="192"/>
      <c r="G197" s="192"/>
      <c r="H197" s="192"/>
      <c r="O197" s="11"/>
    </row>
    <row r="198">
      <c r="B198" s="258" t="s">
        <v>320</v>
      </c>
      <c r="C198" s="8"/>
      <c r="D198" s="8"/>
      <c r="E198" s="8"/>
      <c r="F198" s="8"/>
      <c r="G198" s="8"/>
      <c r="H198" s="23"/>
      <c r="O198" s="11"/>
    </row>
    <row r="199">
      <c r="B199" s="259"/>
      <c r="C199" s="260"/>
      <c r="D199" s="260"/>
      <c r="E199" s="260"/>
      <c r="F199" s="260"/>
      <c r="G199" s="260"/>
      <c r="H199" s="227"/>
      <c r="O199" s="11"/>
    </row>
    <row r="200">
      <c r="B200" s="261"/>
      <c r="C200" s="262"/>
      <c r="D200" s="262"/>
      <c r="E200" s="262"/>
      <c r="F200" s="262"/>
      <c r="G200" s="262"/>
      <c r="H200" s="238"/>
      <c r="O200" s="11"/>
    </row>
    <row r="201">
      <c r="B201" s="32"/>
      <c r="O201" s="11"/>
    </row>
    <row r="202">
      <c r="B202" s="258" t="s">
        <v>321</v>
      </c>
      <c r="C202" s="8"/>
      <c r="D202" s="8"/>
      <c r="E202" s="8"/>
      <c r="F202" s="8"/>
      <c r="G202" s="8"/>
      <c r="H202" s="23"/>
      <c r="O202" s="11"/>
    </row>
    <row r="203">
      <c r="B203" s="259"/>
      <c r="C203" s="260"/>
      <c r="D203" s="260"/>
      <c r="E203" s="260"/>
      <c r="F203" s="260"/>
      <c r="G203" s="260"/>
      <c r="H203" s="227"/>
      <c r="O203" s="11"/>
    </row>
    <row r="204">
      <c r="B204" s="261"/>
      <c r="C204" s="262"/>
      <c r="D204" s="262"/>
      <c r="E204" s="262"/>
      <c r="F204" s="262"/>
      <c r="G204" s="262"/>
      <c r="H204" s="238"/>
      <c r="O204" s="11"/>
    </row>
    <row r="205">
      <c r="B205" s="239"/>
      <c r="C205" s="29"/>
      <c r="D205" s="29"/>
      <c r="E205" s="29"/>
      <c r="F205" s="29"/>
      <c r="G205" s="29"/>
      <c r="H205" s="29"/>
      <c r="I205" s="29"/>
      <c r="J205" s="29"/>
      <c r="K205" s="29"/>
      <c r="L205" s="29"/>
      <c r="M205" s="29"/>
      <c r="N205" s="29"/>
      <c r="O205" s="30"/>
    </row>
    <row r="207">
      <c r="B207" s="2" t="s">
        <v>322</v>
      </c>
      <c r="C207" s="3"/>
      <c r="D207" s="3"/>
      <c r="E207" s="3"/>
      <c r="F207" s="3"/>
      <c r="G207" s="4"/>
      <c r="H207" s="4"/>
      <c r="I207" s="4"/>
      <c r="J207" s="4"/>
      <c r="K207" s="4"/>
      <c r="L207" s="4"/>
      <c r="M207" s="4"/>
      <c r="N207" s="4"/>
      <c r="O207" s="5"/>
    </row>
    <row r="208">
      <c r="B208" s="32"/>
      <c r="O208" s="11"/>
    </row>
    <row r="209">
      <c r="B209" s="32"/>
      <c r="O209" s="11"/>
    </row>
    <row r="210">
      <c r="B210" s="263"/>
      <c r="O210" s="11"/>
    </row>
    <row r="211">
      <c r="B211" s="32"/>
      <c r="O211" s="11"/>
    </row>
    <row r="212">
      <c r="B212" s="264" t="s">
        <v>323</v>
      </c>
      <c r="D212" s="265"/>
      <c r="O212" s="11"/>
    </row>
    <row r="213">
      <c r="B213" s="266"/>
      <c r="C213" s="265"/>
      <c r="D213" s="265"/>
      <c r="O213" s="11"/>
    </row>
    <row r="214">
      <c r="B214" s="264" t="s">
        <v>324</v>
      </c>
      <c r="D214" s="265"/>
      <c r="O214" s="11"/>
    </row>
    <row r="215">
      <c r="B215" s="266"/>
      <c r="C215" s="265"/>
      <c r="D215" s="265"/>
      <c r="O215" s="11"/>
    </row>
    <row r="216">
      <c r="B216" s="264" t="s">
        <v>325</v>
      </c>
      <c r="D216" s="265"/>
      <c r="O216" s="11"/>
    </row>
    <row r="217">
      <c r="B217" s="266"/>
      <c r="C217" s="265"/>
      <c r="D217" s="265"/>
      <c r="O217" s="11"/>
    </row>
    <row r="218">
      <c r="B218" s="264" t="s">
        <v>326</v>
      </c>
      <c r="D218" s="265"/>
      <c r="O218" s="11"/>
    </row>
    <row r="219">
      <c r="B219" s="266"/>
      <c r="C219" s="265"/>
      <c r="D219" s="265"/>
      <c r="O219" s="11"/>
    </row>
    <row r="220">
      <c r="B220" s="264" t="s">
        <v>327</v>
      </c>
      <c r="D220" s="265"/>
      <c r="O220" s="11"/>
    </row>
    <row r="221">
      <c r="B221" s="266"/>
      <c r="C221" s="265"/>
      <c r="D221" s="265"/>
      <c r="O221" s="11"/>
    </row>
    <row r="222">
      <c r="B222" s="264" t="s">
        <v>328</v>
      </c>
      <c r="D222" s="265"/>
      <c r="O222" s="11"/>
    </row>
    <row r="223">
      <c r="B223" s="266"/>
      <c r="C223" s="265"/>
      <c r="D223" s="265"/>
      <c r="O223" s="11"/>
    </row>
    <row r="224">
      <c r="B224" s="264" t="s">
        <v>329</v>
      </c>
      <c r="O224" s="11"/>
    </row>
    <row r="225">
      <c r="B225" s="266"/>
      <c r="C225" s="265"/>
      <c r="D225" s="265"/>
      <c r="O225" s="11"/>
    </row>
    <row r="226">
      <c r="B226" s="264" t="s">
        <v>330</v>
      </c>
      <c r="D226" s="265"/>
      <c r="O226" s="11"/>
    </row>
    <row r="227">
      <c r="B227" s="266"/>
      <c r="C227" s="265"/>
      <c r="D227" s="265"/>
      <c r="O227" s="11"/>
    </row>
    <row r="228">
      <c r="B228" s="264" t="s">
        <v>331</v>
      </c>
      <c r="D228" s="265"/>
      <c r="O228" s="11"/>
    </row>
    <row r="229">
      <c r="B229" s="264"/>
      <c r="C229" s="267"/>
      <c r="D229" s="265"/>
      <c r="O229" s="11"/>
    </row>
    <row r="230">
      <c r="B230" s="264" t="s">
        <v>332</v>
      </c>
      <c r="D230" s="265"/>
      <c r="O230" s="11"/>
    </row>
    <row r="231">
      <c r="B231" s="268"/>
      <c r="C231" s="269"/>
      <c r="D231" s="269"/>
      <c r="E231" s="29"/>
      <c r="F231" s="29"/>
      <c r="G231" s="29"/>
      <c r="H231" s="29"/>
      <c r="I231" s="29"/>
      <c r="J231" s="29"/>
      <c r="K231" s="29"/>
      <c r="L231" s="29"/>
      <c r="M231" s="29"/>
      <c r="N231" s="29"/>
      <c r="O231" s="30"/>
    </row>
    <row r="233">
      <c r="B233" s="2" t="s">
        <v>333</v>
      </c>
      <c r="C233" s="3"/>
      <c r="D233" s="270"/>
      <c r="E233" s="270"/>
      <c r="F233" s="270"/>
      <c r="G233" s="4"/>
      <c r="H233" s="4"/>
      <c r="I233" s="4"/>
      <c r="J233" s="4"/>
      <c r="K233" s="4"/>
      <c r="L233" s="4"/>
      <c r="M233" s="4"/>
      <c r="N233" s="4"/>
      <c r="O233" s="4"/>
      <c r="P233" s="32"/>
    </row>
    <row r="234" ht="18.75" customHeight="1">
      <c r="B234" s="271" t="s">
        <v>334</v>
      </c>
      <c r="O234" s="272"/>
      <c r="P234" s="271"/>
    </row>
    <row r="235">
      <c r="B235" s="263"/>
      <c r="O235" s="272"/>
      <c r="P235" s="271"/>
    </row>
    <row r="236">
      <c r="B236" s="263"/>
      <c r="O236" s="272"/>
      <c r="P236" s="271"/>
    </row>
    <row r="237">
      <c r="B237" s="271"/>
      <c r="C237" s="272"/>
      <c r="D237" s="272"/>
      <c r="E237" s="272"/>
      <c r="F237" s="272"/>
      <c r="G237" s="272"/>
      <c r="H237" s="272"/>
      <c r="I237" s="272"/>
      <c r="J237" s="272"/>
      <c r="K237" s="272"/>
      <c r="L237" s="272"/>
      <c r="M237" s="272"/>
      <c r="N237" s="272"/>
      <c r="O237" s="272"/>
      <c r="P237" s="271"/>
    </row>
    <row r="238" ht="24.75" customHeight="1">
      <c r="B238" s="10" t="s">
        <v>335</v>
      </c>
      <c r="F238" s="192"/>
      <c r="G238" s="192"/>
      <c r="H238" s="273" t="s">
        <v>336</v>
      </c>
      <c r="I238" s="274"/>
      <c r="J238" s="274"/>
      <c r="K238" s="274"/>
      <c r="L238" s="275"/>
      <c r="M238" s="192"/>
      <c r="P238" s="271"/>
    </row>
    <row r="239">
      <c r="B239" s="263"/>
      <c r="F239" s="192"/>
      <c r="G239" s="192"/>
      <c r="H239" s="276" t="s">
        <v>337</v>
      </c>
      <c r="I239" s="277" t="s">
        <v>338</v>
      </c>
      <c r="J239" s="278"/>
      <c r="K239" s="278"/>
      <c r="L239" s="279"/>
      <c r="M239" s="192"/>
      <c r="P239" s="32"/>
    </row>
    <row r="240">
      <c r="B240" s="32"/>
      <c r="H240" s="280"/>
      <c r="I240" s="281" t="s">
        <v>339</v>
      </c>
      <c r="J240" s="282"/>
      <c r="K240" s="281" t="s">
        <v>340</v>
      </c>
      <c r="L240" s="282"/>
      <c r="P240" s="32"/>
    </row>
    <row r="241">
      <c r="B241" s="32"/>
      <c r="H241" s="283" t="s">
        <v>341</v>
      </c>
      <c r="I241" s="284">
        <v>25.0</v>
      </c>
      <c r="J241" s="285"/>
      <c r="K241" s="286">
        <v>10.0</v>
      </c>
      <c r="L241" s="285"/>
      <c r="P241" s="32"/>
    </row>
    <row r="242">
      <c r="B242" s="32"/>
      <c r="C242" s="287" t="s">
        <v>342</v>
      </c>
      <c r="D242" s="246">
        <f>Sheet2!B21</f>
        <v>0</v>
      </c>
      <c r="H242" s="288" t="s">
        <v>343</v>
      </c>
      <c r="I242" s="289">
        <v>30.0</v>
      </c>
      <c r="J242" s="290"/>
      <c r="K242" s="291">
        <v>15.0</v>
      </c>
      <c r="L242" s="290"/>
      <c r="P242" s="32"/>
    </row>
    <row r="243">
      <c r="B243" s="32"/>
      <c r="H243" s="292" t="s">
        <v>344</v>
      </c>
      <c r="I243" s="284">
        <v>40.0</v>
      </c>
      <c r="J243" s="285"/>
      <c r="K243" s="286">
        <v>20.0</v>
      </c>
      <c r="L243" s="285"/>
      <c r="P243" s="32"/>
    </row>
    <row r="244">
      <c r="B244" s="32"/>
      <c r="H244" s="288" t="s">
        <v>345</v>
      </c>
      <c r="I244" s="289">
        <v>50.0</v>
      </c>
      <c r="J244" s="290"/>
      <c r="K244" s="291">
        <v>30.0</v>
      </c>
      <c r="L244" s="290"/>
      <c r="P244" s="32"/>
    </row>
    <row r="245">
      <c r="B245" s="32"/>
      <c r="H245" s="292" t="s">
        <v>346</v>
      </c>
      <c r="I245" s="284">
        <v>70.0</v>
      </c>
      <c r="J245" s="285"/>
      <c r="K245" s="286">
        <v>40.0</v>
      </c>
      <c r="L245" s="285"/>
      <c r="P245" s="32"/>
    </row>
    <row r="246">
      <c r="B246" s="293" t="s">
        <v>347</v>
      </c>
      <c r="C246" s="294"/>
      <c r="D246" s="294"/>
      <c r="E246" s="294"/>
      <c r="F246" s="295"/>
      <c r="H246" s="288" t="s">
        <v>348</v>
      </c>
      <c r="I246" s="289">
        <v>90.0</v>
      </c>
      <c r="J246" s="290"/>
      <c r="K246" s="291">
        <v>60.0</v>
      </c>
      <c r="L246" s="290"/>
      <c r="P246" s="32"/>
    </row>
    <row r="247">
      <c r="B247" s="296" t="s">
        <v>349</v>
      </c>
      <c r="C247" s="297"/>
      <c r="D247" s="298"/>
      <c r="E247" s="296" t="s">
        <v>350</v>
      </c>
      <c r="F247" s="299"/>
      <c r="H247" s="292" t="s">
        <v>351</v>
      </c>
      <c r="I247" s="284">
        <v>120.0</v>
      </c>
      <c r="J247" s="285"/>
      <c r="K247" s="286">
        <v>80.0</v>
      </c>
      <c r="L247" s="285"/>
      <c r="P247" s="32"/>
    </row>
    <row r="248">
      <c r="B248" s="300" t="s">
        <v>352</v>
      </c>
      <c r="C248" s="301"/>
      <c r="D248" s="302"/>
      <c r="E248" s="300" t="s">
        <v>353</v>
      </c>
      <c r="F248" s="303"/>
      <c r="H248" s="288" t="s">
        <v>354</v>
      </c>
      <c r="I248" s="289">
        <v>150.0</v>
      </c>
      <c r="J248" s="290"/>
      <c r="K248" s="291">
        <v>110.0</v>
      </c>
      <c r="L248" s="290"/>
      <c r="P248" s="32"/>
    </row>
    <row r="249">
      <c r="B249" s="304" t="s">
        <v>355</v>
      </c>
      <c r="C249" s="175"/>
      <c r="D249" s="142"/>
      <c r="E249" s="304" t="s">
        <v>356</v>
      </c>
      <c r="F249" s="305"/>
      <c r="H249" s="292" t="s">
        <v>357</v>
      </c>
      <c r="I249" s="284">
        <v>190.0</v>
      </c>
      <c r="J249" s="285"/>
      <c r="K249" s="286">
        <v>140.0</v>
      </c>
      <c r="L249" s="285"/>
      <c r="P249" s="32"/>
    </row>
    <row r="250">
      <c r="B250" s="306" t="s">
        <v>358</v>
      </c>
      <c r="C250" s="307"/>
      <c r="D250" s="308"/>
      <c r="E250" s="306" t="s">
        <v>359</v>
      </c>
      <c r="F250" s="309"/>
      <c r="H250" s="288" t="s">
        <v>360</v>
      </c>
      <c r="I250" s="310">
        <v>230.0</v>
      </c>
      <c r="J250" s="311"/>
      <c r="K250" s="312">
        <v>180.0</v>
      </c>
      <c r="L250" s="311"/>
      <c r="P250" s="32"/>
    </row>
    <row r="251">
      <c r="B251" s="32"/>
      <c r="H251" s="292" t="s">
        <v>361</v>
      </c>
      <c r="I251" s="284">
        <v>280.0</v>
      </c>
      <c r="J251" s="285"/>
      <c r="K251" s="286">
        <v>220.0</v>
      </c>
      <c r="L251" s="285"/>
      <c r="P251" s="32"/>
    </row>
    <row r="252">
      <c r="B252" s="32"/>
      <c r="H252" s="288" t="s">
        <v>362</v>
      </c>
      <c r="I252" s="289">
        <v>330.0</v>
      </c>
      <c r="J252" s="290"/>
      <c r="K252" s="291">
        <v>270.0</v>
      </c>
      <c r="L252" s="290"/>
      <c r="P252" s="32"/>
    </row>
    <row r="253">
      <c r="B253" s="32"/>
      <c r="H253" s="292" t="s">
        <v>363</v>
      </c>
      <c r="I253" s="284">
        <v>390.0</v>
      </c>
      <c r="J253" s="285"/>
      <c r="K253" s="286">
        <v>320.0</v>
      </c>
      <c r="L253" s="285"/>
      <c r="P253" s="32"/>
    </row>
    <row r="254">
      <c r="B254" s="32"/>
      <c r="H254" s="288" t="s">
        <v>364</v>
      </c>
      <c r="I254" s="289">
        <v>450.0</v>
      </c>
      <c r="J254" s="290"/>
      <c r="K254" s="291">
        <v>380.0</v>
      </c>
      <c r="L254" s="290"/>
      <c r="P254" s="32"/>
    </row>
    <row r="255">
      <c r="B255" s="32"/>
      <c r="H255" s="313">
        <v>70.0</v>
      </c>
      <c r="I255" s="314">
        <v>520.0</v>
      </c>
      <c r="J255" s="309"/>
      <c r="K255" s="315">
        <v>440.0</v>
      </c>
      <c r="L255" s="309"/>
      <c r="P255" s="32"/>
    </row>
    <row r="256">
      <c r="B256" s="32"/>
      <c r="P256" s="32"/>
    </row>
    <row r="257">
      <c r="B257" s="239"/>
      <c r="C257" s="29"/>
      <c r="D257" s="29"/>
      <c r="E257" s="29"/>
      <c r="F257" s="29"/>
      <c r="G257" s="29"/>
      <c r="H257" s="29"/>
      <c r="I257" s="29"/>
      <c r="J257" s="29"/>
      <c r="K257" s="29"/>
      <c r="L257" s="316"/>
      <c r="M257" s="29"/>
      <c r="N257" s="29"/>
      <c r="O257" s="29"/>
      <c r="P257" s="32"/>
    </row>
    <row r="259">
      <c r="B259" s="1"/>
    </row>
    <row r="260">
      <c r="B260" s="192"/>
    </row>
    <row r="263">
      <c r="C263" s="317"/>
      <c r="D263" s="317"/>
    </row>
    <row r="264">
      <c r="C264" s="318"/>
      <c r="D264" s="318"/>
    </row>
    <row r="265">
      <c r="C265" s="318"/>
      <c r="D265" s="318"/>
    </row>
    <row r="266">
      <c r="C266" s="318"/>
      <c r="D266" s="318"/>
    </row>
    <row r="267">
      <c r="C267" s="318"/>
      <c r="D267" s="318"/>
    </row>
  </sheetData>
  <mergeCells count="313">
    <mergeCell ref="B86:D86"/>
    <mergeCell ref="B96:C96"/>
    <mergeCell ref="D96:E96"/>
    <mergeCell ref="C109:E109"/>
    <mergeCell ref="C112:E112"/>
    <mergeCell ref="B118:D118"/>
    <mergeCell ref="B121:C121"/>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7:C137"/>
    <mergeCell ref="B138:C138"/>
    <mergeCell ref="B139:C139"/>
    <mergeCell ref="B140:C140"/>
    <mergeCell ref="B141:C141"/>
    <mergeCell ref="B142:C142"/>
    <mergeCell ref="B143:C143"/>
    <mergeCell ref="B147:C147"/>
    <mergeCell ref="B178:C178"/>
    <mergeCell ref="B180:C180"/>
    <mergeCell ref="B182:C182"/>
    <mergeCell ref="B148:C148"/>
    <mergeCell ref="B159:D159"/>
    <mergeCell ref="B161:E161"/>
    <mergeCell ref="B171:D171"/>
    <mergeCell ref="B173:C173"/>
    <mergeCell ref="B175:D175"/>
    <mergeCell ref="B176:C176"/>
    <mergeCell ref="L78:M78"/>
    <mergeCell ref="L79:M79"/>
    <mergeCell ref="G98:J98"/>
    <mergeCell ref="G99:J99"/>
    <mergeCell ref="B119:R119"/>
    <mergeCell ref="K121:P121"/>
    <mergeCell ref="O122:P122"/>
    <mergeCell ref="O125:P125"/>
    <mergeCell ref="O126:P126"/>
    <mergeCell ref="L122:M122"/>
    <mergeCell ref="L123:M123"/>
    <mergeCell ref="O123:P123"/>
    <mergeCell ref="L124:M124"/>
    <mergeCell ref="O124:P124"/>
    <mergeCell ref="L125:M125"/>
    <mergeCell ref="L126:M126"/>
    <mergeCell ref="O131:P131"/>
    <mergeCell ref="O132:P132"/>
    <mergeCell ref="O133:P133"/>
    <mergeCell ref="O134:P134"/>
    <mergeCell ref="O135:P135"/>
    <mergeCell ref="O136:P136"/>
    <mergeCell ref="O137:P137"/>
    <mergeCell ref="O138:P138"/>
    <mergeCell ref="L127:M127"/>
    <mergeCell ref="O127:P127"/>
    <mergeCell ref="L128:M128"/>
    <mergeCell ref="O128:P128"/>
    <mergeCell ref="L129:M129"/>
    <mergeCell ref="O129:P129"/>
    <mergeCell ref="O130:P130"/>
    <mergeCell ref="L130:M130"/>
    <mergeCell ref="L131:M131"/>
    <mergeCell ref="L132:M132"/>
    <mergeCell ref="L133:M133"/>
    <mergeCell ref="L134:M134"/>
    <mergeCell ref="L135:M135"/>
    <mergeCell ref="H137:I137"/>
    <mergeCell ref="Q166:R166"/>
    <mergeCell ref="Q167:R167"/>
    <mergeCell ref="H238:L238"/>
    <mergeCell ref="H239:H240"/>
    <mergeCell ref="I239:L239"/>
    <mergeCell ref="I240:J240"/>
    <mergeCell ref="K240:L240"/>
    <mergeCell ref="I241:J241"/>
    <mergeCell ref="K241:L241"/>
    <mergeCell ref="I242:J242"/>
    <mergeCell ref="K242:L242"/>
    <mergeCell ref="I243:J243"/>
    <mergeCell ref="K243:L243"/>
    <mergeCell ref="I244:J244"/>
    <mergeCell ref="K244:L244"/>
    <mergeCell ref="K245:L245"/>
    <mergeCell ref="B249:D249"/>
    <mergeCell ref="E249:F249"/>
    <mergeCell ref="B250:D250"/>
    <mergeCell ref="E250:F250"/>
    <mergeCell ref="B259:D259"/>
    <mergeCell ref="I245:J245"/>
    <mergeCell ref="B246:F246"/>
    <mergeCell ref="I246:J246"/>
    <mergeCell ref="B247:D247"/>
    <mergeCell ref="E247:F247"/>
    <mergeCell ref="B248:D248"/>
    <mergeCell ref="E248:F248"/>
    <mergeCell ref="K253:L253"/>
    <mergeCell ref="K254:L254"/>
    <mergeCell ref="K255:L255"/>
    <mergeCell ref="K257:L257"/>
    <mergeCell ref="K246:L246"/>
    <mergeCell ref="K247:L247"/>
    <mergeCell ref="K248:L248"/>
    <mergeCell ref="K249:L249"/>
    <mergeCell ref="K250:L250"/>
    <mergeCell ref="K251:L251"/>
    <mergeCell ref="K252:L252"/>
    <mergeCell ref="I254:J254"/>
    <mergeCell ref="I255:J255"/>
    <mergeCell ref="B260:M260"/>
    <mergeCell ref="I247:J247"/>
    <mergeCell ref="I248:J248"/>
    <mergeCell ref="I249:J249"/>
    <mergeCell ref="I250:J250"/>
    <mergeCell ref="I251:J251"/>
    <mergeCell ref="I252:J252"/>
    <mergeCell ref="I253:J253"/>
    <mergeCell ref="B165:G165"/>
    <mergeCell ref="I165:N165"/>
    <mergeCell ref="Q165:R165"/>
    <mergeCell ref="B166:G166"/>
    <mergeCell ref="I166:N166"/>
    <mergeCell ref="B167:G167"/>
    <mergeCell ref="B168:G168"/>
    <mergeCell ref="Q168:R168"/>
    <mergeCell ref="I167:N167"/>
    <mergeCell ref="I168:N168"/>
    <mergeCell ref="G176:J176"/>
    <mergeCell ref="G182:M182"/>
    <mergeCell ref="G183:H183"/>
    <mergeCell ref="I183:J183"/>
    <mergeCell ref="K183:L183"/>
    <mergeCell ref="G184:H184"/>
    <mergeCell ref="I184:J184"/>
    <mergeCell ref="K184:L184"/>
    <mergeCell ref="B186:H186"/>
    <mergeCell ref="B187:H187"/>
    <mergeCell ref="B189:H189"/>
    <mergeCell ref="B190:H190"/>
    <mergeCell ref="B192:H192"/>
    <mergeCell ref="B193:H193"/>
    <mergeCell ref="B195:H195"/>
    <mergeCell ref="B196:H196"/>
    <mergeCell ref="B198:H198"/>
    <mergeCell ref="B199:H200"/>
    <mergeCell ref="B202:H202"/>
    <mergeCell ref="B203:H204"/>
    <mergeCell ref="B207:F207"/>
    <mergeCell ref="B209:N210"/>
    <mergeCell ref="B212:C212"/>
    <mergeCell ref="B214:C214"/>
    <mergeCell ref="B216:C216"/>
    <mergeCell ref="B218:C218"/>
    <mergeCell ref="B233:C233"/>
    <mergeCell ref="B238:E239"/>
    <mergeCell ref="B220:C220"/>
    <mergeCell ref="B222:C222"/>
    <mergeCell ref="B224:D224"/>
    <mergeCell ref="B226:C226"/>
    <mergeCell ref="B228:C228"/>
    <mergeCell ref="B230:C230"/>
    <mergeCell ref="B234:N236"/>
    <mergeCell ref="B2:D2"/>
    <mergeCell ref="B3:I3"/>
    <mergeCell ref="B5:C5"/>
    <mergeCell ref="E8:F8"/>
    <mergeCell ref="G8:H8"/>
    <mergeCell ref="E10:F10"/>
    <mergeCell ref="G10:H10"/>
    <mergeCell ref="B14:D14"/>
    <mergeCell ref="B15:N15"/>
    <mergeCell ref="B16:N16"/>
    <mergeCell ref="B17:N17"/>
    <mergeCell ref="B19:C19"/>
    <mergeCell ref="D19:E19"/>
    <mergeCell ref="B20:C20"/>
    <mergeCell ref="D20:E20"/>
    <mergeCell ref="D21:E21"/>
    <mergeCell ref="D22:E22"/>
    <mergeCell ref="D23:E23"/>
    <mergeCell ref="D24:E24"/>
    <mergeCell ref="D25:E25"/>
    <mergeCell ref="D26:E26"/>
    <mergeCell ref="D27:E27"/>
    <mergeCell ref="B28:C28"/>
    <mergeCell ref="D28:E28"/>
    <mergeCell ref="D29:E29"/>
    <mergeCell ref="D30:E30"/>
    <mergeCell ref="D31:E31"/>
    <mergeCell ref="D32:E32"/>
    <mergeCell ref="D33:E33"/>
    <mergeCell ref="D34:E34"/>
    <mergeCell ref="D35:E35"/>
    <mergeCell ref="B36:C36"/>
    <mergeCell ref="D36:E36"/>
    <mergeCell ref="D37:E37"/>
    <mergeCell ref="D38:E38"/>
    <mergeCell ref="D39:E39"/>
    <mergeCell ref="D40:E40"/>
    <mergeCell ref="D41:E41"/>
    <mergeCell ref="D42:E42"/>
    <mergeCell ref="D43:E43"/>
    <mergeCell ref="B44:C44"/>
    <mergeCell ref="D44:E44"/>
    <mergeCell ref="D59:E59"/>
    <mergeCell ref="B60:C60"/>
    <mergeCell ref="D60:E60"/>
    <mergeCell ref="L72:M72"/>
    <mergeCell ref="L73:M73"/>
    <mergeCell ref="L75:M75"/>
    <mergeCell ref="L76:M76"/>
    <mergeCell ref="D45:E45"/>
    <mergeCell ref="D46:E46"/>
    <mergeCell ref="D47:E47"/>
    <mergeCell ref="D48:E48"/>
    <mergeCell ref="D49:E49"/>
    <mergeCell ref="D50:E50"/>
    <mergeCell ref="B52:C52"/>
    <mergeCell ref="D51:E51"/>
    <mergeCell ref="D53:E53"/>
    <mergeCell ref="D54:E54"/>
    <mergeCell ref="D55:E55"/>
    <mergeCell ref="D56:E56"/>
    <mergeCell ref="D57:E57"/>
    <mergeCell ref="D58:E58"/>
    <mergeCell ref="B68:C68"/>
    <mergeCell ref="D68:E68"/>
    <mergeCell ref="D61:E61"/>
    <mergeCell ref="D62:E62"/>
    <mergeCell ref="D63:E63"/>
    <mergeCell ref="D64:E64"/>
    <mergeCell ref="D65:E65"/>
    <mergeCell ref="D66:E66"/>
    <mergeCell ref="D67:E67"/>
    <mergeCell ref="B76:C76"/>
    <mergeCell ref="D76:E76"/>
    <mergeCell ref="D69:E69"/>
    <mergeCell ref="D70:E70"/>
    <mergeCell ref="D71:E71"/>
    <mergeCell ref="D72:E72"/>
    <mergeCell ref="D73:E73"/>
    <mergeCell ref="D74:E74"/>
    <mergeCell ref="D75:E75"/>
    <mergeCell ref="D77:E77"/>
    <mergeCell ref="D78:E78"/>
    <mergeCell ref="D79:E79"/>
    <mergeCell ref="D80:E80"/>
    <mergeCell ref="D81:E81"/>
    <mergeCell ref="D82:E82"/>
    <mergeCell ref="D83:E83"/>
    <mergeCell ref="L136:M136"/>
    <mergeCell ref="L137:M137"/>
    <mergeCell ref="D138:G138"/>
    <mergeCell ref="H138:I138"/>
    <mergeCell ref="L138:M138"/>
    <mergeCell ref="D139:G139"/>
    <mergeCell ref="H139:I139"/>
    <mergeCell ref="D140:G140"/>
    <mergeCell ref="H140:I140"/>
    <mergeCell ref="D141:G141"/>
    <mergeCell ref="H141:I141"/>
    <mergeCell ref="D142:G142"/>
    <mergeCell ref="H142:I142"/>
    <mergeCell ref="H143:I143"/>
    <mergeCell ref="J147:K147"/>
    <mergeCell ref="J148:K148"/>
    <mergeCell ref="D143:G143"/>
    <mergeCell ref="B145:R145"/>
    <mergeCell ref="E147:F147"/>
    <mergeCell ref="G147:H147"/>
    <mergeCell ref="L147:M147"/>
    <mergeCell ref="G148:H148"/>
    <mergeCell ref="L148:M148"/>
    <mergeCell ref="J150:K150"/>
    <mergeCell ref="L150:M150"/>
    <mergeCell ref="E148:F148"/>
    <mergeCell ref="E149:F149"/>
    <mergeCell ref="G149:H149"/>
    <mergeCell ref="J149:K149"/>
    <mergeCell ref="L149:M149"/>
    <mergeCell ref="E150:F150"/>
    <mergeCell ref="G150:H150"/>
    <mergeCell ref="E151:F151"/>
    <mergeCell ref="G151:H151"/>
    <mergeCell ref="J151:K151"/>
    <mergeCell ref="L151:M151"/>
    <mergeCell ref="E152:F152"/>
    <mergeCell ref="G152:H152"/>
    <mergeCell ref="L152:M152"/>
    <mergeCell ref="E153:F153"/>
    <mergeCell ref="G153:H153"/>
    <mergeCell ref="E154:F154"/>
    <mergeCell ref="G154:H154"/>
    <mergeCell ref="E155:F155"/>
    <mergeCell ref="G155:H155"/>
    <mergeCell ref="G156:H156"/>
    <mergeCell ref="I163:N163"/>
    <mergeCell ref="I164:N164"/>
    <mergeCell ref="F161:G161"/>
    <mergeCell ref="I161:M161"/>
    <mergeCell ref="P161:Q161"/>
    <mergeCell ref="B162:G162"/>
    <mergeCell ref="I162:N162"/>
    <mergeCell ref="B163:G163"/>
    <mergeCell ref="B164:G164"/>
  </mergeCells>
  <conditionalFormatting sqref="C112:E112">
    <cfRule type="cellIs" dxfId="0" priority="1" operator="notEqual">
      <formula>0</formula>
    </cfRule>
  </conditionalFormatting>
  <conditionalFormatting sqref="D135">
    <cfRule type="cellIs" dxfId="1" priority="2" operator="greaterThan">
      <formula>24</formula>
    </cfRule>
  </conditionalFormatting>
  <conditionalFormatting sqref="D124:D135">
    <cfRule type="cellIs" dxfId="2" priority="3" operator="equal">
      <formula>3</formula>
    </cfRule>
  </conditionalFormatting>
  <conditionalFormatting sqref="D124:D135">
    <cfRule type="cellIs" dxfId="2" priority="4" operator="equal">
      <formula>5</formula>
    </cfRule>
  </conditionalFormatting>
  <conditionalFormatting sqref="D124:D135">
    <cfRule type="cellIs" dxfId="3" priority="5" operator="greaterThan">
      <formula>0</formula>
    </cfRule>
  </conditionalFormatting>
  <conditionalFormatting sqref="D138:D142">
    <cfRule type="containsText" dxfId="4" priority="6" operator="containsText" text="You get">
      <formula>NOT(ISERROR(SEARCH(("You get"),(D138))))</formula>
    </cfRule>
  </conditionalFormatting>
  <conditionalFormatting sqref="D138:D142">
    <cfRule type="containsText" dxfId="5" priority="7" operator="containsText" text="choose one">
      <formula>NOT(ISERROR(SEARCH(("choose one"),(D138))))</formula>
    </cfRule>
  </conditionalFormatting>
  <conditionalFormatting sqref="D138:D143">
    <cfRule type="containsText" dxfId="5" priority="8" operator="containsText" text="Roll one from the Random Talents">
      <formula>NOT(ISERROR(SEARCH(("Roll one from the Random Talents"),(D138))))</formula>
    </cfRule>
  </conditionalFormatting>
  <conditionalFormatting sqref="G148:H155">
    <cfRule type="cellIs" dxfId="3" priority="9" operator="greaterThan">
      <formula>10</formula>
    </cfRule>
  </conditionalFormatting>
  <conditionalFormatting sqref="G156:H156">
    <cfRule type="cellIs" dxfId="3" priority="10" operator="greaterThan">
      <formula>40</formula>
    </cfRule>
  </conditionalFormatting>
  <conditionalFormatting sqref="E136">
    <cfRule type="containsText" dxfId="6" priority="11" operator="containsText" text="&lt;----">
      <formula>NOT(ISERROR(SEARCH(("&lt;----"),(E136))))</formula>
    </cfRule>
  </conditionalFormatting>
  <conditionalFormatting sqref="D139:G139">
    <cfRule type="notContainsBlanks" dxfId="7" priority="12">
      <formula>LEN(TRIM(D139))&gt;0</formula>
    </cfRule>
  </conditionalFormatting>
  <conditionalFormatting sqref="H138:I144">
    <cfRule type="notContainsBlanks" dxfId="4" priority="13">
      <formula>LEN(TRIM(H138))&gt;0</formula>
    </cfRule>
  </conditionalFormatting>
  <conditionalFormatting sqref="D96">
    <cfRule type="containsText" dxfId="8" priority="14" operator="containsText" text="Unselected">
      <formula>NOT(ISERROR(SEARCH(("Unselected"),(D96))))</formula>
    </cfRule>
  </conditionalFormatting>
  <conditionalFormatting sqref="D121">
    <cfRule type="containsText" dxfId="8" priority="15" operator="containsText" text="Unselected">
      <formula>NOT(ISERROR(SEARCH(("Unselected"),(D121))))</formula>
    </cfRule>
  </conditionalFormatting>
  <dataValidations>
    <dataValidation type="list" allowBlank="1" showErrorMessage="1" sqref="L73 G99">
      <formula1>"Unselected,Step 1,Step 2,Step 3"</formula1>
    </dataValidation>
    <dataValidation type="list" allowBlank="1" showErrorMessage="1" sqref="G8">
      <formula1>"Unselected,yes,no"</formula1>
    </dataValidation>
    <dataValidation type="list" allowBlank="1" showErrorMessage="1" sqref="L76">
      <formula1>Sheet2!$D$3:$D$75</formula1>
    </dataValidation>
    <dataValidation type="list" allowBlank="1" sqref="G10">
      <formula1>"Unselected,Human,Dwarf,Halfling,High Elf,Wood Elf"</formula1>
    </dataValidation>
    <dataValidation type="list" allowBlank="1" showErrorMessage="1" sqref="L79">
      <formula1>Sheet2!$F$3:$U$3</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3" max="3" width="10.25"/>
    <col customWidth="1" min="6" max="6" width="16.75"/>
    <col customWidth="1" min="7" max="7" width="18.63"/>
    <col customWidth="1" min="8" max="8" width="18.13"/>
    <col customWidth="1" min="9" max="9" width="15.75"/>
    <col customWidth="1" min="10" max="10" width="16.75"/>
    <col customWidth="1" min="11" max="11" width="16.88"/>
    <col customWidth="1" min="12" max="12" width="16.75"/>
    <col customWidth="1" min="13" max="13" width="14.38"/>
    <col customWidth="1" min="14" max="14" width="16.25"/>
    <col customWidth="1" min="15" max="15" width="14.38"/>
    <col customWidth="1" min="16" max="16" width="24.38"/>
    <col customWidth="1" min="17" max="17" width="16.88"/>
    <col customWidth="1" min="18" max="18" width="17.5"/>
    <col customWidth="1" min="19" max="19" width="15.75"/>
    <col customWidth="1" min="20" max="20" width="19.63"/>
    <col customWidth="1" min="21" max="21" width="16.0"/>
    <col customWidth="1" min="25" max="25" width="21.0"/>
    <col customWidth="1" min="27" max="27" width="21.5"/>
    <col customWidth="1" min="29" max="29" width="26.5"/>
    <col customWidth="1" min="31" max="31" width="19.88"/>
    <col customWidth="1" min="33" max="33" width="18.88"/>
    <col customWidth="1" min="35" max="35" width="19.38"/>
    <col customWidth="1" min="37" max="37" width="21.0"/>
    <col customWidth="1" min="39" max="39" width="17.25"/>
  </cols>
  <sheetData>
    <row r="1">
      <c r="F1" s="319"/>
      <c r="G1" s="319"/>
      <c r="H1" s="319"/>
      <c r="I1" s="319"/>
      <c r="J1" s="319"/>
      <c r="K1" s="319"/>
      <c r="L1" s="319"/>
    </row>
    <row r="2">
      <c r="A2" s="319"/>
      <c r="B2" s="319"/>
      <c r="C2" s="319"/>
      <c r="D2" s="319"/>
      <c r="E2" s="319"/>
      <c r="F2" s="319"/>
      <c r="G2" s="319"/>
      <c r="H2" s="319"/>
      <c r="I2" s="319"/>
      <c r="J2" s="319"/>
      <c r="K2" s="319"/>
      <c r="L2" s="319"/>
    </row>
    <row r="3">
      <c r="A3" s="319"/>
      <c r="B3" s="319"/>
      <c r="C3" s="319"/>
      <c r="D3" s="320" t="s">
        <v>10</v>
      </c>
      <c r="E3" s="319"/>
      <c r="F3" s="321" t="str">
        <f>INDIRECT(Sheet1!L76)</f>
        <v/>
      </c>
      <c r="G3" s="319"/>
      <c r="H3" s="319"/>
      <c r="I3" s="319"/>
      <c r="J3" s="319"/>
      <c r="K3" s="319"/>
      <c r="L3" s="319"/>
      <c r="M3" s="319"/>
      <c r="N3" s="319"/>
      <c r="O3" s="319"/>
      <c r="P3" s="319"/>
      <c r="Q3" s="319"/>
      <c r="R3" s="319"/>
      <c r="S3" s="319"/>
      <c r="T3" s="322"/>
      <c r="U3" s="322"/>
    </row>
    <row r="4">
      <c r="A4" s="319"/>
      <c r="B4" s="319"/>
      <c r="C4" s="319"/>
      <c r="D4" s="319"/>
      <c r="E4" s="319"/>
      <c r="F4" s="319"/>
      <c r="G4" s="319"/>
      <c r="H4" s="319"/>
      <c r="I4" s="319"/>
      <c r="J4" s="319"/>
      <c r="K4" s="319"/>
      <c r="L4" s="319"/>
      <c r="M4" s="319"/>
      <c r="N4" s="319"/>
      <c r="O4" s="319"/>
      <c r="P4" s="319"/>
      <c r="Q4" s="319"/>
      <c r="R4" s="319"/>
      <c r="S4" s="319"/>
      <c r="T4" s="319"/>
      <c r="U4" s="319"/>
      <c r="V4" s="319"/>
    </row>
    <row r="5">
      <c r="A5" s="319"/>
      <c r="B5" s="319"/>
      <c r="D5" s="323" t="s">
        <v>365</v>
      </c>
      <c r="E5" s="324" t="s">
        <v>10</v>
      </c>
      <c r="F5" s="325" t="s">
        <v>23</v>
      </c>
      <c r="G5" s="326"/>
      <c r="H5" s="325" t="s">
        <v>25</v>
      </c>
      <c r="I5" s="326"/>
      <c r="J5" s="325" t="s">
        <v>26</v>
      </c>
      <c r="K5" s="326"/>
      <c r="L5" s="325" t="s">
        <v>27</v>
      </c>
      <c r="M5" s="326"/>
      <c r="N5" s="325" t="s">
        <v>28</v>
      </c>
      <c r="O5" s="326"/>
      <c r="P5" s="325" t="s">
        <v>29</v>
      </c>
      <c r="Q5" s="326"/>
      <c r="R5" s="325" t="s">
        <v>30</v>
      </c>
      <c r="S5" s="326"/>
      <c r="T5" s="325" t="s">
        <v>31</v>
      </c>
      <c r="U5" s="326"/>
      <c r="V5" s="327"/>
      <c r="W5" s="323" t="s">
        <v>365</v>
      </c>
      <c r="X5" s="324" t="s">
        <v>10</v>
      </c>
      <c r="Y5" s="325" t="s">
        <v>366</v>
      </c>
      <c r="Z5" s="326"/>
      <c r="AA5" s="325" t="s">
        <v>367</v>
      </c>
      <c r="AB5" s="326"/>
      <c r="AC5" s="325" t="s">
        <v>368</v>
      </c>
      <c r="AD5" s="326"/>
      <c r="AE5" s="325" t="s">
        <v>369</v>
      </c>
      <c r="AF5" s="326"/>
      <c r="AG5" s="325" t="s">
        <v>370</v>
      </c>
      <c r="AH5" s="326"/>
      <c r="AI5" s="325" t="s">
        <v>371</v>
      </c>
      <c r="AJ5" s="326"/>
      <c r="AK5" s="325" t="s">
        <v>372</v>
      </c>
      <c r="AL5" s="326"/>
      <c r="AM5" s="325" t="s">
        <v>373</v>
      </c>
      <c r="AN5" s="326"/>
    </row>
    <row r="6">
      <c r="A6" s="319"/>
      <c r="B6" s="319"/>
      <c r="C6" s="328"/>
      <c r="F6" s="176" t="s">
        <v>374</v>
      </c>
      <c r="G6" s="329" t="s">
        <v>375</v>
      </c>
      <c r="H6" s="176" t="s">
        <v>374</v>
      </c>
      <c r="I6" s="329" t="s">
        <v>234</v>
      </c>
      <c r="J6" s="176" t="s">
        <v>374</v>
      </c>
      <c r="K6" s="329" t="s">
        <v>376</v>
      </c>
      <c r="L6" s="176" t="s">
        <v>377</v>
      </c>
      <c r="M6" s="329" t="s">
        <v>378</v>
      </c>
      <c r="N6" s="176" t="s">
        <v>379</v>
      </c>
      <c r="O6" s="200" t="s">
        <v>380</v>
      </c>
      <c r="P6" s="176" t="s">
        <v>381</v>
      </c>
      <c r="Q6" s="200" t="s">
        <v>378</v>
      </c>
      <c r="R6" s="176" t="s">
        <v>374</v>
      </c>
      <c r="S6" s="329" t="s">
        <v>382</v>
      </c>
      <c r="T6" s="330" t="s">
        <v>383</v>
      </c>
      <c r="U6" s="329" t="s">
        <v>384</v>
      </c>
      <c r="V6" s="331"/>
      <c r="Y6" s="176" t="s">
        <v>385</v>
      </c>
      <c r="Z6" s="329"/>
      <c r="AA6" s="176" t="s">
        <v>386</v>
      </c>
      <c r="AB6" s="329"/>
      <c r="AC6" s="176" t="s">
        <v>387</v>
      </c>
      <c r="AD6" s="329"/>
      <c r="AE6" s="176" t="s">
        <v>388</v>
      </c>
      <c r="AF6" s="329"/>
      <c r="AG6" s="176" t="s">
        <v>389</v>
      </c>
      <c r="AH6" s="329"/>
      <c r="AI6" s="176" t="s">
        <v>388</v>
      </c>
      <c r="AJ6" s="329"/>
      <c r="AK6" s="176" t="s">
        <v>390</v>
      </c>
      <c r="AL6" s="329"/>
      <c r="AM6" s="176" t="s">
        <v>391</v>
      </c>
      <c r="AN6" s="329"/>
    </row>
    <row r="7">
      <c r="A7" s="319"/>
      <c r="B7" s="319"/>
      <c r="C7" s="328"/>
      <c r="F7" s="332" t="s">
        <v>392</v>
      </c>
      <c r="G7" s="333" t="s">
        <v>393</v>
      </c>
      <c r="H7" s="332" t="s">
        <v>394</v>
      </c>
      <c r="I7" s="333" t="s">
        <v>395</v>
      </c>
      <c r="J7" s="332" t="s">
        <v>396</v>
      </c>
      <c r="K7" s="333" t="s">
        <v>397</v>
      </c>
      <c r="L7" s="332" t="s">
        <v>394</v>
      </c>
      <c r="M7" s="333" t="s">
        <v>398</v>
      </c>
      <c r="N7" s="332" t="s">
        <v>394</v>
      </c>
      <c r="O7" s="334" t="s">
        <v>399</v>
      </c>
      <c r="P7" s="332" t="s">
        <v>394</v>
      </c>
      <c r="Q7" s="334" t="s">
        <v>400</v>
      </c>
      <c r="R7" s="332" t="s">
        <v>401</v>
      </c>
      <c r="S7" s="333" t="s">
        <v>240</v>
      </c>
      <c r="T7" s="335" t="s">
        <v>402</v>
      </c>
      <c r="U7" s="333" t="s">
        <v>403</v>
      </c>
      <c r="V7" s="331"/>
      <c r="Y7" s="332" t="s">
        <v>404</v>
      </c>
      <c r="Z7" s="333"/>
      <c r="AA7" s="332" t="s">
        <v>405</v>
      </c>
      <c r="AB7" s="333"/>
      <c r="AC7" s="332" t="s">
        <v>406</v>
      </c>
      <c r="AD7" s="333"/>
      <c r="AE7" s="332" t="s">
        <v>407</v>
      </c>
      <c r="AF7" s="333"/>
      <c r="AG7" s="332" t="s">
        <v>404</v>
      </c>
      <c r="AH7" s="333"/>
      <c r="AI7" s="332" t="s">
        <v>407</v>
      </c>
      <c r="AJ7" s="333"/>
      <c r="AK7" s="332" t="s">
        <v>408</v>
      </c>
      <c r="AL7" s="333"/>
      <c r="AM7" s="332" t="s">
        <v>409</v>
      </c>
      <c r="AN7" s="333"/>
    </row>
    <row r="8">
      <c r="A8" s="319"/>
      <c r="B8" s="319"/>
      <c r="C8" s="328"/>
      <c r="F8" s="176" t="s">
        <v>410</v>
      </c>
      <c r="G8" s="329" t="s">
        <v>397</v>
      </c>
      <c r="H8" s="176" t="s">
        <v>396</v>
      </c>
      <c r="I8" s="329" t="s">
        <v>240</v>
      </c>
      <c r="J8" s="176" t="s">
        <v>411</v>
      </c>
      <c r="K8" s="329" t="s">
        <v>240</v>
      </c>
      <c r="L8" s="176" t="s">
        <v>396</v>
      </c>
      <c r="M8" s="329" t="s">
        <v>412</v>
      </c>
      <c r="N8" s="176" t="s">
        <v>413</v>
      </c>
      <c r="O8" s="200" t="s">
        <v>240</v>
      </c>
      <c r="P8" s="176" t="s">
        <v>396</v>
      </c>
      <c r="Q8" s="200" t="s">
        <v>240</v>
      </c>
      <c r="R8" s="176" t="s">
        <v>414</v>
      </c>
      <c r="S8" s="329" t="s">
        <v>247</v>
      </c>
      <c r="T8" s="330" t="s">
        <v>415</v>
      </c>
      <c r="U8" s="329" t="s">
        <v>240</v>
      </c>
      <c r="V8" s="331"/>
      <c r="Y8" s="176" t="s">
        <v>416</v>
      </c>
      <c r="Z8" s="329"/>
      <c r="AA8" s="176" t="s">
        <v>417</v>
      </c>
      <c r="AB8" s="329"/>
      <c r="AC8" s="176"/>
      <c r="AD8" s="329"/>
      <c r="AE8" s="176"/>
      <c r="AF8" s="329"/>
      <c r="AG8" s="176"/>
      <c r="AH8" s="329"/>
      <c r="AI8" s="176"/>
      <c r="AJ8" s="329"/>
      <c r="AK8" s="176" t="s">
        <v>418</v>
      </c>
      <c r="AL8" s="329"/>
      <c r="AM8" s="176"/>
      <c r="AN8" s="329"/>
    </row>
    <row r="9">
      <c r="A9" s="180" t="str">
        <f>CONCAT(Sheet1!B148,"_Talent")</f>
        <v>Unselected_Talent</v>
      </c>
      <c r="B9" s="319"/>
      <c r="C9" s="328"/>
      <c r="F9" s="332" t="s">
        <v>419</v>
      </c>
      <c r="G9" s="333" t="s">
        <v>240</v>
      </c>
      <c r="H9" s="332" t="s">
        <v>410</v>
      </c>
      <c r="I9" s="333" t="s">
        <v>420</v>
      </c>
      <c r="J9" s="332" t="s">
        <v>410</v>
      </c>
      <c r="K9" s="333" t="s">
        <v>421</v>
      </c>
      <c r="L9" s="332" t="s">
        <v>422</v>
      </c>
      <c r="M9" s="333" t="s">
        <v>240</v>
      </c>
      <c r="N9" s="332" t="s">
        <v>396</v>
      </c>
      <c r="O9" s="334" t="s">
        <v>423</v>
      </c>
      <c r="P9" s="332" t="s">
        <v>415</v>
      </c>
      <c r="Q9" s="334" t="s">
        <v>263</v>
      </c>
      <c r="R9" s="332" t="s">
        <v>424</v>
      </c>
      <c r="S9" s="333" t="s">
        <v>267</v>
      </c>
      <c r="T9" s="335" t="s">
        <v>425</v>
      </c>
      <c r="U9" s="333" t="s">
        <v>426</v>
      </c>
      <c r="V9" s="331"/>
      <c r="Y9" s="332" t="s">
        <v>427</v>
      </c>
      <c r="Z9" s="333"/>
      <c r="AA9" s="332"/>
      <c r="AB9" s="333"/>
      <c r="AC9" s="332"/>
      <c r="AD9" s="333"/>
      <c r="AE9" s="332"/>
      <c r="AF9" s="333"/>
      <c r="AG9" s="332"/>
      <c r="AH9" s="333"/>
      <c r="AI9" s="332"/>
      <c r="AJ9" s="333"/>
      <c r="AK9" s="332" t="s">
        <v>428</v>
      </c>
      <c r="AL9" s="333"/>
      <c r="AM9" s="332"/>
      <c r="AN9" s="333"/>
    </row>
    <row r="10">
      <c r="A10" s="319"/>
      <c r="B10" s="319"/>
      <c r="C10" s="328"/>
      <c r="F10" s="176" t="s">
        <v>429</v>
      </c>
      <c r="G10" s="336"/>
      <c r="H10" s="176" t="s">
        <v>430</v>
      </c>
      <c r="I10" s="336"/>
      <c r="J10" s="176" t="s">
        <v>431</v>
      </c>
      <c r="K10" s="336"/>
      <c r="L10" s="176" t="s">
        <v>424</v>
      </c>
      <c r="M10" s="336"/>
      <c r="N10" s="176" t="s">
        <v>424</v>
      </c>
      <c r="O10" s="232"/>
      <c r="P10" s="176" t="s">
        <v>432</v>
      </c>
      <c r="Q10" s="232"/>
      <c r="R10" s="176" t="s">
        <v>411</v>
      </c>
      <c r="S10" s="337"/>
      <c r="T10" s="330" t="s">
        <v>433</v>
      </c>
      <c r="U10" s="337"/>
      <c r="V10" s="331"/>
      <c r="Y10" s="176" t="s">
        <v>434</v>
      </c>
      <c r="Z10" s="336"/>
      <c r="AA10" s="176"/>
      <c r="AB10" s="336"/>
      <c r="AC10" s="176"/>
      <c r="AD10" s="336"/>
      <c r="AE10" s="176"/>
      <c r="AF10" s="336"/>
      <c r="AG10" s="176"/>
      <c r="AH10" s="336"/>
      <c r="AI10" s="176"/>
      <c r="AJ10" s="336"/>
      <c r="AK10" s="176"/>
      <c r="AL10" s="337"/>
      <c r="AM10" s="176"/>
      <c r="AN10" s="337"/>
    </row>
    <row r="11">
      <c r="A11" s="180" t="str">
        <f>CONCAT(Sheet1!B148,"_Trappings")</f>
        <v>Unselected_Trappings</v>
      </c>
      <c r="B11" s="319"/>
      <c r="C11" s="328"/>
      <c r="F11" s="332" t="s">
        <v>435</v>
      </c>
      <c r="G11" s="338"/>
      <c r="H11" s="332" t="s">
        <v>436</v>
      </c>
      <c r="I11" s="338"/>
      <c r="J11" s="332" t="s">
        <v>432</v>
      </c>
      <c r="K11" s="338"/>
      <c r="L11" s="332" t="s">
        <v>392</v>
      </c>
      <c r="M11" s="338"/>
      <c r="N11" s="332" t="s">
        <v>392</v>
      </c>
      <c r="O11" s="339"/>
      <c r="P11" s="332" t="s">
        <v>436</v>
      </c>
      <c r="Q11" s="339"/>
      <c r="R11" s="332" t="s">
        <v>410</v>
      </c>
      <c r="S11" s="340"/>
      <c r="T11" s="335" t="s">
        <v>437</v>
      </c>
      <c r="U11" s="340"/>
      <c r="V11" s="331"/>
      <c r="Y11" s="332"/>
      <c r="Z11" s="338"/>
      <c r="AA11" s="332"/>
      <c r="AB11" s="338"/>
      <c r="AC11" s="332"/>
      <c r="AD11" s="338"/>
      <c r="AE11" s="332"/>
      <c r="AF11" s="338"/>
      <c r="AG11" s="332"/>
      <c r="AH11" s="338"/>
      <c r="AI11" s="332"/>
      <c r="AJ11" s="338"/>
      <c r="AK11" s="332"/>
      <c r="AL11" s="340"/>
      <c r="AM11" s="332"/>
      <c r="AN11" s="340"/>
    </row>
    <row r="12">
      <c r="A12" s="319"/>
      <c r="B12" s="319"/>
      <c r="C12" s="341" t="s">
        <v>10</v>
      </c>
      <c r="F12" s="176" t="s">
        <v>438</v>
      </c>
      <c r="G12" s="336"/>
      <c r="H12" s="176" t="s">
        <v>439</v>
      </c>
      <c r="I12" s="336"/>
      <c r="J12" s="176" t="s">
        <v>436</v>
      </c>
      <c r="K12" s="336"/>
      <c r="L12" s="176" t="s">
        <v>432</v>
      </c>
      <c r="M12" s="336"/>
      <c r="N12" s="176" t="s">
        <v>436</v>
      </c>
      <c r="O12" s="232"/>
      <c r="P12" s="176" t="s">
        <v>440</v>
      </c>
      <c r="Q12" s="232"/>
      <c r="R12" s="176" t="s">
        <v>441</v>
      </c>
      <c r="S12" s="337"/>
      <c r="T12" s="330" t="s">
        <v>442</v>
      </c>
      <c r="U12" s="337"/>
      <c r="V12" s="331"/>
      <c r="Y12" s="176"/>
      <c r="Z12" s="336"/>
      <c r="AA12" s="176"/>
      <c r="AB12" s="336"/>
      <c r="AC12" s="176"/>
      <c r="AD12" s="336"/>
      <c r="AE12" s="176"/>
      <c r="AF12" s="336"/>
      <c r="AG12" s="176"/>
      <c r="AH12" s="336"/>
      <c r="AI12" s="176"/>
      <c r="AJ12" s="336"/>
      <c r="AK12" s="176"/>
      <c r="AL12" s="337"/>
      <c r="AM12" s="176"/>
      <c r="AN12" s="337"/>
    </row>
    <row r="13">
      <c r="B13" s="319"/>
      <c r="C13" s="328"/>
      <c r="F13" s="342" t="s">
        <v>443</v>
      </c>
      <c r="G13" s="343"/>
      <c r="H13" s="342" t="s">
        <v>444</v>
      </c>
      <c r="I13" s="343"/>
      <c r="J13" s="342" t="s">
        <v>445</v>
      </c>
      <c r="K13" s="343"/>
      <c r="L13" s="342" t="s">
        <v>440</v>
      </c>
      <c r="M13" s="343"/>
      <c r="N13" s="342" t="s">
        <v>446</v>
      </c>
      <c r="O13" s="344"/>
      <c r="P13" s="342" t="s">
        <v>445</v>
      </c>
      <c r="Q13" s="344"/>
      <c r="R13" s="345" t="s">
        <v>445</v>
      </c>
      <c r="S13" s="346"/>
      <c r="T13" s="347" t="s">
        <v>436</v>
      </c>
      <c r="U13" s="346"/>
      <c r="V13" s="331"/>
      <c r="Y13" s="342"/>
      <c r="Z13" s="343"/>
      <c r="AA13" s="342"/>
      <c r="AB13" s="343"/>
      <c r="AC13" s="342"/>
      <c r="AD13" s="343"/>
      <c r="AE13" s="342"/>
      <c r="AF13" s="343"/>
      <c r="AG13" s="342"/>
      <c r="AH13" s="343"/>
      <c r="AI13" s="342"/>
      <c r="AJ13" s="343"/>
      <c r="AK13" s="345"/>
      <c r="AL13" s="346"/>
      <c r="AM13" s="342"/>
      <c r="AN13" s="346"/>
    </row>
    <row r="14">
      <c r="B14" s="319"/>
      <c r="C14" s="328"/>
      <c r="R14" s="319"/>
      <c r="S14" s="319"/>
      <c r="T14" s="319"/>
      <c r="U14" s="319"/>
      <c r="V14" s="331"/>
      <c r="AK14" s="319"/>
      <c r="AL14" s="319"/>
      <c r="AM14" s="319"/>
      <c r="AN14" s="319"/>
    </row>
    <row r="15">
      <c r="B15" s="319"/>
      <c r="C15" s="319"/>
      <c r="D15" s="323" t="s">
        <v>447</v>
      </c>
      <c r="E15" s="324" t="s">
        <v>10</v>
      </c>
      <c r="F15" s="325" t="s">
        <v>34</v>
      </c>
      <c r="G15" s="326"/>
      <c r="H15" s="325" t="s">
        <v>35</v>
      </c>
      <c r="I15" s="326"/>
      <c r="J15" s="325" t="s">
        <v>38</v>
      </c>
      <c r="K15" s="326"/>
      <c r="L15" s="325" t="s">
        <v>41</v>
      </c>
      <c r="M15" s="326"/>
      <c r="N15" s="325" t="s">
        <v>44</v>
      </c>
      <c r="O15" s="326"/>
      <c r="P15" s="325" t="s">
        <v>448</v>
      </c>
      <c r="Q15" s="326"/>
      <c r="R15" s="325" t="s">
        <v>51</v>
      </c>
      <c r="S15" s="326"/>
      <c r="T15" s="325" t="s">
        <v>56</v>
      </c>
      <c r="U15" s="326"/>
      <c r="V15" s="331"/>
      <c r="W15" s="323" t="s">
        <v>447</v>
      </c>
      <c r="X15" s="324" t="s">
        <v>10</v>
      </c>
      <c r="Y15" s="325" t="s">
        <v>449</v>
      </c>
      <c r="Z15" s="326"/>
      <c r="AA15" s="325" t="s">
        <v>450</v>
      </c>
      <c r="AB15" s="326"/>
      <c r="AC15" s="325" t="s">
        <v>451</v>
      </c>
      <c r="AD15" s="326"/>
      <c r="AE15" s="325" t="s">
        <v>452</v>
      </c>
      <c r="AF15" s="326"/>
      <c r="AG15" s="325" t="s">
        <v>453</v>
      </c>
      <c r="AH15" s="326"/>
      <c r="AI15" s="325" t="s">
        <v>454</v>
      </c>
      <c r="AJ15" s="326"/>
      <c r="AK15" s="325" t="s">
        <v>455</v>
      </c>
      <c r="AL15" s="326"/>
      <c r="AM15" s="325" t="s">
        <v>456</v>
      </c>
      <c r="AN15" s="326"/>
    </row>
    <row r="16">
      <c r="B16" s="319"/>
      <c r="C16" s="319"/>
      <c r="F16" s="176" t="s">
        <v>457</v>
      </c>
      <c r="G16" s="329" t="s">
        <v>376</v>
      </c>
      <c r="H16" s="176" t="s">
        <v>381</v>
      </c>
      <c r="I16" s="329" t="s">
        <v>234</v>
      </c>
      <c r="J16" s="176" t="s">
        <v>381</v>
      </c>
      <c r="K16" s="329" t="s">
        <v>412</v>
      </c>
      <c r="L16" s="176" t="s">
        <v>458</v>
      </c>
      <c r="M16" s="329" t="s">
        <v>459</v>
      </c>
      <c r="N16" s="176" t="s">
        <v>460</v>
      </c>
      <c r="O16" s="329" t="s">
        <v>376</v>
      </c>
      <c r="P16" s="176" t="s">
        <v>381</v>
      </c>
      <c r="Q16" s="329" t="s">
        <v>275</v>
      </c>
      <c r="R16" s="176" t="s">
        <v>458</v>
      </c>
      <c r="S16" s="329" t="s">
        <v>459</v>
      </c>
      <c r="T16" s="176" t="s">
        <v>381</v>
      </c>
      <c r="U16" s="329" t="s">
        <v>461</v>
      </c>
      <c r="V16" s="331"/>
      <c r="Y16" s="176" t="s">
        <v>428</v>
      </c>
      <c r="Z16" s="329"/>
      <c r="AA16" s="176" t="s">
        <v>462</v>
      </c>
      <c r="AB16" s="329"/>
      <c r="AC16" s="176" t="s">
        <v>463</v>
      </c>
      <c r="AD16" s="329"/>
      <c r="AE16" s="176" t="s">
        <v>464</v>
      </c>
      <c r="AF16" s="329"/>
      <c r="AG16" s="176" t="s">
        <v>465</v>
      </c>
      <c r="AH16" s="329"/>
      <c r="AI16" s="176" t="s">
        <v>466</v>
      </c>
      <c r="AJ16" s="329"/>
      <c r="AK16" s="176" t="s">
        <v>467</v>
      </c>
      <c r="AL16" s="329"/>
      <c r="AM16" s="176" t="s">
        <v>468</v>
      </c>
      <c r="AN16" s="329"/>
    </row>
    <row r="17">
      <c r="B17" s="348" t="s">
        <v>469</v>
      </c>
      <c r="F17" s="349" t="s">
        <v>379</v>
      </c>
      <c r="G17" s="350" t="s">
        <v>470</v>
      </c>
      <c r="H17" s="349" t="s">
        <v>394</v>
      </c>
      <c r="I17" s="350" t="s">
        <v>471</v>
      </c>
      <c r="J17" s="349" t="s">
        <v>458</v>
      </c>
      <c r="K17" s="350" t="s">
        <v>472</v>
      </c>
      <c r="L17" s="349" t="s">
        <v>473</v>
      </c>
      <c r="M17" s="350" t="s">
        <v>474</v>
      </c>
      <c r="N17" s="349" t="s">
        <v>379</v>
      </c>
      <c r="O17" s="350" t="s">
        <v>475</v>
      </c>
      <c r="P17" s="349" t="s">
        <v>476</v>
      </c>
      <c r="Q17" s="350" t="s">
        <v>472</v>
      </c>
      <c r="R17" s="349" t="s">
        <v>473</v>
      </c>
      <c r="S17" s="350" t="s">
        <v>474</v>
      </c>
      <c r="T17" s="349" t="s">
        <v>473</v>
      </c>
      <c r="U17" s="350" t="s">
        <v>252</v>
      </c>
      <c r="V17" s="24"/>
      <c r="Y17" s="349" t="s">
        <v>405</v>
      </c>
      <c r="Z17" s="350"/>
      <c r="AA17" s="349" t="s">
        <v>416</v>
      </c>
      <c r="AB17" s="350"/>
      <c r="AC17" s="349" t="s">
        <v>477</v>
      </c>
      <c r="AD17" s="350"/>
      <c r="AE17" s="349" t="s">
        <v>478</v>
      </c>
      <c r="AF17" s="350"/>
      <c r="AG17" s="349" t="s">
        <v>479</v>
      </c>
      <c r="AH17" s="350"/>
      <c r="AI17" s="349" t="s">
        <v>480</v>
      </c>
      <c r="AJ17" s="350"/>
      <c r="AK17" s="349" t="s">
        <v>481</v>
      </c>
      <c r="AL17" s="350"/>
      <c r="AM17" s="349" t="s">
        <v>482</v>
      </c>
      <c r="AN17" s="350"/>
    </row>
    <row r="18">
      <c r="B18" s="351" t="str">
        <f>IFS(Sheet1!G8 = "yes", 20,Sheet1!G8 = "no", 0,Sheet1!G8 = "Unselected", "")</f>
        <v/>
      </c>
      <c r="F18" s="176" t="s">
        <v>458</v>
      </c>
      <c r="G18" s="329" t="s">
        <v>412</v>
      </c>
      <c r="H18" s="176" t="s">
        <v>374</v>
      </c>
      <c r="I18" s="329" t="s">
        <v>483</v>
      </c>
      <c r="J18" s="176" t="s">
        <v>374</v>
      </c>
      <c r="K18" s="329" t="s">
        <v>398</v>
      </c>
      <c r="L18" s="176" t="s">
        <v>394</v>
      </c>
      <c r="M18" s="329" t="s">
        <v>240</v>
      </c>
      <c r="N18" s="176" t="s">
        <v>458</v>
      </c>
      <c r="O18" s="329" t="s">
        <v>240</v>
      </c>
      <c r="P18" s="176" t="s">
        <v>484</v>
      </c>
      <c r="Q18" s="329" t="s">
        <v>485</v>
      </c>
      <c r="R18" s="176" t="s">
        <v>374</v>
      </c>
      <c r="S18" s="329" t="s">
        <v>486</v>
      </c>
      <c r="T18" s="176" t="s">
        <v>374</v>
      </c>
      <c r="U18" s="329" t="s">
        <v>423</v>
      </c>
      <c r="V18" s="24"/>
      <c r="Y18" s="176" t="s">
        <v>487</v>
      </c>
      <c r="Z18" s="329"/>
      <c r="AA18" s="176" t="s">
        <v>488</v>
      </c>
      <c r="AB18" s="329"/>
      <c r="AC18" s="176"/>
      <c r="AD18" s="329"/>
      <c r="AE18" s="176" t="s">
        <v>489</v>
      </c>
      <c r="AF18" s="329"/>
      <c r="AG18" s="176" t="s">
        <v>490</v>
      </c>
      <c r="AH18" s="329"/>
      <c r="AI18" s="176" t="s">
        <v>491</v>
      </c>
      <c r="AJ18" s="329"/>
      <c r="AK18" s="176"/>
      <c r="AL18" s="329"/>
      <c r="AM18" s="176" t="s">
        <v>492</v>
      </c>
      <c r="AN18" s="329"/>
    </row>
    <row r="19">
      <c r="B19" s="352" t="str">
        <f>IFS(Sheet1!L73 = "Step 1",50 , Sheet1!L73 = "Step 2",25 , Sheet1!L73 = "Step 3",0,Sheet1!L73 = "Unselected", "")</f>
        <v/>
      </c>
      <c r="F19" s="349" t="s">
        <v>374</v>
      </c>
      <c r="G19" s="350" t="s">
        <v>412</v>
      </c>
      <c r="H19" s="349" t="s">
        <v>402</v>
      </c>
      <c r="I19" s="350" t="s">
        <v>277</v>
      </c>
      <c r="J19" s="349" t="s">
        <v>394</v>
      </c>
      <c r="K19" s="350" t="s">
        <v>271</v>
      </c>
      <c r="L19" s="349" t="s">
        <v>424</v>
      </c>
      <c r="M19" s="350" t="s">
        <v>250</v>
      </c>
      <c r="N19" s="349" t="s">
        <v>374</v>
      </c>
      <c r="O19" s="350" t="s">
        <v>263</v>
      </c>
      <c r="P19" s="349" t="s">
        <v>374</v>
      </c>
      <c r="Q19" s="350" t="s">
        <v>423</v>
      </c>
      <c r="R19" s="349" t="s">
        <v>413</v>
      </c>
      <c r="S19" s="350" t="s">
        <v>260</v>
      </c>
      <c r="T19" s="349" t="s">
        <v>402</v>
      </c>
      <c r="U19" s="350" t="s">
        <v>493</v>
      </c>
      <c r="V19" s="24"/>
      <c r="Y19" s="349" t="s">
        <v>494</v>
      </c>
      <c r="Z19" s="350"/>
      <c r="AA19" s="349"/>
      <c r="AB19" s="350"/>
      <c r="AC19" s="349"/>
      <c r="AD19" s="350"/>
      <c r="AE19" s="349" t="s">
        <v>495</v>
      </c>
      <c r="AF19" s="350"/>
      <c r="AG19" s="349" t="s">
        <v>496</v>
      </c>
      <c r="AH19" s="350"/>
      <c r="AI19" s="349"/>
      <c r="AJ19" s="350"/>
      <c r="AK19" s="349"/>
      <c r="AL19" s="350"/>
      <c r="AM19" s="349"/>
      <c r="AN19" s="350"/>
    </row>
    <row r="20">
      <c r="B20" s="352" t="str">
        <f>IFS(Sheet1!G99 = "Step 1",50 , Sheet1!G99 = "Step 2",25 , Sheet1!G99 = "Step 3",0,Sheet1!G99 = "Unselected", "")</f>
        <v/>
      </c>
      <c r="C20" s="319"/>
      <c r="F20" s="176" t="s">
        <v>424</v>
      </c>
      <c r="G20" s="336"/>
      <c r="H20" s="176" t="s">
        <v>396</v>
      </c>
      <c r="I20" s="336"/>
      <c r="J20" s="176" t="s">
        <v>402</v>
      </c>
      <c r="K20" s="336"/>
      <c r="L20" s="176" t="s">
        <v>415</v>
      </c>
      <c r="M20" s="336"/>
      <c r="N20" s="176" t="s">
        <v>413</v>
      </c>
      <c r="O20" s="336"/>
      <c r="P20" s="176" t="s">
        <v>396</v>
      </c>
      <c r="Q20" s="336"/>
      <c r="R20" s="176" t="s">
        <v>402</v>
      </c>
      <c r="S20" s="337"/>
      <c r="T20" s="176" t="s">
        <v>396</v>
      </c>
      <c r="U20" s="337"/>
      <c r="V20" s="327"/>
      <c r="Z20" s="336"/>
      <c r="AA20" s="176"/>
      <c r="AB20" s="336"/>
      <c r="AC20" s="176"/>
      <c r="AD20" s="336"/>
      <c r="AE20" s="176" t="s">
        <v>497</v>
      </c>
      <c r="AF20" s="336"/>
      <c r="AG20" s="176" t="s">
        <v>498</v>
      </c>
      <c r="AH20" s="336"/>
      <c r="AI20" s="176"/>
      <c r="AJ20" s="336"/>
      <c r="AK20" s="176"/>
      <c r="AL20" s="337"/>
      <c r="AM20" s="176"/>
      <c r="AN20" s="337"/>
    </row>
    <row r="21">
      <c r="B21" s="351">
        <f>SUM(B14:B20)</f>
        <v>0</v>
      </c>
      <c r="C21" s="319"/>
      <c r="F21" s="349" t="s">
        <v>411</v>
      </c>
      <c r="G21" s="353"/>
      <c r="H21" s="349" t="s">
        <v>499</v>
      </c>
      <c r="I21" s="353"/>
      <c r="J21" s="349" t="s">
        <v>396</v>
      </c>
      <c r="K21" s="353"/>
      <c r="L21" s="349" t="s">
        <v>436</v>
      </c>
      <c r="M21" s="353"/>
      <c r="N21" s="349" t="s">
        <v>414</v>
      </c>
      <c r="O21" s="353"/>
      <c r="P21" s="349" t="s">
        <v>437</v>
      </c>
      <c r="Q21" s="353"/>
      <c r="R21" s="349" t="s">
        <v>414</v>
      </c>
      <c r="S21" s="354"/>
      <c r="T21" s="349" t="s">
        <v>414</v>
      </c>
      <c r="U21" s="354"/>
      <c r="V21" s="24"/>
      <c r="Y21" s="349"/>
      <c r="Z21" s="353"/>
      <c r="AA21" s="349"/>
      <c r="AB21" s="353"/>
      <c r="AC21" s="349"/>
      <c r="AD21" s="353"/>
      <c r="AE21" s="349"/>
      <c r="AF21" s="353"/>
      <c r="AG21" s="349"/>
      <c r="AH21" s="353"/>
      <c r="AI21" s="349"/>
      <c r="AJ21" s="353"/>
      <c r="AK21" s="349"/>
      <c r="AL21" s="354"/>
      <c r="AM21" s="349"/>
      <c r="AN21" s="354"/>
    </row>
    <row r="22">
      <c r="B22" s="319"/>
      <c r="C22" s="319"/>
      <c r="F22" s="176" t="s">
        <v>500</v>
      </c>
      <c r="G22" s="336"/>
      <c r="H22" s="176" t="s">
        <v>501</v>
      </c>
      <c r="I22" s="336"/>
      <c r="J22" s="176" t="s">
        <v>415</v>
      </c>
      <c r="K22" s="336"/>
      <c r="L22" s="176" t="s">
        <v>501</v>
      </c>
      <c r="M22" s="336"/>
      <c r="N22" s="176" t="s">
        <v>424</v>
      </c>
      <c r="O22" s="336"/>
      <c r="P22" s="176" t="s">
        <v>502</v>
      </c>
      <c r="Q22" s="336"/>
      <c r="R22" s="176" t="s">
        <v>424</v>
      </c>
      <c r="S22" s="337"/>
      <c r="T22" s="176" t="s">
        <v>503</v>
      </c>
      <c r="U22" s="337"/>
      <c r="V22" s="24"/>
      <c r="Y22" s="176"/>
      <c r="Z22" s="336"/>
      <c r="AA22" s="176"/>
      <c r="AB22" s="336"/>
      <c r="AC22" s="176"/>
      <c r="AD22" s="336"/>
      <c r="AE22" s="176"/>
      <c r="AF22" s="336"/>
      <c r="AG22" s="176"/>
      <c r="AH22" s="336"/>
      <c r="AI22" s="176"/>
      <c r="AJ22" s="336"/>
      <c r="AK22" s="176"/>
      <c r="AL22" s="337"/>
      <c r="AM22" s="176"/>
      <c r="AN22" s="337"/>
    </row>
    <row r="23">
      <c r="B23" s="319"/>
      <c r="C23" s="319"/>
      <c r="F23" s="355" t="s">
        <v>504</v>
      </c>
      <c r="G23" s="356"/>
      <c r="H23" s="355" t="s">
        <v>505</v>
      </c>
      <c r="I23" s="356"/>
      <c r="J23" s="355" t="s">
        <v>501</v>
      </c>
      <c r="K23" s="356"/>
      <c r="L23" s="355" t="s">
        <v>506</v>
      </c>
      <c r="M23" s="356"/>
      <c r="N23" s="355" t="s">
        <v>411</v>
      </c>
      <c r="O23" s="356"/>
      <c r="P23" s="355" t="s">
        <v>507</v>
      </c>
      <c r="Q23" s="356"/>
      <c r="R23" s="355" t="s">
        <v>411</v>
      </c>
      <c r="S23" s="357"/>
      <c r="T23" s="355" t="s">
        <v>436</v>
      </c>
      <c r="U23" s="357"/>
      <c r="V23" s="24"/>
      <c r="Y23" s="355"/>
      <c r="Z23" s="356"/>
      <c r="AA23" s="355"/>
      <c r="AB23" s="356"/>
      <c r="AC23" s="355"/>
      <c r="AD23" s="356"/>
      <c r="AE23" s="355"/>
      <c r="AF23" s="356"/>
      <c r="AG23" s="355"/>
      <c r="AH23" s="356"/>
      <c r="AI23" s="355"/>
      <c r="AJ23" s="356"/>
      <c r="AK23" s="355"/>
      <c r="AL23" s="357"/>
      <c r="AM23" s="355"/>
      <c r="AN23" s="357"/>
    </row>
    <row r="24">
      <c r="B24" s="319"/>
      <c r="C24" s="319"/>
      <c r="D24" s="319"/>
      <c r="E24" s="319"/>
      <c r="F24" s="319"/>
      <c r="G24" s="319"/>
      <c r="H24" s="328"/>
      <c r="V24" s="24"/>
      <c r="W24" s="319"/>
      <c r="X24" s="319"/>
      <c r="Y24" s="319"/>
      <c r="Z24" s="319"/>
      <c r="AA24" s="328"/>
    </row>
    <row r="25">
      <c r="B25" s="319"/>
      <c r="C25" s="319"/>
      <c r="D25" s="323" t="s">
        <v>508</v>
      </c>
      <c r="E25" s="324" t="s">
        <v>10</v>
      </c>
      <c r="F25" s="325" t="s">
        <v>60</v>
      </c>
      <c r="G25" s="326"/>
      <c r="H25" s="325" t="s">
        <v>63</v>
      </c>
      <c r="I25" s="326"/>
      <c r="J25" s="325" t="s">
        <v>65</v>
      </c>
      <c r="K25" s="326"/>
      <c r="L25" s="325" t="s">
        <v>67</v>
      </c>
      <c r="M25" s="326"/>
      <c r="N25" s="325" t="s">
        <v>71</v>
      </c>
      <c r="O25" s="326"/>
      <c r="P25" s="325" t="s">
        <v>73</v>
      </c>
      <c r="Q25" s="326"/>
      <c r="R25" s="325" t="s">
        <v>76</v>
      </c>
      <c r="S25" s="326"/>
      <c r="T25" s="325" t="s">
        <v>79</v>
      </c>
      <c r="U25" s="326"/>
      <c r="V25" s="24"/>
      <c r="W25" s="323" t="s">
        <v>508</v>
      </c>
      <c r="X25" s="324" t="s">
        <v>10</v>
      </c>
      <c r="Y25" s="325" t="s">
        <v>509</v>
      </c>
      <c r="Z25" s="326"/>
      <c r="AA25" s="325" t="s">
        <v>510</v>
      </c>
      <c r="AB25" s="326"/>
      <c r="AC25" s="325" t="s">
        <v>511</v>
      </c>
      <c r="AD25" s="326"/>
      <c r="AE25" s="325" t="s">
        <v>512</v>
      </c>
      <c r="AF25" s="326"/>
      <c r="AG25" s="325" t="s">
        <v>513</v>
      </c>
      <c r="AH25" s="326"/>
      <c r="AI25" s="325" t="s">
        <v>514</v>
      </c>
      <c r="AJ25" s="326"/>
      <c r="AK25" s="325" t="s">
        <v>515</v>
      </c>
      <c r="AL25" s="326"/>
      <c r="AM25" s="325" t="s">
        <v>516</v>
      </c>
      <c r="AN25" s="326"/>
    </row>
    <row r="26">
      <c r="B26" s="319"/>
      <c r="C26" s="319"/>
      <c r="F26" s="176" t="s">
        <v>379</v>
      </c>
      <c r="G26" s="329" t="s">
        <v>474</v>
      </c>
      <c r="H26" s="176" t="s">
        <v>517</v>
      </c>
      <c r="I26" s="329" t="s">
        <v>234</v>
      </c>
      <c r="J26" s="176" t="s">
        <v>381</v>
      </c>
      <c r="K26" s="329" t="s">
        <v>518</v>
      </c>
      <c r="L26" s="176" t="s">
        <v>381</v>
      </c>
      <c r="M26" s="329" t="s">
        <v>376</v>
      </c>
      <c r="N26" s="176" t="s">
        <v>379</v>
      </c>
      <c r="O26" s="329" t="s">
        <v>519</v>
      </c>
      <c r="P26" s="176" t="s">
        <v>381</v>
      </c>
      <c r="Q26" s="329" t="s">
        <v>474</v>
      </c>
      <c r="R26" s="176" t="s">
        <v>379</v>
      </c>
      <c r="S26" s="329" t="s">
        <v>376</v>
      </c>
      <c r="T26" s="176" t="s">
        <v>381</v>
      </c>
      <c r="U26" s="329" t="s">
        <v>520</v>
      </c>
      <c r="V26" s="24"/>
      <c r="Y26" s="176" t="s">
        <v>428</v>
      </c>
      <c r="Z26" s="329"/>
      <c r="AA26" s="176" t="s">
        <v>521</v>
      </c>
      <c r="AB26" s="329"/>
      <c r="AC26" s="176" t="s">
        <v>522</v>
      </c>
      <c r="AD26" s="329"/>
      <c r="AE26" s="176" t="s">
        <v>482</v>
      </c>
      <c r="AF26" s="329"/>
      <c r="AG26" s="176" t="s">
        <v>523</v>
      </c>
      <c r="AH26" s="329"/>
      <c r="AI26" s="176" t="s">
        <v>524</v>
      </c>
      <c r="AJ26" s="329"/>
      <c r="AK26" s="176" t="s">
        <v>525</v>
      </c>
      <c r="AL26" s="329"/>
      <c r="AM26" s="176" t="s">
        <v>526</v>
      </c>
      <c r="AN26" s="329"/>
    </row>
    <row r="27">
      <c r="B27" s="319"/>
      <c r="C27" s="319"/>
      <c r="F27" s="358" t="s">
        <v>374</v>
      </c>
      <c r="G27" s="359" t="s">
        <v>527</v>
      </c>
      <c r="H27" s="358" t="s">
        <v>394</v>
      </c>
      <c r="I27" s="359" t="s">
        <v>250</v>
      </c>
      <c r="J27" s="358" t="s">
        <v>402</v>
      </c>
      <c r="K27" s="359" t="s">
        <v>528</v>
      </c>
      <c r="L27" s="358" t="s">
        <v>458</v>
      </c>
      <c r="M27" s="359" t="s">
        <v>519</v>
      </c>
      <c r="N27" s="358" t="s">
        <v>374</v>
      </c>
      <c r="O27" s="359" t="s">
        <v>262</v>
      </c>
      <c r="P27" s="358" t="s">
        <v>473</v>
      </c>
      <c r="Q27" s="359" t="s">
        <v>483</v>
      </c>
      <c r="R27" s="358" t="s">
        <v>458</v>
      </c>
      <c r="S27" s="359" t="s">
        <v>382</v>
      </c>
      <c r="T27" s="358" t="s">
        <v>484</v>
      </c>
      <c r="U27" s="359" t="s">
        <v>275</v>
      </c>
      <c r="V27" s="24"/>
      <c r="Y27" s="358"/>
      <c r="Z27" s="359"/>
      <c r="AA27" s="358"/>
      <c r="AB27" s="359"/>
      <c r="AC27" s="358" t="s">
        <v>529</v>
      </c>
      <c r="AD27" s="359"/>
      <c r="AE27" s="358" t="s">
        <v>530</v>
      </c>
      <c r="AF27" s="359"/>
      <c r="AG27" s="358" t="s">
        <v>531</v>
      </c>
      <c r="AH27" s="359"/>
      <c r="AI27" s="358"/>
      <c r="AJ27" s="359"/>
      <c r="AK27" s="358" t="s">
        <v>529</v>
      </c>
      <c r="AL27" s="359"/>
      <c r="AM27" s="358" t="s">
        <v>464</v>
      </c>
      <c r="AN27" s="359"/>
    </row>
    <row r="28">
      <c r="B28" s="319"/>
      <c r="C28" s="319"/>
      <c r="F28" s="176" t="s">
        <v>396</v>
      </c>
      <c r="G28" s="329" t="s">
        <v>470</v>
      </c>
      <c r="H28" s="176" t="s">
        <v>374</v>
      </c>
      <c r="I28" s="329" t="s">
        <v>483</v>
      </c>
      <c r="J28" s="176" t="s">
        <v>396</v>
      </c>
      <c r="K28" s="329" t="s">
        <v>532</v>
      </c>
      <c r="L28" s="176" t="s">
        <v>413</v>
      </c>
      <c r="M28" s="329" t="s">
        <v>240</v>
      </c>
      <c r="N28" s="176" t="s">
        <v>414</v>
      </c>
      <c r="O28" s="329" t="s">
        <v>227</v>
      </c>
      <c r="P28" s="176" t="s">
        <v>413</v>
      </c>
      <c r="Q28" s="329" t="s">
        <v>533</v>
      </c>
      <c r="R28" s="176" t="s">
        <v>394</v>
      </c>
      <c r="S28" s="329" t="s">
        <v>470</v>
      </c>
      <c r="T28" s="176" t="s">
        <v>374</v>
      </c>
      <c r="U28" s="329" t="s">
        <v>250</v>
      </c>
      <c r="V28" s="24"/>
      <c r="Y28" s="176"/>
      <c r="Z28" s="329"/>
      <c r="AA28" s="176"/>
      <c r="AB28" s="329"/>
      <c r="AC28" s="176" t="s">
        <v>534</v>
      </c>
      <c r="AD28" s="329"/>
      <c r="AE28" s="176" t="s">
        <v>535</v>
      </c>
      <c r="AF28" s="329"/>
      <c r="AG28" s="176" t="s">
        <v>536</v>
      </c>
      <c r="AH28" s="329"/>
      <c r="AI28" s="176"/>
      <c r="AJ28" s="329"/>
      <c r="AK28" s="176" t="s">
        <v>537</v>
      </c>
      <c r="AL28" s="329"/>
      <c r="AM28" s="176" t="s">
        <v>478</v>
      </c>
      <c r="AN28" s="329"/>
    </row>
    <row r="29">
      <c r="B29" s="319"/>
      <c r="C29" s="319"/>
      <c r="F29" s="358" t="s">
        <v>424</v>
      </c>
      <c r="G29" s="359" t="s">
        <v>240</v>
      </c>
      <c r="H29" s="358" t="s">
        <v>499</v>
      </c>
      <c r="I29" s="359" t="s">
        <v>493</v>
      </c>
      <c r="J29" s="358" t="s">
        <v>392</v>
      </c>
      <c r="K29" s="359" t="s">
        <v>538</v>
      </c>
      <c r="L29" s="358" t="s">
        <v>402</v>
      </c>
      <c r="M29" s="359" t="s">
        <v>263</v>
      </c>
      <c r="N29" s="358" t="s">
        <v>539</v>
      </c>
      <c r="O29" s="359" t="s">
        <v>240</v>
      </c>
      <c r="P29" s="358" t="s">
        <v>402</v>
      </c>
      <c r="Q29" s="359" t="s">
        <v>260</v>
      </c>
      <c r="R29" s="358" t="s">
        <v>414</v>
      </c>
      <c r="S29" s="359" t="s">
        <v>540</v>
      </c>
      <c r="T29" s="358" t="s">
        <v>394</v>
      </c>
      <c r="U29" s="359" t="s">
        <v>423</v>
      </c>
      <c r="V29" s="24"/>
      <c r="Y29" s="358"/>
      <c r="Z29" s="359"/>
      <c r="AA29" s="358"/>
      <c r="AB29" s="359"/>
      <c r="AC29" s="358" t="s">
        <v>541</v>
      </c>
      <c r="AD29" s="359"/>
      <c r="AE29" s="358"/>
      <c r="AF29" s="359"/>
      <c r="AG29" s="358" t="s">
        <v>542</v>
      </c>
      <c r="AH29" s="359"/>
      <c r="AI29" s="358"/>
      <c r="AJ29" s="359"/>
      <c r="AK29" s="358" t="s">
        <v>543</v>
      </c>
      <c r="AL29" s="359"/>
      <c r="AM29" s="358" t="s">
        <v>530</v>
      </c>
      <c r="AN29" s="359"/>
    </row>
    <row r="30">
      <c r="B30" s="319"/>
      <c r="C30" s="319"/>
      <c r="F30" s="176" t="s">
        <v>411</v>
      </c>
      <c r="G30" s="336"/>
      <c r="H30" s="176" t="s">
        <v>396</v>
      </c>
      <c r="I30" s="336"/>
      <c r="J30" s="176" t="s">
        <v>415</v>
      </c>
      <c r="K30" s="336"/>
      <c r="L30" s="176" t="s">
        <v>396</v>
      </c>
      <c r="M30" s="336"/>
      <c r="N30" s="176" t="s">
        <v>544</v>
      </c>
      <c r="O30" s="336"/>
      <c r="P30" s="176" t="s">
        <v>396</v>
      </c>
      <c r="Q30" s="336"/>
      <c r="R30" s="176" t="s">
        <v>424</v>
      </c>
      <c r="S30" s="337"/>
      <c r="T30" s="176" t="s">
        <v>396</v>
      </c>
      <c r="U30" s="337"/>
      <c r="V30" s="24"/>
      <c r="Y30" s="176"/>
      <c r="Z30" s="336"/>
      <c r="AA30" s="176"/>
      <c r="AB30" s="336"/>
      <c r="AC30" s="176"/>
      <c r="AD30" s="336"/>
      <c r="AE30" s="176"/>
      <c r="AF30" s="336"/>
      <c r="AG30" s="176"/>
      <c r="AH30" s="336"/>
      <c r="AI30" s="176"/>
      <c r="AJ30" s="336"/>
      <c r="AK30" s="176"/>
      <c r="AL30" s="337"/>
      <c r="AM30" s="176"/>
      <c r="AN30" s="337"/>
    </row>
    <row r="31">
      <c r="B31" s="319"/>
      <c r="C31" s="319"/>
      <c r="F31" s="358" t="s">
        <v>410</v>
      </c>
      <c r="G31" s="360"/>
      <c r="H31" s="358" t="s">
        <v>424</v>
      </c>
      <c r="I31" s="360"/>
      <c r="J31" s="358" t="s">
        <v>410</v>
      </c>
      <c r="K31" s="360"/>
      <c r="L31" s="358" t="s">
        <v>415</v>
      </c>
      <c r="M31" s="360"/>
      <c r="N31" s="358" t="s">
        <v>545</v>
      </c>
      <c r="O31" s="360"/>
      <c r="P31" s="358" t="s">
        <v>415</v>
      </c>
      <c r="Q31" s="360"/>
      <c r="R31" s="358" t="s">
        <v>411</v>
      </c>
      <c r="S31" s="361"/>
      <c r="T31" s="358" t="s">
        <v>415</v>
      </c>
      <c r="U31" s="361"/>
      <c r="V31" s="24"/>
      <c r="Y31" s="358"/>
      <c r="Z31" s="360"/>
      <c r="AA31" s="358"/>
      <c r="AB31" s="360"/>
      <c r="AC31" s="358"/>
      <c r="AD31" s="360"/>
      <c r="AE31" s="358"/>
      <c r="AF31" s="360"/>
      <c r="AG31" s="358"/>
      <c r="AH31" s="360"/>
      <c r="AI31" s="358"/>
      <c r="AJ31" s="360"/>
      <c r="AK31" s="358"/>
      <c r="AL31" s="361"/>
      <c r="AM31" s="358"/>
      <c r="AN31" s="361"/>
    </row>
    <row r="32">
      <c r="B32" s="319"/>
      <c r="C32" s="319"/>
      <c r="F32" s="176" t="s">
        <v>500</v>
      </c>
      <c r="G32" s="336"/>
      <c r="H32" s="176" t="s">
        <v>436</v>
      </c>
      <c r="I32" s="336"/>
      <c r="J32" s="176" t="s">
        <v>503</v>
      </c>
      <c r="K32" s="336"/>
      <c r="L32" s="176" t="s">
        <v>546</v>
      </c>
      <c r="M32" s="336"/>
      <c r="N32" s="176" t="s">
        <v>547</v>
      </c>
      <c r="O32" s="336"/>
      <c r="P32" s="176" t="s">
        <v>436</v>
      </c>
      <c r="Q32" s="336"/>
      <c r="R32" s="176" t="s">
        <v>436</v>
      </c>
      <c r="S32" s="337"/>
      <c r="T32" s="176" t="s">
        <v>548</v>
      </c>
      <c r="U32" s="337"/>
      <c r="V32" s="24"/>
      <c r="Y32" s="176"/>
      <c r="Z32" s="336"/>
      <c r="AA32" s="176"/>
      <c r="AB32" s="336"/>
      <c r="AC32" s="176"/>
      <c r="AD32" s="336"/>
      <c r="AE32" s="176"/>
      <c r="AF32" s="336"/>
      <c r="AG32" s="176"/>
      <c r="AH32" s="336"/>
      <c r="AI32" s="176"/>
      <c r="AJ32" s="336"/>
      <c r="AK32" s="176"/>
      <c r="AL32" s="337"/>
      <c r="AM32" s="176"/>
      <c r="AN32" s="337"/>
    </row>
    <row r="33">
      <c r="B33" s="319"/>
      <c r="C33" s="319"/>
      <c r="F33" s="362" t="s">
        <v>436</v>
      </c>
      <c r="G33" s="363"/>
      <c r="H33" s="362" t="s">
        <v>501</v>
      </c>
      <c r="I33" s="363"/>
      <c r="J33" s="362" t="s">
        <v>436</v>
      </c>
      <c r="K33" s="363"/>
      <c r="L33" s="362" t="s">
        <v>549</v>
      </c>
      <c r="M33" s="363"/>
      <c r="N33" s="362" t="s">
        <v>550</v>
      </c>
      <c r="O33" s="363"/>
      <c r="P33" s="362" t="s">
        <v>551</v>
      </c>
      <c r="Q33" s="363"/>
      <c r="R33" s="362" t="s">
        <v>551</v>
      </c>
      <c r="S33" s="364"/>
      <c r="T33" s="362" t="s">
        <v>436</v>
      </c>
      <c r="U33" s="364"/>
      <c r="V33" s="24"/>
      <c r="Y33" s="362"/>
      <c r="Z33" s="363"/>
      <c r="AA33" s="362"/>
      <c r="AB33" s="363"/>
      <c r="AC33" s="362"/>
      <c r="AD33" s="363"/>
      <c r="AE33" s="362"/>
      <c r="AF33" s="363"/>
      <c r="AG33" s="362"/>
      <c r="AH33" s="363"/>
      <c r="AI33" s="362"/>
      <c r="AJ33" s="363"/>
      <c r="AK33" s="362"/>
      <c r="AL33" s="364"/>
      <c r="AM33" s="362"/>
      <c r="AN33" s="364"/>
    </row>
    <row r="34">
      <c r="B34" s="319"/>
      <c r="C34" s="319"/>
      <c r="D34" s="319"/>
      <c r="E34" s="319"/>
      <c r="F34" s="319"/>
      <c r="G34" s="319"/>
      <c r="V34" s="24"/>
      <c r="W34" s="319"/>
      <c r="X34" s="319"/>
      <c r="Y34" s="319"/>
      <c r="Z34" s="319"/>
    </row>
    <row r="35">
      <c r="B35" s="319"/>
      <c r="C35" s="319"/>
      <c r="D35" s="323" t="s">
        <v>552</v>
      </c>
      <c r="E35" s="324" t="s">
        <v>10</v>
      </c>
      <c r="F35" s="325" t="s">
        <v>83</v>
      </c>
      <c r="G35" s="326"/>
      <c r="H35" s="325" t="s">
        <v>553</v>
      </c>
      <c r="I35" s="326"/>
      <c r="J35" s="325" t="s">
        <v>86</v>
      </c>
      <c r="K35" s="326"/>
      <c r="L35" s="325" t="s">
        <v>89</v>
      </c>
      <c r="M35" s="326"/>
      <c r="N35" s="325" t="s">
        <v>94</v>
      </c>
      <c r="O35" s="326"/>
      <c r="P35" s="325" t="s">
        <v>96</v>
      </c>
      <c r="Q35" s="326"/>
      <c r="R35" s="325" t="s">
        <v>98</v>
      </c>
      <c r="S35" s="326"/>
      <c r="T35" s="325" t="s">
        <v>101</v>
      </c>
      <c r="U35" s="326"/>
      <c r="V35" s="24"/>
      <c r="W35" s="323" t="s">
        <v>552</v>
      </c>
      <c r="X35" s="324" t="s">
        <v>10</v>
      </c>
      <c r="Y35" s="325" t="s">
        <v>554</v>
      </c>
      <c r="Z35" s="326"/>
      <c r="AA35" s="325" t="s">
        <v>555</v>
      </c>
      <c r="AB35" s="326"/>
      <c r="AC35" s="325" t="s">
        <v>556</v>
      </c>
      <c r="AD35" s="326"/>
      <c r="AE35" s="325" t="s">
        <v>557</v>
      </c>
      <c r="AF35" s="326"/>
      <c r="AG35" s="325" t="s">
        <v>558</v>
      </c>
      <c r="AH35" s="326"/>
      <c r="AI35" s="325" t="s">
        <v>559</v>
      </c>
      <c r="AJ35" s="326"/>
      <c r="AK35" s="325" t="s">
        <v>560</v>
      </c>
      <c r="AL35" s="326"/>
      <c r="AM35" s="325" t="s">
        <v>561</v>
      </c>
      <c r="AN35" s="326"/>
    </row>
    <row r="36">
      <c r="F36" s="176" t="s">
        <v>394</v>
      </c>
      <c r="G36" s="329" t="s">
        <v>562</v>
      </c>
      <c r="H36" s="176" t="s">
        <v>563</v>
      </c>
      <c r="I36" s="329" t="s">
        <v>564</v>
      </c>
      <c r="J36" s="176" t="s">
        <v>484</v>
      </c>
      <c r="K36" s="329" t="s">
        <v>565</v>
      </c>
      <c r="L36" s="176" t="s">
        <v>484</v>
      </c>
      <c r="M36" s="329" t="s">
        <v>252</v>
      </c>
      <c r="N36" s="176" t="s">
        <v>394</v>
      </c>
      <c r="O36" s="329" t="s">
        <v>566</v>
      </c>
      <c r="P36" s="176" t="s">
        <v>458</v>
      </c>
      <c r="Q36" s="329" t="s">
        <v>238</v>
      </c>
      <c r="R36" s="176" t="s">
        <v>484</v>
      </c>
      <c r="S36" s="329" t="s">
        <v>230</v>
      </c>
      <c r="T36" s="176" t="s">
        <v>460</v>
      </c>
      <c r="U36" s="329" t="s">
        <v>566</v>
      </c>
      <c r="V36" s="24"/>
      <c r="Y36" s="176" t="s">
        <v>567</v>
      </c>
      <c r="Z36" s="329"/>
      <c r="AA36" s="176" t="s">
        <v>568</v>
      </c>
      <c r="AB36" s="329"/>
      <c r="AC36" s="176" t="s">
        <v>569</v>
      </c>
      <c r="AD36" s="329"/>
      <c r="AE36" s="176" t="s">
        <v>570</v>
      </c>
      <c r="AF36" s="329"/>
      <c r="AG36" s="176" t="s">
        <v>571</v>
      </c>
      <c r="AH36" s="329"/>
      <c r="AI36" s="176" t="s">
        <v>572</v>
      </c>
      <c r="AJ36" s="329"/>
      <c r="AK36" s="176" t="s">
        <v>468</v>
      </c>
      <c r="AL36" s="329"/>
      <c r="AM36" s="176" t="s">
        <v>573</v>
      </c>
      <c r="AN36" s="329"/>
    </row>
    <row r="37">
      <c r="F37" s="365" t="s">
        <v>402</v>
      </c>
      <c r="G37" s="366" t="s">
        <v>574</v>
      </c>
      <c r="H37" s="365" t="s">
        <v>396</v>
      </c>
      <c r="I37" s="366" t="s">
        <v>403</v>
      </c>
      <c r="J37" s="365" t="s">
        <v>473</v>
      </c>
      <c r="K37" s="366" t="s">
        <v>230</v>
      </c>
      <c r="L37" s="365" t="s">
        <v>473</v>
      </c>
      <c r="M37" s="366" t="s">
        <v>566</v>
      </c>
      <c r="N37" s="365" t="s">
        <v>396</v>
      </c>
      <c r="O37" s="366" t="s">
        <v>575</v>
      </c>
      <c r="P37" s="365" t="s">
        <v>576</v>
      </c>
      <c r="Q37" s="366" t="s">
        <v>262</v>
      </c>
      <c r="R37" s="365" t="s">
        <v>473</v>
      </c>
      <c r="S37" s="366" t="s">
        <v>566</v>
      </c>
      <c r="T37" s="365" t="s">
        <v>381</v>
      </c>
      <c r="U37" s="366" t="s">
        <v>483</v>
      </c>
      <c r="V37" s="24"/>
      <c r="Y37" s="365" t="s">
        <v>577</v>
      </c>
      <c r="Z37" s="366"/>
      <c r="AA37" s="365" t="s">
        <v>578</v>
      </c>
      <c r="AB37" s="366"/>
      <c r="AC37" s="365" t="s">
        <v>579</v>
      </c>
      <c r="AD37" s="366"/>
      <c r="AE37" s="365" t="s">
        <v>468</v>
      </c>
      <c r="AF37" s="366"/>
      <c r="AG37" s="365" t="s">
        <v>580</v>
      </c>
      <c r="AH37" s="366"/>
      <c r="AI37" s="365" t="s">
        <v>581</v>
      </c>
      <c r="AJ37" s="366"/>
      <c r="AK37" s="365" t="s">
        <v>482</v>
      </c>
      <c r="AL37" s="366"/>
      <c r="AM37" s="365"/>
      <c r="AN37" s="366"/>
    </row>
    <row r="38">
      <c r="F38" s="176" t="s">
        <v>396</v>
      </c>
      <c r="G38" s="329" t="s">
        <v>483</v>
      </c>
      <c r="H38" s="176" t="s">
        <v>415</v>
      </c>
      <c r="I38" s="329" t="s">
        <v>566</v>
      </c>
      <c r="J38" s="176" t="s">
        <v>396</v>
      </c>
      <c r="K38" s="329" t="s">
        <v>566</v>
      </c>
      <c r="L38" s="176" t="s">
        <v>396</v>
      </c>
      <c r="M38" s="329" t="s">
        <v>582</v>
      </c>
      <c r="N38" s="176" t="s">
        <v>415</v>
      </c>
      <c r="O38" s="329" t="s">
        <v>260</v>
      </c>
      <c r="P38" s="176" t="s">
        <v>402</v>
      </c>
      <c r="Q38" s="329" t="s">
        <v>426</v>
      </c>
      <c r="R38" s="176" t="s">
        <v>396</v>
      </c>
      <c r="S38" s="329" t="s">
        <v>250</v>
      </c>
      <c r="T38" s="176" t="s">
        <v>374</v>
      </c>
      <c r="U38" s="329" t="s">
        <v>533</v>
      </c>
      <c r="V38" s="24"/>
      <c r="Y38" s="176"/>
      <c r="Z38" s="329"/>
      <c r="AA38" s="176" t="s">
        <v>583</v>
      </c>
      <c r="AB38" s="329"/>
      <c r="AC38" s="176" t="s">
        <v>529</v>
      </c>
      <c r="AD38" s="329"/>
      <c r="AE38" s="176" t="s">
        <v>481</v>
      </c>
      <c r="AF38" s="329"/>
      <c r="AG38" s="176" t="s">
        <v>584</v>
      </c>
      <c r="AH38" s="329"/>
      <c r="AI38" s="176"/>
      <c r="AJ38" s="329"/>
      <c r="AK38" s="176" t="s">
        <v>481</v>
      </c>
      <c r="AL38" s="329"/>
      <c r="AM38" s="176"/>
      <c r="AN38" s="329"/>
    </row>
    <row r="39">
      <c r="F39" s="365" t="s">
        <v>424</v>
      </c>
      <c r="G39" s="366" t="s">
        <v>493</v>
      </c>
      <c r="H39" s="365" t="s">
        <v>425</v>
      </c>
      <c r="I39" s="366" t="s">
        <v>585</v>
      </c>
      <c r="J39" s="365" t="s">
        <v>586</v>
      </c>
      <c r="K39" s="366" t="s">
        <v>582</v>
      </c>
      <c r="L39" s="365" t="s">
        <v>587</v>
      </c>
      <c r="M39" s="366" t="s">
        <v>588</v>
      </c>
      <c r="N39" s="365" t="s">
        <v>548</v>
      </c>
      <c r="O39" s="366" t="s">
        <v>493</v>
      </c>
      <c r="P39" s="365" t="s">
        <v>424</v>
      </c>
      <c r="Q39" s="366" t="s">
        <v>263</v>
      </c>
      <c r="R39" s="365" t="s">
        <v>424</v>
      </c>
      <c r="S39" s="366" t="s">
        <v>582</v>
      </c>
      <c r="T39" s="365" t="s">
        <v>396</v>
      </c>
      <c r="U39" s="366" t="s">
        <v>398</v>
      </c>
      <c r="V39" s="327"/>
      <c r="Y39" s="365"/>
      <c r="Z39" s="366"/>
      <c r="AA39" s="365"/>
      <c r="AB39" s="366"/>
      <c r="AC39" s="365" t="s">
        <v>589</v>
      </c>
      <c r="AD39" s="366"/>
      <c r="AE39" s="365" t="s">
        <v>579</v>
      </c>
      <c r="AF39" s="366"/>
      <c r="AG39" s="365" t="s">
        <v>590</v>
      </c>
      <c r="AH39" s="366"/>
      <c r="AI39" s="365"/>
      <c r="AJ39" s="366"/>
      <c r="AK39" s="365" t="s">
        <v>579</v>
      </c>
      <c r="AL39" s="366"/>
      <c r="AM39" s="365"/>
      <c r="AN39" s="366"/>
    </row>
    <row r="40">
      <c r="F40" s="176" t="s">
        <v>411</v>
      </c>
      <c r="G40" s="336"/>
      <c r="H40" s="176" t="s">
        <v>591</v>
      </c>
      <c r="I40" s="336"/>
      <c r="J40" s="176" t="s">
        <v>592</v>
      </c>
      <c r="K40" s="336"/>
      <c r="L40" s="176" t="s">
        <v>592</v>
      </c>
      <c r="M40" s="336"/>
      <c r="N40" s="176" t="s">
        <v>593</v>
      </c>
      <c r="O40" s="336"/>
      <c r="P40" s="176" t="s">
        <v>411</v>
      </c>
      <c r="Q40" s="336"/>
      <c r="R40" s="176" t="s">
        <v>548</v>
      </c>
      <c r="S40" s="337"/>
      <c r="T40" s="176" t="s">
        <v>424</v>
      </c>
      <c r="U40" s="337"/>
      <c r="V40" s="24"/>
      <c r="Y40" s="176"/>
      <c r="Z40" s="336"/>
      <c r="AA40" s="176"/>
      <c r="AB40" s="336"/>
      <c r="AC40" s="176"/>
      <c r="AD40" s="336"/>
      <c r="AE40" s="176"/>
      <c r="AF40" s="336"/>
      <c r="AG40" s="176"/>
      <c r="AH40" s="336"/>
      <c r="AI40" s="176"/>
      <c r="AJ40" s="336"/>
      <c r="AK40" s="176" t="s">
        <v>594</v>
      </c>
      <c r="AL40" s="337"/>
      <c r="AM40" s="176"/>
      <c r="AN40" s="337"/>
    </row>
    <row r="41">
      <c r="F41" s="365" t="s">
        <v>539</v>
      </c>
      <c r="G41" s="367"/>
      <c r="H41" s="365" t="s">
        <v>586</v>
      </c>
      <c r="I41" s="367"/>
      <c r="J41" s="365" t="s">
        <v>436</v>
      </c>
      <c r="K41" s="367"/>
      <c r="L41" s="365" t="s">
        <v>436</v>
      </c>
      <c r="M41" s="367"/>
      <c r="N41" s="365" t="s">
        <v>592</v>
      </c>
      <c r="O41" s="367"/>
      <c r="P41" s="365" t="s">
        <v>415</v>
      </c>
      <c r="Q41" s="367"/>
      <c r="R41" s="365" t="s">
        <v>437</v>
      </c>
      <c r="S41" s="368"/>
      <c r="T41" s="365" t="s">
        <v>595</v>
      </c>
      <c r="U41" s="368"/>
      <c r="V41" s="24"/>
      <c r="Y41" s="365"/>
      <c r="Z41" s="367"/>
      <c r="AA41" s="365"/>
      <c r="AB41" s="367"/>
      <c r="AC41" s="365"/>
      <c r="AD41" s="367"/>
      <c r="AE41" s="365"/>
      <c r="AF41" s="367"/>
      <c r="AG41" s="365"/>
      <c r="AH41" s="367"/>
      <c r="AI41" s="365"/>
      <c r="AJ41" s="367"/>
      <c r="AK41" s="365"/>
      <c r="AL41" s="368"/>
      <c r="AM41" s="365"/>
      <c r="AN41" s="368"/>
    </row>
    <row r="42">
      <c r="F42" s="176" t="s">
        <v>596</v>
      </c>
      <c r="G42" s="336"/>
      <c r="H42" s="176" t="s">
        <v>592</v>
      </c>
      <c r="I42" s="336"/>
      <c r="J42" s="176" t="s">
        <v>597</v>
      </c>
      <c r="K42" s="336"/>
      <c r="L42" s="176" t="s">
        <v>598</v>
      </c>
      <c r="M42" s="336"/>
      <c r="N42" s="176" t="s">
        <v>436</v>
      </c>
      <c r="O42" s="336"/>
      <c r="P42" s="176" t="s">
        <v>436</v>
      </c>
      <c r="Q42" s="336"/>
      <c r="R42" s="176" t="s">
        <v>592</v>
      </c>
      <c r="S42" s="337"/>
      <c r="T42" s="176" t="s">
        <v>548</v>
      </c>
      <c r="U42" s="337"/>
      <c r="V42" s="24"/>
      <c r="Y42" s="176"/>
      <c r="Z42" s="336"/>
      <c r="AA42" s="176"/>
      <c r="AB42" s="336"/>
      <c r="AC42" s="176"/>
      <c r="AD42" s="336"/>
      <c r="AE42" s="176"/>
      <c r="AF42" s="336"/>
      <c r="AG42" s="176"/>
      <c r="AH42" s="336"/>
      <c r="AI42" s="176"/>
      <c r="AJ42" s="336"/>
      <c r="AK42" s="176"/>
      <c r="AL42" s="337"/>
      <c r="AM42" s="176"/>
      <c r="AN42" s="337"/>
    </row>
    <row r="43">
      <c r="F43" s="369" t="s">
        <v>436</v>
      </c>
      <c r="G43" s="370"/>
      <c r="H43" s="369" t="s">
        <v>436</v>
      </c>
      <c r="I43" s="370"/>
      <c r="J43" s="369" t="s">
        <v>599</v>
      </c>
      <c r="K43" s="370"/>
      <c r="L43" s="369" t="s">
        <v>600</v>
      </c>
      <c r="M43" s="370"/>
      <c r="N43" s="369" t="s">
        <v>597</v>
      </c>
      <c r="O43" s="370"/>
      <c r="P43" s="369" t="s">
        <v>446</v>
      </c>
      <c r="Q43" s="370"/>
      <c r="R43" s="369" t="s">
        <v>436</v>
      </c>
      <c r="S43" s="371"/>
      <c r="T43" s="369" t="s">
        <v>592</v>
      </c>
      <c r="U43" s="371"/>
      <c r="V43" s="24"/>
      <c r="Y43" s="369"/>
      <c r="Z43" s="370"/>
      <c r="AA43" s="369"/>
      <c r="AB43" s="370"/>
      <c r="AC43" s="369"/>
      <c r="AD43" s="370"/>
      <c r="AE43" s="369"/>
      <c r="AF43" s="370"/>
      <c r="AG43" s="369"/>
      <c r="AH43" s="370"/>
      <c r="AI43" s="369"/>
      <c r="AJ43" s="370"/>
      <c r="AK43" s="369"/>
      <c r="AL43" s="371"/>
      <c r="AM43" s="369"/>
      <c r="AN43" s="371"/>
    </row>
    <row r="44">
      <c r="V44" s="24"/>
    </row>
    <row r="45">
      <c r="D45" s="323" t="s">
        <v>601</v>
      </c>
      <c r="E45" s="324" t="s">
        <v>10</v>
      </c>
      <c r="F45" s="325" t="s">
        <v>602</v>
      </c>
      <c r="G45" s="326"/>
      <c r="H45" s="325" t="s">
        <v>109</v>
      </c>
      <c r="I45" s="326"/>
      <c r="J45" s="325" t="s">
        <v>111</v>
      </c>
      <c r="K45" s="326"/>
      <c r="L45" s="325" t="s">
        <v>117</v>
      </c>
      <c r="M45" s="326"/>
      <c r="N45" s="325" t="s">
        <v>120</v>
      </c>
      <c r="O45" s="326"/>
      <c r="P45" s="325" t="s">
        <v>122</v>
      </c>
      <c r="Q45" s="326"/>
      <c r="R45" s="325" t="s">
        <v>603</v>
      </c>
      <c r="S45" s="326"/>
      <c r="T45" s="325" t="s">
        <v>604</v>
      </c>
      <c r="U45" s="326"/>
      <c r="V45" s="24"/>
      <c r="W45" s="323" t="s">
        <v>601</v>
      </c>
      <c r="X45" s="324" t="s">
        <v>10</v>
      </c>
      <c r="Y45" s="325" t="s">
        <v>605</v>
      </c>
      <c r="Z45" s="326"/>
      <c r="AA45" s="325" t="s">
        <v>606</v>
      </c>
      <c r="AB45" s="326"/>
      <c r="AC45" s="325" t="s">
        <v>607</v>
      </c>
      <c r="AD45" s="326"/>
      <c r="AE45" s="325" t="s">
        <v>608</v>
      </c>
      <c r="AF45" s="326"/>
      <c r="AG45" s="325" t="s">
        <v>609</v>
      </c>
      <c r="AH45" s="326"/>
      <c r="AI45" s="325" t="s">
        <v>610</v>
      </c>
      <c r="AJ45" s="326"/>
      <c r="AK45" s="325" t="s">
        <v>611</v>
      </c>
      <c r="AL45" s="326"/>
      <c r="AM45" s="325" t="s">
        <v>612</v>
      </c>
      <c r="AN45" s="326"/>
    </row>
    <row r="46">
      <c r="F46" s="176" t="s">
        <v>379</v>
      </c>
      <c r="G46" s="329" t="s">
        <v>613</v>
      </c>
      <c r="H46" s="176" t="s">
        <v>460</v>
      </c>
      <c r="I46" s="329" t="s">
        <v>231</v>
      </c>
      <c r="J46" s="176" t="s">
        <v>381</v>
      </c>
      <c r="K46" s="329" t="s">
        <v>238</v>
      </c>
      <c r="L46" s="176" t="s">
        <v>402</v>
      </c>
      <c r="M46" s="329" t="s">
        <v>614</v>
      </c>
      <c r="N46" s="176" t="s">
        <v>381</v>
      </c>
      <c r="O46" s="329" t="s">
        <v>249</v>
      </c>
      <c r="P46" s="176" t="s">
        <v>458</v>
      </c>
      <c r="Q46" s="329" t="s">
        <v>615</v>
      </c>
      <c r="R46" s="176" t="s">
        <v>379</v>
      </c>
      <c r="S46" s="329" t="s">
        <v>242</v>
      </c>
      <c r="T46" s="176" t="s">
        <v>458</v>
      </c>
      <c r="U46" s="329" t="s">
        <v>242</v>
      </c>
      <c r="V46" s="24"/>
      <c r="Y46" s="176" t="s">
        <v>468</v>
      </c>
      <c r="Z46" s="329"/>
      <c r="AA46" s="176" t="s">
        <v>616</v>
      </c>
      <c r="AB46" s="329"/>
      <c r="AC46" s="176" t="s">
        <v>617</v>
      </c>
      <c r="AD46" s="329"/>
      <c r="AE46" s="176" t="s">
        <v>618</v>
      </c>
      <c r="AF46" s="329"/>
      <c r="AG46" s="176" t="s">
        <v>535</v>
      </c>
      <c r="AH46" s="329"/>
      <c r="AI46" s="176" t="s">
        <v>583</v>
      </c>
      <c r="AJ46" s="329"/>
      <c r="AK46" s="176" t="s">
        <v>619</v>
      </c>
      <c r="AL46" s="329"/>
      <c r="AM46" s="176" t="s">
        <v>468</v>
      </c>
      <c r="AN46" s="329"/>
    </row>
    <row r="47">
      <c r="F47" s="372" t="s">
        <v>458</v>
      </c>
      <c r="G47" s="373" t="s">
        <v>540</v>
      </c>
      <c r="H47" s="372" t="s">
        <v>484</v>
      </c>
      <c r="I47" s="373" t="s">
        <v>620</v>
      </c>
      <c r="J47" s="372" t="s">
        <v>458</v>
      </c>
      <c r="K47" s="373" t="s">
        <v>269</v>
      </c>
      <c r="L47" s="372" t="s">
        <v>396</v>
      </c>
      <c r="M47" s="373" t="s">
        <v>621</v>
      </c>
      <c r="N47" s="372" t="s">
        <v>473</v>
      </c>
      <c r="O47" s="373" t="s">
        <v>622</v>
      </c>
      <c r="P47" s="372" t="s">
        <v>396</v>
      </c>
      <c r="Q47" s="373" t="s">
        <v>249</v>
      </c>
      <c r="R47" s="372" t="s">
        <v>374</v>
      </c>
      <c r="S47" s="373" t="s">
        <v>562</v>
      </c>
      <c r="T47" s="372" t="s">
        <v>374</v>
      </c>
      <c r="U47" s="373" t="s">
        <v>520</v>
      </c>
      <c r="V47" s="24"/>
      <c r="Y47" s="372" t="s">
        <v>416</v>
      </c>
      <c r="Z47" s="373"/>
      <c r="AA47" s="372" t="s">
        <v>623</v>
      </c>
      <c r="AB47" s="373"/>
      <c r="AC47" s="372" t="s">
        <v>624</v>
      </c>
      <c r="AD47" s="373"/>
      <c r="AE47" s="372" t="s">
        <v>625</v>
      </c>
      <c r="AF47" s="373"/>
      <c r="AG47" s="372"/>
      <c r="AH47" s="373"/>
      <c r="AI47" s="372" t="s">
        <v>626</v>
      </c>
      <c r="AJ47" s="373"/>
      <c r="AK47" s="372" t="s">
        <v>482</v>
      </c>
      <c r="AL47" s="373"/>
      <c r="AM47" s="372" t="s">
        <v>627</v>
      </c>
      <c r="AN47" s="373"/>
    </row>
    <row r="48">
      <c r="F48" s="176" t="s">
        <v>424</v>
      </c>
      <c r="G48" s="329" t="s">
        <v>423</v>
      </c>
      <c r="H48" s="176" t="s">
        <v>473</v>
      </c>
      <c r="I48" s="329" t="s">
        <v>628</v>
      </c>
      <c r="J48" s="176" t="s">
        <v>629</v>
      </c>
      <c r="K48" s="329" t="s">
        <v>630</v>
      </c>
      <c r="L48" s="176" t="s">
        <v>392</v>
      </c>
      <c r="M48" s="329" t="s">
        <v>240</v>
      </c>
      <c r="N48" s="176" t="s">
        <v>402</v>
      </c>
      <c r="O48" s="329" t="s">
        <v>631</v>
      </c>
      <c r="P48" s="176" t="s">
        <v>401</v>
      </c>
      <c r="Q48" s="329" t="s">
        <v>566</v>
      </c>
      <c r="R48" s="176" t="s">
        <v>414</v>
      </c>
      <c r="S48" s="329" t="s">
        <v>265</v>
      </c>
      <c r="T48" s="176" t="s">
        <v>392</v>
      </c>
      <c r="U48" s="329" t="s">
        <v>240</v>
      </c>
      <c r="V48" s="24"/>
      <c r="Y48" s="176" t="s">
        <v>594</v>
      </c>
      <c r="Z48" s="329"/>
      <c r="AA48" s="176" t="s">
        <v>632</v>
      </c>
      <c r="AB48" s="329"/>
      <c r="AC48" s="176"/>
      <c r="AD48" s="329"/>
      <c r="AE48" s="176"/>
      <c r="AF48" s="329"/>
      <c r="AG48" s="176"/>
      <c r="AH48" s="329"/>
      <c r="AI48" s="176" t="s">
        <v>633</v>
      </c>
      <c r="AJ48" s="329"/>
      <c r="AK48" s="176"/>
      <c r="AL48" s="329"/>
      <c r="AM48" s="176"/>
      <c r="AN48" s="329"/>
    </row>
    <row r="49">
      <c r="F49" s="372" t="s">
        <v>411</v>
      </c>
      <c r="G49" s="373" t="s">
        <v>263</v>
      </c>
      <c r="H49" s="372" t="s">
        <v>413</v>
      </c>
      <c r="I49" s="373" t="s">
        <v>493</v>
      </c>
      <c r="J49" s="372" t="s">
        <v>424</v>
      </c>
      <c r="K49" s="373" t="s">
        <v>263</v>
      </c>
      <c r="L49" s="372" t="s">
        <v>539</v>
      </c>
      <c r="M49" s="373" t="s">
        <v>398</v>
      </c>
      <c r="N49" s="372" t="s">
        <v>396</v>
      </c>
      <c r="O49" s="373" t="s">
        <v>538</v>
      </c>
      <c r="P49" s="372" t="s">
        <v>424</v>
      </c>
      <c r="Q49" s="373" t="s">
        <v>420</v>
      </c>
      <c r="R49" s="372" t="s">
        <v>424</v>
      </c>
      <c r="S49" s="373" t="s">
        <v>574</v>
      </c>
      <c r="T49" s="372" t="s">
        <v>539</v>
      </c>
      <c r="U49" s="373" t="s">
        <v>634</v>
      </c>
      <c r="V49" s="24"/>
      <c r="Y49" s="372"/>
      <c r="Z49" s="373"/>
      <c r="AA49" s="372"/>
      <c r="AB49" s="373"/>
      <c r="AC49" s="372"/>
      <c r="AD49" s="373"/>
      <c r="AE49" s="372"/>
      <c r="AF49" s="373"/>
      <c r="AG49" s="372"/>
      <c r="AH49" s="373"/>
      <c r="AI49" s="372" t="s">
        <v>635</v>
      </c>
      <c r="AJ49" s="373"/>
      <c r="AK49" s="372"/>
      <c r="AL49" s="373"/>
      <c r="AM49" s="372"/>
      <c r="AN49" s="373"/>
    </row>
    <row r="50">
      <c r="F50" s="176" t="s">
        <v>415</v>
      </c>
      <c r="G50" s="336"/>
      <c r="H50" s="176" t="s">
        <v>396</v>
      </c>
      <c r="I50" s="336"/>
      <c r="J50" s="176" t="s">
        <v>411</v>
      </c>
      <c r="K50" s="336"/>
      <c r="L50" s="176" t="s">
        <v>415</v>
      </c>
      <c r="M50" s="336"/>
      <c r="N50" s="176" t="s">
        <v>424</v>
      </c>
      <c r="O50" s="336"/>
      <c r="P50" s="176" t="s">
        <v>411</v>
      </c>
      <c r="Q50" s="336"/>
      <c r="R50" s="176" t="s">
        <v>411</v>
      </c>
      <c r="S50" s="337"/>
      <c r="T50" s="176" t="s">
        <v>415</v>
      </c>
      <c r="U50" s="337"/>
      <c r="V50" s="24"/>
      <c r="Y50" s="176"/>
      <c r="Z50" s="336"/>
      <c r="AA50" s="176"/>
      <c r="AB50" s="336"/>
      <c r="AC50" s="176"/>
      <c r="AD50" s="336"/>
      <c r="AE50" s="176"/>
      <c r="AF50" s="336"/>
      <c r="AG50" s="176"/>
      <c r="AH50" s="336"/>
      <c r="AI50" s="176"/>
      <c r="AJ50" s="336"/>
      <c r="AK50" s="176"/>
      <c r="AL50" s="337"/>
      <c r="AM50" s="176"/>
      <c r="AN50" s="337"/>
    </row>
    <row r="51">
      <c r="F51" s="372" t="s">
        <v>437</v>
      </c>
      <c r="G51" s="374"/>
      <c r="H51" s="372" t="s">
        <v>436</v>
      </c>
      <c r="I51" s="374"/>
      <c r="J51" s="372" t="s">
        <v>636</v>
      </c>
      <c r="K51" s="374"/>
      <c r="L51" s="372" t="s">
        <v>637</v>
      </c>
      <c r="M51" s="374"/>
      <c r="N51" s="372" t="s">
        <v>638</v>
      </c>
      <c r="O51" s="374"/>
      <c r="P51" s="372" t="s">
        <v>415</v>
      </c>
      <c r="Q51" s="374"/>
      <c r="R51" s="372" t="s">
        <v>437</v>
      </c>
      <c r="S51" s="375"/>
      <c r="T51" s="372" t="s">
        <v>639</v>
      </c>
      <c r="U51" s="375"/>
      <c r="V51" s="24"/>
      <c r="Y51" s="372"/>
      <c r="Z51" s="374"/>
      <c r="AA51" s="372"/>
      <c r="AB51" s="374"/>
      <c r="AC51" s="372"/>
      <c r="AD51" s="374"/>
      <c r="AE51" s="372"/>
      <c r="AF51" s="374"/>
      <c r="AG51" s="372"/>
      <c r="AH51" s="374"/>
      <c r="AI51" s="372"/>
      <c r="AJ51" s="374"/>
      <c r="AK51" s="372"/>
      <c r="AL51" s="375"/>
      <c r="AM51" s="372"/>
      <c r="AN51" s="375"/>
    </row>
    <row r="52">
      <c r="F52" s="176" t="s">
        <v>592</v>
      </c>
      <c r="G52" s="336"/>
      <c r="H52" s="176" t="s">
        <v>640</v>
      </c>
      <c r="I52" s="336"/>
      <c r="J52" s="176" t="s">
        <v>641</v>
      </c>
      <c r="K52" s="336"/>
      <c r="L52" s="176" t="s">
        <v>642</v>
      </c>
      <c r="M52" s="336"/>
      <c r="N52" s="176" t="s">
        <v>436</v>
      </c>
      <c r="O52" s="336"/>
      <c r="P52" s="176" t="s">
        <v>592</v>
      </c>
      <c r="Q52" s="336"/>
      <c r="R52" s="176" t="s">
        <v>436</v>
      </c>
      <c r="S52" s="337"/>
      <c r="T52" s="176" t="s">
        <v>643</v>
      </c>
      <c r="U52" s="337"/>
      <c r="V52" s="24"/>
      <c r="Y52" s="176"/>
      <c r="Z52" s="336"/>
      <c r="AA52" s="176"/>
      <c r="AB52" s="336"/>
      <c r="AC52" s="176"/>
      <c r="AD52" s="336"/>
      <c r="AE52" s="176"/>
      <c r="AF52" s="336"/>
      <c r="AG52" s="176"/>
      <c r="AH52" s="336"/>
      <c r="AI52" s="176"/>
      <c r="AJ52" s="336"/>
      <c r="AK52" s="176"/>
      <c r="AL52" s="337"/>
      <c r="AM52" s="176"/>
      <c r="AN52" s="337"/>
    </row>
    <row r="53">
      <c r="F53" s="376" t="s">
        <v>436</v>
      </c>
      <c r="G53" s="377"/>
      <c r="H53" s="376" t="s">
        <v>546</v>
      </c>
      <c r="I53" s="377"/>
      <c r="J53" s="376" t="s">
        <v>446</v>
      </c>
      <c r="K53" s="377"/>
      <c r="L53" s="376" t="s">
        <v>592</v>
      </c>
      <c r="M53" s="377"/>
      <c r="N53" s="376" t="s">
        <v>595</v>
      </c>
      <c r="O53" s="377"/>
      <c r="P53" s="376" t="s">
        <v>644</v>
      </c>
      <c r="Q53" s="377"/>
      <c r="R53" s="376" t="s">
        <v>645</v>
      </c>
      <c r="S53" s="378"/>
      <c r="T53" s="376" t="s">
        <v>436</v>
      </c>
      <c r="U53" s="378"/>
      <c r="V53" s="24"/>
      <c r="Y53" s="376"/>
      <c r="Z53" s="377"/>
      <c r="AA53" s="376"/>
      <c r="AB53" s="377"/>
      <c r="AC53" s="376"/>
      <c r="AD53" s="377"/>
      <c r="AE53" s="376"/>
      <c r="AF53" s="377"/>
      <c r="AG53" s="376"/>
      <c r="AH53" s="377"/>
      <c r="AI53" s="376"/>
      <c r="AJ53" s="377"/>
      <c r="AK53" s="376"/>
      <c r="AL53" s="378"/>
      <c r="AM53" s="376"/>
      <c r="AN53" s="378"/>
    </row>
    <row r="54">
      <c r="V54" s="24"/>
    </row>
    <row r="55">
      <c r="D55" s="323" t="s">
        <v>646</v>
      </c>
      <c r="E55" s="324" t="s">
        <v>10</v>
      </c>
      <c r="F55" s="325" t="s">
        <v>127</v>
      </c>
      <c r="G55" s="326"/>
      <c r="H55" s="325" t="s">
        <v>130</v>
      </c>
      <c r="I55" s="326"/>
      <c r="J55" s="325" t="s">
        <v>131</v>
      </c>
      <c r="K55" s="326"/>
      <c r="L55" s="325" t="s">
        <v>132</v>
      </c>
      <c r="M55" s="326"/>
      <c r="N55" s="325" t="s">
        <v>136</v>
      </c>
      <c r="O55" s="326"/>
      <c r="P55" s="325" t="s">
        <v>138</v>
      </c>
      <c r="Q55" s="326"/>
      <c r="R55" s="325" t="s">
        <v>141</v>
      </c>
      <c r="S55" s="326"/>
      <c r="T55" s="325" t="s">
        <v>145</v>
      </c>
      <c r="U55" s="326"/>
      <c r="V55" s="24"/>
      <c r="W55" s="323" t="s">
        <v>646</v>
      </c>
      <c r="X55" s="324" t="s">
        <v>10</v>
      </c>
      <c r="Y55" s="325" t="s">
        <v>647</v>
      </c>
      <c r="Z55" s="326"/>
      <c r="AA55" s="325" t="s">
        <v>648</v>
      </c>
      <c r="AB55" s="326"/>
      <c r="AC55" s="325" t="s">
        <v>649</v>
      </c>
      <c r="AD55" s="326"/>
      <c r="AE55" s="325" t="s">
        <v>650</v>
      </c>
      <c r="AF55" s="326"/>
      <c r="AG55" s="325" t="s">
        <v>651</v>
      </c>
      <c r="AH55" s="326"/>
      <c r="AI55" s="325" t="s">
        <v>652</v>
      </c>
      <c r="AJ55" s="326"/>
      <c r="AK55" s="325" t="s">
        <v>653</v>
      </c>
      <c r="AL55" s="326"/>
      <c r="AM55" s="325" t="s">
        <v>654</v>
      </c>
      <c r="AN55" s="326"/>
    </row>
    <row r="56">
      <c r="F56" s="176" t="s">
        <v>374</v>
      </c>
      <c r="G56" s="329" t="s">
        <v>655</v>
      </c>
      <c r="H56" s="176" t="s">
        <v>374</v>
      </c>
      <c r="I56" s="329" t="s">
        <v>615</v>
      </c>
      <c r="J56" s="176" t="s">
        <v>381</v>
      </c>
      <c r="K56" s="329" t="s">
        <v>656</v>
      </c>
      <c r="L56" s="176" t="s">
        <v>381</v>
      </c>
      <c r="M56" s="329" t="s">
        <v>615</v>
      </c>
      <c r="N56" s="176" t="s">
        <v>473</v>
      </c>
      <c r="O56" s="329" t="s">
        <v>615</v>
      </c>
      <c r="P56" s="176" t="s">
        <v>381</v>
      </c>
      <c r="Q56" s="329" t="s">
        <v>657</v>
      </c>
      <c r="R56" s="176" t="s">
        <v>381</v>
      </c>
      <c r="S56" s="329" t="s">
        <v>655</v>
      </c>
      <c r="T56" s="176" t="s">
        <v>473</v>
      </c>
      <c r="U56" s="329" t="s">
        <v>613</v>
      </c>
      <c r="V56" s="327"/>
      <c r="Y56" s="176" t="s">
        <v>658</v>
      </c>
      <c r="Z56" s="329"/>
      <c r="AA56" s="176" t="s">
        <v>658</v>
      </c>
      <c r="AB56" s="329"/>
      <c r="AC56" s="176" t="s">
        <v>659</v>
      </c>
      <c r="AD56" s="329"/>
      <c r="AE56" s="176" t="s">
        <v>660</v>
      </c>
      <c r="AF56" s="329"/>
      <c r="AG56" s="176" t="s">
        <v>660</v>
      </c>
      <c r="AH56" s="329"/>
      <c r="AI56" s="176" t="s">
        <v>661</v>
      </c>
      <c r="AJ56" s="329"/>
      <c r="AK56" s="176" t="s">
        <v>658</v>
      </c>
      <c r="AL56" s="329"/>
      <c r="AM56" s="176" t="s">
        <v>662</v>
      </c>
      <c r="AN56" s="329"/>
    </row>
    <row r="57">
      <c r="F57" s="379" t="s">
        <v>402</v>
      </c>
      <c r="G57" s="380" t="s">
        <v>615</v>
      </c>
      <c r="H57" s="379" t="s">
        <v>424</v>
      </c>
      <c r="I57" s="380" t="s">
        <v>275</v>
      </c>
      <c r="J57" s="379" t="s">
        <v>402</v>
      </c>
      <c r="K57" s="380" t="s">
        <v>483</v>
      </c>
      <c r="L57" s="379" t="s">
        <v>374</v>
      </c>
      <c r="M57" s="380" t="s">
        <v>470</v>
      </c>
      <c r="N57" s="379" t="s">
        <v>374</v>
      </c>
      <c r="O57" s="380" t="s">
        <v>663</v>
      </c>
      <c r="P57" s="379" t="s">
        <v>379</v>
      </c>
      <c r="Q57" s="380" t="s">
        <v>615</v>
      </c>
      <c r="R57" s="379" t="s">
        <v>473</v>
      </c>
      <c r="S57" s="380" t="s">
        <v>483</v>
      </c>
      <c r="T57" s="379" t="s">
        <v>374</v>
      </c>
      <c r="U57" s="380" t="s">
        <v>657</v>
      </c>
      <c r="V57" s="24"/>
      <c r="Y57" s="379" t="s">
        <v>482</v>
      </c>
      <c r="Z57" s="380"/>
      <c r="AA57" s="379" t="s">
        <v>664</v>
      </c>
      <c r="AB57" s="380"/>
      <c r="AC57" s="379" t="s">
        <v>482</v>
      </c>
      <c r="AD57" s="380"/>
      <c r="AE57" s="379" t="s">
        <v>665</v>
      </c>
      <c r="AF57" s="380"/>
      <c r="AG57" s="379" t="s">
        <v>666</v>
      </c>
      <c r="AH57" s="380"/>
      <c r="AI57" s="379" t="s">
        <v>667</v>
      </c>
      <c r="AJ57" s="380"/>
      <c r="AK57" s="379" t="s">
        <v>668</v>
      </c>
      <c r="AL57" s="380"/>
      <c r="AM57" s="379" t="s">
        <v>661</v>
      </c>
      <c r="AN57" s="380"/>
    </row>
    <row r="58">
      <c r="F58" s="176" t="s">
        <v>396</v>
      </c>
      <c r="G58" s="329" t="s">
        <v>483</v>
      </c>
      <c r="H58" s="176" t="s">
        <v>415</v>
      </c>
      <c r="I58" s="329" t="s">
        <v>230</v>
      </c>
      <c r="J58" s="176" t="s">
        <v>396</v>
      </c>
      <c r="K58" s="329" t="s">
        <v>277</v>
      </c>
      <c r="L58" s="176" t="s">
        <v>402</v>
      </c>
      <c r="M58" s="329" t="s">
        <v>669</v>
      </c>
      <c r="N58" s="176" t="s">
        <v>414</v>
      </c>
      <c r="O58" s="329" t="s">
        <v>483</v>
      </c>
      <c r="P58" s="176" t="s">
        <v>394</v>
      </c>
      <c r="Q58" s="329" t="s">
        <v>669</v>
      </c>
      <c r="R58" s="176" t="s">
        <v>374</v>
      </c>
      <c r="S58" s="329" t="s">
        <v>260</v>
      </c>
      <c r="T58" s="381" t="s">
        <v>402</v>
      </c>
      <c r="U58" s="329" t="s">
        <v>615</v>
      </c>
      <c r="V58" s="24"/>
      <c r="Y58" s="176" t="s">
        <v>670</v>
      </c>
      <c r="Z58" s="329"/>
      <c r="AA58" s="176" t="s">
        <v>671</v>
      </c>
      <c r="AB58" s="329"/>
      <c r="AC58" s="176" t="s">
        <v>492</v>
      </c>
      <c r="AD58" s="329"/>
      <c r="AE58" s="176" t="s">
        <v>672</v>
      </c>
      <c r="AF58" s="329"/>
      <c r="AG58" s="176" t="s">
        <v>673</v>
      </c>
      <c r="AH58" s="329"/>
      <c r="AI58" s="176" t="s">
        <v>674</v>
      </c>
      <c r="AJ58" s="329"/>
      <c r="AK58" s="176"/>
      <c r="AL58" s="329"/>
      <c r="AM58" s="176" t="s">
        <v>668</v>
      </c>
      <c r="AN58" s="329"/>
    </row>
    <row r="59">
      <c r="F59" s="379" t="s">
        <v>424</v>
      </c>
      <c r="G59" s="380" t="s">
        <v>656</v>
      </c>
      <c r="H59" s="379" t="s">
        <v>548</v>
      </c>
      <c r="I59" s="380" t="s">
        <v>675</v>
      </c>
      <c r="J59" s="379" t="s">
        <v>437</v>
      </c>
      <c r="K59" s="380" t="s">
        <v>675</v>
      </c>
      <c r="L59" s="379" t="s">
        <v>396</v>
      </c>
      <c r="M59" s="380" t="s">
        <v>656</v>
      </c>
      <c r="N59" s="379" t="s">
        <v>424</v>
      </c>
      <c r="O59" s="380" t="s">
        <v>656</v>
      </c>
      <c r="P59" s="379" t="s">
        <v>374</v>
      </c>
      <c r="Q59" s="380" t="s">
        <v>483</v>
      </c>
      <c r="R59" s="379" t="s">
        <v>402</v>
      </c>
      <c r="S59" s="380" t="s">
        <v>277</v>
      </c>
      <c r="T59" s="379" t="s">
        <v>396</v>
      </c>
      <c r="U59" s="380" t="s">
        <v>483</v>
      </c>
      <c r="V59" s="24"/>
      <c r="Y59" s="379"/>
      <c r="Z59" s="380"/>
      <c r="AA59" s="379"/>
      <c r="AB59" s="380"/>
      <c r="AC59" s="379"/>
      <c r="AD59" s="380"/>
      <c r="AE59" s="379" t="s">
        <v>676</v>
      </c>
      <c r="AF59" s="380"/>
      <c r="AG59" s="379"/>
      <c r="AH59" s="380"/>
      <c r="AI59" s="379" t="s">
        <v>664</v>
      </c>
      <c r="AJ59" s="380"/>
      <c r="AK59" s="379"/>
      <c r="AL59" s="380"/>
      <c r="AM59" s="379"/>
      <c r="AN59" s="380"/>
    </row>
    <row r="60">
      <c r="F60" s="176" t="s">
        <v>437</v>
      </c>
      <c r="G60" s="336"/>
      <c r="H60" s="176" t="s">
        <v>677</v>
      </c>
      <c r="I60" s="336"/>
      <c r="J60" s="176" t="s">
        <v>436</v>
      </c>
      <c r="K60" s="336"/>
      <c r="L60" s="176" t="s">
        <v>424</v>
      </c>
      <c r="M60" s="336"/>
      <c r="N60" s="176" t="s">
        <v>549</v>
      </c>
      <c r="O60" s="336"/>
      <c r="P60" s="176" t="s">
        <v>549</v>
      </c>
      <c r="Q60" s="336"/>
      <c r="R60" s="176" t="s">
        <v>396</v>
      </c>
      <c r="S60" s="337"/>
      <c r="T60" s="176" t="s">
        <v>549</v>
      </c>
      <c r="U60" s="337"/>
      <c r="V60" s="24"/>
      <c r="Y60" s="176"/>
      <c r="Z60" s="336"/>
      <c r="AA60" s="176"/>
      <c r="AB60" s="336"/>
      <c r="AC60" s="176"/>
      <c r="AD60" s="336"/>
      <c r="AE60" s="176"/>
      <c r="AF60" s="336"/>
      <c r="AG60" s="176"/>
      <c r="AH60" s="336"/>
      <c r="AI60" s="176" t="s">
        <v>671</v>
      </c>
      <c r="AJ60" s="336"/>
      <c r="AK60" s="176"/>
      <c r="AL60" s="337"/>
      <c r="AM60" s="176"/>
      <c r="AN60" s="337"/>
    </row>
    <row r="61">
      <c r="F61" s="379" t="s">
        <v>549</v>
      </c>
      <c r="G61" s="382"/>
      <c r="H61" s="379" t="s">
        <v>436</v>
      </c>
      <c r="I61" s="382"/>
      <c r="J61" s="379" t="s">
        <v>549</v>
      </c>
      <c r="K61" s="382"/>
      <c r="L61" s="379" t="s">
        <v>592</v>
      </c>
      <c r="M61" s="382"/>
      <c r="N61" s="379" t="s">
        <v>595</v>
      </c>
      <c r="O61" s="382"/>
      <c r="P61" s="379" t="s">
        <v>678</v>
      </c>
      <c r="Q61" s="382"/>
      <c r="R61" s="379" t="s">
        <v>424</v>
      </c>
      <c r="S61" s="383"/>
      <c r="T61" s="379" t="s">
        <v>437</v>
      </c>
      <c r="U61" s="383"/>
      <c r="V61" s="24"/>
      <c r="Y61" s="379"/>
      <c r="Z61" s="382"/>
      <c r="AA61" s="379"/>
      <c r="AB61" s="382"/>
      <c r="AC61" s="379"/>
      <c r="AD61" s="382"/>
      <c r="AE61" s="379"/>
      <c r="AF61" s="382"/>
      <c r="AG61" s="379"/>
      <c r="AH61" s="382"/>
      <c r="AI61" s="379"/>
      <c r="AJ61" s="382"/>
      <c r="AK61" s="379"/>
      <c r="AL61" s="383"/>
      <c r="AM61" s="379"/>
      <c r="AN61" s="383"/>
    </row>
    <row r="62">
      <c r="F62" s="176" t="s">
        <v>678</v>
      </c>
      <c r="G62" s="336"/>
      <c r="H62" s="176" t="s">
        <v>549</v>
      </c>
      <c r="I62" s="336"/>
      <c r="J62" s="176" t="s">
        <v>678</v>
      </c>
      <c r="K62" s="336"/>
      <c r="L62" s="176" t="s">
        <v>549</v>
      </c>
      <c r="M62" s="336"/>
      <c r="N62" s="176" t="s">
        <v>678</v>
      </c>
      <c r="O62" s="336"/>
      <c r="P62" s="176" t="s">
        <v>644</v>
      </c>
      <c r="Q62" s="336"/>
      <c r="R62" s="176" t="s">
        <v>437</v>
      </c>
      <c r="S62" s="337"/>
      <c r="T62" s="176" t="s">
        <v>592</v>
      </c>
      <c r="U62" s="337"/>
      <c r="V62" s="24"/>
      <c r="Y62" s="176"/>
      <c r="Z62" s="336"/>
      <c r="AA62" s="176"/>
      <c r="AB62" s="336"/>
      <c r="AC62" s="176"/>
      <c r="AD62" s="336"/>
      <c r="AE62" s="176"/>
      <c r="AF62" s="336"/>
      <c r="AG62" s="176"/>
      <c r="AH62" s="336"/>
      <c r="AI62" s="176"/>
      <c r="AJ62" s="336"/>
      <c r="AK62" s="176"/>
      <c r="AL62" s="337"/>
      <c r="AM62" s="176"/>
      <c r="AN62" s="337"/>
    </row>
    <row r="63">
      <c r="F63" s="384" t="s">
        <v>597</v>
      </c>
      <c r="G63" s="385"/>
      <c r="H63" s="384" t="s">
        <v>597</v>
      </c>
      <c r="I63" s="385"/>
      <c r="J63" s="384" t="s">
        <v>597</v>
      </c>
      <c r="K63" s="385"/>
      <c r="L63" s="384" t="s">
        <v>597</v>
      </c>
      <c r="M63" s="385"/>
      <c r="N63" s="384" t="s">
        <v>597</v>
      </c>
      <c r="O63" s="385"/>
      <c r="P63" s="384" t="s">
        <v>597</v>
      </c>
      <c r="Q63" s="385"/>
      <c r="R63" s="384" t="s">
        <v>597</v>
      </c>
      <c r="S63" s="386"/>
      <c r="T63" s="384" t="s">
        <v>597</v>
      </c>
      <c r="U63" s="386"/>
      <c r="V63" s="24"/>
      <c r="Y63" s="384"/>
      <c r="Z63" s="385"/>
      <c r="AA63" s="384"/>
      <c r="AB63" s="385"/>
      <c r="AC63" s="384"/>
      <c r="AD63" s="385"/>
      <c r="AE63" s="384"/>
      <c r="AF63" s="385"/>
      <c r="AG63" s="384"/>
      <c r="AH63" s="385"/>
      <c r="AI63" s="384"/>
      <c r="AJ63" s="385"/>
      <c r="AK63" s="384"/>
      <c r="AL63" s="386"/>
      <c r="AM63" s="384"/>
      <c r="AN63" s="386"/>
    </row>
    <row r="64">
      <c r="V64" s="24"/>
    </row>
    <row r="65">
      <c r="D65" s="323" t="s">
        <v>679</v>
      </c>
      <c r="E65" s="324" t="s">
        <v>10</v>
      </c>
      <c r="F65" s="325" t="s">
        <v>147</v>
      </c>
      <c r="G65" s="326"/>
      <c r="H65" s="325" t="s">
        <v>151</v>
      </c>
      <c r="I65" s="326"/>
      <c r="J65" s="325" t="s">
        <v>152</v>
      </c>
      <c r="K65" s="326"/>
      <c r="L65" s="325" t="s">
        <v>680</v>
      </c>
      <c r="M65" s="326"/>
      <c r="N65" s="325" t="s">
        <v>154</v>
      </c>
      <c r="O65" s="326"/>
      <c r="P65" s="325" t="s">
        <v>159</v>
      </c>
      <c r="Q65" s="326"/>
      <c r="R65" s="325" t="s">
        <v>160</v>
      </c>
      <c r="S65" s="326"/>
      <c r="T65" s="325" t="s">
        <v>162</v>
      </c>
      <c r="U65" s="326"/>
      <c r="V65" s="24"/>
      <c r="W65" s="323" t="s">
        <v>679</v>
      </c>
      <c r="X65" s="324" t="s">
        <v>10</v>
      </c>
      <c r="Y65" s="325" t="s">
        <v>681</v>
      </c>
      <c r="Z65" s="326"/>
      <c r="AA65" s="325" t="s">
        <v>682</v>
      </c>
      <c r="AB65" s="326"/>
      <c r="AC65" s="325" t="s">
        <v>683</v>
      </c>
      <c r="AD65" s="326"/>
      <c r="AE65" s="325" t="s">
        <v>684</v>
      </c>
      <c r="AF65" s="326"/>
      <c r="AG65" s="325" t="s">
        <v>685</v>
      </c>
      <c r="AH65" s="326"/>
      <c r="AI65" s="325" t="s">
        <v>686</v>
      </c>
      <c r="AJ65" s="326"/>
      <c r="AK65" s="325" t="s">
        <v>687</v>
      </c>
      <c r="AL65" s="326"/>
      <c r="AM65" s="325" t="s">
        <v>688</v>
      </c>
      <c r="AN65" s="326"/>
    </row>
    <row r="66">
      <c r="F66" s="176" t="s">
        <v>379</v>
      </c>
      <c r="G66" s="329" t="s">
        <v>238</v>
      </c>
      <c r="H66" s="176" t="s">
        <v>379</v>
      </c>
      <c r="I66" s="329" t="s">
        <v>689</v>
      </c>
      <c r="J66" s="176" t="s">
        <v>458</v>
      </c>
      <c r="K66" s="329" t="s">
        <v>459</v>
      </c>
      <c r="L66" s="176" t="s">
        <v>473</v>
      </c>
      <c r="M66" s="329" t="s">
        <v>459</v>
      </c>
      <c r="N66" s="176" t="s">
        <v>381</v>
      </c>
      <c r="O66" s="329" t="s">
        <v>690</v>
      </c>
      <c r="P66" s="176" t="s">
        <v>374</v>
      </c>
      <c r="Q66" s="329" t="s">
        <v>657</v>
      </c>
      <c r="R66" s="176" t="s">
        <v>381</v>
      </c>
      <c r="S66" s="329" t="s">
        <v>459</v>
      </c>
      <c r="T66" s="176" t="s">
        <v>563</v>
      </c>
      <c r="U66" s="329" t="s">
        <v>657</v>
      </c>
      <c r="V66" s="24"/>
      <c r="Y66" s="176" t="s">
        <v>691</v>
      </c>
      <c r="Z66" s="329"/>
      <c r="AA66" s="176" t="s">
        <v>583</v>
      </c>
      <c r="AB66" s="329"/>
      <c r="AC66" s="176" t="s">
        <v>468</v>
      </c>
      <c r="AD66" s="329"/>
      <c r="AE66" s="176" t="s">
        <v>662</v>
      </c>
      <c r="AF66" s="329"/>
      <c r="AG66" s="176" t="s">
        <v>626</v>
      </c>
      <c r="AH66" s="329"/>
      <c r="AI66" s="176" t="s">
        <v>692</v>
      </c>
      <c r="AJ66" s="329"/>
      <c r="AK66" s="176" t="s">
        <v>662</v>
      </c>
      <c r="AL66" s="329"/>
      <c r="AM66" s="176" t="s">
        <v>693</v>
      </c>
      <c r="AN66" s="329"/>
    </row>
    <row r="67">
      <c r="F67" s="387" t="s">
        <v>458</v>
      </c>
      <c r="G67" s="388" t="s">
        <v>459</v>
      </c>
      <c r="H67" s="387" t="s">
        <v>374</v>
      </c>
      <c r="I67" s="388" t="s">
        <v>694</v>
      </c>
      <c r="J67" s="387" t="s">
        <v>374</v>
      </c>
      <c r="K67" s="388" t="s">
        <v>689</v>
      </c>
      <c r="L67" s="387" t="s">
        <v>394</v>
      </c>
      <c r="M67" s="388" t="s">
        <v>657</v>
      </c>
      <c r="N67" s="387" t="s">
        <v>374</v>
      </c>
      <c r="O67" s="388" t="s">
        <v>657</v>
      </c>
      <c r="P67" s="387" t="s">
        <v>394</v>
      </c>
      <c r="Q67" s="388" t="s">
        <v>695</v>
      </c>
      <c r="R67" s="387" t="s">
        <v>473</v>
      </c>
      <c r="S67" s="388" t="s">
        <v>657</v>
      </c>
      <c r="T67" s="387" t="s">
        <v>394</v>
      </c>
      <c r="U67" s="388" t="s">
        <v>696</v>
      </c>
      <c r="V67" s="24"/>
      <c r="Y67" s="387"/>
      <c r="Z67" s="388"/>
      <c r="AA67" s="387" t="s">
        <v>697</v>
      </c>
      <c r="AB67" s="388"/>
      <c r="AC67" s="387" t="s">
        <v>698</v>
      </c>
      <c r="AD67" s="388"/>
      <c r="AE67" s="387" t="s">
        <v>699</v>
      </c>
      <c r="AF67" s="388"/>
      <c r="AG67" s="387" t="s">
        <v>468</v>
      </c>
      <c r="AH67" s="388"/>
      <c r="AI67" s="387" t="s">
        <v>482</v>
      </c>
      <c r="AJ67" s="388"/>
      <c r="AK67" s="387" t="s">
        <v>416</v>
      </c>
      <c r="AL67" s="388"/>
      <c r="AM67" s="387" t="s">
        <v>462</v>
      </c>
      <c r="AN67" s="388"/>
    </row>
    <row r="68">
      <c r="F68" s="176" t="s">
        <v>374</v>
      </c>
      <c r="G68" s="329" t="s">
        <v>376</v>
      </c>
      <c r="H68" s="176" t="s">
        <v>458</v>
      </c>
      <c r="I68" s="329" t="s">
        <v>527</v>
      </c>
      <c r="J68" s="176" t="s">
        <v>402</v>
      </c>
      <c r="K68" s="329" t="s">
        <v>475</v>
      </c>
      <c r="L68" s="176" t="s">
        <v>402</v>
      </c>
      <c r="M68" s="329" t="s">
        <v>249</v>
      </c>
      <c r="N68" s="176" t="s">
        <v>394</v>
      </c>
      <c r="O68" s="329" t="s">
        <v>566</v>
      </c>
      <c r="P68" s="176" t="s">
        <v>402</v>
      </c>
      <c r="Q68" s="329" t="s">
        <v>520</v>
      </c>
      <c r="R68" s="176" t="s">
        <v>394</v>
      </c>
      <c r="S68" s="329" t="s">
        <v>249</v>
      </c>
      <c r="T68" s="176" t="s">
        <v>396</v>
      </c>
      <c r="U68" s="329" t="s">
        <v>520</v>
      </c>
      <c r="V68" s="24"/>
      <c r="Y68" s="176"/>
      <c r="Z68" s="329"/>
      <c r="AA68" s="176" t="s">
        <v>700</v>
      </c>
      <c r="AB68" s="329"/>
      <c r="AC68" s="176"/>
      <c r="AD68" s="329"/>
      <c r="AE68" s="176" t="s">
        <v>543</v>
      </c>
      <c r="AF68" s="329"/>
      <c r="AG68" s="176" t="s">
        <v>416</v>
      </c>
      <c r="AH68" s="329"/>
      <c r="AI68" s="176"/>
      <c r="AJ68" s="329"/>
      <c r="AK68" s="176" t="s">
        <v>480</v>
      </c>
      <c r="AL68" s="329"/>
      <c r="AM68" s="176" t="s">
        <v>701</v>
      </c>
      <c r="AN68" s="329"/>
    </row>
    <row r="69">
      <c r="F69" s="387" t="s">
        <v>629</v>
      </c>
      <c r="G69" s="388" t="s">
        <v>470</v>
      </c>
      <c r="H69" s="387" t="s">
        <v>401</v>
      </c>
      <c r="I69" s="388" t="s">
        <v>262</v>
      </c>
      <c r="J69" s="387" t="s">
        <v>499</v>
      </c>
      <c r="K69" s="388" t="s">
        <v>470</v>
      </c>
      <c r="L69" s="387" t="s">
        <v>396</v>
      </c>
      <c r="M69" s="388" t="s">
        <v>483</v>
      </c>
      <c r="N69" s="387" t="s">
        <v>396</v>
      </c>
      <c r="O69" s="388" t="s">
        <v>249</v>
      </c>
      <c r="P69" s="387" t="s">
        <v>396</v>
      </c>
      <c r="Q69" s="388" t="s">
        <v>485</v>
      </c>
      <c r="R69" s="387" t="s">
        <v>402</v>
      </c>
      <c r="S69" s="388" t="s">
        <v>423</v>
      </c>
      <c r="T69" s="387" t="s">
        <v>424</v>
      </c>
      <c r="U69" s="388" t="s">
        <v>403</v>
      </c>
      <c r="V69" s="24"/>
      <c r="Y69" s="387"/>
      <c r="Z69" s="388"/>
      <c r="AA69" s="387" t="s">
        <v>702</v>
      </c>
      <c r="AB69" s="388"/>
      <c r="AC69" s="387"/>
      <c r="AD69" s="388"/>
      <c r="AE69" s="387" t="s">
        <v>703</v>
      </c>
      <c r="AF69" s="388"/>
      <c r="AG69" s="387" t="s">
        <v>674</v>
      </c>
      <c r="AH69" s="388"/>
      <c r="AI69" s="387"/>
      <c r="AJ69" s="388"/>
      <c r="AK69" s="387"/>
      <c r="AL69" s="388"/>
      <c r="AM69" s="387" t="s">
        <v>704</v>
      </c>
      <c r="AN69" s="388"/>
    </row>
    <row r="70">
      <c r="F70" s="176" t="s">
        <v>414</v>
      </c>
      <c r="G70" s="336"/>
      <c r="H70" s="176" t="s">
        <v>414</v>
      </c>
      <c r="I70" s="336"/>
      <c r="J70" s="176" t="s">
        <v>414</v>
      </c>
      <c r="K70" s="336"/>
      <c r="L70" s="176" t="s">
        <v>424</v>
      </c>
      <c r="M70" s="336"/>
      <c r="N70" s="176" t="s">
        <v>414</v>
      </c>
      <c r="O70" s="336"/>
      <c r="P70" s="176" t="s">
        <v>539</v>
      </c>
      <c r="Q70" s="336"/>
      <c r="R70" s="176" t="s">
        <v>396</v>
      </c>
      <c r="S70" s="337"/>
      <c r="T70" s="176" t="s">
        <v>539</v>
      </c>
      <c r="U70" s="337"/>
      <c r="V70" s="24"/>
      <c r="Y70" s="176"/>
      <c r="Z70" s="336"/>
      <c r="AA70" s="176"/>
      <c r="AB70" s="336"/>
      <c r="AC70" s="176"/>
      <c r="AD70" s="336"/>
      <c r="AE70" s="176"/>
      <c r="AF70" s="336"/>
      <c r="AG70" s="176"/>
      <c r="AH70" s="336"/>
      <c r="AI70" s="176"/>
      <c r="AJ70" s="336"/>
      <c r="AK70" s="176"/>
      <c r="AL70" s="337"/>
      <c r="AM70" s="176"/>
      <c r="AN70" s="337"/>
    </row>
    <row r="71">
      <c r="F71" s="387" t="s">
        <v>424</v>
      </c>
      <c r="G71" s="389"/>
      <c r="H71" s="387" t="s">
        <v>424</v>
      </c>
      <c r="I71" s="389"/>
      <c r="J71" s="387" t="s">
        <v>424</v>
      </c>
      <c r="K71" s="389"/>
      <c r="L71" s="387" t="s">
        <v>415</v>
      </c>
      <c r="M71" s="389"/>
      <c r="N71" s="387" t="s">
        <v>539</v>
      </c>
      <c r="O71" s="389"/>
      <c r="P71" s="387" t="s">
        <v>548</v>
      </c>
      <c r="Q71" s="389"/>
      <c r="R71" s="387" t="s">
        <v>415</v>
      </c>
      <c r="S71" s="390"/>
      <c r="T71" s="387" t="s">
        <v>705</v>
      </c>
      <c r="U71" s="390"/>
      <c r="V71" s="327"/>
      <c r="Y71" s="387"/>
      <c r="Z71" s="389"/>
      <c r="AA71" s="387"/>
      <c r="AB71" s="389"/>
      <c r="AC71" s="387"/>
      <c r="AD71" s="389"/>
      <c r="AE71" s="387"/>
      <c r="AF71" s="389"/>
      <c r="AG71" s="387"/>
      <c r="AH71" s="389"/>
      <c r="AI71" s="387"/>
      <c r="AJ71" s="389"/>
      <c r="AK71" s="387"/>
      <c r="AL71" s="390"/>
      <c r="AM71" s="387"/>
      <c r="AN71" s="390"/>
    </row>
    <row r="72">
      <c r="F72" s="176" t="s">
        <v>411</v>
      </c>
      <c r="G72" s="336"/>
      <c r="H72" s="176" t="s">
        <v>411</v>
      </c>
      <c r="I72" s="336"/>
      <c r="J72" s="176" t="s">
        <v>411</v>
      </c>
      <c r="K72" s="336"/>
      <c r="L72" s="176" t="s">
        <v>436</v>
      </c>
      <c r="M72" s="336"/>
      <c r="N72" s="176" t="s">
        <v>437</v>
      </c>
      <c r="O72" s="336"/>
      <c r="P72" s="176" t="s">
        <v>595</v>
      </c>
      <c r="Q72" s="336"/>
      <c r="R72" s="176" t="s">
        <v>436</v>
      </c>
      <c r="S72" s="337"/>
      <c r="T72" s="176" t="s">
        <v>446</v>
      </c>
      <c r="U72" s="337"/>
      <c r="V72" s="24"/>
      <c r="Y72" s="176"/>
      <c r="Z72" s="336"/>
      <c r="AA72" s="176"/>
      <c r="AB72" s="336"/>
      <c r="AC72" s="176"/>
      <c r="AD72" s="336"/>
      <c r="AE72" s="176"/>
      <c r="AF72" s="336"/>
      <c r="AG72" s="176"/>
      <c r="AH72" s="336"/>
      <c r="AI72" s="176"/>
      <c r="AJ72" s="336"/>
      <c r="AK72" s="176"/>
      <c r="AL72" s="337"/>
      <c r="AM72" s="176"/>
      <c r="AN72" s="337"/>
    </row>
    <row r="73">
      <c r="F73" s="391" t="s">
        <v>539</v>
      </c>
      <c r="G73" s="392"/>
      <c r="H73" s="391" t="s">
        <v>446</v>
      </c>
      <c r="I73" s="392"/>
      <c r="J73" s="391" t="s">
        <v>437</v>
      </c>
      <c r="K73" s="392"/>
      <c r="L73" s="391" t="s">
        <v>551</v>
      </c>
      <c r="M73" s="392"/>
      <c r="N73" s="391" t="s">
        <v>592</v>
      </c>
      <c r="O73" s="392"/>
      <c r="P73" s="391" t="s">
        <v>501</v>
      </c>
      <c r="Q73" s="392"/>
      <c r="R73" s="391" t="s">
        <v>501</v>
      </c>
      <c r="S73" s="393"/>
      <c r="T73" s="391" t="s">
        <v>706</v>
      </c>
      <c r="U73" s="393"/>
      <c r="V73" s="24"/>
      <c r="Y73" s="391"/>
      <c r="Z73" s="392"/>
      <c r="AA73" s="391"/>
      <c r="AB73" s="392"/>
      <c r="AC73" s="391"/>
      <c r="AD73" s="392"/>
      <c r="AE73" s="391"/>
      <c r="AF73" s="392"/>
      <c r="AG73" s="391"/>
      <c r="AH73" s="392"/>
      <c r="AI73" s="391"/>
      <c r="AJ73" s="392"/>
      <c r="AK73" s="391"/>
      <c r="AL73" s="393"/>
      <c r="AM73" s="391"/>
      <c r="AN73" s="393"/>
    </row>
    <row r="74">
      <c r="F74" s="328"/>
      <c r="V74" s="24"/>
      <c r="Y74" s="328"/>
    </row>
    <row r="75">
      <c r="D75" s="323" t="s">
        <v>707</v>
      </c>
      <c r="E75" s="324" t="s">
        <v>10</v>
      </c>
      <c r="F75" s="325" t="s">
        <v>165</v>
      </c>
      <c r="G75" s="326"/>
      <c r="H75" s="325" t="s">
        <v>169</v>
      </c>
      <c r="I75" s="326"/>
      <c r="J75" s="325" t="s">
        <v>173</v>
      </c>
      <c r="K75" s="326"/>
      <c r="L75" s="325" t="s">
        <v>708</v>
      </c>
      <c r="M75" s="326"/>
      <c r="N75" s="325" t="s">
        <v>178</v>
      </c>
      <c r="O75" s="326"/>
      <c r="P75" s="325" t="s">
        <v>185</v>
      </c>
      <c r="Q75" s="326"/>
      <c r="R75" s="325" t="s">
        <v>180</v>
      </c>
      <c r="S75" s="326"/>
      <c r="T75" s="325" t="s">
        <v>709</v>
      </c>
      <c r="U75" s="326"/>
      <c r="V75" s="24"/>
      <c r="W75" s="323" t="s">
        <v>707</v>
      </c>
      <c r="X75" s="324" t="s">
        <v>10</v>
      </c>
      <c r="Y75" s="325" t="s">
        <v>710</v>
      </c>
      <c r="Z75" s="326"/>
      <c r="AA75" s="325" t="s">
        <v>711</v>
      </c>
      <c r="AB75" s="326"/>
      <c r="AC75" s="325" t="s">
        <v>712</v>
      </c>
      <c r="AD75" s="326"/>
      <c r="AE75" s="325" t="s">
        <v>713</v>
      </c>
      <c r="AF75" s="326"/>
      <c r="AG75" s="325" t="s">
        <v>714</v>
      </c>
      <c r="AH75" s="326"/>
      <c r="AI75" s="325" t="s">
        <v>715</v>
      </c>
      <c r="AJ75" s="326"/>
      <c r="AK75" s="325" t="s">
        <v>716</v>
      </c>
      <c r="AL75" s="326"/>
      <c r="AM75" s="325" t="s">
        <v>717</v>
      </c>
      <c r="AN75" s="326"/>
    </row>
    <row r="76">
      <c r="F76" s="176" t="s">
        <v>460</v>
      </c>
      <c r="G76" s="329" t="s">
        <v>690</v>
      </c>
      <c r="H76" s="176" t="s">
        <v>374</v>
      </c>
      <c r="I76" s="329" t="s">
        <v>694</v>
      </c>
      <c r="J76" s="176" t="s">
        <v>381</v>
      </c>
      <c r="K76" s="329" t="s">
        <v>718</v>
      </c>
      <c r="L76" s="176" t="s">
        <v>381</v>
      </c>
      <c r="M76" s="329" t="s">
        <v>719</v>
      </c>
      <c r="N76" s="176" t="s">
        <v>381</v>
      </c>
      <c r="O76" s="329" t="s">
        <v>720</v>
      </c>
      <c r="P76" s="176" t="s">
        <v>374</v>
      </c>
      <c r="Q76" s="329" t="s">
        <v>721</v>
      </c>
      <c r="R76" s="176" t="s">
        <v>381</v>
      </c>
      <c r="S76" s="329" t="s">
        <v>694</v>
      </c>
      <c r="T76" s="176" t="s">
        <v>394</v>
      </c>
      <c r="U76" s="329" t="s">
        <v>378</v>
      </c>
      <c r="V76" s="24"/>
      <c r="Y76" s="176" t="s">
        <v>482</v>
      </c>
      <c r="Z76" s="329"/>
      <c r="AA76" s="176" t="s">
        <v>722</v>
      </c>
      <c r="AB76" s="329"/>
      <c r="AC76" s="176" t="s">
        <v>482</v>
      </c>
      <c r="AD76" s="329"/>
      <c r="AE76" s="176" t="s">
        <v>389</v>
      </c>
      <c r="AF76" s="329"/>
      <c r="AG76" s="176" t="s">
        <v>723</v>
      </c>
      <c r="AH76" s="329"/>
      <c r="AI76" s="176" t="s">
        <v>724</v>
      </c>
      <c r="AJ76" s="329"/>
      <c r="AK76" s="176" t="s">
        <v>725</v>
      </c>
      <c r="AL76" s="329"/>
      <c r="AM76" s="176" t="s">
        <v>726</v>
      </c>
      <c r="AN76" s="329"/>
    </row>
    <row r="77">
      <c r="F77" s="394" t="s">
        <v>484</v>
      </c>
      <c r="G77" s="395" t="s">
        <v>727</v>
      </c>
      <c r="H77" s="394" t="s">
        <v>396</v>
      </c>
      <c r="I77" s="395" t="s">
        <v>486</v>
      </c>
      <c r="J77" s="394" t="s">
        <v>460</v>
      </c>
      <c r="K77" s="395" t="s">
        <v>728</v>
      </c>
      <c r="L77" s="394" t="s">
        <v>394</v>
      </c>
      <c r="M77" s="395" t="s">
        <v>720</v>
      </c>
      <c r="N77" s="394" t="s">
        <v>402</v>
      </c>
      <c r="O77" s="395" t="s">
        <v>655</v>
      </c>
      <c r="P77" s="394" t="s">
        <v>394</v>
      </c>
      <c r="Q77" s="395" t="s">
        <v>729</v>
      </c>
      <c r="R77" s="394" t="s">
        <v>473</v>
      </c>
      <c r="S77" s="395" t="s">
        <v>265</v>
      </c>
      <c r="T77" s="394" t="s">
        <v>402</v>
      </c>
      <c r="U77" s="395" t="s">
        <v>730</v>
      </c>
      <c r="V77" s="24"/>
      <c r="Y77" s="394" t="s">
        <v>731</v>
      </c>
      <c r="Z77" s="395"/>
      <c r="AA77" s="394" t="s">
        <v>416</v>
      </c>
      <c r="AB77" s="395"/>
      <c r="AC77" s="394" t="s">
        <v>732</v>
      </c>
      <c r="AD77" s="395"/>
      <c r="AE77" s="394" t="s">
        <v>692</v>
      </c>
      <c r="AF77" s="395"/>
      <c r="AG77" s="394" t="s">
        <v>733</v>
      </c>
      <c r="AH77" s="395"/>
      <c r="AI77" s="394" t="s">
        <v>691</v>
      </c>
      <c r="AJ77" s="395"/>
      <c r="AK77" s="394" t="s">
        <v>734</v>
      </c>
      <c r="AL77" s="395"/>
      <c r="AM77" s="394" t="s">
        <v>416</v>
      </c>
      <c r="AN77" s="395"/>
    </row>
    <row r="78">
      <c r="F78" s="176" t="s">
        <v>396</v>
      </c>
      <c r="G78" s="329" t="s">
        <v>255</v>
      </c>
      <c r="H78" s="176" t="s">
        <v>401</v>
      </c>
      <c r="I78" s="329" t="s">
        <v>423</v>
      </c>
      <c r="J78" s="176" t="s">
        <v>484</v>
      </c>
      <c r="K78" s="329" t="s">
        <v>260</v>
      </c>
      <c r="L78" s="176" t="s">
        <v>402</v>
      </c>
      <c r="M78" s="329" t="s">
        <v>735</v>
      </c>
      <c r="N78" s="176" t="s">
        <v>396</v>
      </c>
      <c r="O78" s="329" t="s">
        <v>520</v>
      </c>
      <c r="P78" s="176" t="s">
        <v>402</v>
      </c>
      <c r="Q78" s="329" t="s">
        <v>621</v>
      </c>
      <c r="R78" s="176" t="s">
        <v>394</v>
      </c>
      <c r="S78" s="329" t="s">
        <v>483</v>
      </c>
      <c r="T78" s="176" t="s">
        <v>396</v>
      </c>
      <c r="U78" s="329" t="s">
        <v>240</v>
      </c>
      <c r="V78" s="24"/>
      <c r="Y78" s="176" t="s">
        <v>736</v>
      </c>
      <c r="Z78" s="329"/>
      <c r="AA78" s="176" t="s">
        <v>737</v>
      </c>
      <c r="AB78" s="329"/>
      <c r="AC78" s="176" t="s">
        <v>731</v>
      </c>
      <c r="AD78" s="329"/>
      <c r="AE78" s="176" t="s">
        <v>482</v>
      </c>
      <c r="AF78" s="329"/>
      <c r="AG78" s="176" t="s">
        <v>692</v>
      </c>
      <c r="AH78" s="329"/>
      <c r="AI78" s="176" t="s">
        <v>738</v>
      </c>
      <c r="AJ78" s="329"/>
      <c r="AK78" s="176" t="s">
        <v>492</v>
      </c>
      <c r="AL78" s="329"/>
      <c r="AM78" s="176" t="s">
        <v>388</v>
      </c>
      <c r="AN78" s="329"/>
    </row>
    <row r="79">
      <c r="F79" s="394" t="s">
        <v>739</v>
      </c>
      <c r="G79" s="395" t="s">
        <v>728</v>
      </c>
      <c r="H79" s="394" t="s">
        <v>414</v>
      </c>
      <c r="I79" s="395" t="s">
        <v>493</v>
      </c>
      <c r="J79" s="394" t="s">
        <v>392</v>
      </c>
      <c r="K79" s="395" t="s">
        <v>279</v>
      </c>
      <c r="L79" s="394" t="s">
        <v>396</v>
      </c>
      <c r="M79" s="395" t="s">
        <v>740</v>
      </c>
      <c r="N79" s="394" t="s">
        <v>741</v>
      </c>
      <c r="O79" s="395" t="s">
        <v>279</v>
      </c>
      <c r="P79" s="394" t="s">
        <v>396</v>
      </c>
      <c r="Q79" s="395" t="s">
        <v>185</v>
      </c>
      <c r="R79" s="394" t="s">
        <v>402</v>
      </c>
      <c r="S79" s="395" t="s">
        <v>279</v>
      </c>
      <c r="T79" s="394" t="s">
        <v>392</v>
      </c>
      <c r="U79" s="395" t="s">
        <v>533</v>
      </c>
      <c r="V79" s="24"/>
      <c r="Y79" s="394"/>
      <c r="Z79" s="395"/>
      <c r="AA79" s="394" t="s">
        <v>671</v>
      </c>
      <c r="AB79" s="395"/>
      <c r="AC79" s="394" t="s">
        <v>736</v>
      </c>
      <c r="AD79" s="395"/>
      <c r="AE79" s="394"/>
      <c r="AF79" s="395"/>
      <c r="AG79" s="394" t="s">
        <v>482</v>
      </c>
      <c r="AH79" s="395"/>
      <c r="AI79" s="394" t="s">
        <v>742</v>
      </c>
      <c r="AJ79" s="395"/>
      <c r="AK79" s="394"/>
      <c r="AL79" s="395"/>
      <c r="AM79" s="394" t="s">
        <v>407</v>
      </c>
      <c r="AN79" s="395"/>
    </row>
    <row r="80">
      <c r="F80" s="176" t="s">
        <v>437</v>
      </c>
      <c r="G80" s="336"/>
      <c r="H80" s="176" t="s">
        <v>424</v>
      </c>
      <c r="I80" s="336"/>
      <c r="J80" s="176" t="s">
        <v>545</v>
      </c>
      <c r="K80" s="336"/>
      <c r="L80" s="176" t="s">
        <v>414</v>
      </c>
      <c r="M80" s="336"/>
      <c r="N80" s="176" t="s">
        <v>424</v>
      </c>
      <c r="O80" s="336"/>
      <c r="P80" s="176" t="s">
        <v>414</v>
      </c>
      <c r="Q80" s="336"/>
      <c r="R80" s="176" t="s">
        <v>396</v>
      </c>
      <c r="S80" s="337"/>
      <c r="T80" s="176" t="s">
        <v>544</v>
      </c>
      <c r="U80" s="337"/>
      <c r="V80" s="24"/>
      <c r="Y80" s="176"/>
      <c r="Z80" s="336"/>
      <c r="AA80" s="176"/>
      <c r="AB80" s="336"/>
      <c r="AC80" s="176" t="s">
        <v>743</v>
      </c>
      <c r="AD80" s="336"/>
      <c r="AE80" s="176"/>
      <c r="AF80" s="336"/>
      <c r="AG80" s="176"/>
      <c r="AH80" s="336"/>
      <c r="AI80" s="176"/>
      <c r="AJ80" s="336"/>
      <c r="AK80" s="176"/>
      <c r="AL80" s="337"/>
      <c r="AM80" s="176" t="s">
        <v>744</v>
      </c>
      <c r="AN80" s="337"/>
    </row>
    <row r="81">
      <c r="F81" s="394" t="s">
        <v>592</v>
      </c>
      <c r="G81" s="396"/>
      <c r="H81" s="394" t="s">
        <v>415</v>
      </c>
      <c r="I81" s="396"/>
      <c r="J81" s="394" t="s">
        <v>745</v>
      </c>
      <c r="K81" s="396"/>
      <c r="L81" s="394" t="s">
        <v>539</v>
      </c>
      <c r="M81" s="396"/>
      <c r="N81" s="394" t="s">
        <v>411</v>
      </c>
      <c r="O81" s="396"/>
      <c r="P81" s="394" t="s">
        <v>392</v>
      </c>
      <c r="Q81" s="396"/>
      <c r="R81" s="394" t="s">
        <v>739</v>
      </c>
      <c r="S81" s="397"/>
      <c r="T81" s="394" t="s">
        <v>432</v>
      </c>
      <c r="U81" s="397"/>
      <c r="V81" s="24"/>
      <c r="Y81" s="394"/>
      <c r="Z81" s="396"/>
      <c r="AA81" s="394"/>
      <c r="AB81" s="396"/>
      <c r="AC81" s="394" t="s">
        <v>746</v>
      </c>
      <c r="AD81" s="396"/>
      <c r="AE81" s="394"/>
      <c r="AF81" s="396"/>
      <c r="AG81" s="394"/>
      <c r="AH81" s="396"/>
      <c r="AI81" s="394"/>
      <c r="AJ81" s="396"/>
      <c r="AK81" s="394"/>
      <c r="AL81" s="397"/>
      <c r="AM81" s="394"/>
      <c r="AN81" s="397"/>
    </row>
    <row r="82">
      <c r="F82" s="176" t="s">
        <v>436</v>
      </c>
      <c r="G82" s="336"/>
      <c r="H82" s="176" t="s">
        <v>437</v>
      </c>
      <c r="I82" s="336"/>
      <c r="J82" s="176" t="s">
        <v>546</v>
      </c>
      <c r="K82" s="336"/>
      <c r="L82" s="176" t="s">
        <v>503</v>
      </c>
      <c r="M82" s="336"/>
      <c r="N82" s="176" t="s">
        <v>539</v>
      </c>
      <c r="O82" s="336"/>
      <c r="P82" s="176" t="s">
        <v>747</v>
      </c>
      <c r="Q82" s="336"/>
      <c r="R82" s="176" t="s">
        <v>437</v>
      </c>
      <c r="S82" s="337"/>
      <c r="T82" s="176" t="s">
        <v>503</v>
      </c>
      <c r="U82" s="337"/>
      <c r="V82" s="24"/>
      <c r="Y82" s="176"/>
      <c r="Z82" s="336"/>
      <c r="AA82" s="176"/>
      <c r="AB82" s="336"/>
      <c r="AC82" s="176"/>
      <c r="AD82" s="336"/>
      <c r="AE82" s="176"/>
      <c r="AF82" s="336"/>
      <c r="AG82" s="176"/>
      <c r="AH82" s="336"/>
      <c r="AI82" s="176"/>
      <c r="AJ82" s="336"/>
      <c r="AK82" s="176"/>
      <c r="AL82" s="337"/>
      <c r="AM82" s="176"/>
      <c r="AN82" s="337"/>
    </row>
    <row r="83">
      <c r="F83" s="398" t="s">
        <v>546</v>
      </c>
      <c r="G83" s="399"/>
      <c r="H83" s="398" t="s">
        <v>436</v>
      </c>
      <c r="I83" s="399"/>
      <c r="J83" s="398" t="s">
        <v>748</v>
      </c>
      <c r="K83" s="399"/>
      <c r="L83" s="398" t="s">
        <v>595</v>
      </c>
      <c r="M83" s="399"/>
      <c r="N83" s="398" t="s">
        <v>503</v>
      </c>
      <c r="O83" s="399"/>
      <c r="P83" s="398" t="s">
        <v>437</v>
      </c>
      <c r="Q83" s="399"/>
      <c r="R83" s="398" t="s">
        <v>749</v>
      </c>
      <c r="S83" s="400"/>
      <c r="T83" s="398" t="s">
        <v>440</v>
      </c>
      <c r="U83" s="400"/>
      <c r="V83" s="24"/>
      <c r="Y83" s="398"/>
      <c r="Z83" s="399"/>
      <c r="AA83" s="398"/>
      <c r="AB83" s="399"/>
      <c r="AC83" s="398"/>
      <c r="AD83" s="399"/>
      <c r="AE83" s="398"/>
      <c r="AF83" s="399"/>
      <c r="AG83" s="398"/>
      <c r="AH83" s="399"/>
      <c r="AI83" s="398"/>
      <c r="AJ83" s="399"/>
      <c r="AK83" s="398"/>
      <c r="AL83" s="400"/>
      <c r="AM83" s="398"/>
      <c r="AN83" s="400"/>
    </row>
    <row r="85">
      <c r="D85" s="401"/>
      <c r="E85" s="328"/>
      <c r="F85" s="328"/>
      <c r="H85" s="328"/>
      <c r="J85" s="328"/>
      <c r="L85" s="328"/>
      <c r="N85" s="328"/>
      <c r="P85" s="328"/>
      <c r="R85" s="328"/>
      <c r="T85" s="327"/>
      <c r="X85" s="322"/>
    </row>
    <row r="86">
      <c r="T86" s="319"/>
      <c r="U86" s="319"/>
    </row>
    <row r="87">
      <c r="R87" s="319"/>
      <c r="S87" s="319"/>
      <c r="T87" s="319"/>
      <c r="U87" s="319"/>
    </row>
    <row r="88">
      <c r="R88" s="319"/>
      <c r="S88" s="319"/>
      <c r="T88" s="319"/>
      <c r="U88" s="319"/>
    </row>
    <row r="89">
      <c r="R89" s="319"/>
      <c r="S89" s="319"/>
      <c r="T89" s="319"/>
      <c r="U89" s="319"/>
    </row>
    <row r="90">
      <c r="R90" s="319"/>
      <c r="S90" s="319"/>
      <c r="T90" s="319"/>
      <c r="U90" s="319"/>
    </row>
    <row r="91">
      <c r="R91" s="319"/>
      <c r="S91" s="319"/>
      <c r="T91" s="319"/>
      <c r="U91" s="319"/>
    </row>
    <row r="92">
      <c r="R92" s="319"/>
      <c r="S92" s="319"/>
      <c r="T92" s="319"/>
      <c r="U92" s="319"/>
    </row>
    <row r="93">
      <c r="R93" s="319"/>
      <c r="S93" s="319"/>
      <c r="T93" s="319"/>
      <c r="U93" s="319"/>
    </row>
  </sheetData>
  <mergeCells count="136">
    <mergeCell ref="AK25:AL25"/>
    <mergeCell ref="AM25:AN25"/>
    <mergeCell ref="T25:U25"/>
    <mergeCell ref="Y25:Z25"/>
    <mergeCell ref="AA25:AB25"/>
    <mergeCell ref="AC25:AD25"/>
    <mergeCell ref="AE25:AF25"/>
    <mergeCell ref="AG25:AH25"/>
    <mergeCell ref="AI25:AJ25"/>
    <mergeCell ref="AK5:AL5"/>
    <mergeCell ref="AM5:AN5"/>
    <mergeCell ref="T5:U5"/>
    <mergeCell ref="Y5:Z5"/>
    <mergeCell ref="AA5:AB5"/>
    <mergeCell ref="AC5:AD5"/>
    <mergeCell ref="AE5:AF5"/>
    <mergeCell ref="AG5:AH5"/>
    <mergeCell ref="AI5:AJ5"/>
    <mergeCell ref="F5:G5"/>
    <mergeCell ref="H5:I5"/>
    <mergeCell ref="J5:K5"/>
    <mergeCell ref="L5:M5"/>
    <mergeCell ref="N5:O5"/>
    <mergeCell ref="P5:Q5"/>
    <mergeCell ref="R5:S5"/>
    <mergeCell ref="AK15:AL15"/>
    <mergeCell ref="AM15:AN15"/>
    <mergeCell ref="T15:U15"/>
    <mergeCell ref="Y15:Z15"/>
    <mergeCell ref="AA15:AB15"/>
    <mergeCell ref="AC15:AD15"/>
    <mergeCell ref="AE15:AF15"/>
    <mergeCell ref="AG15:AH15"/>
    <mergeCell ref="AI15:AJ15"/>
    <mergeCell ref="F15:G15"/>
    <mergeCell ref="H15:I15"/>
    <mergeCell ref="J15:K15"/>
    <mergeCell ref="L15:M15"/>
    <mergeCell ref="N15:O15"/>
    <mergeCell ref="P15:Q15"/>
    <mergeCell ref="R15:S15"/>
    <mergeCell ref="F25:G25"/>
    <mergeCell ref="H25:I25"/>
    <mergeCell ref="J25:K25"/>
    <mergeCell ref="L25:M25"/>
    <mergeCell ref="N25:O25"/>
    <mergeCell ref="P25:Q25"/>
    <mergeCell ref="R25:S25"/>
    <mergeCell ref="AK55:AL55"/>
    <mergeCell ref="AM55:AN55"/>
    <mergeCell ref="T55:U55"/>
    <mergeCell ref="Y55:Z55"/>
    <mergeCell ref="AA55:AB55"/>
    <mergeCell ref="AC55:AD55"/>
    <mergeCell ref="AE55:AF55"/>
    <mergeCell ref="AG55:AH55"/>
    <mergeCell ref="AI55:AJ55"/>
    <mergeCell ref="AK65:AL65"/>
    <mergeCell ref="AM65:AN65"/>
    <mergeCell ref="T65:U65"/>
    <mergeCell ref="Y65:Z65"/>
    <mergeCell ref="AA65:AB65"/>
    <mergeCell ref="AC65:AD65"/>
    <mergeCell ref="AE65:AF65"/>
    <mergeCell ref="AG65:AH65"/>
    <mergeCell ref="AI65:AJ65"/>
    <mergeCell ref="F65:G65"/>
    <mergeCell ref="H65:I65"/>
    <mergeCell ref="J65:K65"/>
    <mergeCell ref="L65:M65"/>
    <mergeCell ref="N65:O65"/>
    <mergeCell ref="P65:Q65"/>
    <mergeCell ref="R65:S65"/>
    <mergeCell ref="AK75:AL75"/>
    <mergeCell ref="AM75:AN75"/>
    <mergeCell ref="T75:U75"/>
    <mergeCell ref="Y75:Z75"/>
    <mergeCell ref="AA75:AB75"/>
    <mergeCell ref="AC75:AD75"/>
    <mergeCell ref="AE75:AF75"/>
    <mergeCell ref="AG75:AH75"/>
    <mergeCell ref="AI75:AJ75"/>
    <mergeCell ref="F85:G85"/>
    <mergeCell ref="H85:I85"/>
    <mergeCell ref="J85:K85"/>
    <mergeCell ref="L85:M85"/>
    <mergeCell ref="N85:O85"/>
    <mergeCell ref="P85:Q85"/>
    <mergeCell ref="R85:S85"/>
    <mergeCell ref="T85:U85"/>
    <mergeCell ref="F75:G75"/>
    <mergeCell ref="H75:I75"/>
    <mergeCell ref="J75:K75"/>
    <mergeCell ref="L75:M75"/>
    <mergeCell ref="N75:O75"/>
    <mergeCell ref="P75:Q75"/>
    <mergeCell ref="R75:S75"/>
    <mergeCell ref="AK35:AL35"/>
    <mergeCell ref="AM35:AN35"/>
    <mergeCell ref="T35:U35"/>
    <mergeCell ref="Y35:Z35"/>
    <mergeCell ref="AA35:AB35"/>
    <mergeCell ref="AC35:AD35"/>
    <mergeCell ref="AE35:AF35"/>
    <mergeCell ref="AG35:AH35"/>
    <mergeCell ref="AI35:AJ35"/>
    <mergeCell ref="F35:G35"/>
    <mergeCell ref="H35:I35"/>
    <mergeCell ref="J35:K35"/>
    <mergeCell ref="L35:M35"/>
    <mergeCell ref="N35:O35"/>
    <mergeCell ref="P35:Q35"/>
    <mergeCell ref="R35:S35"/>
    <mergeCell ref="AK45:AL45"/>
    <mergeCell ref="AM45:AN45"/>
    <mergeCell ref="T45:U45"/>
    <mergeCell ref="Y45:Z45"/>
    <mergeCell ref="AA45:AB45"/>
    <mergeCell ref="AC45:AD45"/>
    <mergeCell ref="AE45:AF45"/>
    <mergeCell ref="AG45:AH45"/>
    <mergeCell ref="AI45:AJ45"/>
    <mergeCell ref="F45:G45"/>
    <mergeCell ref="H45:I45"/>
    <mergeCell ref="J45:K45"/>
    <mergeCell ref="L45:M45"/>
    <mergeCell ref="N45:O45"/>
    <mergeCell ref="P45:Q45"/>
    <mergeCell ref="R45:S45"/>
    <mergeCell ref="F55:G55"/>
    <mergeCell ref="H55:I55"/>
    <mergeCell ref="J55:K55"/>
    <mergeCell ref="L55:M55"/>
    <mergeCell ref="N55:O55"/>
    <mergeCell ref="P55:Q55"/>
    <mergeCell ref="R55:S55"/>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14.0"/>
    <col customWidth="1" min="6" max="6" width="14.25"/>
    <col customWidth="1" min="7" max="7" width="17.25"/>
    <col customWidth="1" min="8" max="9" width="14.25"/>
    <col customWidth="1" min="11" max="12" width="13.75"/>
    <col customWidth="1" min="13" max="13" width="17.25"/>
    <col customWidth="1" min="14" max="14" width="14.25"/>
    <col customWidth="1" min="17" max="17" width="14.0"/>
  </cols>
  <sheetData>
    <row r="4">
      <c r="C4" s="402"/>
      <c r="D4" s="144"/>
      <c r="E4" s="403" t="s">
        <v>750</v>
      </c>
      <c r="F4" s="403" t="s">
        <v>751</v>
      </c>
      <c r="G4" s="403" t="s">
        <v>752</v>
      </c>
      <c r="H4" s="403" t="s">
        <v>753</v>
      </c>
      <c r="I4" s="403" t="s">
        <v>754</v>
      </c>
      <c r="J4" s="403" t="s">
        <v>755</v>
      </c>
      <c r="K4" s="403" t="s">
        <v>756</v>
      </c>
      <c r="L4" s="403" t="s">
        <v>757</v>
      </c>
      <c r="M4" s="403" t="s">
        <v>758</v>
      </c>
      <c r="N4" s="403" t="s">
        <v>759</v>
      </c>
    </row>
    <row r="5">
      <c r="C5" s="404" t="s">
        <v>760</v>
      </c>
      <c r="D5" s="405"/>
      <c r="E5" s="406">
        <f>Sheet1!E99</f>
        <v>15</v>
      </c>
      <c r="F5" s="406">
        <f>Sheet1!E100</f>
        <v>18</v>
      </c>
      <c r="G5" s="406">
        <f>Sheet1!E101</f>
        <v>8</v>
      </c>
      <c r="H5" s="406">
        <f>Sheet1!E102</f>
        <v>14</v>
      </c>
      <c r="I5" s="406">
        <f>Sheet1!E103</f>
        <v>17</v>
      </c>
      <c r="J5" s="406">
        <f>Sheet1!E104</f>
        <v>10</v>
      </c>
      <c r="K5" s="406">
        <f>Sheet1!E105</f>
        <v>12</v>
      </c>
      <c r="L5" s="406">
        <f>Sheet1!E106</f>
        <v>16</v>
      </c>
      <c r="M5" s="406">
        <f>Sheet1!E107</f>
        <v>18</v>
      </c>
      <c r="N5" s="406">
        <f>Sheet1!E108</f>
        <v>15</v>
      </c>
    </row>
    <row r="6">
      <c r="C6" s="407" t="s">
        <v>337</v>
      </c>
      <c r="D6" s="408"/>
      <c r="E6" s="409">
        <v>0.0</v>
      </c>
      <c r="F6" s="409">
        <v>0.0</v>
      </c>
      <c r="G6" s="409">
        <v>0.0</v>
      </c>
      <c r="H6" s="409">
        <v>0.0</v>
      </c>
      <c r="I6" s="409">
        <v>0.0</v>
      </c>
      <c r="J6" s="409">
        <v>0.0</v>
      </c>
      <c r="K6" s="409">
        <v>0.0</v>
      </c>
      <c r="L6" s="409">
        <v>0.0</v>
      </c>
      <c r="M6" s="409">
        <v>0.0</v>
      </c>
      <c r="N6" s="409">
        <v>0.0</v>
      </c>
    </row>
    <row r="7">
      <c r="C7" s="200" t="s">
        <v>350</v>
      </c>
      <c r="D7" s="142"/>
      <c r="E7" s="245">
        <f>VLOOKUP(E6,Sheet5!E10:F80,2,FALSE)</f>
        <v>0</v>
      </c>
      <c r="F7" s="245">
        <f>VLOOKUP(F6,Sheet5!E10:F80,2,FALSE)</f>
        <v>0</v>
      </c>
      <c r="G7" s="245">
        <f>VLOOKUP(G6,Sheet5!E10:F80,2,FALSE)</f>
        <v>0</v>
      </c>
      <c r="H7" s="245">
        <f>VLOOKUP(H6,Sheet5!E10:F80,2,FALSE)</f>
        <v>0</v>
      </c>
      <c r="I7" s="245">
        <f>VLOOKUP(I6,Sheet5!E10:F80,2,FALSE)</f>
        <v>0</v>
      </c>
      <c r="J7" s="245">
        <f>VLOOKUP(J6,Sheet5!E10:F80,2,FALSE)</f>
        <v>0</v>
      </c>
      <c r="K7" s="245">
        <f>VLOOKUP(K6,Sheet5!E10:F80,2,FALSE)</f>
        <v>0</v>
      </c>
      <c r="L7" s="245">
        <f>VLOOKUP(L6,Sheet5!E10:F80,2,FALSE)</f>
        <v>0</v>
      </c>
      <c r="M7" s="245">
        <f>VLOOKUP(M6,Sheet5!E10:F80,2,FALSE)</f>
        <v>0</v>
      </c>
      <c r="N7" s="245">
        <f>VLOOKUP(N6,Sheet5!E10:F80,2,FALSE)</f>
        <v>0</v>
      </c>
      <c r="O7" s="410" t="s">
        <v>761</v>
      </c>
      <c r="P7" s="246">
        <f>SUM(E7:N7)</f>
        <v>0</v>
      </c>
    </row>
    <row r="8">
      <c r="C8" s="407" t="s">
        <v>762</v>
      </c>
      <c r="D8" s="408"/>
      <c r="E8" s="411">
        <f t="shared" ref="E8:N8" si="1">E5+E6</f>
        <v>15</v>
      </c>
      <c r="F8" s="411">
        <f t="shared" si="1"/>
        <v>18</v>
      </c>
      <c r="G8" s="411">
        <f t="shared" si="1"/>
        <v>8</v>
      </c>
      <c r="H8" s="411">
        <f t="shared" si="1"/>
        <v>14</v>
      </c>
      <c r="I8" s="411">
        <f t="shared" si="1"/>
        <v>17</v>
      </c>
      <c r="J8" s="411">
        <f t="shared" si="1"/>
        <v>10</v>
      </c>
      <c r="K8" s="411">
        <f t="shared" si="1"/>
        <v>12</v>
      </c>
      <c r="L8" s="411">
        <f t="shared" si="1"/>
        <v>16</v>
      </c>
      <c r="M8" s="411">
        <f t="shared" si="1"/>
        <v>18</v>
      </c>
      <c r="N8" s="411">
        <f t="shared" si="1"/>
        <v>15</v>
      </c>
      <c r="O8" s="412"/>
    </row>
    <row r="9">
      <c r="C9" s="413"/>
      <c r="D9" s="413"/>
      <c r="E9" s="413"/>
      <c r="F9" s="413"/>
      <c r="G9" s="413"/>
      <c r="H9" s="413"/>
      <c r="I9" s="413"/>
      <c r="J9" s="413"/>
      <c r="K9" s="413"/>
      <c r="L9" s="413"/>
      <c r="M9" s="413"/>
      <c r="N9" s="413"/>
      <c r="O9" s="412"/>
    </row>
    <row r="10">
      <c r="H10" s="413"/>
      <c r="I10" s="413"/>
      <c r="J10" s="413"/>
      <c r="K10" s="413"/>
      <c r="L10" s="413"/>
      <c r="M10" s="413"/>
      <c r="N10" s="413"/>
    </row>
    <row r="11">
      <c r="H11" s="413"/>
      <c r="I11" s="413"/>
      <c r="J11" s="413"/>
      <c r="K11" s="413"/>
      <c r="L11" s="413"/>
      <c r="M11" s="413"/>
      <c r="N11" s="413"/>
    </row>
    <row r="12">
      <c r="C12" s="414" t="s">
        <v>763</v>
      </c>
      <c r="D12" s="144"/>
      <c r="E12" s="169" t="s">
        <v>764</v>
      </c>
      <c r="F12" s="415" t="s">
        <v>760</v>
      </c>
      <c r="G12" s="415" t="s">
        <v>337</v>
      </c>
      <c r="H12" s="169" t="s">
        <v>765</v>
      </c>
      <c r="I12" s="169" t="s">
        <v>350</v>
      </c>
      <c r="J12" s="415" t="s">
        <v>762</v>
      </c>
      <c r="K12" s="413"/>
      <c r="L12" s="414" t="s">
        <v>763</v>
      </c>
      <c r="M12" s="144"/>
      <c r="N12" s="169" t="s">
        <v>764</v>
      </c>
      <c r="O12" s="415" t="s">
        <v>760</v>
      </c>
      <c r="P12" s="415" t="s">
        <v>337</v>
      </c>
      <c r="Q12" s="169" t="s">
        <v>765</v>
      </c>
      <c r="R12" s="169" t="s">
        <v>350</v>
      </c>
      <c r="S12" s="415" t="s">
        <v>762</v>
      </c>
    </row>
    <row r="13">
      <c r="C13" s="416" t="s">
        <v>766</v>
      </c>
      <c r="D13" s="142"/>
      <c r="E13" s="417" t="s">
        <v>756</v>
      </c>
      <c r="F13" s="418">
        <f>HLOOKUP(E13,E4:N8,5,false)</f>
        <v>12</v>
      </c>
      <c r="G13" s="417">
        <v>0.0</v>
      </c>
      <c r="H13" s="419"/>
      <c r="I13" s="420">
        <f>max(0,VLOOKUP(G13+H13,Sheet5!$H$10:$I$80,2,FALSE)-VLOOKUP(H13,Sheet5!$H$10:$I$80,2,FALSE))</f>
        <v>0</v>
      </c>
      <c r="J13" s="420">
        <f t="shared" ref="J13:J38" si="2">sum(F13:H13)</f>
        <v>12</v>
      </c>
      <c r="K13" s="421"/>
      <c r="L13" s="422"/>
      <c r="M13" s="142"/>
      <c r="N13" s="417"/>
      <c r="O13" s="420" t="str">
        <f>HLOOKUP(N13,E4:N8,5,false)</f>
        <v>#N/A</v>
      </c>
      <c r="P13" s="417">
        <v>0.0</v>
      </c>
      <c r="Q13" s="419"/>
      <c r="R13" s="420">
        <f>max(0,VLOOKUP(P13+Q13,Sheet5!$H$10:$I$80,2,FALSE)-VLOOKUP(Q13,Sheet5!$H$10:$I$80,2,FALSE))</f>
        <v>0</v>
      </c>
      <c r="S13" s="420" t="str">
        <f t="shared" ref="S13:S38" si="3">sum(O13:Q13)</f>
        <v>#N/A</v>
      </c>
    </row>
    <row r="14">
      <c r="C14" s="423" t="s">
        <v>381</v>
      </c>
      <c r="D14" s="183"/>
      <c r="E14" s="424" t="s">
        <v>755</v>
      </c>
      <c r="F14" s="425">
        <f>HLOOKUP(E14,E4:N8,5,false)</f>
        <v>10</v>
      </c>
      <c r="G14" s="426">
        <v>0.0</v>
      </c>
      <c r="H14" s="427"/>
      <c r="I14" s="424">
        <f>max(0,VLOOKUP(G14+H14,Sheet5!$H$10:$I$80,2,FALSE)-VLOOKUP(H14,Sheet5!$H$10:$I$80,2,FALSE))</f>
        <v>0</v>
      </c>
      <c r="J14" s="424">
        <f t="shared" si="2"/>
        <v>10</v>
      </c>
      <c r="K14" s="421"/>
      <c r="L14" s="428"/>
      <c r="M14" s="183"/>
      <c r="N14" s="426"/>
      <c r="O14" s="425" t="str">
        <f>HLOOKUP(N14,E4:N8,5,false)</f>
        <v>#N/A</v>
      </c>
      <c r="P14" s="426">
        <v>0.0</v>
      </c>
      <c r="Q14" s="427"/>
      <c r="R14" s="424">
        <f>max(0,VLOOKUP(P14+Q14,Sheet5!$H$10:$I$80,2,FALSE)-VLOOKUP(Q14,Sheet5!$H$10:$I$80,2,FALSE))</f>
        <v>0</v>
      </c>
      <c r="S14" s="424" t="str">
        <f t="shared" si="3"/>
        <v>#N/A</v>
      </c>
    </row>
    <row r="15">
      <c r="C15" s="416" t="s">
        <v>379</v>
      </c>
      <c r="D15" s="142"/>
      <c r="E15" s="420" t="s">
        <v>759</v>
      </c>
      <c r="F15" s="418">
        <f>HLOOKUP(E15,E4:N8,5,false)</f>
        <v>15</v>
      </c>
      <c r="G15" s="417">
        <v>0.0</v>
      </c>
      <c r="H15" s="429"/>
      <c r="I15" s="420">
        <f>max(0,VLOOKUP(G15+H15,Sheet5!$H$10:$I$80,2,FALSE)-VLOOKUP(H15,Sheet5!$H$10:$I$80,2,FALSE))</f>
        <v>0</v>
      </c>
      <c r="J15" s="420">
        <f t="shared" si="2"/>
        <v>15</v>
      </c>
      <c r="K15" s="421"/>
      <c r="L15" s="422"/>
      <c r="M15" s="142"/>
      <c r="N15" s="417"/>
      <c r="O15" s="418" t="str">
        <f>HLOOKUP(N15,E4:N8,5,false)</f>
        <v>#N/A</v>
      </c>
      <c r="P15" s="417">
        <v>0.0</v>
      </c>
      <c r="Q15" s="419"/>
      <c r="R15" s="420">
        <f>max(0,VLOOKUP(P15+Q15,Sheet5!$H$10:$I$80,2,FALSE)-VLOOKUP(Q15,Sheet5!$H$10:$I$80,2,FALSE))</f>
        <v>0</v>
      </c>
      <c r="S15" s="420" t="str">
        <f t="shared" si="3"/>
        <v>#N/A</v>
      </c>
    </row>
    <row r="16">
      <c r="C16" s="423" t="s">
        <v>458</v>
      </c>
      <c r="D16" s="183"/>
      <c r="E16" s="424" t="s">
        <v>759</v>
      </c>
      <c r="F16" s="425">
        <f>HLOOKUP(E16,E4:N8,5,false)</f>
        <v>15</v>
      </c>
      <c r="G16" s="426">
        <v>0.0</v>
      </c>
      <c r="H16" s="430"/>
      <c r="I16" s="424">
        <f>max(0,VLOOKUP(G16+H16,Sheet5!$H$10:$I$80,2,FALSE)-VLOOKUP(H16,Sheet5!$H$10:$I$80,2,FALSE))</f>
        <v>0</v>
      </c>
      <c r="J16" s="424">
        <f t="shared" si="2"/>
        <v>15</v>
      </c>
      <c r="K16" s="421"/>
      <c r="L16" s="428"/>
      <c r="M16" s="183"/>
      <c r="N16" s="426"/>
      <c r="O16" s="425" t="str">
        <f>HLOOKUP(N16,E4:N8,5,false)</f>
        <v>#N/A</v>
      </c>
      <c r="P16" s="426">
        <v>0.0</v>
      </c>
      <c r="Q16" s="427"/>
      <c r="R16" s="424">
        <f>max(0,VLOOKUP(P16+Q16,Sheet5!$H$10:$I$80,2,FALSE)-VLOOKUP(Q16,Sheet5!$H$10:$I$80,2,FALSE))</f>
        <v>0</v>
      </c>
      <c r="S16" s="424" t="str">
        <f t="shared" si="3"/>
        <v>#N/A</v>
      </c>
    </row>
    <row r="17">
      <c r="C17" s="416" t="s">
        <v>484</v>
      </c>
      <c r="D17" s="142"/>
      <c r="E17" s="420" t="s">
        <v>758</v>
      </c>
      <c r="F17" s="418">
        <f>HLOOKUP(E17,E4:N8,5,false)</f>
        <v>18</v>
      </c>
      <c r="G17" s="417">
        <v>0.0</v>
      </c>
      <c r="H17" s="429"/>
      <c r="I17" s="420">
        <f>max(0,VLOOKUP(G17+H17,Sheet5!$H$10:$I$80,2,FALSE)-VLOOKUP(H17,Sheet5!$H$10:$I$80,2,FALSE))</f>
        <v>0</v>
      </c>
      <c r="J17" s="420">
        <f t="shared" si="2"/>
        <v>18</v>
      </c>
      <c r="K17" s="421"/>
      <c r="L17" s="422"/>
      <c r="M17" s="142"/>
      <c r="N17" s="417"/>
      <c r="O17" s="418" t="str">
        <f>HLOOKUP(N17,E4:N8,5,false)</f>
        <v>#N/A</v>
      </c>
      <c r="P17" s="417">
        <v>0.0</v>
      </c>
      <c r="Q17" s="419"/>
      <c r="R17" s="420">
        <f>max(0,VLOOKUP(P17+Q17,Sheet5!$H$10:$I$80,2,FALSE)-VLOOKUP(Q17,Sheet5!$H$10:$I$80,2,FALSE))</f>
        <v>0</v>
      </c>
      <c r="S17" s="420" t="str">
        <f t="shared" si="3"/>
        <v>#N/A</v>
      </c>
    </row>
    <row r="18">
      <c r="C18" s="423" t="s">
        <v>473</v>
      </c>
      <c r="D18" s="183"/>
      <c r="E18" s="424" t="s">
        <v>752</v>
      </c>
      <c r="F18" s="425">
        <f>HLOOKUP(E18,E4:N8,5,false)</f>
        <v>8</v>
      </c>
      <c r="G18" s="426">
        <v>0.0</v>
      </c>
      <c r="H18" s="430"/>
      <c r="I18" s="424">
        <f>max(0,VLOOKUP(G18+H18,Sheet5!$H$10:$I$80,2,FALSE)-VLOOKUP(H18,Sheet5!$H$10:$I$80,2,FALSE))</f>
        <v>0</v>
      </c>
      <c r="J18" s="424">
        <f t="shared" si="2"/>
        <v>8</v>
      </c>
      <c r="K18" s="421"/>
      <c r="L18" s="428"/>
      <c r="M18" s="183"/>
      <c r="N18" s="426"/>
      <c r="O18" s="425" t="str">
        <f>HLOOKUP(N18,E4:N8,5,false)</f>
        <v>#N/A</v>
      </c>
      <c r="P18" s="426">
        <v>0.0</v>
      </c>
      <c r="Q18" s="427"/>
      <c r="R18" s="424">
        <f>max(0,VLOOKUP(P18+Q18,Sheet5!$H$10:$I$80,2,FALSE)-VLOOKUP(Q18,Sheet5!$H$10:$I$80,2,FALSE))</f>
        <v>0</v>
      </c>
      <c r="S18" s="424" t="str">
        <f t="shared" si="3"/>
        <v>#N/A</v>
      </c>
    </row>
    <row r="19">
      <c r="C19" s="416" t="s">
        <v>394</v>
      </c>
      <c r="D19" s="142"/>
      <c r="E19" s="420" t="s">
        <v>758</v>
      </c>
      <c r="F19" s="418">
        <f>HLOOKUP(E19,E4:N8,5,false)</f>
        <v>18</v>
      </c>
      <c r="G19" s="417">
        <v>0.0</v>
      </c>
      <c r="H19" s="429"/>
      <c r="I19" s="420">
        <f>max(0,VLOOKUP(G19+H19,Sheet5!$H$10:$I$80,2,FALSE)-VLOOKUP(H19,Sheet5!$H$10:$I$80,2,FALSE))</f>
        <v>0</v>
      </c>
      <c r="J19" s="420">
        <f t="shared" si="2"/>
        <v>18</v>
      </c>
      <c r="K19" s="421"/>
      <c r="L19" s="422"/>
      <c r="M19" s="142"/>
      <c r="N19" s="417"/>
      <c r="O19" s="418" t="str">
        <f>HLOOKUP(N19,E4:N8,5,false)</f>
        <v>#N/A</v>
      </c>
      <c r="P19" s="417">
        <v>0.0</v>
      </c>
      <c r="Q19" s="419"/>
      <c r="R19" s="420">
        <f>max(0,VLOOKUP(P19+Q19,Sheet5!$H$10:$I$80,2,FALSE)-VLOOKUP(Q19,Sheet5!$H$10:$I$80,2,FALSE))</f>
        <v>0</v>
      </c>
      <c r="S19" s="420" t="str">
        <f t="shared" si="3"/>
        <v>#N/A</v>
      </c>
    </row>
    <row r="20">
      <c r="C20" s="423" t="s">
        <v>374</v>
      </c>
      <c r="D20" s="183"/>
      <c r="E20" s="424" t="s">
        <v>753</v>
      </c>
      <c r="F20" s="425">
        <f>HLOOKUP(E20,E4:N8,5,false)</f>
        <v>14</v>
      </c>
      <c r="G20" s="426">
        <v>0.0</v>
      </c>
      <c r="H20" s="430"/>
      <c r="I20" s="424">
        <f>max(0,VLOOKUP(G20+H20,Sheet5!$H$10:$I$80,2,FALSE)-VLOOKUP(H20,Sheet5!$H$10:$I$80,2,FALSE))</f>
        <v>0</v>
      </c>
      <c r="J20" s="424">
        <f t="shared" si="2"/>
        <v>14</v>
      </c>
      <c r="K20" s="421"/>
      <c r="L20" s="428"/>
      <c r="M20" s="183"/>
      <c r="N20" s="426"/>
      <c r="O20" s="425" t="str">
        <f>HLOOKUP(N20,E4:N8,5,false)</f>
        <v>#N/A</v>
      </c>
      <c r="P20" s="426">
        <v>0.0</v>
      </c>
      <c r="Q20" s="427"/>
      <c r="R20" s="424">
        <f>max(0,VLOOKUP(P20+Q20,Sheet5!$H$10:$I$80,2,FALSE)-VLOOKUP(Q20,Sheet5!$H$10:$I$80,2,FALSE))</f>
        <v>0</v>
      </c>
      <c r="S20" s="424" t="str">
        <f t="shared" si="3"/>
        <v>#N/A</v>
      </c>
    </row>
    <row r="21">
      <c r="C21" s="416" t="s">
        <v>402</v>
      </c>
      <c r="D21" s="142"/>
      <c r="E21" s="420" t="s">
        <v>755</v>
      </c>
      <c r="F21" s="418">
        <f>HLOOKUP(E21,E4:N8,5,false)</f>
        <v>10</v>
      </c>
      <c r="G21" s="417">
        <v>0.0</v>
      </c>
      <c r="H21" s="419"/>
      <c r="I21" s="420">
        <f>max(0,VLOOKUP(G21+H21,Sheet5!$H$10:$I$80,2,FALSE)-VLOOKUP(H21,Sheet5!$H$10:$I$80,2,FALSE))</f>
        <v>0</v>
      </c>
      <c r="J21" s="420">
        <f t="shared" si="2"/>
        <v>10</v>
      </c>
      <c r="K21" s="421"/>
      <c r="L21" s="422"/>
      <c r="M21" s="142"/>
      <c r="N21" s="417"/>
      <c r="O21" s="418" t="str">
        <f>HLOOKUP(N21,E4:N8,5,false)</f>
        <v>#N/A</v>
      </c>
      <c r="P21" s="417">
        <v>0.0</v>
      </c>
      <c r="Q21" s="419"/>
      <c r="R21" s="420">
        <f>max(0,VLOOKUP(P21+Q21,Sheet5!$H$10:$I$80,2,FALSE)-VLOOKUP(Q21,Sheet5!$H$10:$I$80,2,FALSE))</f>
        <v>0</v>
      </c>
      <c r="S21" s="420" t="str">
        <f t="shared" si="3"/>
        <v>#N/A</v>
      </c>
    </row>
    <row r="22">
      <c r="C22" s="423" t="s">
        <v>413</v>
      </c>
      <c r="D22" s="183"/>
      <c r="E22" s="424" t="s">
        <v>755</v>
      </c>
      <c r="F22" s="425">
        <f>HLOOKUP(E22,E4:N8,5,false)</f>
        <v>10</v>
      </c>
      <c r="G22" s="426">
        <v>0.0</v>
      </c>
      <c r="H22" s="430"/>
      <c r="I22" s="424">
        <f>max(0,VLOOKUP(G22+H22,Sheet5!$H$10:$I$80,2,FALSE)-VLOOKUP(H22,Sheet5!$H$10:$I$80,2,FALSE))</f>
        <v>0</v>
      </c>
      <c r="J22" s="424">
        <f t="shared" si="2"/>
        <v>10</v>
      </c>
      <c r="K22" s="421"/>
      <c r="L22" s="423"/>
      <c r="M22" s="183"/>
      <c r="N22" s="426"/>
      <c r="O22" s="424" t="str">
        <f>HLOOKUP(N22,E4:N8,5,false)</f>
        <v>#N/A</v>
      </c>
      <c r="P22" s="426">
        <v>0.0</v>
      </c>
      <c r="Q22" s="427"/>
      <c r="R22" s="424">
        <f>max(0,VLOOKUP(P22+Q22,Sheet5!$H$10:$I$80,2,FALSE)-VLOOKUP(Q22,Sheet5!$H$10:$I$80,2,FALSE))</f>
        <v>0</v>
      </c>
      <c r="S22" s="424" t="str">
        <f t="shared" si="3"/>
        <v>#N/A</v>
      </c>
    </row>
    <row r="23">
      <c r="C23" s="416" t="s">
        <v>396</v>
      </c>
      <c r="D23" s="142"/>
      <c r="E23" s="420" t="s">
        <v>753</v>
      </c>
      <c r="F23" s="418">
        <f>HLOOKUP(E23,E4:N8,5,false)</f>
        <v>14</v>
      </c>
      <c r="G23" s="417">
        <v>0.0</v>
      </c>
      <c r="H23" s="429"/>
      <c r="I23" s="420">
        <f>max(0,VLOOKUP(G23+H23,Sheet5!$H$10:$I$80,2,FALSE)-VLOOKUP(H23,Sheet5!$H$10:$I$80,2,FALSE))</f>
        <v>0</v>
      </c>
      <c r="J23" s="420">
        <f t="shared" si="2"/>
        <v>14</v>
      </c>
      <c r="K23" s="421"/>
      <c r="L23" s="416"/>
      <c r="M23" s="142"/>
      <c r="N23" s="420"/>
      <c r="O23" s="418" t="str">
        <f>HLOOKUP(N23,E4:N8,5,false)</f>
        <v>#N/A</v>
      </c>
      <c r="P23" s="417">
        <v>0.0</v>
      </c>
      <c r="Q23" s="419"/>
      <c r="R23" s="420">
        <f>max(0,VLOOKUP(P23+Q23,Sheet5!$H$10:$I$80,2,FALSE)-VLOOKUP(Q23,Sheet5!$H$10:$I$80,2,FALSE))</f>
        <v>0</v>
      </c>
      <c r="S23" s="420" t="str">
        <f t="shared" si="3"/>
        <v>#N/A</v>
      </c>
    </row>
    <row r="24">
      <c r="C24" s="423" t="s">
        <v>767</v>
      </c>
      <c r="D24" s="183"/>
      <c r="E24" s="424" t="s">
        <v>759</v>
      </c>
      <c r="F24" s="425">
        <f>HLOOKUP(E24,E4:N8,5,false)</f>
        <v>15</v>
      </c>
      <c r="G24" s="426">
        <v>0.0</v>
      </c>
      <c r="H24" s="430"/>
      <c r="I24" s="424">
        <f>max(0,VLOOKUP(G24+H24,Sheet5!$H$10:$I$80,2,FALSE)-VLOOKUP(H24,Sheet5!$H$10:$I$80,2,FALSE))</f>
        <v>0</v>
      </c>
      <c r="J24" s="424">
        <f t="shared" si="2"/>
        <v>15</v>
      </c>
      <c r="K24" s="421"/>
      <c r="L24" s="423"/>
      <c r="M24" s="183"/>
      <c r="N24" s="424"/>
      <c r="O24" s="425" t="str">
        <f>HLOOKUP(N24,E4:N8,5,false)</f>
        <v>#N/A</v>
      </c>
      <c r="P24" s="426">
        <v>0.0</v>
      </c>
      <c r="Q24" s="427"/>
      <c r="R24" s="424">
        <f>max(0,VLOOKUP(P24+Q24,Sheet5!$H$10:$I$80,2,FALSE)-VLOOKUP(Q24,Sheet5!$H$10:$I$80,2,FALSE))</f>
        <v>0</v>
      </c>
      <c r="S24" s="424" t="str">
        <f t="shared" si="3"/>
        <v>#N/A</v>
      </c>
    </row>
    <row r="25">
      <c r="C25" s="416" t="s">
        <v>414</v>
      </c>
      <c r="D25" s="142"/>
      <c r="E25" s="420" t="s">
        <v>757</v>
      </c>
      <c r="F25" s="418">
        <f>HLOOKUP(E25,E4:N8,5,false)</f>
        <v>16</v>
      </c>
      <c r="G25" s="417">
        <v>0.0</v>
      </c>
      <c r="H25" s="429"/>
      <c r="I25" s="420">
        <f>max(0,VLOOKUP(G25+H25,Sheet5!$H$10:$I$80,2,FALSE)-VLOOKUP(H25,Sheet5!$H$10:$I$80,2,FALSE))</f>
        <v>0</v>
      </c>
      <c r="J25" s="420">
        <f t="shared" si="2"/>
        <v>16</v>
      </c>
      <c r="K25" s="421"/>
      <c r="L25" s="416"/>
      <c r="M25" s="142"/>
      <c r="N25" s="420"/>
      <c r="O25" s="418" t="str">
        <f>HLOOKUP(N25,E4:N8,5,false)</f>
        <v>#N/A</v>
      </c>
      <c r="P25" s="417">
        <v>0.0</v>
      </c>
      <c r="Q25" s="419"/>
      <c r="R25" s="420">
        <f>max(0,VLOOKUP(P25+Q25,Sheet5!$H$10:$I$80,2,FALSE)-VLOOKUP(Q25,Sheet5!$H$10:$I$80,2,FALSE))</f>
        <v>0</v>
      </c>
      <c r="S25" s="420" t="str">
        <f t="shared" si="3"/>
        <v>#N/A</v>
      </c>
    </row>
    <row r="26">
      <c r="C26" s="423" t="s">
        <v>424</v>
      </c>
      <c r="D26" s="183"/>
      <c r="E26" s="424" t="s">
        <v>759</v>
      </c>
      <c r="F26" s="425">
        <f>HLOOKUP(E26,E4:N8,5,false)</f>
        <v>15</v>
      </c>
      <c r="G26" s="426">
        <v>0.0</v>
      </c>
      <c r="H26" s="427"/>
      <c r="I26" s="424">
        <f>max(0,VLOOKUP(G26+H26,Sheet5!$H$10:$I$80,2,FALSE)-VLOOKUP(H26,Sheet5!$H$10:$I$80,2,FALSE))</f>
        <v>0</v>
      </c>
      <c r="J26" s="424">
        <f t="shared" si="2"/>
        <v>15</v>
      </c>
      <c r="K26" s="421"/>
      <c r="L26" s="423"/>
      <c r="M26" s="183"/>
      <c r="N26" s="424"/>
      <c r="O26" s="425" t="str">
        <f>HLOOKUP(N26,E4:N8,5,false)</f>
        <v>#N/A</v>
      </c>
      <c r="P26" s="426">
        <v>0.0</v>
      </c>
      <c r="Q26" s="427"/>
      <c r="R26" s="424">
        <f>max(0,VLOOKUP(P26+Q26,Sheet5!$H$10:$I$80,2,FALSE)-VLOOKUP(Q26,Sheet5!$H$10:$I$80,2,FALSE))</f>
        <v>0</v>
      </c>
      <c r="S26" s="424" t="str">
        <f t="shared" si="3"/>
        <v>#N/A</v>
      </c>
    </row>
    <row r="27">
      <c r="C27" s="416" t="s">
        <v>411</v>
      </c>
      <c r="D27" s="142"/>
      <c r="E27" s="420" t="s">
        <v>759</v>
      </c>
      <c r="F27" s="418">
        <f>HLOOKUP(E27,E4:N8,5,false)</f>
        <v>15</v>
      </c>
      <c r="G27" s="417">
        <v>0.0</v>
      </c>
      <c r="H27" s="429"/>
      <c r="I27" s="420">
        <f>max(0,VLOOKUP(G27+H27,Sheet5!$H$10:$I$80,2,FALSE)-VLOOKUP(H27,Sheet5!$H$10:$I$80,2,FALSE))</f>
        <v>0</v>
      </c>
      <c r="J27" s="420">
        <f t="shared" si="2"/>
        <v>15</v>
      </c>
      <c r="K27" s="421"/>
      <c r="L27" s="416"/>
      <c r="M27" s="142"/>
      <c r="N27" s="420"/>
      <c r="O27" s="418" t="str">
        <f>HLOOKUP(N27,E4:N8,5,false)</f>
        <v>#N/A</v>
      </c>
      <c r="P27" s="417">
        <v>0.0</v>
      </c>
      <c r="Q27" s="429"/>
      <c r="R27" s="420">
        <f>max(0,VLOOKUP(P27+Q27,Sheet5!$H$10:$I$80,2,FALSE)-VLOOKUP(Q27,Sheet5!$H$10:$I$80,2,FALSE))</f>
        <v>0</v>
      </c>
      <c r="S27" s="420" t="str">
        <f t="shared" si="3"/>
        <v>#N/A</v>
      </c>
    </row>
    <row r="28">
      <c r="C28" s="423" t="s">
        <v>539</v>
      </c>
      <c r="D28" s="183"/>
      <c r="E28" s="424" t="s">
        <v>752</v>
      </c>
      <c r="F28" s="425">
        <f>HLOOKUP(E23,E4:N8,5,false)</f>
        <v>14</v>
      </c>
      <c r="G28" s="426">
        <v>0.0</v>
      </c>
      <c r="H28" s="430"/>
      <c r="I28" s="424">
        <f>max(0,VLOOKUP(G28+H28,Sheet5!$H$10:$I$80,2,FALSE)-VLOOKUP(H28,Sheet5!$H$10:$I$80,2,FALSE))</f>
        <v>0</v>
      </c>
      <c r="J28" s="424">
        <f t="shared" si="2"/>
        <v>14</v>
      </c>
      <c r="K28" s="421"/>
      <c r="L28" s="423"/>
      <c r="M28" s="183"/>
      <c r="N28" s="424"/>
      <c r="O28" s="425" t="str">
        <f>HLOOKUP(N28,E4:N8,5,false)</f>
        <v>#N/A</v>
      </c>
      <c r="P28" s="426">
        <v>0.0</v>
      </c>
      <c r="Q28" s="430"/>
      <c r="R28" s="424">
        <f>max(0,VLOOKUP(P28+Q28,Sheet5!$H$10:$I$80,2,FALSE)-VLOOKUP(Q28,Sheet5!$H$10:$I$80,2,FALSE))</f>
        <v>0</v>
      </c>
      <c r="S28" s="424" t="str">
        <f t="shared" si="3"/>
        <v>#N/A</v>
      </c>
    </row>
    <row r="29">
      <c r="C29" s="416" t="s">
        <v>415</v>
      </c>
      <c r="D29" s="142"/>
      <c r="E29" s="420" t="s">
        <v>754</v>
      </c>
      <c r="F29" s="418">
        <f>HLOOKUP(E29,E4:N8,5,false)</f>
        <v>17</v>
      </c>
      <c r="G29" s="417">
        <v>0.0</v>
      </c>
      <c r="H29" s="419"/>
      <c r="I29" s="420">
        <f>max(0,VLOOKUP(G29+H29,Sheet5!$H$10:$I$80,2,FALSE)-VLOOKUP(H29,Sheet5!$H$10:$I$80,2,FALSE))</f>
        <v>0</v>
      </c>
      <c r="J29" s="420">
        <f t="shared" si="2"/>
        <v>17</v>
      </c>
      <c r="K29" s="421"/>
      <c r="L29" s="416"/>
      <c r="M29" s="142"/>
      <c r="N29" s="420"/>
      <c r="O29" s="418" t="str">
        <f>HLOOKUP(N29,E4:N8,5,false)</f>
        <v>#N/A</v>
      </c>
      <c r="P29" s="417">
        <v>0.0</v>
      </c>
      <c r="Q29" s="419"/>
      <c r="R29" s="420">
        <f>max(0,VLOOKUP(P29+Q29,Sheet5!$H$10:$I$80,2,FALSE)-VLOOKUP(Q29,Sheet5!$H$10:$I$80,2,FALSE))</f>
        <v>0</v>
      </c>
      <c r="S29" s="420" t="str">
        <f t="shared" si="3"/>
        <v>#N/A</v>
      </c>
    </row>
    <row r="30">
      <c r="C30" s="423" t="s">
        <v>544</v>
      </c>
      <c r="D30" s="183"/>
      <c r="E30" s="424" t="s">
        <v>759</v>
      </c>
      <c r="F30" s="425">
        <f>HLOOKUP(E30,E4:N8,5,false)</f>
        <v>15</v>
      </c>
      <c r="G30" s="426">
        <v>0.0</v>
      </c>
      <c r="H30" s="430"/>
      <c r="I30" s="424">
        <f>max(0,VLOOKUP(G30+H30,Sheet5!$H$10:$I$80,2,FALSE)-VLOOKUP(H30,Sheet5!$H$10:$I$80,2,FALSE))</f>
        <v>0</v>
      </c>
      <c r="J30" s="424">
        <f t="shared" si="2"/>
        <v>15</v>
      </c>
      <c r="K30" s="421"/>
      <c r="L30" s="423"/>
      <c r="M30" s="183"/>
      <c r="N30" s="424"/>
      <c r="O30" s="425" t="str">
        <f>HLOOKUP(N30,E4:N8,5,false)</f>
        <v>#N/A</v>
      </c>
      <c r="P30" s="426">
        <v>0.0</v>
      </c>
      <c r="Q30" s="430"/>
      <c r="R30" s="424">
        <f>max(0,VLOOKUP(P30+Q30,Sheet5!$H$10:$I$80,2,FALSE)-VLOOKUP(Q30,Sheet5!$H$10:$I$80,2,FALSE))</f>
        <v>0</v>
      </c>
      <c r="S30" s="424" t="str">
        <f t="shared" si="3"/>
        <v>#N/A</v>
      </c>
    </row>
    <row r="31">
      <c r="C31" s="416" t="s">
        <v>437</v>
      </c>
      <c r="D31" s="142"/>
      <c r="E31" s="420" t="s">
        <v>750</v>
      </c>
      <c r="F31" s="418">
        <f>HLOOKUP(E31,E4:N8,5,false)</f>
        <v>15</v>
      </c>
      <c r="G31" s="417">
        <v>0.0</v>
      </c>
      <c r="H31" s="419"/>
      <c r="I31" s="420">
        <f>max(0,VLOOKUP(G31+H31,Sheet5!$H$10:$I$80,2,FALSE)-VLOOKUP(H31,Sheet5!$H$10:$I$80,2,FALSE))</f>
        <v>0</v>
      </c>
      <c r="J31" s="420">
        <f t="shared" si="2"/>
        <v>15</v>
      </c>
      <c r="K31" s="421"/>
      <c r="L31" s="416"/>
      <c r="M31" s="142"/>
      <c r="N31" s="420"/>
      <c r="O31" s="418" t="str">
        <f>HLOOKUP(N31,E4:N8,5,false)</f>
        <v>#N/A</v>
      </c>
      <c r="P31" s="417">
        <v>0.0</v>
      </c>
      <c r="Q31" s="429"/>
      <c r="R31" s="420">
        <f>max(0,VLOOKUP(P31+Q31,Sheet5!$H$10:$I$80,2,FALSE)-VLOOKUP(Q31,Sheet5!$H$10:$I$80,2,FALSE))</f>
        <v>0</v>
      </c>
      <c r="S31" s="420" t="str">
        <f t="shared" si="3"/>
        <v>#N/A</v>
      </c>
    </row>
    <row r="32">
      <c r="C32" s="423" t="s">
        <v>596</v>
      </c>
      <c r="D32" s="183"/>
      <c r="E32" s="424" t="s">
        <v>750</v>
      </c>
      <c r="F32" s="425">
        <f>HLOOKUP(E32,E4:N8,5,false)</f>
        <v>15</v>
      </c>
      <c r="G32" s="426">
        <v>0.0</v>
      </c>
      <c r="H32" s="430"/>
      <c r="I32" s="424">
        <f>max(0,VLOOKUP(G32+H32,Sheet5!$H$10:$I$80,2,FALSE)-VLOOKUP(H32,Sheet5!$H$10:$I$80,2,FALSE))</f>
        <v>0</v>
      </c>
      <c r="J32" s="424">
        <f t="shared" si="2"/>
        <v>15</v>
      </c>
      <c r="K32" s="421"/>
      <c r="L32" s="423"/>
      <c r="M32" s="183"/>
      <c r="N32" s="424"/>
      <c r="O32" s="425" t="str">
        <f>HLOOKUP(N32,E4:N8,5,false)</f>
        <v>#N/A</v>
      </c>
      <c r="P32" s="426">
        <v>0.0</v>
      </c>
      <c r="Q32" s="430"/>
      <c r="R32" s="424">
        <f>max(0,VLOOKUP(P32+Q32,Sheet5!$H$10:$I$80,2,FALSE)-VLOOKUP(Q32,Sheet5!$H$10:$I$80,2,FALSE))</f>
        <v>0</v>
      </c>
      <c r="S32" s="424" t="str">
        <f t="shared" si="3"/>
        <v>#N/A</v>
      </c>
    </row>
    <row r="33">
      <c r="C33" s="416" t="s">
        <v>638</v>
      </c>
      <c r="D33" s="142"/>
      <c r="E33" s="420" t="s">
        <v>754</v>
      </c>
      <c r="F33" s="418">
        <f>HLOOKUP(E33,E4:N8,5,false)</f>
        <v>17</v>
      </c>
      <c r="G33" s="417">
        <v>0.0</v>
      </c>
      <c r="H33" s="429"/>
      <c r="I33" s="420">
        <f>max(0,VLOOKUP(G33+H33,Sheet5!$H$10:$I$80,2,FALSE)-VLOOKUP(H33,Sheet5!$H$10:$I$80,2,FALSE))</f>
        <v>0</v>
      </c>
      <c r="J33" s="420">
        <f t="shared" si="2"/>
        <v>17</v>
      </c>
      <c r="K33" s="421"/>
      <c r="L33" s="416"/>
      <c r="M33" s="142"/>
      <c r="N33" s="420"/>
      <c r="O33" s="418" t="str">
        <f>HLOOKUP(N33,E4:N8,5,false)</f>
        <v>#N/A</v>
      </c>
      <c r="P33" s="417">
        <v>0.0</v>
      </c>
      <c r="Q33" s="429"/>
      <c r="R33" s="420">
        <f>max(0,VLOOKUP(P33+Q33,Sheet5!$H$10:$I$80,2,FALSE)-VLOOKUP(Q33,Sheet5!$H$10:$I$80,2,FALSE))</f>
        <v>0</v>
      </c>
      <c r="S33" s="420" t="str">
        <f t="shared" si="3"/>
        <v>#N/A</v>
      </c>
    </row>
    <row r="34">
      <c r="C34" s="423" t="s">
        <v>592</v>
      </c>
      <c r="D34" s="183"/>
      <c r="E34" s="424" t="s">
        <v>757</v>
      </c>
      <c r="F34" s="425">
        <f>HLOOKUP(E34,E4:N8,5,false)</f>
        <v>16</v>
      </c>
      <c r="G34" s="426">
        <v>0.0</v>
      </c>
      <c r="H34" s="427"/>
      <c r="I34" s="424">
        <f>max(0,VLOOKUP(G34+H34,Sheet5!$H$10:$I$80,2,FALSE)-VLOOKUP(H34,Sheet5!$H$10:$I$80,2,FALSE))</f>
        <v>0</v>
      </c>
      <c r="J34" s="424">
        <f t="shared" si="2"/>
        <v>16</v>
      </c>
      <c r="K34" s="421"/>
      <c r="L34" s="423"/>
      <c r="M34" s="183"/>
      <c r="N34" s="424"/>
      <c r="O34" s="425" t="str">
        <f>HLOOKUP(N34,E4:N8,5,false)</f>
        <v>#N/A</v>
      </c>
      <c r="P34" s="426">
        <v>0.0</v>
      </c>
      <c r="Q34" s="427"/>
      <c r="R34" s="424">
        <f>max(0,VLOOKUP(P34+Q34,Sheet5!$H$10:$I$80,2,FALSE)-VLOOKUP(Q34,Sheet5!$H$10:$I$80,2,FALSE))</f>
        <v>0</v>
      </c>
      <c r="S34" s="424" t="str">
        <f t="shared" si="3"/>
        <v>#N/A</v>
      </c>
    </row>
    <row r="35">
      <c r="C35" s="416" t="s">
        <v>436</v>
      </c>
      <c r="D35" s="142"/>
      <c r="E35" s="420" t="s">
        <v>754</v>
      </c>
      <c r="F35" s="418">
        <f>HLOOKUP(E35,E4:N8,5,false)</f>
        <v>17</v>
      </c>
      <c r="G35" s="417">
        <v>0.0</v>
      </c>
      <c r="H35" s="419"/>
      <c r="I35" s="420">
        <f>max(0,VLOOKUP(G35+H35,Sheet5!$H$10:$I$80,2,FALSE)-VLOOKUP(H35,Sheet5!$H$10:$I$80,2,FALSE))</f>
        <v>0</v>
      </c>
      <c r="J35" s="420">
        <f t="shared" si="2"/>
        <v>17</v>
      </c>
      <c r="K35" s="421"/>
      <c r="L35" s="416"/>
      <c r="M35" s="142"/>
      <c r="N35" s="420"/>
      <c r="O35" s="418" t="str">
        <f>HLOOKUP(N35,E4:N8,5,false)</f>
        <v>#N/A</v>
      </c>
      <c r="P35" s="417">
        <v>0.0</v>
      </c>
      <c r="Q35" s="419"/>
      <c r="R35" s="420">
        <f>max(0,VLOOKUP(P35+Q35,Sheet5!$H$10:$I$80,2,FALSE)-VLOOKUP(Q35,Sheet5!$H$10:$I$80,2,FALSE))</f>
        <v>0</v>
      </c>
      <c r="S35" s="420" t="str">
        <f t="shared" si="3"/>
        <v>#N/A</v>
      </c>
    </row>
    <row r="36">
      <c r="C36" s="423" t="s">
        <v>768</v>
      </c>
      <c r="D36" s="183"/>
      <c r="E36" s="424" t="s">
        <v>755</v>
      </c>
      <c r="F36" s="425">
        <f>HLOOKUP(E36,E4:N8,5,false)</f>
        <v>10</v>
      </c>
      <c r="G36" s="426">
        <v>0.0</v>
      </c>
      <c r="H36" s="430"/>
      <c r="I36" s="424">
        <f>max(0,VLOOKUP(G36+H36,Sheet5!$H$10:$I$80,2,FALSE)-VLOOKUP(H36,Sheet5!$H$10:$I$80,2,FALSE))</f>
        <v>0</v>
      </c>
      <c r="J36" s="424">
        <f t="shared" si="2"/>
        <v>10</v>
      </c>
      <c r="K36" s="431"/>
      <c r="L36" s="423"/>
      <c r="M36" s="183"/>
      <c r="N36" s="424"/>
      <c r="O36" s="425" t="str">
        <f>HLOOKUP(N36,E4:N8,5,false)</f>
        <v>#N/A</v>
      </c>
      <c r="P36" s="426">
        <v>0.0</v>
      </c>
      <c r="Q36" s="430"/>
      <c r="R36" s="424">
        <f>max(0,VLOOKUP(P36+Q36,Sheet5!$H$10:$I$80,2,FALSE)-VLOOKUP(Q36,Sheet5!$H$10:$I$80,2,FALSE))</f>
        <v>0</v>
      </c>
      <c r="S36" s="424" t="str">
        <f t="shared" si="3"/>
        <v>#N/A</v>
      </c>
    </row>
    <row r="37">
      <c r="C37" s="416" t="s">
        <v>549</v>
      </c>
      <c r="D37" s="142"/>
      <c r="E37" s="420" t="s">
        <v>752</v>
      </c>
      <c r="F37" s="418">
        <f>HLOOKUP(E37,E4:N8,5,false)</f>
        <v>8</v>
      </c>
      <c r="G37" s="417">
        <v>0.0</v>
      </c>
      <c r="H37" s="429"/>
      <c r="I37" s="420">
        <f>max(0,VLOOKUP(G37+H37,Sheet5!$H$10:$I$80,2,FALSE)-VLOOKUP(H37,Sheet5!$H$10:$I$80,2,FALSE))</f>
        <v>0</v>
      </c>
      <c r="J37" s="420">
        <f t="shared" si="2"/>
        <v>8</v>
      </c>
      <c r="K37" s="431"/>
      <c r="L37" s="416"/>
      <c r="M37" s="142"/>
      <c r="N37" s="420"/>
      <c r="O37" s="418" t="str">
        <f>HLOOKUP(N37,E4:N8,5,false)</f>
        <v>#N/A</v>
      </c>
      <c r="P37" s="417">
        <v>0.0</v>
      </c>
      <c r="Q37" s="429"/>
      <c r="R37" s="420">
        <f>max(0,VLOOKUP(P37+Q37,Sheet5!$H$10:$I$80,2,FALSE)-VLOOKUP(Q37,Sheet5!$H$10:$I$80,2,FALSE))</f>
        <v>0</v>
      </c>
      <c r="S37" s="420" t="str">
        <f t="shared" si="3"/>
        <v>#N/A</v>
      </c>
    </row>
    <row r="38">
      <c r="C38" s="423" t="s">
        <v>769</v>
      </c>
      <c r="D38" s="183"/>
      <c r="E38" s="424" t="s">
        <v>755</v>
      </c>
      <c r="F38" s="425">
        <f>HLOOKUP(E38,E4:N8,5,false)</f>
        <v>10</v>
      </c>
      <c r="G38" s="426">
        <v>0.0</v>
      </c>
      <c r="H38" s="427"/>
      <c r="I38" s="424">
        <f>max(0,VLOOKUP(G38+H38,Sheet5!$H$10:$I$80,2,FALSE)-VLOOKUP(H38,Sheet5!$H$10:$I$80,2,FALSE))</f>
        <v>0</v>
      </c>
      <c r="J38" s="424">
        <f t="shared" si="2"/>
        <v>10</v>
      </c>
      <c r="K38" s="431"/>
      <c r="L38" s="423"/>
      <c r="M38" s="183"/>
      <c r="N38" s="424"/>
      <c r="O38" s="425" t="str">
        <f>HLOOKUP(N38,E4:N8,5,false)</f>
        <v>#N/A</v>
      </c>
      <c r="P38" s="426">
        <v>0.0</v>
      </c>
      <c r="Q38" s="427"/>
      <c r="R38" s="424">
        <f>max(0,VLOOKUP(P38+Q38,Sheet5!$H$10:$I$80,2,FALSE)-VLOOKUP(Q38,Sheet5!$H$10:$I$80,2,FALSE))</f>
        <v>0</v>
      </c>
      <c r="S38" s="424" t="str">
        <f t="shared" si="3"/>
        <v>#N/A</v>
      </c>
    </row>
    <row r="39">
      <c r="I39" s="348" t="s">
        <v>761</v>
      </c>
      <c r="R39" s="348" t="s">
        <v>761</v>
      </c>
    </row>
    <row r="40">
      <c r="I40" s="352">
        <f>SUM(I13:I39)</f>
        <v>0</v>
      </c>
      <c r="R40" s="352">
        <f>SUM(R13:R39)</f>
        <v>0</v>
      </c>
    </row>
    <row r="43">
      <c r="C43" s="432" t="s">
        <v>770</v>
      </c>
      <c r="D43" s="8"/>
      <c r="E43" s="23"/>
      <c r="G43" s="433" t="s">
        <v>771</v>
      </c>
      <c r="H43" s="434" t="s">
        <v>772</v>
      </c>
      <c r="I43" s="23"/>
      <c r="L43" s="435" t="s">
        <v>773</v>
      </c>
      <c r="M43" s="436" t="s">
        <v>774</v>
      </c>
      <c r="N43" s="436" t="s">
        <v>761</v>
      </c>
    </row>
    <row r="44">
      <c r="C44" s="437" t="s">
        <v>763</v>
      </c>
      <c r="D44" s="348" t="s">
        <v>775</v>
      </c>
      <c r="E44" s="438" t="s">
        <v>776</v>
      </c>
      <c r="G44" s="439"/>
      <c r="H44" s="440"/>
      <c r="I44" s="23"/>
      <c r="L44" s="441"/>
      <c r="M44" s="441"/>
      <c r="N44" s="441"/>
    </row>
    <row r="45">
      <c r="C45" s="438"/>
      <c r="D45" s="348"/>
      <c r="E45" s="438">
        <f>VLOOKUP(D45,Sheet5!B10:C20,2,FALSE)</f>
        <v>0</v>
      </c>
      <c r="G45" s="433" t="s">
        <v>777</v>
      </c>
      <c r="H45" s="442" t="s">
        <v>761</v>
      </c>
      <c r="I45" s="23"/>
      <c r="L45" s="443">
        <f>N45-M45</f>
        <v>0</v>
      </c>
      <c r="M45" s="444">
        <f>(P7+H51+I40+E59+H46+H57+R40)</f>
        <v>0</v>
      </c>
      <c r="N45" s="444"/>
    </row>
    <row r="46">
      <c r="C46" s="438"/>
      <c r="D46" s="348"/>
      <c r="E46" s="438">
        <f>VLOOKUP(D46,Sheet5!B10:C20,2,FALSE)</f>
        <v>0</v>
      </c>
      <c r="G46" s="445"/>
      <c r="H46" s="446">
        <f>VLOOKUP(G46,Sheet5!B25:C35,2,FALSE)</f>
        <v>0</v>
      </c>
      <c r="I46" s="23"/>
      <c r="L46" s="447"/>
      <c r="M46" s="447"/>
      <c r="N46" s="447"/>
    </row>
    <row r="47">
      <c r="C47" s="438"/>
      <c r="D47" s="348"/>
      <c r="E47" s="438">
        <f>VLOOKUP(D47,Sheet5!B10:C20,2,FALSE)</f>
        <v>0</v>
      </c>
      <c r="G47" s="448"/>
      <c r="H47" s="449"/>
      <c r="I47" s="449"/>
    </row>
    <row r="48">
      <c r="C48" s="438"/>
      <c r="D48" s="348"/>
      <c r="E48" s="438">
        <f>VLOOKUP(D48,Sheet5!B10:C20,2,FALSE)</f>
        <v>0</v>
      </c>
      <c r="G48" s="450" t="s">
        <v>403</v>
      </c>
      <c r="H48" s="434" t="s">
        <v>778</v>
      </c>
      <c r="I48" s="23"/>
    </row>
    <row r="49">
      <c r="C49" s="438"/>
      <c r="D49" s="348"/>
      <c r="E49" s="438">
        <f>VLOOKUP(D49,Sheet5!B10:C20,2,FALSE)</f>
        <v>0</v>
      </c>
      <c r="G49" s="451"/>
      <c r="H49" s="446">
        <f>IFS(ROUNDDOWN(M8/10)&gt;=G51,50,ROUNDDOWN(M8/10)*2&gt;=G51,100,ROUNDDOWN(M8/10)*3&gt;=G51,150,ROUNDDOWN(M8/10)*4&gt;=G51,200)</f>
        <v>50</v>
      </c>
      <c r="I49" s="23"/>
    </row>
    <row r="50">
      <c r="C50" s="438"/>
      <c r="D50" s="352"/>
      <c r="E50" s="438">
        <f>VLOOKUP(D50,Sheet5!B10:C20,2,FALSE)</f>
        <v>0</v>
      </c>
      <c r="G50" s="433" t="s">
        <v>779</v>
      </c>
      <c r="H50" s="442" t="s">
        <v>761</v>
      </c>
      <c r="I50" s="23"/>
    </row>
    <row r="51">
      <c r="C51" s="438"/>
      <c r="D51" s="352"/>
      <c r="E51" s="438">
        <f>VLOOKUP(D51,Sheet5!B10:C20,2,FALSE)</f>
        <v>0</v>
      </c>
      <c r="G51" s="445"/>
      <c r="H51" s="452">
        <f>max(0,VLOOKUP(G51,Sheet5!K15:L58,2,FALSE))</f>
        <v>0</v>
      </c>
      <c r="I51" s="23"/>
    </row>
    <row r="52">
      <c r="C52" s="438"/>
      <c r="D52" s="352"/>
      <c r="E52" s="438">
        <f>VLOOKUP(D52,Sheet5!B10:C20,2,FALSE)</f>
        <v>0</v>
      </c>
      <c r="G52" s="448"/>
      <c r="H52" s="449"/>
      <c r="I52" s="449"/>
    </row>
    <row r="53">
      <c r="C53" s="438"/>
      <c r="D53" s="352"/>
      <c r="E53" s="438">
        <f>VLOOKUP(D53,Sheet5!B10:C20,2,FALSE)</f>
        <v>0</v>
      </c>
      <c r="G53" s="448"/>
      <c r="H53" s="449"/>
      <c r="I53" s="449"/>
    </row>
    <row r="54">
      <c r="C54" s="438"/>
      <c r="D54" s="352"/>
      <c r="E54" s="438">
        <f>VLOOKUP(D54,Sheet5!B10:C20,2,FALSE)</f>
        <v>0</v>
      </c>
      <c r="G54" s="450" t="s">
        <v>780</v>
      </c>
      <c r="H54" s="434" t="s">
        <v>778</v>
      </c>
      <c r="I54" s="23"/>
    </row>
    <row r="55">
      <c r="C55" s="438"/>
      <c r="D55" s="352"/>
      <c r="E55" s="438">
        <f>VLOOKUP(D55,Sheet5!B10:C20,2,FALSE)</f>
        <v>0</v>
      </c>
      <c r="G55" s="439"/>
      <c r="H55" s="446">
        <f>IFS(ROUNDDOWN(L8/10)&gt;=G57,100,ROUNDDOWN(L8/10)*2&gt;=G57,200,ROUNDDOWN(L8/10)*3&gt;=G57,300,ROUNDDOWN(L8/10)*4&gt;=G57,400)</f>
        <v>100</v>
      </c>
      <c r="I55" s="23"/>
    </row>
    <row r="56">
      <c r="C56" s="352"/>
      <c r="D56" s="352"/>
      <c r="E56" s="438">
        <f>VLOOKUP(D56,Sheet5!B10:C20,2,FALSE)</f>
        <v>0</v>
      </c>
      <c r="G56" s="433" t="s">
        <v>781</v>
      </c>
      <c r="H56" s="442" t="s">
        <v>761</v>
      </c>
      <c r="I56" s="23"/>
    </row>
    <row r="57">
      <c r="C57" s="352"/>
      <c r="D57" s="352"/>
      <c r="E57" s="438">
        <f>VLOOKUP(D57,Sheet5!B10:C20,2,FALSE)</f>
        <v>0</v>
      </c>
      <c r="G57" s="451"/>
      <c r="H57" s="453">
        <f>max(0,VLOOKUP(G57,Sheet5!N15:O58,2,FALSE))</f>
        <v>0</v>
      </c>
      <c r="I57" s="23"/>
      <c r="N57" s="192" t="s">
        <v>782</v>
      </c>
    </row>
    <row r="58">
      <c r="E58" s="454" t="s">
        <v>761</v>
      </c>
      <c r="G58" s="455"/>
    </row>
    <row r="59">
      <c r="E59" s="352">
        <f>SUM(E45:E57)</f>
        <v>0</v>
      </c>
      <c r="G59" s="455"/>
    </row>
    <row r="60">
      <c r="G60" s="455"/>
    </row>
    <row r="61">
      <c r="G61" s="455"/>
    </row>
    <row r="62">
      <c r="G62" s="455"/>
    </row>
    <row r="63">
      <c r="G63" s="455"/>
    </row>
    <row r="64">
      <c r="G64" s="455"/>
    </row>
    <row r="65">
      <c r="G65" s="455"/>
    </row>
    <row r="66">
      <c r="G66" s="455"/>
    </row>
  </sheetData>
  <mergeCells count="78">
    <mergeCell ref="C35:D35"/>
    <mergeCell ref="C36:D36"/>
    <mergeCell ref="C37:D37"/>
    <mergeCell ref="C38:D38"/>
    <mergeCell ref="C43:E43"/>
    <mergeCell ref="C28:D28"/>
    <mergeCell ref="C29:D29"/>
    <mergeCell ref="C30:D30"/>
    <mergeCell ref="C31:D31"/>
    <mergeCell ref="C32:D32"/>
    <mergeCell ref="C33:D33"/>
    <mergeCell ref="C34:D34"/>
    <mergeCell ref="L33:M33"/>
    <mergeCell ref="L34:M34"/>
    <mergeCell ref="L35:M35"/>
    <mergeCell ref="L36:M36"/>
    <mergeCell ref="L37:M37"/>
    <mergeCell ref="L38:M38"/>
    <mergeCell ref="H43:I43"/>
    <mergeCell ref="H49:I49"/>
    <mergeCell ref="H50:I50"/>
    <mergeCell ref="H51:I51"/>
    <mergeCell ref="H54:I54"/>
    <mergeCell ref="H55:I55"/>
    <mergeCell ref="H56:I56"/>
    <mergeCell ref="H57:I57"/>
    <mergeCell ref="H44:I44"/>
    <mergeCell ref="H45:I45"/>
    <mergeCell ref="L45:L46"/>
    <mergeCell ref="M45:M46"/>
    <mergeCell ref="N45:N46"/>
    <mergeCell ref="H46:I46"/>
    <mergeCell ref="H48:I48"/>
    <mergeCell ref="C4:D4"/>
    <mergeCell ref="C5:D5"/>
    <mergeCell ref="C6:D6"/>
    <mergeCell ref="C7:D7"/>
    <mergeCell ref="C8:D8"/>
    <mergeCell ref="C12:D12"/>
    <mergeCell ref="C13:D13"/>
    <mergeCell ref="L12:M12"/>
    <mergeCell ref="L13:M13"/>
    <mergeCell ref="L14:M14"/>
    <mergeCell ref="L15:M15"/>
    <mergeCell ref="L16:M16"/>
    <mergeCell ref="L17:M17"/>
    <mergeCell ref="L18:M18"/>
    <mergeCell ref="C14:D14"/>
    <mergeCell ref="C15:D15"/>
    <mergeCell ref="C16:D16"/>
    <mergeCell ref="C17:D17"/>
    <mergeCell ref="C18:D18"/>
    <mergeCell ref="C19:D19"/>
    <mergeCell ref="C20:D20"/>
    <mergeCell ref="L19:M19"/>
    <mergeCell ref="L20:M20"/>
    <mergeCell ref="L21:M21"/>
    <mergeCell ref="L22:M22"/>
    <mergeCell ref="L23:M23"/>
    <mergeCell ref="L24:M24"/>
    <mergeCell ref="L25:M25"/>
    <mergeCell ref="C21:D21"/>
    <mergeCell ref="C22:D22"/>
    <mergeCell ref="C23:D23"/>
    <mergeCell ref="C24:D24"/>
    <mergeCell ref="C25:D25"/>
    <mergeCell ref="C26:D26"/>
    <mergeCell ref="C27:D27"/>
    <mergeCell ref="L26:M26"/>
    <mergeCell ref="L27:M27"/>
    <mergeCell ref="L28:M28"/>
    <mergeCell ref="L29:M29"/>
    <mergeCell ref="L30:M30"/>
    <mergeCell ref="L31:M31"/>
    <mergeCell ref="L32:M32"/>
    <mergeCell ref="L43:L44"/>
    <mergeCell ref="M43:M44"/>
    <mergeCell ref="N43:N44"/>
  </mergeCells>
  <conditionalFormatting sqref="N45">
    <cfRule type="cellIs" dxfId="3" priority="1" operator="lessThanOrEqual">
      <formula>M45</formula>
    </cfRule>
  </conditionalFormatting>
  <conditionalFormatting sqref="P6">
    <cfRule type="notContainsBlanks" dxfId="7" priority="2">
      <formula>LEN(TRIM(P6))&gt;0</formula>
    </cfRule>
  </conditionalFormatting>
  <drawing r:id="rId1"/>
  <tableParts count="4">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15.25"/>
    <col customWidth="1" min="13" max="13" width="14.25"/>
    <col customWidth="1" min="15" max="15" width="14.38"/>
  </cols>
  <sheetData>
    <row r="1">
      <c r="A1" s="192">
        <v>6.0</v>
      </c>
    </row>
    <row r="8">
      <c r="B8" s="456" t="s">
        <v>770</v>
      </c>
      <c r="C8" s="295"/>
      <c r="E8" s="456" t="s">
        <v>339</v>
      </c>
      <c r="F8" s="295"/>
      <c r="H8" s="456" t="s">
        <v>783</v>
      </c>
      <c r="I8" s="295"/>
      <c r="K8" s="457" t="s">
        <v>339</v>
      </c>
      <c r="L8" s="458">
        <v>6.0</v>
      </c>
      <c r="M8" s="459">
        <f>VLOOKUP(L8,E10:F80,2,FALSE)</f>
        <v>155</v>
      </c>
    </row>
    <row r="9">
      <c r="B9" s="460" t="s">
        <v>784</v>
      </c>
      <c r="C9" s="461" t="s">
        <v>785</v>
      </c>
      <c r="E9" s="462" t="s">
        <v>337</v>
      </c>
      <c r="F9" s="461" t="s">
        <v>785</v>
      </c>
      <c r="H9" s="460" t="s">
        <v>337</v>
      </c>
      <c r="I9" s="461" t="s">
        <v>785</v>
      </c>
      <c r="K9" s="463" t="s">
        <v>340</v>
      </c>
      <c r="L9" s="464">
        <v>6.0</v>
      </c>
      <c r="M9" s="465">
        <f>VLOOKUP(L9,H10:I80,2,FALSE)</f>
        <v>65</v>
      </c>
    </row>
    <row r="10">
      <c r="B10" s="466">
        <v>0.0</v>
      </c>
      <c r="C10" s="467">
        <v>0.0</v>
      </c>
      <c r="E10" s="466">
        <v>0.0</v>
      </c>
      <c r="F10" s="467">
        <v>0.0</v>
      </c>
      <c r="H10" s="466">
        <v>0.0</v>
      </c>
      <c r="I10" s="467">
        <v>0.0</v>
      </c>
      <c r="K10" s="468" t="s">
        <v>770</v>
      </c>
      <c r="L10" s="469">
        <v>6.0</v>
      </c>
      <c r="M10" s="470">
        <f>VLOOKUP(L10,B11:C20,2,FALSE)</f>
        <v>2100</v>
      </c>
    </row>
    <row r="11">
      <c r="B11" s="176">
        <v>1.0</v>
      </c>
      <c r="C11" s="329">
        <v>100.0</v>
      </c>
      <c r="E11" s="176">
        <v>1.0</v>
      </c>
      <c r="F11" s="329">
        <v>25.0</v>
      </c>
      <c r="H11" s="176">
        <v>1.0</v>
      </c>
      <c r="I11" s="329">
        <v>10.0</v>
      </c>
    </row>
    <row r="12">
      <c r="B12" s="171">
        <v>2.0</v>
      </c>
      <c r="C12" s="471">
        <v>300.0</v>
      </c>
      <c r="E12" s="171">
        <v>2.0</v>
      </c>
      <c r="F12" s="471">
        <v>50.0</v>
      </c>
      <c r="H12" s="171">
        <v>2.0</v>
      </c>
      <c r="I12" s="471">
        <v>20.0</v>
      </c>
    </row>
    <row r="13">
      <c r="B13" s="176">
        <v>3.0</v>
      </c>
      <c r="C13" s="329">
        <v>600.0</v>
      </c>
      <c r="E13" s="176">
        <v>3.0</v>
      </c>
      <c r="F13" s="329">
        <v>75.0</v>
      </c>
      <c r="H13" s="176">
        <v>3.0</v>
      </c>
      <c r="I13" s="329">
        <v>30.0</v>
      </c>
      <c r="K13" s="456" t="s">
        <v>786</v>
      </c>
      <c r="L13" s="295"/>
      <c r="M13" s="472"/>
      <c r="N13" s="473" t="s">
        <v>786</v>
      </c>
      <c r="O13" s="295"/>
    </row>
    <row r="14">
      <c r="B14" s="171">
        <v>4.0</v>
      </c>
      <c r="C14" s="471">
        <v>1000.0</v>
      </c>
      <c r="E14" s="171">
        <v>4.0</v>
      </c>
      <c r="F14" s="471">
        <v>100.0</v>
      </c>
      <c r="H14" s="171">
        <v>4.0</v>
      </c>
      <c r="I14" s="471">
        <v>40.0</v>
      </c>
      <c r="K14" s="474" t="s">
        <v>403</v>
      </c>
      <c r="L14" s="475" t="s">
        <v>778</v>
      </c>
      <c r="N14" s="476" t="s">
        <v>787</v>
      </c>
      <c r="O14" s="477" t="s">
        <v>778</v>
      </c>
    </row>
    <row r="15">
      <c r="B15" s="176">
        <v>5.0</v>
      </c>
      <c r="C15" s="329">
        <v>1500.0</v>
      </c>
      <c r="E15" s="176">
        <v>5.0</v>
      </c>
      <c r="F15" s="329">
        <v>125.0</v>
      </c>
      <c r="H15" s="176">
        <v>5.0</v>
      </c>
      <c r="I15" s="329">
        <v>50.0</v>
      </c>
      <c r="K15" s="478">
        <f t="shared" ref="K15:K20" si="1">max(0,K16-1)</f>
        <v>0</v>
      </c>
      <c r="L15" s="471">
        <f>IF(K15=0,0, 50+L14)</f>
        <v>0</v>
      </c>
      <c r="N15" s="479">
        <f t="shared" ref="N15:N20" si="2">max(0,N16-1)</f>
        <v>0</v>
      </c>
      <c r="O15" s="480">
        <f>IF(N15=0,0, 100+O14)</f>
        <v>0</v>
      </c>
    </row>
    <row r="16">
      <c r="B16" s="171">
        <v>6.0</v>
      </c>
      <c r="C16" s="471">
        <v>2100.0</v>
      </c>
      <c r="E16" s="171">
        <v>6.0</v>
      </c>
      <c r="F16" s="471">
        <v>155.0</v>
      </c>
      <c r="H16" s="171">
        <v>6.0</v>
      </c>
      <c r="I16" s="471">
        <v>65.0</v>
      </c>
      <c r="K16" s="481">
        <f t="shared" si="1"/>
        <v>0</v>
      </c>
      <c r="L16" s="329">
        <f t="shared" ref="L16:L20" si="3">IF(K16=0,0+L15, 50+L15)</f>
        <v>0</v>
      </c>
      <c r="N16" s="482">
        <f t="shared" si="2"/>
        <v>0</v>
      </c>
      <c r="O16" s="483">
        <f t="shared" ref="O16:O20" si="4">IF(N16=0,0+O15, 100+O15)</f>
        <v>0</v>
      </c>
    </row>
    <row r="17">
      <c r="B17" s="176">
        <v>7.0</v>
      </c>
      <c r="C17" s="329">
        <v>2800.0</v>
      </c>
      <c r="E17" s="176">
        <v>7.0</v>
      </c>
      <c r="F17" s="329">
        <v>185.0</v>
      </c>
      <c r="H17" s="176">
        <v>7.0</v>
      </c>
      <c r="I17" s="329">
        <v>80.0</v>
      </c>
      <c r="K17" s="484">
        <f t="shared" si="1"/>
        <v>0</v>
      </c>
      <c r="L17" s="471">
        <f t="shared" si="3"/>
        <v>0</v>
      </c>
      <c r="N17" s="479">
        <f t="shared" si="2"/>
        <v>0</v>
      </c>
      <c r="O17" s="480">
        <f t="shared" si="4"/>
        <v>0</v>
      </c>
    </row>
    <row r="18">
      <c r="B18" s="171">
        <v>8.0</v>
      </c>
      <c r="C18" s="471">
        <v>3600.0</v>
      </c>
      <c r="E18" s="171">
        <v>8.0</v>
      </c>
      <c r="F18" s="471">
        <v>215.0</v>
      </c>
      <c r="H18" s="171">
        <v>8.0</v>
      </c>
      <c r="I18" s="471">
        <v>95.0</v>
      </c>
      <c r="K18" s="481">
        <f t="shared" si="1"/>
        <v>0</v>
      </c>
      <c r="L18" s="329">
        <f t="shared" si="3"/>
        <v>0</v>
      </c>
      <c r="N18" s="482">
        <f t="shared" si="2"/>
        <v>0</v>
      </c>
      <c r="O18" s="483">
        <f t="shared" si="4"/>
        <v>0</v>
      </c>
    </row>
    <row r="19">
      <c r="B19" s="176">
        <v>9.0</v>
      </c>
      <c r="C19" s="329">
        <v>4500.0</v>
      </c>
      <c r="E19" s="176">
        <v>9.0</v>
      </c>
      <c r="F19" s="329">
        <v>245.0</v>
      </c>
      <c r="H19" s="176">
        <v>9.0</v>
      </c>
      <c r="I19" s="329">
        <v>110.0</v>
      </c>
      <c r="K19" s="484">
        <f t="shared" si="1"/>
        <v>0</v>
      </c>
      <c r="L19" s="471">
        <f t="shared" si="3"/>
        <v>0</v>
      </c>
      <c r="N19" s="479">
        <f t="shared" si="2"/>
        <v>0</v>
      </c>
      <c r="O19" s="480">
        <f t="shared" si="4"/>
        <v>0</v>
      </c>
    </row>
    <row r="20">
      <c r="B20" s="485">
        <v>10.0</v>
      </c>
      <c r="C20" s="486">
        <v>5500.0</v>
      </c>
      <c r="E20" s="171">
        <v>10.0</v>
      </c>
      <c r="F20" s="471">
        <v>275.0</v>
      </c>
      <c r="H20" s="171">
        <v>10.0</v>
      </c>
      <c r="I20" s="471">
        <v>125.0</v>
      </c>
      <c r="K20" s="481">
        <f t="shared" si="1"/>
        <v>0</v>
      </c>
      <c r="L20" s="329">
        <f t="shared" si="3"/>
        <v>0</v>
      </c>
      <c r="N20" s="482">
        <f t="shared" si="2"/>
        <v>0</v>
      </c>
      <c r="O20" s="483">
        <f t="shared" si="4"/>
        <v>0</v>
      </c>
    </row>
    <row r="21">
      <c r="E21" s="176">
        <v>11.0</v>
      </c>
      <c r="F21" s="329">
        <v>315.0</v>
      </c>
      <c r="H21" s="176">
        <v>11.0</v>
      </c>
      <c r="I21" s="329">
        <v>145.0</v>
      </c>
      <c r="K21" s="484">
        <f t="shared" ref="K21:K24" si="5">K22-1</f>
        <v>-3</v>
      </c>
      <c r="L21" s="471">
        <f t="shared" ref="L21:L25" si="6">IF(K21="0","", 50+L20)</f>
        <v>50</v>
      </c>
      <c r="N21" s="479">
        <f t="shared" ref="N21:N24" si="7">N22-1</f>
        <v>-3</v>
      </c>
      <c r="O21" s="480">
        <f t="shared" ref="O21:O25" si="8">IF(N21="0","", 100+O20)</f>
        <v>100</v>
      </c>
    </row>
    <row r="22">
      <c r="B22" s="487"/>
      <c r="E22" s="171">
        <v>12.0</v>
      </c>
      <c r="F22" s="471">
        <v>355.0</v>
      </c>
      <c r="H22" s="171">
        <v>12.0</v>
      </c>
      <c r="I22" s="471">
        <v>165.0</v>
      </c>
      <c r="K22" s="481">
        <f t="shared" si="5"/>
        <v>-2</v>
      </c>
      <c r="L22" s="329">
        <f t="shared" si="6"/>
        <v>100</v>
      </c>
      <c r="N22" s="482">
        <f t="shared" si="7"/>
        <v>-2</v>
      </c>
      <c r="O22" s="483">
        <f t="shared" si="8"/>
        <v>200</v>
      </c>
    </row>
    <row r="23">
      <c r="B23" s="456" t="s">
        <v>771</v>
      </c>
      <c r="C23" s="295"/>
      <c r="E23" s="176">
        <v>13.0</v>
      </c>
      <c r="F23" s="329">
        <v>395.0</v>
      </c>
      <c r="H23" s="176">
        <v>13.0</v>
      </c>
      <c r="I23" s="329">
        <v>185.0</v>
      </c>
      <c r="K23" s="484">
        <f t="shared" si="5"/>
        <v>-1</v>
      </c>
      <c r="L23" s="471">
        <f t="shared" si="6"/>
        <v>150</v>
      </c>
      <c r="N23" s="479">
        <f t="shared" si="7"/>
        <v>-1</v>
      </c>
      <c r="O23" s="480">
        <f t="shared" si="8"/>
        <v>300</v>
      </c>
    </row>
    <row r="24">
      <c r="B24" s="460" t="s">
        <v>784</v>
      </c>
      <c r="C24" s="461" t="s">
        <v>785</v>
      </c>
      <c r="E24" s="171">
        <v>14.0</v>
      </c>
      <c r="F24" s="471">
        <v>435.0</v>
      </c>
      <c r="H24" s="171">
        <v>14.0</v>
      </c>
      <c r="I24" s="471">
        <v>205.0</v>
      </c>
      <c r="K24" s="481">
        <f t="shared" si="5"/>
        <v>0</v>
      </c>
      <c r="L24" s="329">
        <f t="shared" si="6"/>
        <v>200</v>
      </c>
      <c r="N24" s="482">
        <f t="shared" si="7"/>
        <v>0</v>
      </c>
      <c r="O24" s="483">
        <f t="shared" si="8"/>
        <v>400</v>
      </c>
    </row>
    <row r="25">
      <c r="B25" s="466">
        <v>0.0</v>
      </c>
      <c r="C25" s="467">
        <v>0.0</v>
      </c>
      <c r="E25" s="176">
        <v>15.0</v>
      </c>
      <c r="F25" s="329">
        <v>475.0</v>
      </c>
      <c r="H25" s="176">
        <v>15.0</v>
      </c>
      <c r="I25" s="329">
        <v>225.0</v>
      </c>
      <c r="K25" s="488">
        <f>ROUNDDOWN(Sheet4!M8/10)</f>
        <v>1</v>
      </c>
      <c r="L25" s="486">
        <f t="shared" si="6"/>
        <v>250</v>
      </c>
      <c r="N25" s="489">
        <f>ROUNDDOWN(Sheet4!L8/10)</f>
        <v>1</v>
      </c>
      <c r="O25" s="490">
        <f t="shared" si="8"/>
        <v>500</v>
      </c>
    </row>
    <row r="26">
      <c r="B26" s="176">
        <v>1.0</v>
      </c>
      <c r="C26" s="329">
        <v>100.0</v>
      </c>
      <c r="E26" s="171">
        <v>16.0</v>
      </c>
      <c r="F26" s="471">
        <v>525.0</v>
      </c>
      <c r="H26" s="171">
        <v>16.0</v>
      </c>
      <c r="I26" s="471">
        <v>255.0</v>
      </c>
      <c r="K26" s="491" t="str">
        <f>if(K27-1&lt;=K25,"0",max(0,K27-1))</f>
        <v>0</v>
      </c>
      <c r="L26" s="492">
        <f t="shared" ref="L26:L36" si="9">IF(K26="0",0+L25, 100+L25)</f>
        <v>250</v>
      </c>
      <c r="N26" s="493" t="str">
        <f>if(N27-1&lt;=N25,"0",max(0,N27-1))</f>
        <v>0</v>
      </c>
      <c r="O26" s="483">
        <f t="shared" ref="O26:O36" si="10">IF(N26="0",0+O25, 200+O25)</f>
        <v>500</v>
      </c>
    </row>
    <row r="27">
      <c r="B27" s="171">
        <v>2.0</v>
      </c>
      <c r="C27" s="471">
        <v>300.0</v>
      </c>
      <c r="E27" s="176">
        <v>17.0</v>
      </c>
      <c r="F27" s="329">
        <v>575.0</v>
      </c>
      <c r="H27" s="176">
        <v>17.0</v>
      </c>
      <c r="I27" s="329">
        <v>285.0</v>
      </c>
      <c r="K27" s="494" t="str">
        <f>if(K28-1&lt;=K25,"0",max(0,K28-1))</f>
        <v>0</v>
      </c>
      <c r="L27" s="471">
        <f t="shared" si="9"/>
        <v>250</v>
      </c>
      <c r="N27" s="495" t="str">
        <f>if(N28-1&lt;=N25,"0",max(0,N28-1))</f>
        <v>0</v>
      </c>
      <c r="O27" s="480">
        <f t="shared" si="10"/>
        <v>500</v>
      </c>
    </row>
    <row r="28">
      <c r="B28" s="176">
        <v>3.0</v>
      </c>
      <c r="C28" s="329">
        <v>600.0</v>
      </c>
      <c r="E28" s="171">
        <v>18.0</v>
      </c>
      <c r="F28" s="471">
        <v>625.0</v>
      </c>
      <c r="H28" s="171">
        <v>18.0</v>
      </c>
      <c r="I28" s="471">
        <v>315.0</v>
      </c>
      <c r="K28" s="496" t="str">
        <f>if(K29-1&lt;=K25,"0",max(0,K29-1))</f>
        <v>0</v>
      </c>
      <c r="L28" s="329">
        <f t="shared" si="9"/>
        <v>250</v>
      </c>
      <c r="N28" s="493" t="str">
        <f>if(N29-1&lt;=N25,"0",max(0,N29-1))</f>
        <v>0</v>
      </c>
      <c r="O28" s="483">
        <f t="shared" si="10"/>
        <v>500</v>
      </c>
    </row>
    <row r="29">
      <c r="B29" s="171">
        <v>4.0</v>
      </c>
      <c r="C29" s="471">
        <v>1000.0</v>
      </c>
      <c r="E29" s="176">
        <v>19.0</v>
      </c>
      <c r="F29" s="329">
        <v>675.0</v>
      </c>
      <c r="H29" s="176">
        <v>19.0</v>
      </c>
      <c r="I29" s="329">
        <v>345.0</v>
      </c>
      <c r="K29" s="494" t="str">
        <f>if(K30-1&lt;=K25,"0",max(0,K30-1))</f>
        <v>0</v>
      </c>
      <c r="L29" s="471">
        <f t="shared" si="9"/>
        <v>250</v>
      </c>
      <c r="N29" s="495" t="str">
        <f>if(N30-1&lt;=N25,"0",max(0,N30-1))</f>
        <v>0</v>
      </c>
      <c r="O29" s="480">
        <f t="shared" si="10"/>
        <v>500</v>
      </c>
    </row>
    <row r="30">
      <c r="B30" s="176">
        <v>5.0</v>
      </c>
      <c r="C30" s="329">
        <v>1500.0</v>
      </c>
      <c r="E30" s="171">
        <v>20.0</v>
      </c>
      <c r="F30" s="471">
        <v>725.0</v>
      </c>
      <c r="H30" s="171">
        <v>20.0</v>
      </c>
      <c r="I30" s="471">
        <v>375.0</v>
      </c>
      <c r="K30" s="496" t="str">
        <f>if(K31-1&lt;=K25,"0",max(0,K31-1))</f>
        <v>0</v>
      </c>
      <c r="L30" s="329">
        <f t="shared" si="9"/>
        <v>250</v>
      </c>
      <c r="N30" s="493" t="str">
        <f>if(N31-1&lt;=N25,"0",max(0,N31-1))</f>
        <v>0</v>
      </c>
      <c r="O30" s="483">
        <f t="shared" si="10"/>
        <v>500</v>
      </c>
    </row>
    <row r="31">
      <c r="B31" s="171">
        <v>6.0</v>
      </c>
      <c r="C31" s="471">
        <v>2100.0</v>
      </c>
      <c r="E31" s="176">
        <v>21.0</v>
      </c>
      <c r="F31" s="329">
        <v>795.0</v>
      </c>
      <c r="H31" s="176">
        <v>21.0</v>
      </c>
      <c r="I31" s="329">
        <v>415.0</v>
      </c>
      <c r="K31" s="497" t="str">
        <f>if(K32-1&lt;=K25,"0",max(0,K32-1))</f>
        <v>0</v>
      </c>
      <c r="L31" s="471">
        <f t="shared" si="9"/>
        <v>250</v>
      </c>
      <c r="N31" s="495" t="str">
        <f>if(N32-1&lt;=N25,"0",max(0,N32-1))</f>
        <v>0</v>
      </c>
      <c r="O31" s="480">
        <f t="shared" si="10"/>
        <v>500</v>
      </c>
    </row>
    <row r="32">
      <c r="B32" s="176">
        <v>7.0</v>
      </c>
      <c r="C32" s="329">
        <v>2800.0</v>
      </c>
      <c r="E32" s="171">
        <v>22.0</v>
      </c>
      <c r="F32" s="471">
        <v>865.0</v>
      </c>
      <c r="H32" s="171">
        <v>22.0</v>
      </c>
      <c r="I32" s="471">
        <v>455.0</v>
      </c>
      <c r="K32" s="481" t="str">
        <f>if(K33-1&lt;=K25,"",max(0,K33-1))</f>
        <v/>
      </c>
      <c r="L32" s="329">
        <f t="shared" si="9"/>
        <v>350</v>
      </c>
      <c r="N32" s="482" t="str">
        <f>if(N33-1&lt;=N25,"",max(0,N33-1))</f>
        <v/>
      </c>
      <c r="O32" s="483">
        <f t="shared" si="10"/>
        <v>700</v>
      </c>
    </row>
    <row r="33">
      <c r="B33" s="171">
        <v>8.0</v>
      </c>
      <c r="C33" s="471">
        <v>3600.0</v>
      </c>
      <c r="E33" s="176">
        <v>23.0</v>
      </c>
      <c r="F33" s="329">
        <v>935.0</v>
      </c>
      <c r="H33" s="176">
        <v>23.0</v>
      </c>
      <c r="I33" s="329">
        <v>495.0</v>
      </c>
      <c r="K33" s="484" t="str">
        <f>if(K34-1&lt;=K25,"",max(0,K34-1))</f>
        <v/>
      </c>
      <c r="L33" s="471">
        <f t="shared" si="9"/>
        <v>450</v>
      </c>
      <c r="N33" s="479" t="str">
        <f>if(N34-1&lt;=N25,"",max(0,N34-1))</f>
        <v/>
      </c>
      <c r="O33" s="480">
        <f t="shared" si="10"/>
        <v>900</v>
      </c>
    </row>
    <row r="34">
      <c r="B34" s="176">
        <v>9.0</v>
      </c>
      <c r="C34" s="329">
        <v>4500.0</v>
      </c>
      <c r="E34" s="171">
        <v>24.0</v>
      </c>
      <c r="F34" s="471">
        <v>1005.0</v>
      </c>
      <c r="H34" s="171">
        <v>24.0</v>
      </c>
      <c r="I34" s="471">
        <v>535.0</v>
      </c>
      <c r="K34" s="481" t="str">
        <f>if(K35-1&lt;=K25,"",max(0,K35-1))</f>
        <v/>
      </c>
      <c r="L34" s="329">
        <f t="shared" si="9"/>
        <v>550</v>
      </c>
      <c r="N34" s="482" t="str">
        <f>if(N35-1&lt;=N25,"",max(0,N35-1))</f>
        <v/>
      </c>
      <c r="O34" s="483">
        <f t="shared" si="10"/>
        <v>1100</v>
      </c>
    </row>
    <row r="35">
      <c r="B35" s="485">
        <v>10.0</v>
      </c>
      <c r="C35" s="486">
        <v>5500.0</v>
      </c>
      <c r="E35" s="176">
        <v>25.0</v>
      </c>
      <c r="F35" s="329">
        <v>1075.0</v>
      </c>
      <c r="H35" s="176">
        <v>25.0</v>
      </c>
      <c r="I35" s="329">
        <v>575.0</v>
      </c>
      <c r="K35" s="484">
        <f>if(K36&lt;=K25,"",max(0,K36-1))</f>
        <v>1</v>
      </c>
      <c r="L35" s="471">
        <f t="shared" si="9"/>
        <v>650</v>
      </c>
      <c r="N35" s="479">
        <f>if(N36&lt;=N25,"",max(0,N36-1))</f>
        <v>1</v>
      </c>
      <c r="O35" s="480">
        <f t="shared" si="10"/>
        <v>1300</v>
      </c>
    </row>
    <row r="36">
      <c r="E36" s="171">
        <v>26.0</v>
      </c>
      <c r="F36" s="471">
        <v>1165.0</v>
      </c>
      <c r="H36" s="171">
        <v>26.0</v>
      </c>
      <c r="I36" s="471">
        <v>635.0</v>
      </c>
      <c r="K36" s="498">
        <f>K25*2</f>
        <v>2</v>
      </c>
      <c r="L36" s="499">
        <f t="shared" si="9"/>
        <v>750</v>
      </c>
      <c r="N36" s="500">
        <f>N25*2</f>
        <v>2</v>
      </c>
      <c r="O36" s="501">
        <f t="shared" si="10"/>
        <v>1500</v>
      </c>
    </row>
    <row r="37">
      <c r="E37" s="176">
        <v>27.0</v>
      </c>
      <c r="F37" s="329">
        <v>1255.0</v>
      </c>
      <c r="H37" s="176">
        <v>27.0</v>
      </c>
      <c r="I37" s="329">
        <v>695.0</v>
      </c>
      <c r="K37" s="478" t="str">
        <f>if(K38-1&lt;=K36,"0",max(0,K38-1))</f>
        <v>0</v>
      </c>
      <c r="L37" s="502">
        <f t="shared" ref="L37:L47" si="11">IF(K37="0",0+L36, 150+L36)</f>
        <v>750</v>
      </c>
      <c r="N37" s="479" t="str">
        <f>if(N38-1&lt;=N36,"0",max(0,N38-1))</f>
        <v>0</v>
      </c>
      <c r="O37" s="480">
        <f t="shared" ref="O37:O47" si="12">IF(N37="0",0+O36, 300+O36)</f>
        <v>1500</v>
      </c>
    </row>
    <row r="38">
      <c r="E38" s="171">
        <v>28.0</v>
      </c>
      <c r="F38" s="471">
        <v>1345.0</v>
      </c>
      <c r="H38" s="171">
        <v>28.0</v>
      </c>
      <c r="I38" s="471">
        <v>755.0</v>
      </c>
      <c r="K38" s="481" t="str">
        <f>if(K39-1&lt;=K36,"0",max(0,K39-1))</f>
        <v>0</v>
      </c>
      <c r="L38" s="329">
        <f t="shared" si="11"/>
        <v>750</v>
      </c>
      <c r="N38" s="482" t="str">
        <f>if(N39-1&lt;=N36,"0",max(0,N39-1))</f>
        <v>0</v>
      </c>
      <c r="O38" s="483">
        <f t="shared" si="12"/>
        <v>1500</v>
      </c>
    </row>
    <row r="39">
      <c r="E39" s="176">
        <v>29.0</v>
      </c>
      <c r="F39" s="329">
        <v>1435.0</v>
      </c>
      <c r="H39" s="176">
        <v>29.0</v>
      </c>
      <c r="I39" s="329">
        <v>815.0</v>
      </c>
      <c r="K39" s="484" t="str">
        <f>if(K40-1&lt;=K36,"0",max(0,K40-1))</f>
        <v>0</v>
      </c>
      <c r="L39" s="471">
        <f t="shared" si="11"/>
        <v>750</v>
      </c>
      <c r="N39" s="479" t="str">
        <f>if(N40-1&lt;=N36,"0",max(0,N40-1))</f>
        <v>0</v>
      </c>
      <c r="O39" s="480">
        <f t="shared" si="12"/>
        <v>1500</v>
      </c>
    </row>
    <row r="40">
      <c r="E40" s="171">
        <v>30.0</v>
      </c>
      <c r="F40" s="471">
        <v>1525.0</v>
      </c>
      <c r="H40" s="171">
        <v>30.0</v>
      </c>
      <c r="I40" s="471">
        <v>875.0</v>
      </c>
      <c r="K40" s="481" t="str">
        <f>if(K41-1&lt;=K36,"0",max(0,K41-1))</f>
        <v>0</v>
      </c>
      <c r="L40" s="329">
        <f t="shared" si="11"/>
        <v>750</v>
      </c>
      <c r="N40" s="482" t="str">
        <f>if(N41-1&lt;=N36,"0",max(0,N41-1))</f>
        <v>0</v>
      </c>
      <c r="O40" s="483">
        <f t="shared" si="12"/>
        <v>1500</v>
      </c>
    </row>
    <row r="41">
      <c r="E41" s="176">
        <v>31.0</v>
      </c>
      <c r="F41" s="329">
        <v>1645.0</v>
      </c>
      <c r="H41" s="176">
        <v>31.0</v>
      </c>
      <c r="I41" s="329">
        <v>955.0</v>
      </c>
      <c r="K41" s="484" t="str">
        <f>if(K42-1&lt;=K36,"0",max(0,K42-1))</f>
        <v>0</v>
      </c>
      <c r="L41" s="471">
        <f t="shared" si="11"/>
        <v>750</v>
      </c>
      <c r="N41" s="479" t="str">
        <f>if(N42-1&lt;=N36,"0",max(0,N42-1))</f>
        <v>0</v>
      </c>
      <c r="O41" s="480">
        <f t="shared" si="12"/>
        <v>1500</v>
      </c>
    </row>
    <row r="42">
      <c r="E42" s="171">
        <v>32.0</v>
      </c>
      <c r="F42" s="471">
        <v>1765.0</v>
      </c>
      <c r="H42" s="171">
        <v>32.0</v>
      </c>
      <c r="I42" s="471">
        <v>1035.0</v>
      </c>
      <c r="K42" s="481" t="str">
        <f>if(K43-1&lt;=K36,"0",max(0,K43-1))</f>
        <v>0</v>
      </c>
      <c r="L42" s="329">
        <f t="shared" si="11"/>
        <v>750</v>
      </c>
      <c r="N42" s="482" t="str">
        <f>if(N43-1&lt;=N36,"0",max(0,N43-1))</f>
        <v>0</v>
      </c>
      <c r="O42" s="483">
        <f t="shared" si="12"/>
        <v>1500</v>
      </c>
    </row>
    <row r="43">
      <c r="E43" s="176">
        <v>33.0</v>
      </c>
      <c r="F43" s="329">
        <v>1885.0</v>
      </c>
      <c r="H43" s="176">
        <v>31.0</v>
      </c>
      <c r="I43" s="329">
        <v>1115.0</v>
      </c>
      <c r="K43" s="484" t="str">
        <f>if(K44-1&lt;=K36,"",max(0,K44-1))</f>
        <v/>
      </c>
      <c r="L43" s="471">
        <f t="shared" si="11"/>
        <v>900</v>
      </c>
      <c r="N43" s="479" t="str">
        <f>if(N44-1&lt;=N36,"",max(0,N44-1))</f>
        <v/>
      </c>
      <c r="O43" s="480">
        <f t="shared" si="12"/>
        <v>1800</v>
      </c>
    </row>
    <row r="44">
      <c r="E44" s="171">
        <v>34.0</v>
      </c>
      <c r="F44" s="471">
        <v>2005.0</v>
      </c>
      <c r="H44" s="171">
        <v>34.0</v>
      </c>
      <c r="I44" s="471">
        <v>1195.0</v>
      </c>
      <c r="K44" s="481" t="str">
        <f>if(K45-1&lt;=K36,"",max(0,K45-1))</f>
        <v/>
      </c>
      <c r="L44" s="329">
        <f t="shared" si="11"/>
        <v>1050</v>
      </c>
      <c r="N44" s="482" t="str">
        <f>if(N45-1&lt;=N36,"",max(0,N45-1))</f>
        <v/>
      </c>
      <c r="O44" s="483">
        <f t="shared" si="12"/>
        <v>2100</v>
      </c>
    </row>
    <row r="45">
      <c r="E45" s="176">
        <v>35.0</v>
      </c>
      <c r="F45" s="329">
        <v>2125.0</v>
      </c>
      <c r="H45" s="176">
        <v>35.0</v>
      </c>
      <c r="I45" s="329">
        <v>1275.0</v>
      </c>
      <c r="K45" s="484" t="str">
        <f>if(K46-1&lt;=K36,"",max(0,K46-1))</f>
        <v/>
      </c>
      <c r="L45" s="471">
        <f t="shared" si="11"/>
        <v>1200</v>
      </c>
      <c r="N45" s="479" t="str">
        <f>if(N46-1&lt;=N36,"",max(0,N46-1))</f>
        <v/>
      </c>
      <c r="O45" s="480">
        <f t="shared" si="12"/>
        <v>2400</v>
      </c>
    </row>
    <row r="46">
      <c r="E46" s="171">
        <v>36.0</v>
      </c>
      <c r="F46" s="471">
        <v>2275.0</v>
      </c>
      <c r="H46" s="171">
        <v>36.0</v>
      </c>
      <c r="I46" s="471">
        <v>1385.0</v>
      </c>
      <c r="K46" s="481">
        <f>if(K47&lt;=K36,"",max(0,K47-1))</f>
        <v>2</v>
      </c>
      <c r="L46" s="329">
        <f t="shared" si="11"/>
        <v>1350</v>
      </c>
      <c r="N46" s="482">
        <f>if(N47&lt;=N36,"",max(0,N47-1))</f>
        <v>2</v>
      </c>
      <c r="O46" s="483">
        <f t="shared" si="12"/>
        <v>2700</v>
      </c>
    </row>
    <row r="47">
      <c r="E47" s="176">
        <v>37.0</v>
      </c>
      <c r="F47" s="329">
        <v>2425.0</v>
      </c>
      <c r="H47" s="176">
        <v>37.0</v>
      </c>
      <c r="I47" s="329">
        <v>1495.0</v>
      </c>
      <c r="K47" s="488">
        <f>K25*3</f>
        <v>3</v>
      </c>
      <c r="L47" s="486">
        <f t="shared" si="11"/>
        <v>1500</v>
      </c>
      <c r="N47" s="489">
        <f>N25*3</f>
        <v>3</v>
      </c>
      <c r="O47" s="490">
        <f t="shared" si="12"/>
        <v>3000</v>
      </c>
    </row>
    <row r="48">
      <c r="E48" s="171">
        <v>38.0</v>
      </c>
      <c r="F48" s="471">
        <v>2575.0</v>
      </c>
      <c r="H48" s="171">
        <v>38.0</v>
      </c>
      <c r="I48" s="471">
        <v>1605.0</v>
      </c>
      <c r="K48" s="503" t="str">
        <f>if(K49-1&lt;=K47,"0",max(0,K49-1))</f>
        <v>0</v>
      </c>
      <c r="L48" s="492">
        <f t="shared" ref="L48:L58" si="13">IF(K48="0",0+L47, 200+L47)</f>
        <v>1500</v>
      </c>
      <c r="N48" s="482" t="str">
        <f>if(N49-1&lt;=N47,"0",max(0,N49-1))</f>
        <v>0</v>
      </c>
      <c r="O48" s="483">
        <f t="shared" ref="O48:O58" si="14">IF(N48="0",0+O47, 400+O47)</f>
        <v>3000</v>
      </c>
    </row>
    <row r="49">
      <c r="E49" s="176">
        <v>39.0</v>
      </c>
      <c r="F49" s="329">
        <v>2725.0</v>
      </c>
      <c r="H49" s="176">
        <v>39.0</v>
      </c>
      <c r="I49" s="329">
        <v>1715.0</v>
      </c>
      <c r="K49" s="484" t="str">
        <f>if(K50-1&lt;=K47,"0",max(0,K50-1))</f>
        <v>0</v>
      </c>
      <c r="L49" s="471">
        <f t="shared" si="13"/>
        <v>1500</v>
      </c>
      <c r="N49" s="479" t="str">
        <f>if(N50-1&lt;=N47,"0",max(0,N50-1))</f>
        <v>0</v>
      </c>
      <c r="O49" s="480">
        <f t="shared" si="14"/>
        <v>3000</v>
      </c>
    </row>
    <row r="50">
      <c r="E50" s="171">
        <v>40.0</v>
      </c>
      <c r="F50" s="471">
        <v>2875.0</v>
      </c>
      <c r="H50" s="171">
        <v>40.0</v>
      </c>
      <c r="I50" s="471">
        <v>1825.0</v>
      </c>
      <c r="K50" s="481" t="str">
        <f>if(K51-1&lt;=K47,"0",max(0,K51-1))</f>
        <v>0</v>
      </c>
      <c r="L50" s="329">
        <f t="shared" si="13"/>
        <v>1500</v>
      </c>
      <c r="N50" s="482" t="str">
        <f>if(N51-1&lt;=N47,"0",max(0,N51-1))</f>
        <v>0</v>
      </c>
      <c r="O50" s="483">
        <f t="shared" si="14"/>
        <v>3000</v>
      </c>
    </row>
    <row r="51">
      <c r="E51" s="176">
        <v>41.0</v>
      </c>
      <c r="F51" s="329">
        <v>3065.0</v>
      </c>
      <c r="H51" s="176">
        <v>41.0</v>
      </c>
      <c r="I51" s="329">
        <v>1965.0</v>
      </c>
      <c r="K51" s="484" t="str">
        <f>if(K52-1&lt;=K47,"0",max(0,K52-1))</f>
        <v>0</v>
      </c>
      <c r="L51" s="471">
        <f t="shared" si="13"/>
        <v>1500</v>
      </c>
      <c r="N51" s="479" t="str">
        <f>if(N52-1&lt;=N47,"0",max(0,N52-1))</f>
        <v>0</v>
      </c>
      <c r="O51" s="480">
        <f t="shared" si="14"/>
        <v>3000</v>
      </c>
    </row>
    <row r="52">
      <c r="E52" s="171">
        <v>42.0</v>
      </c>
      <c r="F52" s="471">
        <v>3255.0</v>
      </c>
      <c r="H52" s="171">
        <v>42.0</v>
      </c>
      <c r="I52" s="471">
        <v>2105.0</v>
      </c>
      <c r="K52" s="481" t="str">
        <f>if(K53-1&lt;=K47,"0",max(0,K53-1))</f>
        <v>0</v>
      </c>
      <c r="L52" s="329">
        <f t="shared" si="13"/>
        <v>1500</v>
      </c>
      <c r="N52" s="482" t="str">
        <f>if(N53-1&lt;=N47,"0",max(0,N53-1))</f>
        <v>0</v>
      </c>
      <c r="O52" s="483">
        <f t="shared" si="14"/>
        <v>3000</v>
      </c>
    </row>
    <row r="53">
      <c r="E53" s="176">
        <v>43.0</v>
      </c>
      <c r="F53" s="329">
        <v>3445.0</v>
      </c>
      <c r="H53" s="176">
        <v>43.0</v>
      </c>
      <c r="I53" s="329">
        <v>2245.0</v>
      </c>
      <c r="K53" s="484" t="str">
        <f>if(K54-1&lt;=K47,"0",max(0,K54-1))</f>
        <v>0</v>
      </c>
      <c r="L53" s="471">
        <f t="shared" si="13"/>
        <v>1500</v>
      </c>
      <c r="N53" s="479" t="str">
        <f>if(N54-1&lt;=N47,"0",max(0,N54-1))</f>
        <v>0</v>
      </c>
      <c r="O53" s="480">
        <f t="shared" si="14"/>
        <v>3000</v>
      </c>
    </row>
    <row r="54">
      <c r="E54" s="171">
        <v>44.0</v>
      </c>
      <c r="F54" s="471">
        <v>3635.0</v>
      </c>
      <c r="H54" s="171">
        <v>44.0</v>
      </c>
      <c r="I54" s="471">
        <v>2385.0</v>
      </c>
      <c r="K54" s="481" t="str">
        <f>if(K55-1&lt;=K47,"",max(0,K55-1))</f>
        <v/>
      </c>
      <c r="L54" s="329">
        <f t="shared" si="13"/>
        <v>1700</v>
      </c>
      <c r="N54" s="482" t="str">
        <f>if(N55-1&lt;=N47,"",max(0,N55-1))</f>
        <v/>
      </c>
      <c r="O54" s="483">
        <f t="shared" si="14"/>
        <v>3400</v>
      </c>
    </row>
    <row r="55">
      <c r="E55" s="176">
        <v>45.0</v>
      </c>
      <c r="F55" s="329">
        <v>3825.0</v>
      </c>
      <c r="H55" s="176">
        <v>45.0</v>
      </c>
      <c r="I55" s="329">
        <v>2525.0</v>
      </c>
      <c r="K55" s="484" t="str">
        <f>if(K56-1&lt;=K47,"",max(0,K56-1))</f>
        <v/>
      </c>
      <c r="L55" s="471">
        <f t="shared" si="13"/>
        <v>1900</v>
      </c>
      <c r="N55" s="479" t="str">
        <f>if(N56-1&lt;=N47,"",max(0,N56-1))</f>
        <v/>
      </c>
      <c r="O55" s="480">
        <f t="shared" si="14"/>
        <v>3800</v>
      </c>
    </row>
    <row r="56">
      <c r="E56" s="171">
        <v>46.0</v>
      </c>
      <c r="F56" s="471">
        <v>4055.0</v>
      </c>
      <c r="H56" s="171">
        <v>46.0</v>
      </c>
      <c r="I56" s="471">
        <v>2705.0</v>
      </c>
      <c r="K56" s="481" t="str">
        <f>if(K57-1&lt;=K47,"",max(0,K57-1))</f>
        <v/>
      </c>
      <c r="L56" s="329">
        <f t="shared" si="13"/>
        <v>2100</v>
      </c>
      <c r="N56" s="482" t="str">
        <f>if(N57-1&lt;=N47,"",max(0,N57-1))</f>
        <v/>
      </c>
      <c r="O56" s="483">
        <f t="shared" si="14"/>
        <v>4200</v>
      </c>
    </row>
    <row r="57">
      <c r="E57" s="176">
        <v>47.0</v>
      </c>
      <c r="F57" s="329">
        <v>4285.0</v>
      </c>
      <c r="H57" s="176">
        <v>47.0</v>
      </c>
      <c r="I57" s="329">
        <v>2885.0</v>
      </c>
      <c r="K57" s="484">
        <f>if(K58&lt;=K47,"",max(0,K58-1))</f>
        <v>3</v>
      </c>
      <c r="L57" s="471">
        <f t="shared" si="13"/>
        <v>2300</v>
      </c>
      <c r="N57" s="479">
        <f>if(N58&lt;=N47,"",max(0,N58-1))</f>
        <v>3</v>
      </c>
      <c r="O57" s="480">
        <f t="shared" si="14"/>
        <v>4600</v>
      </c>
    </row>
    <row r="58">
      <c r="E58" s="171">
        <v>48.0</v>
      </c>
      <c r="F58" s="471">
        <v>4515.0</v>
      </c>
      <c r="H58" s="171">
        <v>48.0</v>
      </c>
      <c r="I58" s="471">
        <v>3065.0</v>
      </c>
      <c r="K58" s="504">
        <f>K25*4</f>
        <v>4</v>
      </c>
      <c r="L58" s="505">
        <f t="shared" si="13"/>
        <v>2500</v>
      </c>
      <c r="N58" s="506">
        <f>N25*4</f>
        <v>4</v>
      </c>
      <c r="O58" s="507">
        <f t="shared" si="14"/>
        <v>5000</v>
      </c>
    </row>
    <row r="59">
      <c r="E59" s="176">
        <v>49.0</v>
      </c>
      <c r="F59" s="329">
        <v>4745.0</v>
      </c>
      <c r="H59" s="176">
        <v>49.0</v>
      </c>
      <c r="I59" s="329">
        <v>3245.0</v>
      </c>
    </row>
    <row r="60">
      <c r="E60" s="171">
        <v>50.0</v>
      </c>
      <c r="F60" s="471">
        <v>4975.0</v>
      </c>
      <c r="H60" s="171">
        <v>50.0</v>
      </c>
      <c r="I60" s="471">
        <v>3425.0</v>
      </c>
    </row>
    <row r="61">
      <c r="E61" s="176">
        <v>51.0</v>
      </c>
      <c r="F61" s="329">
        <v>5205.0</v>
      </c>
      <c r="H61" s="176">
        <v>51.0</v>
      </c>
      <c r="I61" s="329">
        <v>3605.0</v>
      </c>
    </row>
    <row r="62">
      <c r="E62" s="171">
        <v>52.0</v>
      </c>
      <c r="F62" s="471">
        <v>5435.0</v>
      </c>
      <c r="H62" s="171">
        <v>52.0</v>
      </c>
      <c r="I62" s="471">
        <v>3785.0</v>
      </c>
    </row>
    <row r="63">
      <c r="E63" s="176">
        <v>53.0</v>
      </c>
      <c r="F63" s="329">
        <v>5665.0</v>
      </c>
      <c r="H63" s="176">
        <v>53.0</v>
      </c>
      <c r="I63" s="329">
        <v>3965.0</v>
      </c>
    </row>
    <row r="64">
      <c r="E64" s="171">
        <v>54.0</v>
      </c>
      <c r="F64" s="471">
        <v>5895.0</v>
      </c>
      <c r="H64" s="171">
        <v>54.0</v>
      </c>
      <c r="I64" s="471">
        <v>4145.0</v>
      </c>
    </row>
    <row r="65">
      <c r="E65" s="176">
        <v>55.0</v>
      </c>
      <c r="F65" s="329">
        <v>6125.0</v>
      </c>
      <c r="H65" s="176">
        <v>55.0</v>
      </c>
      <c r="I65" s="329">
        <v>4325.0</v>
      </c>
    </row>
    <row r="66">
      <c r="E66" s="171">
        <v>56.0</v>
      </c>
      <c r="F66" s="471">
        <v>6355.0</v>
      </c>
      <c r="H66" s="171">
        <v>56.0</v>
      </c>
      <c r="I66" s="471">
        <v>4505.0</v>
      </c>
    </row>
    <row r="67">
      <c r="E67" s="176">
        <v>57.0</v>
      </c>
      <c r="F67" s="329">
        <v>6585.0</v>
      </c>
      <c r="H67" s="176">
        <v>57.0</v>
      </c>
      <c r="I67" s="329">
        <v>4685.0</v>
      </c>
    </row>
    <row r="68">
      <c r="E68" s="171">
        <v>58.0</v>
      </c>
      <c r="F68" s="471">
        <v>6815.0</v>
      </c>
      <c r="H68" s="171">
        <v>58.0</v>
      </c>
      <c r="I68" s="471">
        <v>4865.0</v>
      </c>
    </row>
    <row r="69">
      <c r="E69" s="176">
        <v>59.0</v>
      </c>
      <c r="F69" s="329">
        <v>7045.0</v>
      </c>
      <c r="H69" s="176">
        <v>59.0</v>
      </c>
      <c r="I69" s="329">
        <v>5045.0</v>
      </c>
    </row>
    <row r="70">
      <c r="E70" s="171">
        <v>60.0</v>
      </c>
      <c r="F70" s="471">
        <v>7275.0</v>
      </c>
      <c r="H70" s="171">
        <v>60.0</v>
      </c>
      <c r="I70" s="471">
        <v>5225.0</v>
      </c>
    </row>
    <row r="71">
      <c r="E71" s="176">
        <v>61.0</v>
      </c>
      <c r="F71" s="329">
        <v>7505.0</v>
      </c>
      <c r="H71" s="176">
        <v>61.0</v>
      </c>
      <c r="I71" s="329">
        <v>5405.0</v>
      </c>
    </row>
    <row r="72">
      <c r="E72" s="171">
        <v>62.0</v>
      </c>
      <c r="F72" s="471">
        <v>7735.0</v>
      </c>
      <c r="H72" s="171">
        <v>62.0</v>
      </c>
      <c r="I72" s="471">
        <v>5585.0</v>
      </c>
    </row>
    <row r="73">
      <c r="E73" s="176">
        <v>63.0</v>
      </c>
      <c r="F73" s="329">
        <v>7965.0</v>
      </c>
      <c r="H73" s="176">
        <v>63.0</v>
      </c>
      <c r="I73" s="329">
        <v>5765.0</v>
      </c>
    </row>
    <row r="74">
      <c r="E74" s="171">
        <v>64.0</v>
      </c>
      <c r="F74" s="471">
        <v>8195.0</v>
      </c>
      <c r="H74" s="171">
        <v>64.0</v>
      </c>
      <c r="I74" s="471">
        <v>5945.0</v>
      </c>
    </row>
    <row r="75">
      <c r="E75" s="176">
        <v>65.0</v>
      </c>
      <c r="F75" s="329">
        <v>8425.0</v>
      </c>
      <c r="H75" s="176">
        <v>65.0</v>
      </c>
      <c r="I75" s="329">
        <v>6125.0</v>
      </c>
    </row>
    <row r="76">
      <c r="E76" s="171">
        <v>66.0</v>
      </c>
      <c r="F76" s="471">
        <v>8655.0</v>
      </c>
      <c r="H76" s="171">
        <v>66.0</v>
      </c>
      <c r="I76" s="471">
        <v>6305.0</v>
      </c>
    </row>
    <row r="77">
      <c r="E77" s="176">
        <v>67.0</v>
      </c>
      <c r="F77" s="329">
        <v>8885.0</v>
      </c>
      <c r="H77" s="176">
        <v>67.0</v>
      </c>
      <c r="I77" s="329">
        <v>6485.0</v>
      </c>
    </row>
    <row r="78">
      <c r="E78" s="171">
        <v>68.0</v>
      </c>
      <c r="F78" s="471">
        <v>9115.0</v>
      </c>
      <c r="H78" s="171">
        <v>68.0</v>
      </c>
      <c r="I78" s="471">
        <v>6665.0</v>
      </c>
    </row>
    <row r="79">
      <c r="E79" s="176">
        <v>69.0</v>
      </c>
      <c r="F79" s="329">
        <v>9345.0</v>
      </c>
      <c r="H79" s="176">
        <v>69.0</v>
      </c>
      <c r="I79" s="329">
        <v>6845.0</v>
      </c>
    </row>
    <row r="80">
      <c r="E80" s="485">
        <v>70.0</v>
      </c>
      <c r="F80" s="486">
        <v>9575.0</v>
      </c>
      <c r="H80" s="485">
        <v>70.0</v>
      </c>
      <c r="I80" s="486">
        <v>7025.0</v>
      </c>
    </row>
  </sheetData>
  <mergeCells count="7">
    <mergeCell ref="B8:C8"/>
    <mergeCell ref="E8:F8"/>
    <mergeCell ref="H8:I8"/>
    <mergeCell ref="K13:L13"/>
    <mergeCell ref="N13:O13"/>
    <mergeCell ref="B22:C22"/>
    <mergeCell ref="B23:C23"/>
  </mergeCells>
  <drawing r:id="rId1"/>
</worksheet>
</file>