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yannaykhaikin/Documents/Finances/"/>
    </mc:Choice>
  </mc:AlternateContent>
  <bookViews>
    <workbookView xWindow="0" yWindow="460" windowWidth="25600" windowHeight="15460" tabRatio="500"/>
  </bookViews>
  <sheets>
    <sheet name="Detailed Expenses" sheetId="2" r:id="rId1"/>
    <sheet name="Spending Summary" sheetId="1" r:id="rId2"/>
    <sheet name="Funding+Budget" sheetId="3" r:id="rId3"/>
    <sheet name="Sheet1" sheetId="4" r:id="rId4"/>
  </sheets>
  <definedNames>
    <definedName name="Categories">'Spending Summary'!$A$10:$A$27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33" i="2" l="1"/>
  <c r="E1496" i="2"/>
  <c r="E1423" i="2"/>
  <c r="E1070" i="2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5" i="4"/>
  <c r="E1376" i="2"/>
  <c r="E1419" i="2"/>
  <c r="E1412" i="2"/>
  <c r="E1370" i="2"/>
  <c r="E1326" i="2"/>
  <c r="E1297" i="2"/>
  <c r="E1300" i="2"/>
  <c r="E1306" i="2"/>
  <c r="E1346" i="2"/>
  <c r="E1355" i="2"/>
  <c r="E1332" i="2"/>
  <c r="E1277" i="2"/>
  <c r="E1262" i="2"/>
  <c r="E1225" i="2"/>
  <c r="G37" i="1"/>
  <c r="G38" i="1"/>
  <c r="G39" i="1"/>
  <c r="E1250" i="2"/>
  <c r="G40" i="1"/>
  <c r="G41" i="1"/>
  <c r="G42" i="1"/>
  <c r="G43" i="1"/>
  <c r="G44" i="1"/>
  <c r="G45" i="1"/>
  <c r="G46" i="1"/>
  <c r="E1185" i="2"/>
  <c r="G47" i="1"/>
  <c r="G48" i="1"/>
  <c r="G49" i="1"/>
  <c r="G50" i="1"/>
  <c r="G51" i="1"/>
  <c r="G52" i="1"/>
  <c r="G53" i="1"/>
  <c r="G55" i="1"/>
  <c r="G57" i="1"/>
  <c r="G56" i="1"/>
  <c r="G58" i="1"/>
  <c r="E927" i="2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8" i="1"/>
  <c r="B27" i="1"/>
  <c r="B32" i="1"/>
  <c r="B8" i="1"/>
  <c r="B7" i="1"/>
  <c r="C8" i="1"/>
  <c r="C7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8" i="1"/>
  <c r="D8" i="1"/>
  <c r="D7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8" i="1"/>
  <c r="E8" i="1"/>
  <c r="E7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8" i="1"/>
  <c r="F8" i="1"/>
  <c r="F7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8" i="1"/>
  <c r="G8" i="1"/>
  <c r="G7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8" i="1"/>
  <c r="H8" i="1"/>
  <c r="H7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8" i="1"/>
  <c r="I8" i="1"/>
  <c r="I7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8" i="1"/>
  <c r="J8" i="1"/>
  <c r="J7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8" i="1"/>
  <c r="K8" i="1"/>
  <c r="K7" i="1"/>
  <c r="K10" i="1"/>
  <c r="K11" i="1"/>
  <c r="K12" i="1"/>
  <c r="K13" i="1"/>
  <c r="K14" i="1"/>
  <c r="E649" i="2"/>
  <c r="E662" i="2"/>
  <c r="K15" i="1"/>
  <c r="K16" i="1"/>
  <c r="K17" i="1"/>
  <c r="K18" i="1"/>
  <c r="K19" i="1"/>
  <c r="K20" i="1"/>
  <c r="K21" i="1"/>
  <c r="K22" i="1"/>
  <c r="K23" i="1"/>
  <c r="K24" i="1"/>
  <c r="K25" i="1"/>
  <c r="K26" i="1"/>
  <c r="K28" i="1"/>
  <c r="L8" i="1"/>
  <c r="L7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8" i="1"/>
  <c r="M8" i="1"/>
  <c r="M7" i="1"/>
  <c r="M10" i="1"/>
  <c r="M11" i="1"/>
  <c r="M12" i="1"/>
  <c r="E807" i="2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8" i="1"/>
  <c r="N28" i="1"/>
  <c r="C27" i="1"/>
  <c r="D27" i="1"/>
  <c r="E27" i="1"/>
  <c r="F27" i="1"/>
  <c r="G27" i="1"/>
  <c r="H27" i="1"/>
  <c r="I27" i="1"/>
  <c r="J27" i="1"/>
  <c r="K27" i="1"/>
  <c r="L27" i="1"/>
  <c r="M27" i="1"/>
  <c r="N27" i="1"/>
  <c r="N32" i="1"/>
  <c r="M32" i="1"/>
  <c r="L32" i="1"/>
  <c r="K32" i="1"/>
  <c r="J32" i="1"/>
  <c r="I32" i="1"/>
  <c r="H32" i="1"/>
  <c r="G32" i="1"/>
  <c r="F32" i="1"/>
  <c r="E32" i="1"/>
  <c r="D32" i="1"/>
  <c r="C32" i="1"/>
  <c r="C35" i="1"/>
  <c r="C34" i="1"/>
  <c r="C37" i="1"/>
  <c r="C38" i="1"/>
  <c r="C39" i="1"/>
  <c r="E960" i="2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5" i="1"/>
  <c r="C54" i="1"/>
  <c r="C59" i="1"/>
  <c r="D35" i="1"/>
  <c r="D34" i="1"/>
  <c r="D37" i="1"/>
  <c r="D38" i="1"/>
  <c r="D39" i="1"/>
  <c r="E1028" i="2"/>
  <c r="D40" i="1"/>
  <c r="D41" i="1"/>
  <c r="E1019" i="2"/>
  <c r="D42" i="1"/>
  <c r="D43" i="1"/>
  <c r="D44" i="1"/>
  <c r="D45" i="1"/>
  <c r="D46" i="1"/>
  <c r="D47" i="1"/>
  <c r="D48" i="1"/>
  <c r="D49" i="1"/>
  <c r="D50" i="1"/>
  <c r="D51" i="1"/>
  <c r="D52" i="1"/>
  <c r="D53" i="1"/>
  <c r="D55" i="1"/>
  <c r="D54" i="1"/>
  <c r="D59" i="1"/>
  <c r="E35" i="1"/>
  <c r="E34" i="1"/>
  <c r="E37" i="1"/>
  <c r="E38" i="1"/>
  <c r="E39" i="1"/>
  <c r="E1102" i="2"/>
  <c r="E40" i="1"/>
  <c r="E41" i="1"/>
  <c r="E1082" i="2"/>
  <c r="E1094" i="2"/>
  <c r="E42" i="1"/>
  <c r="E43" i="1"/>
  <c r="E44" i="1"/>
  <c r="E45" i="1"/>
  <c r="E46" i="1"/>
  <c r="E47" i="1"/>
  <c r="E48" i="1"/>
  <c r="E49" i="1"/>
  <c r="E50" i="1"/>
  <c r="E51" i="1"/>
  <c r="E52" i="1"/>
  <c r="E53" i="1"/>
  <c r="E55" i="1"/>
  <c r="E54" i="1"/>
  <c r="E59" i="1"/>
  <c r="F35" i="1"/>
  <c r="F34" i="1"/>
  <c r="F37" i="1"/>
  <c r="F38" i="1"/>
  <c r="F39" i="1"/>
  <c r="E1170" i="2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5" i="1"/>
  <c r="F54" i="1"/>
  <c r="F59" i="1"/>
  <c r="G35" i="1"/>
  <c r="G34" i="1"/>
  <c r="G54" i="1"/>
  <c r="G59" i="1"/>
  <c r="H35" i="1"/>
  <c r="H34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5" i="1"/>
  <c r="H54" i="1"/>
  <c r="H59" i="1"/>
  <c r="I35" i="1"/>
  <c r="I34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5" i="1"/>
  <c r="I54" i="1"/>
  <c r="I59" i="1"/>
  <c r="J35" i="1"/>
  <c r="J34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5" i="1"/>
  <c r="J54" i="1"/>
  <c r="J59" i="1"/>
  <c r="K35" i="1"/>
  <c r="K34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5" i="1"/>
  <c r="K54" i="1"/>
  <c r="K59" i="1"/>
  <c r="L35" i="1"/>
  <c r="L34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5" i="1"/>
  <c r="L54" i="1"/>
  <c r="L59" i="1"/>
  <c r="M35" i="1"/>
  <c r="M34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5" i="1"/>
  <c r="M54" i="1"/>
  <c r="M59" i="1"/>
  <c r="B35" i="1"/>
  <c r="B34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5" i="1"/>
  <c r="N55" i="1"/>
  <c r="B54" i="1"/>
  <c r="N54" i="1"/>
  <c r="N59" i="1"/>
  <c r="B59" i="1"/>
  <c r="B56" i="1"/>
  <c r="J4" i="3"/>
  <c r="J9" i="3"/>
  <c r="N18" i="1"/>
  <c r="C29" i="1"/>
  <c r="N40" i="1"/>
  <c r="N39" i="1"/>
  <c r="N38" i="1"/>
  <c r="N57" i="1"/>
  <c r="N37" i="1"/>
  <c r="N56" i="1"/>
  <c r="N58" i="1"/>
  <c r="M57" i="1"/>
  <c r="M56" i="1"/>
  <c r="M58" i="1"/>
  <c r="L57" i="1"/>
  <c r="L56" i="1"/>
  <c r="L58" i="1"/>
  <c r="K57" i="1"/>
  <c r="K56" i="1"/>
  <c r="K58" i="1"/>
  <c r="J57" i="1"/>
  <c r="J56" i="1"/>
  <c r="J58" i="1"/>
  <c r="I57" i="1"/>
  <c r="I56" i="1"/>
  <c r="I58" i="1"/>
  <c r="H57" i="1"/>
  <c r="H56" i="1"/>
  <c r="H58" i="1"/>
  <c r="F57" i="1"/>
  <c r="F56" i="1"/>
  <c r="F58" i="1"/>
  <c r="E57" i="1"/>
  <c r="E56" i="1"/>
  <c r="E58" i="1"/>
  <c r="D57" i="1"/>
  <c r="D56" i="1"/>
  <c r="D58" i="1"/>
  <c r="C57" i="1"/>
  <c r="C56" i="1"/>
  <c r="C58" i="1"/>
  <c r="B57" i="1"/>
  <c r="B58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13" i="1"/>
  <c r="N12" i="1"/>
  <c r="N11" i="1"/>
  <c r="N30" i="1"/>
  <c r="N10" i="1"/>
  <c r="N29" i="1"/>
  <c r="N31" i="1"/>
  <c r="J5" i="3"/>
  <c r="N14" i="1"/>
  <c r="N15" i="1"/>
  <c r="N16" i="1"/>
  <c r="N17" i="1"/>
  <c r="N19" i="1"/>
  <c r="N20" i="1"/>
  <c r="N21" i="1"/>
  <c r="N22" i="1"/>
  <c r="N23" i="1"/>
  <c r="N24" i="1"/>
  <c r="N25" i="1"/>
  <c r="N26" i="1"/>
  <c r="J30" i="1"/>
  <c r="K30" i="1"/>
  <c r="K29" i="1"/>
  <c r="K31" i="1"/>
  <c r="L30" i="1"/>
  <c r="L29" i="1"/>
  <c r="L31" i="1"/>
  <c r="M30" i="1"/>
  <c r="M29" i="1"/>
  <c r="M31" i="1"/>
  <c r="J29" i="1"/>
  <c r="J31" i="1"/>
  <c r="I30" i="1"/>
  <c r="I29" i="1"/>
  <c r="I31" i="1"/>
  <c r="B30" i="1"/>
  <c r="C30" i="1"/>
  <c r="D30" i="1"/>
  <c r="C31" i="1"/>
  <c r="H30" i="1"/>
  <c r="H29" i="1"/>
  <c r="H31" i="1"/>
  <c r="G30" i="1"/>
  <c r="G29" i="1"/>
  <c r="G31" i="1"/>
  <c r="E30" i="1"/>
  <c r="F30" i="1"/>
  <c r="F29" i="1"/>
  <c r="F31" i="1"/>
  <c r="D29" i="1"/>
  <c r="D31" i="1"/>
  <c r="E29" i="1"/>
  <c r="E31" i="1"/>
  <c r="B29" i="1"/>
  <c r="B31" i="1"/>
</calcChain>
</file>

<file path=xl/sharedStrings.xml><?xml version="1.0" encoding="utf-8"?>
<sst xmlns="http://schemas.openxmlformats.org/spreadsheetml/2006/main" count="3454" uniqueCount="1013">
  <si>
    <t>Category</t>
  </si>
  <si>
    <t>Amount</t>
  </si>
  <si>
    <t>Internet</t>
  </si>
  <si>
    <t>iTunes</t>
  </si>
  <si>
    <t>Laundry</t>
  </si>
  <si>
    <t>Academics</t>
  </si>
  <si>
    <t>Groceries</t>
  </si>
  <si>
    <t>Miscellaneous</t>
  </si>
  <si>
    <t>Food Out</t>
  </si>
  <si>
    <t>Hydro/Utilities</t>
  </si>
  <si>
    <t>Tuition</t>
  </si>
  <si>
    <t>Travel</t>
  </si>
  <si>
    <t>Totals Spending</t>
  </si>
  <si>
    <t>Earnings</t>
  </si>
  <si>
    <t>Enterprise Rental Car</t>
  </si>
  <si>
    <t>Home Depot Screw Driver</t>
  </si>
  <si>
    <t xml:space="preserve">Canadian Tire Appliance </t>
  </si>
  <si>
    <t xml:space="preserve">White Fan &amp; Magic Bullet </t>
  </si>
  <si>
    <t>On Route Fuel</t>
  </si>
  <si>
    <t xml:space="preserve">Metro </t>
  </si>
  <si>
    <t>Dollar Store</t>
  </si>
  <si>
    <t>Household</t>
  </si>
  <si>
    <t>General Store</t>
  </si>
  <si>
    <t>Keys cut (2)</t>
  </si>
  <si>
    <t>YEAR</t>
  </si>
  <si>
    <t>MONTH</t>
  </si>
  <si>
    <t>DATE</t>
  </si>
  <si>
    <t>LCBO</t>
  </si>
  <si>
    <t>Alcohol</t>
  </si>
  <si>
    <t>Bookstore</t>
  </si>
  <si>
    <t>Short Coat, Clinical Skills Manual</t>
  </si>
  <si>
    <t>Tara Natural Foods</t>
  </si>
  <si>
    <t>Clothing</t>
  </si>
  <si>
    <t>Gap</t>
  </si>
  <si>
    <t>Burgundy pants</t>
  </si>
  <si>
    <t>Food Basics</t>
  </si>
  <si>
    <t>Lululemon</t>
  </si>
  <si>
    <t>Dark-blue ABCs</t>
  </si>
  <si>
    <t>Queen's Mom cup</t>
  </si>
  <si>
    <t>Canada Computers</t>
  </si>
  <si>
    <t>Wacom Tablet</t>
  </si>
  <si>
    <t>Novel Idea (bookstore)</t>
  </si>
  <si>
    <t>French dictionary (Hannah)</t>
  </si>
  <si>
    <t>FOB</t>
  </si>
  <si>
    <t>Pant hemming</t>
  </si>
  <si>
    <t>The Merchant Tap House</t>
  </si>
  <si>
    <t>Knife sharpener</t>
  </si>
  <si>
    <t>Pint of beer</t>
  </si>
  <si>
    <t xml:space="preserve">Staples </t>
  </si>
  <si>
    <t>Pencils</t>
  </si>
  <si>
    <t>Apple Music</t>
  </si>
  <si>
    <t>Hockey tournament</t>
  </si>
  <si>
    <t>B2B for Alex</t>
  </si>
  <si>
    <t>Notability (App store)</t>
  </si>
  <si>
    <t xml:space="preserve">Stethoscope </t>
  </si>
  <si>
    <t>Student loan - Canada</t>
  </si>
  <si>
    <t>Student loan - OSAP</t>
  </si>
  <si>
    <t>Tuition 1 (w/o fees)</t>
  </si>
  <si>
    <t>Lunch with Peri</t>
  </si>
  <si>
    <t>Travel to Kingston</t>
  </si>
  <si>
    <t>MCAT Books</t>
  </si>
  <si>
    <t>OMSW fee</t>
  </si>
  <si>
    <t>Tuition 2 (fees)</t>
  </si>
  <si>
    <t>Coffee (4 at $1.50)</t>
  </si>
  <si>
    <t>Everything On It (Book)</t>
  </si>
  <si>
    <t>Haircut @ Generations</t>
  </si>
  <si>
    <t>Dinner @ Curry Original</t>
  </si>
  <si>
    <t>154 King St. East #5</t>
  </si>
  <si>
    <t>Tour with Dr. Duffin</t>
  </si>
  <si>
    <t>Card for Duffin</t>
  </si>
  <si>
    <t>Gray's Anatomy Textbook</t>
  </si>
  <si>
    <t>Amazon.ca (used)</t>
  </si>
  <si>
    <t>Bagel &amp; Coffee @ CoGro</t>
  </si>
  <si>
    <t>Dinner @ Big Sushi</t>
  </si>
  <si>
    <t>Lululemon shorts</t>
  </si>
  <si>
    <t>Saga Vol.5 @ BMV</t>
  </si>
  <si>
    <t>Bell Internet</t>
  </si>
  <si>
    <t>Thanksgiving Weekend</t>
  </si>
  <si>
    <t>Coffee</t>
  </si>
  <si>
    <t xml:space="preserve">Coffee and bagel @ cogro </t>
  </si>
  <si>
    <t>Scrub Badge Fee</t>
  </si>
  <si>
    <t>Tims breakfast in London</t>
  </si>
  <si>
    <t>Coffee @ NMB</t>
  </si>
  <si>
    <t>Natera unflavoured</t>
  </si>
  <si>
    <t>Molson pint @ Ale House</t>
  </si>
  <si>
    <t xml:space="preserve">Tricolour umbrella </t>
  </si>
  <si>
    <t>Book store</t>
  </si>
  <si>
    <t>Cash withdraw fee (CIBC)</t>
  </si>
  <si>
    <t xml:space="preserve">Food @ Veg Fest </t>
  </si>
  <si>
    <t>Pumpkin and radish @ VegFest</t>
  </si>
  <si>
    <t>VIA to Toronto on Nov17th</t>
  </si>
  <si>
    <t>Coffee @ Crave</t>
  </si>
  <si>
    <t>Coffee w/ Julia</t>
  </si>
  <si>
    <t>Bage @ CoGro</t>
  </si>
  <si>
    <t>Breakfast @ Café Le Matin</t>
  </si>
  <si>
    <t>Breakfast @ Morrisons</t>
  </si>
  <si>
    <t>Pre-midterm fiesta</t>
  </si>
  <si>
    <t>ATM Fee (CIBC)</t>
  </si>
  <si>
    <t>Doing Right (1st ed)</t>
  </si>
  <si>
    <t>Thanks, Regina!</t>
  </si>
  <si>
    <t>Sweater @ Urban Outfitters</t>
  </si>
  <si>
    <t>Tea @ Parfait</t>
  </si>
  <si>
    <t>Coffee and loaf @ Small Batch</t>
  </si>
  <si>
    <t>Costume @ Phase 2</t>
  </si>
  <si>
    <t>Peach dress and wig</t>
  </si>
  <si>
    <t xml:space="preserve">Quinoa cup @ ARC Market </t>
  </si>
  <si>
    <t>Hydro</t>
  </si>
  <si>
    <t>Statement date (not payment date)</t>
  </si>
  <si>
    <t xml:space="preserve">WMIG Rideu Trail </t>
  </si>
  <si>
    <t xml:space="preserve">Coffee @ Balzac's </t>
  </si>
  <si>
    <t>Soy-milk latte</t>
  </si>
  <si>
    <t>Canada Post</t>
  </si>
  <si>
    <t xml:space="preserve">Stamps and envelopes </t>
  </si>
  <si>
    <t>Latte</t>
  </si>
  <si>
    <t>Rubic's Cube</t>
  </si>
  <si>
    <t xml:space="preserve">Minotaur Games &amp; Gifts </t>
  </si>
  <si>
    <t>Wine Rack</t>
  </si>
  <si>
    <t>Coffee @ Tim's</t>
  </si>
  <si>
    <t>Being Mortal @ Indigo</t>
  </si>
  <si>
    <t>Parking @ Yonge&amp;Eg.</t>
  </si>
  <si>
    <t>bed frame</t>
  </si>
  <si>
    <t>Lunch @ Tims</t>
  </si>
  <si>
    <t>Coffee and danish @ crave</t>
  </si>
  <si>
    <t>Busty and the Bass @ Ale House</t>
  </si>
  <si>
    <t>Coffee and scone @ Crave</t>
  </si>
  <si>
    <t>Fun Out</t>
  </si>
  <si>
    <t>Actually paid on Oct31</t>
  </si>
  <si>
    <t>SIMA sushi</t>
  </si>
  <si>
    <t>Coffee @ Coffee &amp; Co.</t>
  </si>
  <si>
    <t>Bagel @ Tim's</t>
  </si>
  <si>
    <t xml:space="preserve">2x Quinoa cups @ ARC Market </t>
  </si>
  <si>
    <t>Rideshare with Anna</t>
  </si>
  <si>
    <t>FUNDER</t>
  </si>
  <si>
    <t>Federal</t>
  </si>
  <si>
    <t>Ontario</t>
  </si>
  <si>
    <t>GST- Canada</t>
  </si>
  <si>
    <t>Deposit as it appears</t>
  </si>
  <si>
    <t>GRANT</t>
  </si>
  <si>
    <t>Student loan - OSAP Funding</t>
  </si>
  <si>
    <t>Girl on train movie with peri</t>
  </si>
  <si>
    <t>Tea @ NMB</t>
  </si>
  <si>
    <t>Dinner @ Crave (take out)</t>
  </si>
  <si>
    <t xml:space="preserve">Lunch @ Tim's </t>
  </si>
  <si>
    <t>The Room @ Screening Room</t>
  </si>
  <si>
    <t>Bagel @ CoGro</t>
  </si>
  <si>
    <t>Coffee @ CoffeeEco</t>
  </si>
  <si>
    <t xml:space="preserve">Pasta Salad @ ARC </t>
  </si>
  <si>
    <t xml:space="preserve">Coffee &amp; Cookie @ Balzac's </t>
  </si>
  <si>
    <t>Coffee @ Screening Room</t>
  </si>
  <si>
    <t>Coffee @ CogRo</t>
  </si>
  <si>
    <t xml:space="preserve">Med crew-neck sweater </t>
  </si>
  <si>
    <t xml:space="preserve">Coffe @ Tim's </t>
  </si>
  <si>
    <t>Coffee @ Tea Room</t>
  </si>
  <si>
    <t>Headphones</t>
  </si>
  <si>
    <t>Dinner @ Saka Izakaya</t>
  </si>
  <si>
    <t>Lunch @ Wooden Monkey</t>
  </si>
  <si>
    <t>David's Tea w/ Peri</t>
  </si>
  <si>
    <t>Coffee @ Coburg (Halifax)</t>
  </si>
  <si>
    <t>Dinner @ Envie (Halifax)</t>
  </si>
  <si>
    <t>Coffee @ Lion &amp; Bright (Halifax)</t>
  </si>
  <si>
    <t>Gas for rental car</t>
  </si>
  <si>
    <t>Breakfast @ Fran's w/ Nate</t>
  </si>
  <si>
    <t>Dr. Martens (1460 Vegan)</t>
  </si>
  <si>
    <t>Delivering to Kingston (FedEx)</t>
  </si>
  <si>
    <t>Rideshare with Celine</t>
  </si>
  <si>
    <t>Bananas @ YYZ</t>
  </si>
  <si>
    <t>Coffee &amp; Timbits @ Tim's</t>
  </si>
  <si>
    <t>Actually paid on Nov30</t>
  </si>
  <si>
    <t>Shoppers</t>
  </si>
  <si>
    <t>Gift bag &amp; dove shampoo</t>
  </si>
  <si>
    <t>Sesame dressing @ ARC</t>
  </si>
  <si>
    <t>Coffee @ CoGro</t>
  </si>
  <si>
    <t>Army Surplus</t>
  </si>
  <si>
    <t>Socks and gloves for shoebox</t>
  </si>
  <si>
    <t>Coffee &amp; muffin @ Tim's</t>
  </si>
  <si>
    <t>Anesthesia course</t>
  </si>
  <si>
    <t>Pizza @ Score</t>
  </si>
  <si>
    <t>Spoons</t>
  </si>
  <si>
    <t xml:space="preserve">Minotaur games &amp; gifts </t>
  </si>
  <si>
    <t>Cards + banagrams + egg form</t>
  </si>
  <si>
    <t>Sandwitch @ Crave</t>
  </si>
  <si>
    <t>Card @ Shoppers</t>
  </si>
  <si>
    <t>Card for Hannah</t>
  </si>
  <si>
    <t>CoGro</t>
  </si>
  <si>
    <t>Not sure what item</t>
  </si>
  <si>
    <t>Coffee @ Cogro</t>
  </si>
  <si>
    <t>Paid on Dec 9/16</t>
  </si>
  <si>
    <t>Paid on Nov 8/16</t>
  </si>
  <si>
    <t>Paid on Oct 11/16</t>
  </si>
  <si>
    <t>Coffee w/ Harry @ Tim's</t>
  </si>
  <si>
    <t>Samosas @ NMB</t>
  </si>
  <si>
    <t>Rideshare with Calvin</t>
  </si>
  <si>
    <t>ARC Market</t>
  </si>
  <si>
    <t>Food for Dec5 potluck</t>
  </si>
  <si>
    <t>Coffee @ Yorkdale Starbucks</t>
  </si>
  <si>
    <t xml:space="preserve">Short cappuccino </t>
  </si>
  <si>
    <t>Breakfast @ Mars</t>
  </si>
  <si>
    <t>TTC tokens x3</t>
  </si>
  <si>
    <t xml:space="preserve">Rent </t>
  </si>
  <si>
    <t>Notes</t>
  </si>
  <si>
    <t xml:space="preserve">Coffee @ Tim's </t>
  </si>
  <si>
    <t>Coffee &amp; Bagel @ CoGro</t>
  </si>
  <si>
    <t>Apple headphones</t>
  </si>
  <si>
    <t>Indigo</t>
  </si>
  <si>
    <t>Cup for secret santa</t>
  </si>
  <si>
    <t>Crow's Nest Haircut</t>
  </si>
  <si>
    <t>Flowers @ Blooms and Flora</t>
  </si>
  <si>
    <t>Delivery to Peri's lab</t>
  </si>
  <si>
    <t>Starbuck's giftcard</t>
  </si>
  <si>
    <t xml:space="preserve">Peri :) </t>
  </si>
  <si>
    <t>Coffee &amp; Muffin @ Tim's</t>
  </si>
  <si>
    <t>Qmed T-shirt</t>
  </si>
  <si>
    <t>Dark chocolate almonds</t>
  </si>
  <si>
    <t xml:space="preserve">Apsara Angkor </t>
  </si>
  <si>
    <t>Veggie padthai</t>
  </si>
  <si>
    <t>Sharpie pens</t>
  </si>
  <si>
    <t>Large oats</t>
  </si>
  <si>
    <t>Aji Sai sushi w/ Harry</t>
  </si>
  <si>
    <t xml:space="preserve">Choc almonds and peanut pretzel </t>
  </si>
  <si>
    <t>Thanks, Liam!</t>
  </si>
  <si>
    <t>Banana &amp; Apple</t>
  </si>
  <si>
    <t>Coffee &amp; Bagel @ Crave</t>
  </si>
  <si>
    <t>Quinoa cup @ ARC Market</t>
  </si>
  <si>
    <t>Coffee @ Starbucks</t>
  </si>
  <si>
    <t>Rob's GoFundMe (Landmark)</t>
  </si>
  <si>
    <t>Milestone's w/ QMED</t>
  </si>
  <si>
    <t>Rideshare with Vince</t>
  </si>
  <si>
    <t>Two TTC tokens</t>
  </si>
  <si>
    <t xml:space="preserve">Planta with Peri </t>
  </si>
  <si>
    <t>Subtract $35</t>
  </si>
  <si>
    <t xml:space="preserve">BJCC gym </t>
  </si>
  <si>
    <t>Book for Ashkan @ Indigo</t>
  </si>
  <si>
    <t>Old man and the sea</t>
  </si>
  <si>
    <t>Dubbin @ Doc Martens</t>
  </si>
  <si>
    <t>$6 Card + $14 balance</t>
  </si>
  <si>
    <t xml:space="preserve">Lunch @ Urban Herbivore </t>
  </si>
  <si>
    <t>Coffee @ Jimmy's Coffee</t>
  </si>
  <si>
    <t>Happy Bagel Bakery</t>
  </si>
  <si>
    <t>Concessions @ STARWARS</t>
  </si>
  <si>
    <t xml:space="preserve">BJCC gym x2 </t>
  </si>
  <si>
    <t xml:space="preserve">Lunch @ By the way café </t>
  </si>
  <si>
    <t>Hart house gym</t>
  </si>
  <si>
    <t>Gym</t>
  </si>
  <si>
    <t xml:space="preserve">Presto </t>
  </si>
  <si>
    <t>Levi's pants</t>
  </si>
  <si>
    <t>Lunch @ Fresh</t>
  </si>
  <si>
    <t>Homeless person</t>
  </si>
  <si>
    <t>Tea @ Second Cup</t>
  </si>
  <si>
    <t>Green Room</t>
  </si>
  <si>
    <t xml:space="preserve">Snakes and Lattes </t>
  </si>
  <si>
    <t>Pizza on College</t>
  </si>
  <si>
    <t>After midnight</t>
  </si>
  <si>
    <t xml:space="preserve">Coffee @ Pour House </t>
  </si>
  <si>
    <t>Protein bars</t>
  </si>
  <si>
    <t xml:space="preserve">Uber home </t>
  </si>
  <si>
    <t>Paid on Dec 31/16</t>
  </si>
  <si>
    <t>Paid on Jan9/16</t>
  </si>
  <si>
    <t>Dinner @ Jack Astors</t>
  </si>
  <si>
    <t>Singing bowl-meditation</t>
  </si>
  <si>
    <t>Medium</t>
  </si>
  <si>
    <t xml:space="preserve">Amazon </t>
  </si>
  <si>
    <t>Arm-band, reflex hammer</t>
  </si>
  <si>
    <t>Lisa Saunders</t>
  </si>
  <si>
    <t>Dinner @ Mekong</t>
  </si>
  <si>
    <t>Lunch @ Quesada</t>
  </si>
  <si>
    <t>Rideshare with Shannon</t>
  </si>
  <si>
    <t>Did not take screenshot (e-transfer)</t>
  </si>
  <si>
    <t>TOTAL LOAN</t>
  </si>
  <si>
    <t>TOTAL GRANT</t>
  </si>
  <si>
    <t>GRANT/LOAN</t>
  </si>
  <si>
    <t>LOAN</t>
  </si>
  <si>
    <t>First month paid with last month</t>
  </si>
  <si>
    <t>Actually paid on June 21</t>
  </si>
  <si>
    <t xml:space="preserve">Key deposit </t>
  </si>
  <si>
    <t>GST-CANADA</t>
  </si>
  <si>
    <t xml:space="preserve">Coffee + cookie @ Tim's </t>
  </si>
  <si>
    <t>Norah Jones Tickets</t>
  </si>
  <si>
    <t>Bracelets for Carly JB</t>
  </si>
  <si>
    <t>Golden Thai Dinner</t>
  </si>
  <si>
    <t>204.68 total; peri -$100</t>
  </si>
  <si>
    <t>Megabus to Kingston</t>
  </si>
  <si>
    <t>Curling fee</t>
  </si>
  <si>
    <t>Snacks for rideshare</t>
  </si>
  <si>
    <t>Rideshare with Heng</t>
  </si>
  <si>
    <t xml:space="preserve">Dinner @ Yomamato </t>
  </si>
  <si>
    <t>Hussman's Birthday</t>
  </si>
  <si>
    <t>Cashback from MasterCard</t>
  </si>
  <si>
    <t>Emailed to Thomas Dymond</t>
  </si>
  <si>
    <t>Dollarama</t>
  </si>
  <si>
    <t>Doormat, hangers, cake pan</t>
  </si>
  <si>
    <t>Dish soap</t>
  </si>
  <si>
    <t xml:space="preserve">Coffee &amp; Cookie @ Crave </t>
  </si>
  <si>
    <t>2x Floss</t>
  </si>
  <si>
    <t xml:space="preserve">Milestone's </t>
  </si>
  <si>
    <t>Chantal's B-day</t>
  </si>
  <si>
    <t>Mango Restaurant</t>
  </si>
  <si>
    <t xml:space="preserve">Hot chocolate @ Tim's </t>
  </si>
  <si>
    <t xml:space="preserve">Coffee = when coffee/tea/hot choc alone was purchased </t>
  </si>
  <si>
    <t xml:space="preserve">Curling slider </t>
  </si>
  <si>
    <t>e-transfer to Cale</t>
  </si>
  <si>
    <t>Daffy tickets</t>
  </si>
  <si>
    <t>e-transfer to Sabina</t>
  </si>
  <si>
    <t>Clif builder</t>
  </si>
  <si>
    <t>Tea Room</t>
  </si>
  <si>
    <t xml:space="preserve">Veggie sandwich </t>
  </si>
  <si>
    <t>Binder and dividers</t>
  </si>
  <si>
    <t xml:space="preserve">Harper's </t>
  </si>
  <si>
    <t>Dollar Tree</t>
  </si>
  <si>
    <t>Carpet grip + sharpie</t>
  </si>
  <si>
    <t>Muffin @ Tim's</t>
  </si>
  <si>
    <t>Bulb &amp; Rug underlay</t>
  </si>
  <si>
    <t>Condoms</t>
  </si>
  <si>
    <t>Candles</t>
  </si>
  <si>
    <t>Tea @ Sipp's</t>
  </si>
  <si>
    <t>Urban Outfitters</t>
  </si>
  <si>
    <t xml:space="preserve">Tea @ T-Room </t>
  </si>
  <si>
    <t>Sima Sushi</t>
  </si>
  <si>
    <t xml:space="preserve">w/ Peri &lt;3 </t>
  </si>
  <si>
    <t>Choc coffee beans</t>
  </si>
  <si>
    <t>Coffee @ Coffeeco</t>
  </si>
  <si>
    <t xml:space="preserve">Cereal &lt;3 </t>
  </si>
  <si>
    <t>Screening Room</t>
  </si>
  <si>
    <t>Manchester by the Sea</t>
  </si>
  <si>
    <t xml:space="preserve">Uber </t>
  </si>
  <si>
    <t>Peri to VIA station</t>
  </si>
  <si>
    <t xml:space="preserve">Tuition </t>
  </si>
  <si>
    <t>Year 1 term 2</t>
  </si>
  <si>
    <t xml:space="preserve">ARC pharmacy </t>
  </si>
  <si>
    <t>Protein bar</t>
  </si>
  <si>
    <t>Bagel @ CogGro</t>
  </si>
  <si>
    <t xml:space="preserve">The Toucan </t>
  </si>
  <si>
    <t>Superbowl w/ Arsalan</t>
  </si>
  <si>
    <t>Lunch @ Lazy Scholar</t>
  </si>
  <si>
    <t>Post-history CBP</t>
  </si>
  <si>
    <t>Fruit @ NMB</t>
  </si>
  <si>
    <t>Christmas Lights decoration</t>
  </si>
  <si>
    <t>Emily Keeler</t>
  </si>
  <si>
    <t>VIA Rail</t>
  </si>
  <si>
    <t>To Kingston Feb 21 post NY</t>
  </si>
  <si>
    <t>Megabus</t>
  </si>
  <si>
    <t>Kin &gt;&gt;&gt; TO April 3 for JM</t>
  </si>
  <si>
    <t>TO &gt;&gt;&gt; Kin April 4 for JM</t>
  </si>
  <si>
    <t>JM tickets April 3</t>
  </si>
  <si>
    <t xml:space="preserve">Porter </t>
  </si>
  <si>
    <t>Queen's Pub</t>
  </si>
  <si>
    <t>Breakfast @ Botterell Hall</t>
  </si>
  <si>
    <t>Sandwitch @ Tea Room</t>
  </si>
  <si>
    <t>Withdrawn on Feb 7/17</t>
  </si>
  <si>
    <t>American Cash @ Billy Bishop</t>
  </si>
  <si>
    <t>NYC TRIP w/ SAM KESHEN</t>
  </si>
  <si>
    <t>Radegast Hall &amp; Biergarten</t>
  </si>
  <si>
    <t>Perseco @ Wythe Hotel</t>
  </si>
  <si>
    <t xml:space="preserve">Brooklyn Rooftop </t>
  </si>
  <si>
    <t>Dinner @ Red Rooster</t>
  </si>
  <si>
    <t>Harlem</t>
  </si>
  <si>
    <t xml:space="preserve">Coffee @ Gasoline Alley </t>
  </si>
  <si>
    <t>SoHo</t>
  </si>
  <si>
    <t xml:space="preserve">Tip @ Rockwood </t>
  </si>
  <si>
    <t>Drinks @ Rockwood Music Hall</t>
  </si>
  <si>
    <t xml:space="preserve">Food @ Newark Airport </t>
  </si>
  <si>
    <t>Food @ Bagel Stop</t>
  </si>
  <si>
    <t>Coffe &amp; Yogurt @ Tim's</t>
  </si>
  <si>
    <t xml:space="preserve">Grabiel Pizza </t>
  </si>
  <si>
    <t xml:space="preserve">Lunch @ Botteral </t>
  </si>
  <si>
    <t>Dinner @ Ali Baba Kabab</t>
  </si>
  <si>
    <t>Haircut @ Luce</t>
  </si>
  <si>
    <t xml:space="preserve">Dinner @ Fresh </t>
  </si>
  <si>
    <t>w/ Peri &lt;3 pre Daffy</t>
  </si>
  <si>
    <t>Flowers @ Bloor Superfresh</t>
  </si>
  <si>
    <t>The Standard</t>
  </si>
  <si>
    <t>Brunch @ Brooklyn</t>
  </si>
  <si>
    <t>Airtrain to Newark Airport</t>
  </si>
  <si>
    <t>paid on Feb28</t>
  </si>
  <si>
    <t>Shinny fee</t>
  </si>
  <si>
    <t>to Alex Legnini</t>
  </si>
  <si>
    <t>Interview wknd shrt</t>
  </si>
  <si>
    <t>to Liam O'Sullivan</t>
  </si>
  <si>
    <t xml:space="preserve">Rideshare with Frances </t>
  </si>
  <si>
    <t xml:space="preserve">to Frances Dang </t>
  </si>
  <si>
    <t>Uber</t>
  </si>
  <si>
    <t>split w/ Peri from Daffy</t>
  </si>
  <si>
    <t xml:space="preserve">Tim's </t>
  </si>
  <si>
    <t xml:space="preserve">Hwa-Ki Asian </t>
  </si>
  <si>
    <t>Dry-erase markers</t>
  </si>
  <si>
    <t>Botterel breakfast</t>
  </si>
  <si>
    <t>Windmill's</t>
  </si>
  <si>
    <t>12 cup + timbits for Pharm studying</t>
  </si>
  <si>
    <t xml:space="preserve">Megalos </t>
  </si>
  <si>
    <t>Blue Martini</t>
  </si>
  <si>
    <t>Dinner with Dr. Shorter (UofT)</t>
  </si>
  <si>
    <t>P&amp;CC</t>
  </si>
  <si>
    <t>Printing for Hx of Mx week</t>
  </si>
  <si>
    <t>Alibi</t>
  </si>
  <si>
    <t xml:space="preserve">Crave </t>
  </si>
  <si>
    <t>Office Chair</t>
  </si>
  <si>
    <t>Vanessa Samuel (Free &amp; For Sale)</t>
  </si>
  <si>
    <t>Cambodiana</t>
  </si>
  <si>
    <t>March break round trip to TO</t>
  </si>
  <si>
    <t>Via Rail</t>
  </si>
  <si>
    <t>Modified Kingston depart. date</t>
  </si>
  <si>
    <t>PrintQ</t>
  </si>
  <si>
    <t>Money from home</t>
  </si>
  <si>
    <t xml:space="preserve">Tissues and sink gloves </t>
  </si>
  <si>
    <t>Food @ Via Rail</t>
  </si>
  <si>
    <t>Dollar Store @ Shepp./Bath.</t>
  </si>
  <si>
    <t>Watch repair x2</t>
  </si>
  <si>
    <t>Lunch @ Avenue Open Kitchen</t>
  </si>
  <si>
    <t>w/ Nate</t>
  </si>
  <si>
    <t xml:space="preserve">Greyhound </t>
  </si>
  <si>
    <t>TO &gt;&gt;&gt; Guelph</t>
  </si>
  <si>
    <t>Starbucks</t>
  </si>
  <si>
    <t xml:space="preserve">Soy Misto extra foam &lt;3 </t>
  </si>
  <si>
    <t>Moksha Yoga Guelph</t>
  </si>
  <si>
    <t>Breakfast @ GuelphU</t>
  </si>
  <si>
    <t>Gym @ Guelph</t>
  </si>
  <si>
    <t>Booster Juice</t>
  </si>
  <si>
    <t>Bagel Stop</t>
  </si>
  <si>
    <t>Canadian Grilling Company</t>
  </si>
  <si>
    <t>Tea @ CoGro</t>
  </si>
  <si>
    <t>Coffee + Muffin</t>
  </si>
  <si>
    <t>Tea + Coffee + Muffin (w/ T.Dymond)</t>
  </si>
  <si>
    <t>Paid on March 10, 2017</t>
  </si>
  <si>
    <t>Paid on Apr 7/2017</t>
  </si>
  <si>
    <t>TO &gt;&gt;&gt; Newark (Feb18-21), via S. Keshen</t>
  </si>
  <si>
    <t>Via Sam Keshen - $100 from Peri</t>
  </si>
  <si>
    <t>Med-Law Tournament</t>
  </si>
  <si>
    <t xml:space="preserve">4:1 Med:Law ! </t>
  </si>
  <si>
    <t>MVN Performer Pass</t>
  </si>
  <si>
    <t>For Jules and harry</t>
  </si>
  <si>
    <t>Homeless man @ Union station</t>
  </si>
  <si>
    <t>Beer @ ACC</t>
  </si>
  <si>
    <t xml:space="preserve">Starbucks </t>
  </si>
  <si>
    <t>NMB café</t>
  </si>
  <si>
    <t>Sushi delivery</t>
  </si>
  <si>
    <t>Cambodiana delivery</t>
  </si>
  <si>
    <t>Tea Room Lunch</t>
  </si>
  <si>
    <t xml:space="preserve">w/ peri &lt;3 </t>
  </si>
  <si>
    <t>GST Refund</t>
  </si>
  <si>
    <t>Paid Harry on 7th (e-transfer)</t>
  </si>
  <si>
    <t>Paid Harry on 5th (e-transfer)</t>
  </si>
  <si>
    <t>Paid on Mar40; accepted on Apr5</t>
  </si>
  <si>
    <t>28 Ridge Hill &gt;&gt;&gt; Bus station TO</t>
  </si>
  <si>
    <t>154 King St &gt;&gt;&gt; Via rail</t>
  </si>
  <si>
    <t>Total loan</t>
  </si>
  <si>
    <t>Student grant - Canada</t>
  </si>
  <si>
    <t>Max budget/year</t>
  </si>
  <si>
    <t>Childhood Cancer Canada</t>
  </si>
  <si>
    <t>Printing</t>
  </si>
  <si>
    <t>P&amp;CC - binding</t>
  </si>
  <si>
    <t>Floss</t>
  </si>
  <si>
    <t>Pickle Barrel</t>
  </si>
  <si>
    <t>Happy 24th BD Kareem</t>
  </si>
  <si>
    <t xml:space="preserve">Y: the last man - Kareem </t>
  </si>
  <si>
    <t>Rideshare with hbutt</t>
  </si>
  <si>
    <t>Med gang asia trip</t>
  </si>
  <si>
    <t>printq</t>
  </si>
  <si>
    <t>$20 for coffee pods</t>
  </si>
  <si>
    <t>Arthritis bake sale</t>
  </si>
  <si>
    <t>via Harry</t>
  </si>
  <si>
    <t xml:space="preserve">iPhone charger </t>
  </si>
  <si>
    <t>Bleach &amp; hair dye</t>
  </si>
  <si>
    <t>Silver key lock</t>
  </si>
  <si>
    <t>Bagel + cookie @ Tim's</t>
  </si>
  <si>
    <t>&lt;&lt;&lt; last checked on VISA</t>
  </si>
  <si>
    <t xml:space="preserve">Income tax refund </t>
  </si>
  <si>
    <t xml:space="preserve">Simple Tax </t>
  </si>
  <si>
    <t>Books</t>
  </si>
  <si>
    <t xml:space="preserve">Get Out </t>
  </si>
  <si>
    <t>Parking @ Dr. Chandrarajan</t>
  </si>
  <si>
    <t xml:space="preserve">Shoppers </t>
  </si>
  <si>
    <t>Freshii</t>
  </si>
  <si>
    <t>Mio gelato</t>
  </si>
  <si>
    <t xml:space="preserve">&lt;&lt;&lt;LAST VISA CHECK </t>
  </si>
  <si>
    <t>Dinner @ Cambodiana</t>
  </si>
  <si>
    <t>via Jules</t>
  </si>
  <si>
    <t>Rent is paid for the following month</t>
  </si>
  <si>
    <t>Earning includes grants but not loans</t>
  </si>
  <si>
    <t>Paid on Oct 9/16</t>
  </si>
  <si>
    <t>Paid on Nov 4/16</t>
  </si>
  <si>
    <t>Paid on Mar 2/17</t>
  </si>
  <si>
    <t>Actually paid on May 1/17</t>
  </si>
  <si>
    <t>Grad Club</t>
  </si>
  <si>
    <t>Coffeeco</t>
  </si>
  <si>
    <t xml:space="preserve">Grecos </t>
  </si>
  <si>
    <t>The Mansion</t>
  </si>
  <si>
    <t xml:space="preserve">Tim's  </t>
  </si>
  <si>
    <t>Esso</t>
  </si>
  <si>
    <t>Walmart</t>
  </si>
  <si>
    <t>Gift for Hissan Butt</t>
  </si>
  <si>
    <t>Second Cup</t>
  </si>
  <si>
    <t>Coffee &amp; Company</t>
  </si>
  <si>
    <t>Location/Expense</t>
  </si>
  <si>
    <t>Tim's</t>
  </si>
  <si>
    <t xml:space="preserve">Rideshare </t>
  </si>
  <si>
    <t>Botterel hall</t>
  </si>
  <si>
    <t>Cyclepath, bike pedals</t>
  </si>
  <si>
    <t>Weed</t>
  </si>
  <si>
    <t>Interest</t>
  </si>
  <si>
    <t xml:space="preserve">LOC interest </t>
  </si>
  <si>
    <t>Interest overdue payment</t>
  </si>
  <si>
    <t>Balzac's</t>
  </si>
  <si>
    <t>The Brooklyn</t>
  </si>
  <si>
    <t>$12 recieved from Harry</t>
  </si>
  <si>
    <t>Saigon Delights</t>
  </si>
  <si>
    <t>$15 from Gordon, 12.75 Jules, 13 Harry</t>
  </si>
  <si>
    <t>Notebook and dry-erase markers</t>
  </si>
  <si>
    <t xml:space="preserve">Tango Nuevo </t>
  </si>
  <si>
    <t>w/ Peri in Guelph</t>
  </si>
  <si>
    <t xml:space="preserve">Café Now </t>
  </si>
  <si>
    <t>241 pizza</t>
  </si>
  <si>
    <t>Sum</t>
  </si>
  <si>
    <t>Miijidaa bistro Guelph</t>
  </si>
  <si>
    <t>Moksha yoga Guelph</t>
  </si>
  <si>
    <t>Goodness Me! Guelph</t>
  </si>
  <si>
    <t xml:space="preserve">Fresh </t>
  </si>
  <si>
    <t>Aroma Espresso Bar</t>
  </si>
  <si>
    <t>Thai express</t>
  </si>
  <si>
    <t>Coffee @ KGH</t>
  </si>
  <si>
    <t xml:space="preserve">Freshii </t>
  </si>
  <si>
    <t>Healthy planet north york</t>
  </si>
  <si>
    <t>GTA vice city on steam</t>
  </si>
  <si>
    <t>United Bakers</t>
  </si>
  <si>
    <t>Canadian Tire</t>
  </si>
  <si>
    <t>Camping stuff</t>
  </si>
  <si>
    <t>UC Guelph Breakfast</t>
  </si>
  <si>
    <t>Grizzly Bear Tx</t>
  </si>
  <si>
    <t>Paid Robbie Spring</t>
  </si>
  <si>
    <t>Paid on June 9</t>
  </si>
  <si>
    <t>UC Guelph Subway</t>
  </si>
  <si>
    <t>The North Face</t>
  </si>
  <si>
    <t>Yorkdale girft card</t>
  </si>
  <si>
    <t>Gas</t>
  </si>
  <si>
    <t>Rideshare with Steph Hammond</t>
  </si>
  <si>
    <t>Lunch @ Sudbury</t>
  </si>
  <si>
    <t>Fire wood @ Killarney</t>
  </si>
  <si>
    <t>Sour Keys @ Maple Ontario</t>
  </si>
  <si>
    <t>Mad Bean Coffee</t>
  </si>
  <si>
    <t>Subway Restaurant</t>
  </si>
  <si>
    <t>Live Restaurant</t>
  </si>
  <si>
    <t>Home Depot</t>
  </si>
  <si>
    <t>Michel's Baguette</t>
  </si>
  <si>
    <t>Brunch @ Eden</t>
  </si>
  <si>
    <t>Doc Martens</t>
  </si>
  <si>
    <t>Bandaids</t>
  </si>
  <si>
    <t>Stone City Ales</t>
  </si>
  <si>
    <t>KIN &gt;&gt;&gt; TO</t>
  </si>
  <si>
    <t>Pizza @ KGH</t>
  </si>
  <si>
    <t>Aspara Angkor</t>
  </si>
  <si>
    <t>Kame</t>
  </si>
  <si>
    <t>95.99 - 80 from Shannon</t>
  </si>
  <si>
    <t>In bulk @ RBC</t>
  </si>
  <si>
    <t>Dynamike (busker)</t>
  </si>
  <si>
    <t>Prov/local gvt pymnt</t>
  </si>
  <si>
    <t>Coffee @ HDH</t>
  </si>
  <si>
    <t xml:space="preserve">Jack Astor's </t>
  </si>
  <si>
    <t>Harry's Card</t>
  </si>
  <si>
    <t>70.56 - 40 from Shannon (actually paid on Jul 3)</t>
  </si>
  <si>
    <t>The Works</t>
  </si>
  <si>
    <t>Osheaga</t>
  </si>
  <si>
    <t>Wei's Noodle House</t>
  </si>
  <si>
    <t>Ottawa</t>
  </si>
  <si>
    <t>Pure Gelato Ottawa</t>
  </si>
  <si>
    <t>Museum of Nature Ottawa</t>
  </si>
  <si>
    <t>Arlington Five Ottawa</t>
  </si>
  <si>
    <t>KIN &gt;&gt;&gt; OTT (round trip)</t>
  </si>
  <si>
    <t>Red House</t>
  </si>
  <si>
    <t>Expedia</t>
  </si>
  <si>
    <t>Air bnb</t>
  </si>
  <si>
    <t>Montreal</t>
  </si>
  <si>
    <t>Flight insurance</t>
  </si>
  <si>
    <t>MTL &gt;&gt;&gt; NYC &gt;&gt;&gt; TOR</t>
  </si>
  <si>
    <t>Flights (westjet + american)</t>
  </si>
  <si>
    <t>True North Climbing</t>
  </si>
  <si>
    <t>Cliff Bar</t>
  </si>
  <si>
    <t>Rideshare with Lori</t>
  </si>
  <si>
    <t>Veggiet pattie</t>
  </si>
  <si>
    <t xml:space="preserve">Homeless </t>
  </si>
  <si>
    <t xml:space="preserve">Haircut </t>
  </si>
  <si>
    <t>Jaybird x3 headphones</t>
  </si>
  <si>
    <t>Telus, yorkdale girft card</t>
  </si>
  <si>
    <t>Pho with Kareem</t>
  </si>
  <si>
    <t xml:space="preserve">May </t>
  </si>
  <si>
    <t>La Bicicletta Tune Up</t>
  </si>
  <si>
    <t xml:space="preserve">154 King St. East </t>
  </si>
  <si>
    <t xml:space="preserve">Bell Internet </t>
  </si>
  <si>
    <t>$40 from Shannon</t>
  </si>
  <si>
    <t>Terrace Café Toronto</t>
  </si>
  <si>
    <t>Convenience store</t>
  </si>
  <si>
    <t xml:space="preserve">Eyes on Sheppard </t>
  </si>
  <si>
    <t xml:space="preserve">Contact lense fitting </t>
  </si>
  <si>
    <t>Gift for Rob</t>
  </si>
  <si>
    <t>Card + book</t>
  </si>
  <si>
    <t>Coffee @ Michel's Baguette</t>
  </si>
  <si>
    <t>Headspace</t>
  </si>
  <si>
    <t>USA cash</t>
  </si>
  <si>
    <t>Vacation in New England ($60 US)</t>
  </si>
  <si>
    <t>Uber eats</t>
  </si>
  <si>
    <t xml:space="preserve">La Panthere Verte </t>
  </si>
  <si>
    <t>MONTREAL</t>
  </si>
  <si>
    <t>Metro in Montreal</t>
  </si>
  <si>
    <t>Musee des beaux arts</t>
  </si>
  <si>
    <t>LOV Restaurant</t>
  </si>
  <si>
    <t>Arepera restaurant</t>
  </si>
  <si>
    <t xml:space="preserve">Tibetan restaurant </t>
  </si>
  <si>
    <t xml:space="preserve">Sophie Sucree </t>
  </si>
  <si>
    <t>Depannuer</t>
  </si>
  <si>
    <t>Tacos Tin Tan</t>
  </si>
  <si>
    <t>Moishes steakhouse</t>
  </si>
  <si>
    <t>SAQ</t>
  </si>
  <si>
    <t>Bistro La Cite</t>
  </si>
  <si>
    <t>Kampai</t>
  </si>
  <si>
    <t>Bagel Café</t>
  </si>
  <si>
    <t xml:space="preserve">Pizza </t>
  </si>
  <si>
    <t>Marche Campus Montreal</t>
  </si>
  <si>
    <t xml:space="preserve">Lola Rosa </t>
  </si>
  <si>
    <t>Suwu</t>
  </si>
  <si>
    <t>Topo Immobilier Montreal</t>
  </si>
  <si>
    <t>Bagel Bar Dorval</t>
  </si>
  <si>
    <t>Metro in New York</t>
  </si>
  <si>
    <t>MoMA gift for harry</t>
  </si>
  <si>
    <t xml:space="preserve">Brooklyn Barge </t>
  </si>
  <si>
    <t>Uber for Hannah</t>
  </si>
  <si>
    <t>Via Rail to Windsor</t>
  </si>
  <si>
    <t>Jimmy's Coffee</t>
  </si>
  <si>
    <t>Vegetarian Haven</t>
  </si>
  <si>
    <t>One Love Vegetarian</t>
  </si>
  <si>
    <t xml:space="preserve">Tampopo </t>
  </si>
  <si>
    <t>with Moriah</t>
  </si>
  <si>
    <t>Overdraft handling fee</t>
  </si>
  <si>
    <t>New York Cash</t>
  </si>
  <si>
    <t>NEW YORK CITY</t>
  </si>
  <si>
    <t>Aylmer Rental</t>
  </si>
  <si>
    <t>Louis the Child</t>
  </si>
  <si>
    <t>Transferred to Sam Keshen</t>
  </si>
  <si>
    <t>Show with Sam Buckstein</t>
  </si>
  <si>
    <t>Auberge Bishop (cancellation fee)</t>
  </si>
  <si>
    <t>Le Cagibi</t>
  </si>
  <si>
    <t>Marche Jean Talon</t>
  </si>
  <si>
    <t>Eden</t>
  </si>
  <si>
    <t>Young Centre Café</t>
  </si>
  <si>
    <t>Mill Street Brew Pub</t>
  </si>
  <si>
    <t>36.71 (-$25 cash)</t>
  </si>
  <si>
    <t>Ice Cream Regent Park</t>
  </si>
  <si>
    <t>Food @ Regent Park</t>
  </si>
  <si>
    <t>Cyril</t>
  </si>
  <si>
    <t>Kalee donation</t>
  </si>
  <si>
    <t>Chez Jose</t>
  </si>
  <si>
    <t>w/ Dahlia Sniderman</t>
  </si>
  <si>
    <t>James Montreal</t>
  </si>
  <si>
    <t>Coffee &amp; muffin</t>
  </si>
  <si>
    <t>Bryan</t>
  </si>
  <si>
    <t>Denzel</t>
  </si>
  <si>
    <t>Willy's</t>
  </si>
  <si>
    <t>USD</t>
  </si>
  <si>
    <t>Opt out of Health insurance</t>
  </si>
  <si>
    <t>Opt out of Dental insurance</t>
  </si>
  <si>
    <t>Opt out of Grad Club fee</t>
  </si>
  <si>
    <t>Spending Summary</t>
  </si>
  <si>
    <t>2016/2017</t>
  </si>
  <si>
    <t>2017/2018</t>
  </si>
  <si>
    <t>After 1 and 2</t>
  </si>
  <si>
    <t>Budget Estimate</t>
  </si>
  <si>
    <t xml:space="preserve">Summary </t>
  </si>
  <si>
    <t>NEW FISCAL YEAR</t>
  </si>
  <si>
    <t>Metro for family</t>
  </si>
  <si>
    <t>McDonalds</t>
  </si>
  <si>
    <t>Toasty's Windsor</t>
  </si>
  <si>
    <t>The Willistead</t>
  </si>
  <si>
    <t>WINDSOR</t>
  </si>
  <si>
    <t>The Bull &amp; Barrel</t>
  </si>
  <si>
    <t xml:space="preserve">H&amp;M </t>
  </si>
  <si>
    <t>Foot Locker</t>
  </si>
  <si>
    <t>Free Times</t>
  </si>
  <si>
    <t>BMV</t>
  </si>
  <si>
    <t>To Kill a Mockinbird</t>
  </si>
  <si>
    <t>79.04-40 from Shannon</t>
  </si>
  <si>
    <t>Paid by Dad on August 17, 2017</t>
  </si>
  <si>
    <t>No Frills</t>
  </si>
  <si>
    <t>Paid by Dad on August 24, 2017</t>
  </si>
  <si>
    <t>Protein Powder (2lb/908g)</t>
  </si>
  <si>
    <t>Contact lenses (90 lenses x 5 boxes)</t>
  </si>
  <si>
    <t xml:space="preserve">Shell </t>
  </si>
  <si>
    <t>Windmill's Kingston</t>
  </si>
  <si>
    <t xml:space="preserve">Enterprise </t>
  </si>
  <si>
    <t>Re-paid by dad $260</t>
  </si>
  <si>
    <t>Juniper Café</t>
  </si>
  <si>
    <t>Musiikki</t>
  </si>
  <si>
    <t>Kingston Police Background Check</t>
  </si>
  <si>
    <t>Metro</t>
  </si>
  <si>
    <t>Ink for printer + lock</t>
  </si>
  <si>
    <t>Tweezers</t>
  </si>
  <si>
    <t>Common Market</t>
  </si>
  <si>
    <t>The Brass Pub</t>
  </si>
  <si>
    <t xml:space="preserve">Balzacs </t>
  </si>
  <si>
    <t>The General Wolfe Ice Cream</t>
  </si>
  <si>
    <t>Fuel House Nutrition</t>
  </si>
  <si>
    <t>PhD Vegan-pure (2lb)</t>
  </si>
  <si>
    <t>Cheque deposited on Sep11/17</t>
  </si>
  <si>
    <t>Silent auction NMB</t>
  </si>
  <si>
    <t>Picture of Puffin, paid to Aribah</t>
  </si>
  <si>
    <t>Phase 2</t>
  </si>
  <si>
    <t>Clothing for Carly paid by e-transfer (140)</t>
  </si>
  <si>
    <t>Paid back by Carly on Sep15/17</t>
  </si>
  <si>
    <t>Clear hooks + lightbulb</t>
  </si>
  <si>
    <t>Notes 2</t>
  </si>
  <si>
    <t>Notes about OSAP</t>
  </si>
  <si>
    <t>OSAP loans are not recorded (labelled blank in "Detailed Expenses")</t>
  </si>
  <si>
    <t>All tuition spending is recorded in full, thus all values summarized here reflect net spending and the sum of money owed to RBC and OSAP</t>
  </si>
  <si>
    <t>OSAP grants are recorded as Earnings</t>
  </si>
  <si>
    <t>Didn't realize could pay Tuition later in Sep so paid in two installments</t>
  </si>
  <si>
    <t>1 Tuition</t>
  </si>
  <si>
    <t>2 Rent/Internet/Utilities</t>
  </si>
  <si>
    <t>80.13 - gordon-jules (Hissan, Harry)</t>
  </si>
  <si>
    <t>Haircut</t>
  </si>
  <si>
    <t>NMB fundraiser</t>
  </si>
  <si>
    <t>3 tickets Toronto</t>
  </si>
  <si>
    <t>Cancer.ca</t>
  </si>
  <si>
    <t>CIBC run for the cure</t>
  </si>
  <si>
    <t>Passport photos</t>
  </si>
  <si>
    <t>Brown's Fine Foods</t>
  </si>
  <si>
    <t xml:space="preserve">Dollar Tree </t>
  </si>
  <si>
    <t>Mom's yoga mat</t>
  </si>
  <si>
    <t xml:space="preserve">The Common Market </t>
  </si>
  <si>
    <t>Paid Hissan- accepted on Sep30</t>
  </si>
  <si>
    <t>40 from shannon received</t>
  </si>
  <si>
    <t>Refunded $5 cash</t>
  </si>
  <si>
    <t xml:space="preserve">Amadeus </t>
  </si>
  <si>
    <t>Rachel Strauss</t>
  </si>
  <si>
    <t xml:space="preserve">Wikimedia </t>
  </si>
  <si>
    <t>Podonamu</t>
  </si>
  <si>
    <t>Subway</t>
  </si>
  <si>
    <t>Botteral Hall</t>
  </si>
  <si>
    <t>Med Games</t>
  </si>
  <si>
    <t>Amazon</t>
  </si>
  <si>
    <t>GST Canada</t>
  </si>
  <si>
    <t>Mango Takeout</t>
  </si>
  <si>
    <t xml:space="preserve">Paid Harry </t>
  </si>
  <si>
    <t>Rideshare with Hissan</t>
  </si>
  <si>
    <t>Suture order</t>
  </si>
  <si>
    <t>Via Maddy Lemke</t>
  </si>
  <si>
    <t xml:space="preserve">Rideshare with Alex Kiciak </t>
  </si>
  <si>
    <t>Rideshare with Eric Toyota</t>
  </si>
  <si>
    <t>WMIG Camping Trip</t>
  </si>
  <si>
    <t>Banana Republic</t>
  </si>
  <si>
    <t>2 cotton shirts</t>
  </si>
  <si>
    <t>Mekong</t>
  </si>
  <si>
    <t>Burger King</t>
  </si>
  <si>
    <t>Shopper</t>
  </si>
  <si>
    <t>The Alibi</t>
  </si>
  <si>
    <t>Date #2 with Rachel Strauss</t>
  </si>
  <si>
    <t>Mucho Burrito</t>
  </si>
  <si>
    <t>Danforth</t>
  </si>
  <si>
    <t>Pizza Pizza</t>
  </si>
  <si>
    <t>Sneaky Dee's</t>
  </si>
  <si>
    <t>Future's</t>
  </si>
  <si>
    <t>Aroma</t>
  </si>
  <si>
    <t xml:space="preserve">Potbelly Sandwich </t>
  </si>
  <si>
    <t>Logan Paul</t>
  </si>
  <si>
    <t>Hannah's B-day</t>
  </si>
  <si>
    <t>Domino's Pizza</t>
  </si>
  <si>
    <t>Curling Downpayment</t>
  </si>
  <si>
    <t>Beer Store</t>
  </si>
  <si>
    <t>Study group dinner</t>
  </si>
  <si>
    <t>Eggsmart Toronto</t>
  </si>
  <si>
    <t>Amey's Taxi</t>
  </si>
  <si>
    <t xml:space="preserve">$40 from Shannon received </t>
  </si>
  <si>
    <t>Laurel, wrong date</t>
  </si>
  <si>
    <t>AIDS fundraiser bakesale</t>
  </si>
  <si>
    <t>The Brooklyn - Cover</t>
  </si>
  <si>
    <t>Magazine release party</t>
  </si>
  <si>
    <t>Rideshare with Golden Gao</t>
  </si>
  <si>
    <t>Prov/local gvt pymnt CANADA</t>
  </si>
  <si>
    <t xml:space="preserve">OMA Bonspiel </t>
  </si>
  <si>
    <t>Paid Molly</t>
  </si>
  <si>
    <t>$41 from Harry for more than 1 occasion</t>
  </si>
  <si>
    <t>Ultimate Heaves &amp; Thrills</t>
  </si>
  <si>
    <t>Kevin Lee</t>
  </si>
  <si>
    <t>$17 from Jules $17 from Harry</t>
  </si>
  <si>
    <t>TTC</t>
  </si>
  <si>
    <t>Haricut</t>
  </si>
  <si>
    <t>AFMC OTTAWA ON</t>
  </si>
  <si>
    <t>Big Breakfast</t>
  </si>
  <si>
    <t>Card for Dr. Wilson</t>
  </si>
  <si>
    <t>H&amp;M</t>
  </si>
  <si>
    <t>Crave</t>
  </si>
  <si>
    <t>???</t>
  </si>
  <si>
    <t>Dominos Pizza</t>
  </si>
  <si>
    <t>Le Chien Noir</t>
  </si>
  <si>
    <t>Cacao 70</t>
  </si>
  <si>
    <t xml:space="preserve">Aux cable </t>
  </si>
  <si>
    <t>Lalibela Restaurant</t>
  </si>
  <si>
    <t>Belfast bar</t>
  </si>
  <si>
    <t>Disney Roo</t>
  </si>
  <si>
    <t>Hyatt Washington</t>
  </si>
  <si>
    <t>Hershey's Pennsylvania</t>
  </si>
  <si>
    <t>Bathurst Bowlerama</t>
  </si>
  <si>
    <t>Prov/Local Gvt Payment CANADA</t>
  </si>
  <si>
    <t>Student Loan OSAP FUNDING</t>
  </si>
  <si>
    <t>Student Loan CANADA</t>
  </si>
  <si>
    <t>Student Loan  CANADA</t>
  </si>
  <si>
    <t xml:space="preserve">Rideshare w/ Alex Kiciak </t>
  </si>
  <si>
    <t xml:space="preserve">Rideshare with Kunal </t>
  </si>
  <si>
    <t>Pulse oximeter</t>
  </si>
  <si>
    <t>Ordered by Sachin</t>
  </si>
  <si>
    <t>ObsGyne Textbooks</t>
  </si>
  <si>
    <t>Maggie Payne</t>
  </si>
  <si>
    <t>Harry Food</t>
  </si>
  <si>
    <t xml:space="preserve">Mekong </t>
  </si>
  <si>
    <t>Gordon Food</t>
  </si>
  <si>
    <t>Happy New Year!</t>
  </si>
  <si>
    <t>Student Loan - OSAP Funding</t>
  </si>
  <si>
    <t>Student Loan - Canada</t>
  </si>
  <si>
    <t>Student Loan - Canada</t>
  </si>
  <si>
    <r>
      <t>Note: to avoid redundancy, OSAP</t>
    </r>
    <r>
      <rPr>
        <i/>
        <sz val="12"/>
        <color theme="1"/>
        <rFont val="Calibri"/>
        <scheme val="minor"/>
      </rPr>
      <t xml:space="preserve"> loans </t>
    </r>
    <r>
      <rPr>
        <sz val="12"/>
        <color theme="1"/>
        <rFont val="Calibri"/>
        <family val="2"/>
        <scheme val="minor"/>
      </rPr>
      <t>are reflected in Tuition; details about OSAP are recorded here</t>
    </r>
  </si>
  <si>
    <t>Paid on Jan1, 40 from shannon</t>
  </si>
  <si>
    <t>Total Revenue</t>
  </si>
  <si>
    <t>Gift/Donation</t>
  </si>
  <si>
    <t>Clerkship Portal</t>
  </si>
  <si>
    <t>Loan</t>
  </si>
  <si>
    <t>Snack at Wilson Station</t>
  </si>
  <si>
    <t>Martino Pizza</t>
  </si>
  <si>
    <t>For homeless lady</t>
  </si>
  <si>
    <t>Iron</t>
  </si>
  <si>
    <t xml:space="preserve">Windmills </t>
  </si>
  <si>
    <t xml:space="preserve">Asos </t>
  </si>
  <si>
    <t>Atelier Tartare Cocktail Quebec</t>
  </si>
  <si>
    <t>Startbucks</t>
  </si>
  <si>
    <t>Cliff bar</t>
  </si>
  <si>
    <t xml:space="preserve">Pledge Music - RIPE </t>
  </si>
  <si>
    <t>Botterel Hall</t>
  </si>
  <si>
    <t>Wooden Heads</t>
  </si>
  <si>
    <t>ARC Pharmacy - Protein powder</t>
  </si>
  <si>
    <t xml:space="preserve">Stooley's </t>
  </si>
  <si>
    <t>NMB Coffee</t>
  </si>
  <si>
    <t xml:space="preserve">Shoppers - Cranberry juice </t>
  </si>
  <si>
    <t>Copper Penny</t>
  </si>
  <si>
    <t>Study Takeout</t>
  </si>
  <si>
    <t>Grad Club - with Jonah</t>
  </si>
  <si>
    <t>The Rustic Spud</t>
  </si>
  <si>
    <t xml:space="preserve">The Ale House </t>
  </si>
  <si>
    <t>Sipp's</t>
  </si>
  <si>
    <t>Shoppers - Household</t>
  </si>
  <si>
    <t>ATM withdrawal fee</t>
  </si>
  <si>
    <t>Prov/Local Gvt Payment Canada</t>
  </si>
  <si>
    <t xml:space="preserve">Philly Trip </t>
  </si>
  <si>
    <t>Rach paid me back</t>
  </si>
  <si>
    <t>NMB Café</t>
  </si>
  <si>
    <t>Laundry stuff for rach</t>
  </si>
  <si>
    <t>MOD Cover</t>
  </si>
  <si>
    <t>Spending - Earnings</t>
  </si>
  <si>
    <t>Sweater returned @ 39.54</t>
  </si>
  <si>
    <t>18 paid by Harry</t>
  </si>
  <si>
    <t>Life Sci Formal</t>
  </si>
  <si>
    <t>Donation @ school cookies</t>
  </si>
  <si>
    <t xml:space="preserve">Donation </t>
  </si>
  <si>
    <t>Homless guy + and gal (grocery gift card)</t>
  </si>
  <si>
    <t>Obgyn technical skills workshop</t>
  </si>
  <si>
    <t>Bonspiel on Mar4</t>
  </si>
  <si>
    <t>Brooklyn</t>
  </si>
  <si>
    <t>Mr. Donair</t>
  </si>
  <si>
    <t>Econo Laundry</t>
  </si>
  <si>
    <t>Dry cleaning</t>
  </si>
  <si>
    <t>Geneva Crepe</t>
  </si>
  <si>
    <t>24 from Harry and Jules</t>
  </si>
  <si>
    <t>Ale House</t>
  </si>
  <si>
    <t>Vending Machine</t>
  </si>
  <si>
    <t xml:space="preserve">Ripe Tx </t>
  </si>
  <si>
    <t>Aqua Terra</t>
  </si>
  <si>
    <t>Valentines Day</t>
  </si>
  <si>
    <t>Philadelphia Café</t>
  </si>
  <si>
    <t>Walnut St. Café Philadelphia</t>
  </si>
  <si>
    <t>Shopper's</t>
  </si>
  <si>
    <t>Minotaur</t>
  </si>
  <si>
    <t>Cards for Harry and Dr. Healey</t>
  </si>
  <si>
    <t>Landmark</t>
  </si>
  <si>
    <t xml:space="preserve">Landmark </t>
  </si>
  <si>
    <t>Black Panther</t>
  </si>
  <si>
    <t>Apple music</t>
  </si>
  <si>
    <t>Camera Kingston</t>
  </si>
  <si>
    <t xml:space="preserve">Photos and frames </t>
  </si>
  <si>
    <t xml:space="preserve">The Jungle </t>
  </si>
  <si>
    <t>Jack Astor's</t>
  </si>
  <si>
    <t>Balzacs</t>
  </si>
  <si>
    <t>Blu Martini</t>
  </si>
  <si>
    <t>40 from Shannon Feb 23</t>
  </si>
  <si>
    <t>Rapp Optical</t>
  </si>
  <si>
    <t>150 from Dad's insurance</t>
  </si>
  <si>
    <t>Lunch with Rachie</t>
  </si>
  <si>
    <t>Gas in Matrix</t>
  </si>
  <si>
    <t>18 from Harry</t>
  </si>
  <si>
    <t>w/ Rob, Rachie, Harry</t>
  </si>
  <si>
    <t>White pot</t>
  </si>
  <si>
    <t>11 from Harry</t>
  </si>
  <si>
    <t>40 from Harry</t>
  </si>
  <si>
    <t>Rideshare with Adam Mosa</t>
  </si>
  <si>
    <t>Cash in Philadelphia</t>
  </si>
  <si>
    <t>Synthetic Skin</t>
  </si>
  <si>
    <t>Nilgiris</t>
  </si>
  <si>
    <t xml:space="preserve">Suit Supply </t>
  </si>
  <si>
    <t>Brooklyn Hotdog</t>
  </si>
  <si>
    <t>Toronto notes</t>
  </si>
  <si>
    <t>18.65, dad paid 20 back cash</t>
  </si>
  <si>
    <t>Hydro, internet, and LOC interest paid for the previous month</t>
  </si>
  <si>
    <t>Kinton Ramen</t>
  </si>
  <si>
    <t>The North Face (socks)</t>
  </si>
  <si>
    <t>Saka Izakaya</t>
  </si>
  <si>
    <t>Staples</t>
  </si>
  <si>
    <t>Rustic Spud</t>
  </si>
  <si>
    <t xml:space="preserve">Morrison's </t>
  </si>
  <si>
    <t>Golden Rooster Kingston</t>
  </si>
  <si>
    <t>AS Formal w/ Rachel</t>
  </si>
  <si>
    <t>Grocery Checkout</t>
  </si>
  <si>
    <t>Wah Sing Seafood Toronto</t>
  </si>
  <si>
    <t>Toronto Parking</t>
  </si>
  <si>
    <t xml:space="preserve">Just Drums </t>
  </si>
  <si>
    <t>Dad paid back 110</t>
  </si>
  <si>
    <t>Bowling w/ Hannah</t>
  </si>
  <si>
    <t xml:space="preserve">Travel insurance </t>
  </si>
  <si>
    <t>Tickets to Belgium</t>
  </si>
  <si>
    <t>Plane tickets to Belgium</t>
  </si>
  <si>
    <t>Rachel off campus search fee</t>
  </si>
  <si>
    <t>Paid on Apr 2, 40 from shannon</t>
  </si>
  <si>
    <t xml:space="preserve">Rideshare w/ Golden and Shannon </t>
  </si>
  <si>
    <t>GST CANADA</t>
  </si>
  <si>
    <t xml:space="preserve">Subway </t>
  </si>
  <si>
    <t>Monitor from Jenny Gu</t>
  </si>
  <si>
    <t>WOW airline Rachel paid $875</t>
  </si>
  <si>
    <t>Rachel owes $40</t>
  </si>
  <si>
    <t>56 from Rachel</t>
  </si>
  <si>
    <t>METRO #152 KINGSTON ON</t>
  </si>
  <si>
    <t>TIM HORTONS 2802 QTH KINGSTON ON</t>
  </si>
  <si>
    <t>PAYPAL *MEDICALVARI 4029357733 ON</t>
  </si>
  <si>
    <t>DOMINOS PIZZA 10310 KINGSTON ON</t>
  </si>
  <si>
    <t>MCDONALD'S #16573 KINGSTON ON</t>
  </si>
  <si>
    <t>HARPER'S KINGSTON ON</t>
  </si>
  <si>
    <t>BROWN'S FINE FOODS #31 KINGSTON ON</t>
  </si>
  <si>
    <t>FRESHII - PRINCESS ST KINGSTON ON</t>
  </si>
  <si>
    <t>TIR NAN OG KINGSTON KINGSTON ON</t>
  </si>
  <si>
    <t>DRUGSMART PHARMACY 101 KINGSTON ON</t>
  </si>
  <si>
    <t>COPPER PENNY RESTAURAN KINGSTON ON</t>
  </si>
  <si>
    <t>WINE RACK 287 KINGSTON ON</t>
  </si>
  <si>
    <t>UBER BV 800-592-8996</t>
  </si>
  <si>
    <t>UBER TRIP SUGDM HELP.UBERhelp.uber.com</t>
  </si>
  <si>
    <t>UBER TRIP WWNL2 HELP.UBERhelp.uber.com</t>
  </si>
  <si>
    <t>OLD FARM KINGSTON ON</t>
  </si>
  <si>
    <t>MORRISON-KINGS GEN-23771 KINGSTON ON</t>
  </si>
  <si>
    <t>STAPLES STORE #23 KINGSTON ON</t>
  </si>
  <si>
    <t>DIANNE'S FISHBAR KINGSTON ON</t>
  </si>
  <si>
    <t>QUEENS ATHLETICS REC 613-533-6000 ON</t>
  </si>
  <si>
    <t>HEEL BOY (KINGSTON) KINGSTON ON</t>
  </si>
  <si>
    <t>STARBUCKS 04523 KINGSTON ON</t>
  </si>
  <si>
    <t>SP * SWEETPEAS INC. TORONTO ON</t>
  </si>
  <si>
    <t>APL* ITUNES.COM/BILL 800-676-2775 ON</t>
  </si>
  <si>
    <t>KINGSTON GUITAR SHOP KINGSTON ON</t>
  </si>
  <si>
    <t>DOLLARAMA # 458 KINGSTON ON</t>
  </si>
  <si>
    <t>MCDONALD'S #4982 KINGSTON ON</t>
  </si>
  <si>
    <t>QUEEN S GRAD CLUB INC KINGSTON ON</t>
  </si>
  <si>
    <t>U OF T BOOKSTORE, KOFFLERTORONTO ON</t>
  </si>
  <si>
    <t>BMV BOOK STORE TORONTO ON</t>
  </si>
  <si>
    <t>THE BEER STORE #2303 TORONTO ON</t>
  </si>
  <si>
    <t>SIMPLETAX.CA VANCOUVER BC</t>
  </si>
  <si>
    <t>UBER TRIP BJCSQ HELP.UBERhelp.uber.com</t>
  </si>
  <si>
    <t>SHOPPERSDRUGMART0881 TORONTO ON</t>
  </si>
  <si>
    <t>#375 SPORT CHEK TORONTO ON</t>
  </si>
  <si>
    <t>CAYA COOPERATIVE 416-504-7934 ON</t>
  </si>
  <si>
    <t>MEGABUS CANADA ONTARIO ON</t>
  </si>
  <si>
    <t>STARBUCKS 04766 TORONTO ON</t>
  </si>
  <si>
    <t>GROCERY CHECKOUT KINGSTON ON</t>
  </si>
  <si>
    <t>Amazon.ca AMAZON.CA ON</t>
  </si>
  <si>
    <t>SHERLOCK'S ESCAPES KINGSTON ON</t>
  </si>
  <si>
    <t>200 fee; 150 deposit (returned); received 155.32 from 7 players</t>
  </si>
  <si>
    <t>McDonald's</t>
  </si>
  <si>
    <t>Tim'</t>
  </si>
  <si>
    <t>Tir Nan Og</t>
  </si>
  <si>
    <t>Medical Variety Night</t>
  </si>
  <si>
    <t>Old Farm Fine Foods</t>
  </si>
  <si>
    <t>Dianne's Fishbar</t>
  </si>
  <si>
    <t>KGH Foodcourt</t>
  </si>
  <si>
    <t xml:space="preserve">Heel Boy </t>
  </si>
  <si>
    <t>Ted Baker Shoes</t>
  </si>
  <si>
    <t>Sweet Peas Flowers</t>
  </si>
  <si>
    <t>Flowers for Rachel's Birthday</t>
  </si>
  <si>
    <t>Kingston Guitar Shop</t>
  </si>
  <si>
    <t>Capo</t>
  </si>
  <si>
    <t xml:space="preserve">Dollarama </t>
  </si>
  <si>
    <t xml:space="preserve">U of T Bookstore </t>
  </si>
  <si>
    <t>Sweater for Rachel Birthday</t>
  </si>
  <si>
    <t>BMV Bookstore</t>
  </si>
  <si>
    <t>Dr. Duffin's Book</t>
  </si>
  <si>
    <t>The Beer Store</t>
  </si>
  <si>
    <t>Sportcheck</t>
  </si>
  <si>
    <t>Gymbag</t>
  </si>
  <si>
    <t>Come as you are collective Toronto</t>
  </si>
  <si>
    <t>ARC gym membership</t>
  </si>
  <si>
    <t>Fresii</t>
  </si>
  <si>
    <t>Belgium book + war and turpentine</t>
  </si>
  <si>
    <t xml:space="preserve">Sherlock escapes </t>
  </si>
  <si>
    <t xml:space="preserve">Will be re-imbursed </t>
  </si>
  <si>
    <t>Lock</t>
  </si>
  <si>
    <t xml:space="preserve">VISA TO MAY 5 $100 </t>
  </si>
  <si>
    <t xml:space="preserve">Delivery, vibrator ;) </t>
  </si>
  <si>
    <t>Paid Harry for food</t>
  </si>
  <si>
    <t>Sushi backstage to Charley</t>
  </si>
  <si>
    <t>Gift for Anna - to Jordan Spradbrow</t>
  </si>
  <si>
    <t>Shushi ordered in</t>
  </si>
  <si>
    <t>Guitar from Omar</t>
  </si>
  <si>
    <t>Sutures - from Jon Pipitone</t>
  </si>
  <si>
    <t>Rideshare with Danielle</t>
  </si>
  <si>
    <t>Cab</t>
  </si>
  <si>
    <t>With Harry in Kingston</t>
  </si>
  <si>
    <t>Hot dogs</t>
  </si>
  <si>
    <t>DEBIT TO MAY 7 GST $200</t>
  </si>
  <si>
    <t xml:space="preserve">CONFIRM ON VISA BILL, 40 from Shannon confirmed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</si>
</sst>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mmm\ yy"/>
    <numFmt numFmtId="166" formatCode="_(&quot;$&quot;* #,##0_);_(&quot;$&quot;* \(#,##0\);_(&quot;$&quot;* &quot;-&quot;??_);_(@_)"/>
  </numFmts>
  <fonts count="2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</font>
    <font>
      <b/>
      <sz val="16"/>
      <name val="Calibri"/>
    </font>
    <font>
      <sz val="12"/>
      <color rgb="FFFF0000"/>
      <name val="Calibri"/>
      <family val="2"/>
      <scheme val="minor"/>
    </font>
    <font>
      <b/>
      <sz val="12"/>
      <color rgb="FFFF0000"/>
      <name val="Calibri"/>
    </font>
    <font>
      <b/>
      <sz val="16"/>
      <name val="Calibri Light"/>
      <scheme val="major"/>
    </font>
    <font>
      <sz val="16"/>
      <name val="Calibri Light"/>
      <scheme val="major"/>
    </font>
    <font>
      <b/>
      <sz val="12"/>
      <name val="Calibri Light"/>
      <scheme val="major"/>
    </font>
    <font>
      <sz val="12"/>
      <color theme="1"/>
      <name val="Calibri Light"/>
      <scheme val="major"/>
    </font>
    <font>
      <sz val="12"/>
      <name val="Calibri Light"/>
      <scheme val="major"/>
    </font>
    <font>
      <u/>
      <sz val="12"/>
      <color theme="1"/>
      <name val="Calibri Light"/>
      <scheme val="major"/>
    </font>
    <font>
      <b/>
      <sz val="12"/>
      <color theme="1"/>
      <name val="Calibri Light"/>
      <scheme val="major"/>
    </font>
    <font>
      <b/>
      <i/>
      <sz val="12"/>
      <color theme="1"/>
      <name val="Calibri Light"/>
      <scheme val="maj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name val="Calibri Light"/>
      <scheme val="major"/>
    </font>
    <font>
      <sz val="12"/>
      <color theme="0"/>
      <name val="Calibri"/>
      <family val="2"/>
      <scheme val="minor"/>
    </font>
    <font>
      <i/>
      <sz val="12"/>
      <color theme="1"/>
      <name val="Calibri Light"/>
      <scheme val="major"/>
    </font>
    <font>
      <sz val="11"/>
      <color theme="1"/>
      <name val="Calibri Light"/>
      <scheme val="major"/>
    </font>
    <font>
      <i/>
      <sz val="12"/>
      <color theme="1"/>
      <name val="Calibri"/>
      <scheme val="minor"/>
    </font>
    <font>
      <sz val="8"/>
      <name val="Calibri"/>
      <family val="2"/>
      <scheme val="minor"/>
    </font>
    <font>
      <sz val="15"/>
      <color rgb="FF5A5A5A"/>
      <name val="Arial"/>
    </font>
    <font>
      <sz val="15"/>
      <color rgb="FF000000"/>
      <name val="Arial"/>
    </font>
    <font>
      <sz val="15"/>
      <color rgb="FF489802"/>
      <name val="Arial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4D6F8"/>
        <bgColor indexed="64"/>
      </patternFill>
    </fill>
    <fill>
      <patternFill patternType="solid">
        <fgColor rgb="FFC5D7F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slantDashDot">
        <color auto="1"/>
      </top>
      <bottom/>
      <diagonal/>
    </border>
    <border>
      <left/>
      <right style="thin">
        <color auto="1"/>
      </right>
      <top style="slantDashDot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</borders>
  <cellStyleXfs count="4">
    <xf numFmtId="0" fontId="0" fillId="0" borderId="0"/>
    <xf numFmtId="0" fontId="2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48">
    <xf numFmtId="0" fontId="0" fillId="0" borderId="0" xfId="0"/>
    <xf numFmtId="0" fontId="3" fillId="0" borderId="0" xfId="0" applyFont="1" applyAlignment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1" fontId="1" fillId="0" borderId="0" xfId="0" applyNumberFormat="1" applyFont="1" applyBorder="1" applyAlignment="1">
      <alignment horizontal="center"/>
    </xf>
    <xf numFmtId="0" fontId="4" fillId="0" borderId="0" xfId="0" applyFont="1"/>
    <xf numFmtId="44" fontId="0" fillId="0" borderId="0" xfId="0" applyNumberFormat="1"/>
    <xf numFmtId="0" fontId="5" fillId="0" borderId="0" xfId="0" applyFont="1" applyBorder="1"/>
    <xf numFmtId="0" fontId="4" fillId="0" borderId="0" xfId="0" applyFont="1" applyAlignment="1">
      <alignment horizontal="center"/>
    </xf>
    <xf numFmtId="164" fontId="0" fillId="0" borderId="0" xfId="0" applyNumberFormat="1"/>
    <xf numFmtId="0" fontId="0" fillId="0" borderId="0" xfId="0" applyBorder="1" applyAlignment="1">
      <alignment horizontal="center" vertical="top"/>
    </xf>
    <xf numFmtId="1" fontId="0" fillId="0" borderId="0" xfId="0" applyNumberFormat="1" applyBorder="1" applyAlignment="1">
      <alignment horizontal="center" vertical="top"/>
    </xf>
    <xf numFmtId="0" fontId="0" fillId="0" borderId="0" xfId="0" applyBorder="1" applyAlignment="1">
      <alignment vertical="top"/>
    </xf>
    <xf numFmtId="8" fontId="0" fillId="0" borderId="0" xfId="0" applyNumberFormat="1" applyBorder="1" applyAlignment="1">
      <alignment horizontal="center" vertical="top"/>
    </xf>
    <xf numFmtId="0" fontId="0" fillId="0" borderId="0" xfId="0" applyFont="1" applyFill="1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0" xfId="0" applyFont="1" applyBorder="1" applyAlignment="1">
      <alignment horizontal="center" vertical="top"/>
    </xf>
    <xf numFmtId="1" fontId="0" fillId="0" borderId="0" xfId="0" applyNumberFormat="1" applyFont="1" applyBorder="1" applyAlignment="1">
      <alignment horizontal="center" vertical="top"/>
    </xf>
    <xf numFmtId="8" fontId="0" fillId="0" borderId="0" xfId="0" applyNumberFormat="1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1" fontId="0" fillId="0" borderId="0" xfId="0" applyNumberFormat="1" applyFont="1" applyFill="1" applyBorder="1" applyAlignment="1">
      <alignment horizontal="center" vertical="top"/>
    </xf>
    <xf numFmtId="0" fontId="6" fillId="0" borderId="0" xfId="0" applyFont="1" applyAlignment="1"/>
    <xf numFmtId="0" fontId="7" fillId="0" borderId="0" xfId="0" applyFont="1" applyAlignment="1"/>
    <xf numFmtId="0" fontId="9" fillId="0" borderId="0" xfId="0" applyFont="1"/>
    <xf numFmtId="0" fontId="10" fillId="0" borderId="0" xfId="0" applyFont="1" applyAlignment="1">
      <alignment horizontal="center" vertical="center"/>
    </xf>
    <xf numFmtId="44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44" fontId="10" fillId="0" borderId="0" xfId="0" applyNumberFormat="1" applyFont="1" applyFill="1" applyBorder="1" applyAlignment="1">
      <alignment horizontal="center" vertical="center"/>
    </xf>
    <xf numFmtId="44" fontId="9" fillId="0" borderId="0" xfId="0" applyNumberFormat="1" applyFont="1"/>
    <xf numFmtId="44" fontId="10" fillId="0" borderId="4" xfId="0" applyNumberFormat="1" applyFont="1" applyFill="1" applyBorder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9" fillId="0" borderId="1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1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0" fontId="12" fillId="0" borderId="1" xfId="0" applyFont="1" applyBorder="1"/>
    <xf numFmtId="44" fontId="12" fillId="0" borderId="0" xfId="0" applyNumberFormat="1" applyFont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" xfId="0" applyFont="1" applyFill="1" applyBorder="1"/>
    <xf numFmtId="0" fontId="9" fillId="0" borderId="0" xfId="0" applyFont="1" applyBorder="1" applyAlignment="1">
      <alignment horizontal="center"/>
    </xf>
    <xf numFmtId="1" fontId="9" fillId="0" borderId="2" xfId="0" applyNumberFormat="1" applyFont="1" applyBorder="1" applyAlignment="1">
      <alignment horizontal="center"/>
    </xf>
    <xf numFmtId="0" fontId="9" fillId="0" borderId="0" xfId="0" applyFont="1" applyBorder="1"/>
    <xf numFmtId="44" fontId="9" fillId="0" borderId="0" xfId="0" applyNumberFormat="1" applyFont="1" applyAlignment="1">
      <alignment horizontal="left"/>
    </xf>
    <xf numFmtId="0" fontId="12" fillId="0" borderId="0" xfId="0" applyFont="1" applyFill="1" applyBorder="1"/>
    <xf numFmtId="0" fontId="9" fillId="0" borderId="0" xfId="0" applyFont="1" applyFill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center"/>
    </xf>
    <xf numFmtId="44" fontId="9" fillId="0" borderId="0" xfId="0" applyNumberFormat="1" applyFont="1" applyFill="1" applyBorder="1" applyAlignment="1">
      <alignment horizontal="left"/>
    </xf>
    <xf numFmtId="0" fontId="9" fillId="0" borderId="0" xfId="0" applyFont="1" applyAlignment="1">
      <alignment horizontal="left" vertical="center"/>
    </xf>
    <xf numFmtId="0" fontId="13" fillId="2" borderId="0" xfId="0" applyFont="1" applyFill="1"/>
    <xf numFmtId="44" fontId="9" fillId="0" borderId="0" xfId="0" applyNumberFormat="1" applyFont="1" applyBorder="1"/>
    <xf numFmtId="0" fontId="13" fillId="0" borderId="0" xfId="0" applyFont="1"/>
    <xf numFmtId="0" fontId="8" fillId="0" borderId="13" xfId="0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165" fontId="8" fillId="0" borderId="15" xfId="0" applyNumberFormat="1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44" fontId="9" fillId="0" borderId="17" xfId="0" applyNumberFormat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44" fontId="9" fillId="0" borderId="19" xfId="0" applyNumberFormat="1" applyFont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44" fontId="9" fillId="0" borderId="21" xfId="0" applyNumberFormat="1" applyFont="1" applyBorder="1" applyAlignment="1">
      <alignment horizontal="center" vertical="center"/>
    </xf>
    <xf numFmtId="44" fontId="9" fillId="0" borderId="1" xfId="0" applyNumberFormat="1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0" borderId="24" xfId="0" applyFont="1" applyBorder="1" applyAlignment="1">
      <alignment horizontal="center"/>
    </xf>
    <xf numFmtId="1" fontId="9" fillId="0" borderId="25" xfId="0" applyNumberFormat="1" applyFont="1" applyBorder="1" applyAlignment="1">
      <alignment horizontal="center"/>
    </xf>
    <xf numFmtId="0" fontId="9" fillId="0" borderId="24" xfId="0" applyFont="1" applyBorder="1"/>
    <xf numFmtId="44" fontId="9" fillId="0" borderId="24" xfId="0" applyNumberFormat="1" applyFont="1" applyBorder="1" applyAlignment="1">
      <alignment horizontal="left"/>
    </xf>
    <xf numFmtId="0" fontId="10" fillId="0" borderId="24" xfId="0" applyFont="1" applyBorder="1" applyAlignment="1">
      <alignment horizontal="left" vertical="center"/>
    </xf>
    <xf numFmtId="8" fontId="0" fillId="0" borderId="0" xfId="0" applyNumberFormat="1" applyFont="1" applyFill="1" applyBorder="1" applyAlignment="1">
      <alignment horizontal="center" vertical="top"/>
    </xf>
    <xf numFmtId="0" fontId="1" fillId="0" borderId="1" xfId="0" applyFont="1" applyBorder="1"/>
    <xf numFmtId="0" fontId="0" fillId="0" borderId="1" xfId="0" applyBorder="1"/>
    <xf numFmtId="44" fontId="0" fillId="0" borderId="0" xfId="0" applyNumberFormat="1" applyBorder="1"/>
    <xf numFmtId="0" fontId="0" fillId="0" borderId="0" xfId="0" applyFont="1" applyBorder="1"/>
    <xf numFmtId="0" fontId="17" fillId="0" borderId="0" xfId="0" applyFont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13" fillId="0" borderId="24" xfId="0" applyFont="1" applyBorder="1" applyAlignment="1">
      <alignment horizontal="right"/>
    </xf>
    <xf numFmtId="0" fontId="18" fillId="0" borderId="0" xfId="0" applyFont="1"/>
    <xf numFmtId="0" fontId="9" fillId="0" borderId="0" xfId="0" applyFont="1" applyFill="1" applyAlignment="1">
      <alignment horizontal="center"/>
    </xf>
    <xf numFmtId="1" fontId="9" fillId="0" borderId="2" xfId="0" applyNumberFormat="1" applyFont="1" applyFill="1" applyBorder="1" applyAlignment="1">
      <alignment horizontal="center"/>
    </xf>
    <xf numFmtId="0" fontId="9" fillId="0" borderId="0" xfId="0" applyFont="1" applyFill="1"/>
    <xf numFmtId="44" fontId="9" fillId="0" borderId="0" xfId="0" applyNumberFormat="1" applyFont="1" applyFill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3" fillId="0" borderId="0" xfId="0" applyFont="1" applyFill="1"/>
    <xf numFmtId="0" fontId="0" fillId="0" borderId="0" xfId="0" applyAlignment="1">
      <alignment horizontal="center"/>
    </xf>
    <xf numFmtId="0" fontId="10" fillId="3" borderId="16" xfId="0" applyFont="1" applyFill="1" applyBorder="1" applyAlignment="1">
      <alignment horizontal="center" vertical="center"/>
    </xf>
    <xf numFmtId="44" fontId="10" fillId="3" borderId="0" xfId="0" applyNumberFormat="1" applyFont="1" applyFill="1" applyBorder="1" applyAlignment="1">
      <alignment horizontal="center" vertical="center"/>
    </xf>
    <xf numFmtId="44" fontId="10" fillId="3" borderId="17" xfId="0" applyNumberFormat="1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44" fontId="9" fillId="4" borderId="0" xfId="0" applyNumberFormat="1" applyFont="1" applyFill="1" applyBorder="1" applyAlignment="1">
      <alignment horizontal="center" vertical="center"/>
    </xf>
    <xf numFmtId="44" fontId="9" fillId="4" borderId="17" xfId="0" applyNumberFormat="1" applyFont="1" applyFill="1" applyBorder="1" applyAlignment="1">
      <alignment horizontal="center" vertical="center"/>
    </xf>
    <xf numFmtId="44" fontId="9" fillId="5" borderId="0" xfId="0" applyNumberFormat="1" applyFont="1" applyFill="1" applyBorder="1" applyAlignment="1">
      <alignment horizontal="center" vertical="center"/>
    </xf>
    <xf numFmtId="44" fontId="9" fillId="5" borderId="17" xfId="0" applyNumberFormat="1" applyFont="1" applyFill="1" applyBorder="1" applyAlignment="1">
      <alignment horizontal="center" vertical="center"/>
    </xf>
    <xf numFmtId="44" fontId="10" fillId="6" borderId="0" xfId="0" applyNumberFormat="1" applyFont="1" applyFill="1" applyBorder="1" applyAlignment="1">
      <alignment horizontal="center" vertical="center"/>
    </xf>
    <xf numFmtId="44" fontId="10" fillId="6" borderId="17" xfId="0" applyNumberFormat="1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44" fontId="10" fillId="0" borderId="29" xfId="0" applyNumberFormat="1" applyFont="1" applyBorder="1" applyAlignment="1">
      <alignment horizontal="center" vertical="center"/>
    </xf>
    <xf numFmtId="44" fontId="10" fillId="0" borderId="30" xfId="0" applyNumberFormat="1" applyFont="1" applyBorder="1" applyAlignment="1">
      <alignment horizontal="center" vertical="center"/>
    </xf>
    <xf numFmtId="166" fontId="1" fillId="0" borderId="0" xfId="0" applyNumberFormat="1" applyFont="1" applyBorder="1" applyAlignment="1">
      <alignment horizontal="left"/>
    </xf>
    <xf numFmtId="166" fontId="0" fillId="0" borderId="0" xfId="0" applyNumberFormat="1" applyBorder="1" applyAlignment="1">
      <alignment horizontal="left" vertical="top"/>
    </xf>
    <xf numFmtId="166" fontId="0" fillId="0" borderId="0" xfId="0" applyNumberFormat="1" applyFont="1" applyBorder="1" applyAlignment="1">
      <alignment horizontal="left" vertical="top"/>
    </xf>
    <xf numFmtId="166" fontId="0" fillId="0" borderId="0" xfId="0" applyNumberFormat="1" applyFont="1" applyFill="1" applyBorder="1" applyAlignment="1">
      <alignment horizontal="left" vertical="top"/>
    </xf>
    <xf numFmtId="166" fontId="0" fillId="0" borderId="24" xfId="0" applyNumberFormat="1" applyBorder="1"/>
    <xf numFmtId="166" fontId="0" fillId="0" borderId="0" xfId="0" applyNumberFormat="1"/>
    <xf numFmtId="44" fontId="9" fillId="0" borderId="0" xfId="0" applyNumberFormat="1" applyFont="1" applyBorder="1" applyAlignment="1">
      <alignment horizontal="center"/>
    </xf>
    <xf numFmtId="0" fontId="0" fillId="0" borderId="0" xfId="0" applyFont="1"/>
    <xf numFmtId="0" fontId="10" fillId="0" borderId="22" xfId="0" applyFont="1" applyFill="1" applyBorder="1" applyAlignment="1">
      <alignment horizontal="center" vertical="center"/>
    </xf>
    <xf numFmtId="44" fontId="9" fillId="0" borderId="23" xfId="0" applyNumberFormat="1" applyFont="1" applyBorder="1" applyAlignment="1">
      <alignment horizontal="center" vertical="center"/>
    </xf>
    <xf numFmtId="0" fontId="9" fillId="0" borderId="0" xfId="0" applyFont="1" applyFill="1" applyAlignment="1">
      <alignment horizontal="left"/>
    </xf>
    <xf numFmtId="0" fontId="9" fillId="7" borderId="0" xfId="0" applyFont="1" applyFill="1" applyAlignment="1">
      <alignment horizontal="center"/>
    </xf>
    <xf numFmtId="1" fontId="9" fillId="7" borderId="2" xfId="0" applyNumberFormat="1" applyFont="1" applyFill="1" applyBorder="1" applyAlignment="1">
      <alignment horizontal="center"/>
    </xf>
    <xf numFmtId="0" fontId="9" fillId="7" borderId="0" xfId="0" applyFont="1" applyFill="1"/>
    <xf numFmtId="44" fontId="9" fillId="7" borderId="0" xfId="0" applyNumberFormat="1" applyFont="1" applyFill="1" applyAlignment="1">
      <alignment horizontal="left"/>
    </xf>
    <xf numFmtId="0" fontId="9" fillId="7" borderId="0" xfId="0" applyFont="1" applyFill="1" applyAlignment="1">
      <alignment horizontal="left"/>
    </xf>
    <xf numFmtId="15" fontId="22" fillId="0" borderId="0" xfId="0" applyNumberFormat="1" applyFont="1"/>
    <xf numFmtId="0" fontId="22" fillId="0" borderId="0" xfId="0" applyFont="1"/>
    <xf numFmtId="8" fontId="23" fillId="0" borderId="0" xfId="0" applyNumberFormat="1" applyFont="1"/>
    <xf numFmtId="0" fontId="24" fillId="0" borderId="0" xfId="0" applyFont="1"/>
    <xf numFmtId="0" fontId="0" fillId="0" borderId="0" xfId="0" applyNumberFormat="1"/>
    <xf numFmtId="0" fontId="22" fillId="0" borderId="0" xfId="0" applyNumberFormat="1" applyFont="1"/>
    <xf numFmtId="0" fontId="6" fillId="0" borderId="0" xfId="0" applyFont="1" applyAlignment="1">
      <alignment horizontal="center"/>
    </xf>
    <xf numFmtId="0" fontId="11" fillId="0" borderId="5" xfId="0" applyFont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11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12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19" fillId="0" borderId="10" xfId="0" applyFont="1" applyBorder="1" applyAlignment="1">
      <alignment horizontal="left" wrapText="1"/>
    </xf>
    <xf numFmtId="0" fontId="19" fillId="0" borderId="0" xfId="0" applyFont="1" applyBorder="1" applyAlignment="1">
      <alignment horizontal="left" wrapText="1"/>
    </xf>
    <xf numFmtId="0" fontId="19" fillId="0" borderId="11" xfId="0" applyFont="1" applyBorder="1" applyAlignment="1">
      <alignment horizontal="left" wrapText="1"/>
    </xf>
    <xf numFmtId="0" fontId="19" fillId="0" borderId="7" xfId="0" applyFont="1" applyBorder="1" applyAlignment="1">
      <alignment horizontal="left" wrapText="1"/>
    </xf>
    <xf numFmtId="0" fontId="19" fillId="0" borderId="12" xfId="0" applyFont="1" applyBorder="1" applyAlignment="1">
      <alignment horizontal="left" wrapText="1"/>
    </xf>
    <xf numFmtId="0" fontId="19" fillId="0" borderId="8" xfId="0" applyFont="1" applyBorder="1" applyAlignment="1">
      <alignment horizontal="left" wrapText="1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</cellXfs>
  <cellStyles count="4">
    <cellStyle name="Followed Hyperlink" xfId="3" builtinId="9" hidden="1"/>
    <cellStyle name="Hyperlink" xfId="2" builtinId="8" hidden="1"/>
    <cellStyle name="Normal" xfId="0" builtinId="0"/>
    <cellStyle name="Normal 2 3" xfId="1"/>
  </cellStyles>
  <dxfs count="6"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strike val="0"/>
        <color theme="0" tint="-0.24994659260841701"/>
      </font>
      <fill>
        <patternFill patternType="none">
          <fgColor indexed="64"/>
          <bgColor auto="1"/>
        </patternFill>
      </fill>
    </dxf>
    <dxf>
      <font>
        <color rgb="FF00B050"/>
      </font>
    </dxf>
    <dxf>
      <font>
        <color rgb="FF9C0006"/>
      </font>
    </dxf>
    <dxf>
      <font>
        <strike val="0"/>
        <color theme="0" tint="-0.2499465926084170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7"/>
  <colors>
    <mruColors>
      <color rgb="FFC5D7F9"/>
      <color rgb="FFDDEBF7"/>
      <color rgb="FFC4D6F8"/>
      <color rgb="FF5AEE61"/>
      <color rgb="FFEA6060"/>
      <color rgb="FFFF8897"/>
      <color rgb="FFEE561C"/>
      <color rgb="FFFF786D"/>
      <color rgb="FFFFABB4"/>
      <color rgb="FF83EA9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06"/>
  <sheetViews>
    <sheetView tabSelected="1" zoomScale="116" zoomScaleNormal="87" zoomScalePageLayoutView="87" workbookViewId="0">
      <pane ySplit="1" topLeftCell="A1420" activePane="bottomLeft" state="frozen"/>
      <selection pane="bottomLeft" activeCell="E1434" sqref="E1434"/>
    </sheetView>
  </sheetViews>
  <sheetFormatPr baseColWidth="10" defaultRowHeight="16" x14ac:dyDescent="0.2"/>
  <cols>
    <col min="1" max="1" width="5.5" style="48" customWidth="1"/>
    <col min="2" max="2" width="7.83203125" style="48" customWidth="1"/>
    <col min="3" max="3" width="7" style="43" customWidth="1"/>
    <col min="4" max="4" width="35.6640625" style="24" customWidth="1"/>
    <col min="5" max="5" width="11.83203125" style="45" customWidth="1"/>
    <col min="6" max="6" width="14.1640625" style="52" customWidth="1"/>
    <col min="7" max="7" width="29.5" style="24" customWidth="1"/>
    <col min="8" max="8" width="22.6640625" style="24" customWidth="1"/>
    <col min="9" max="9" width="32.33203125" style="24" customWidth="1"/>
    <col min="10" max="16384" width="10.83203125" style="24"/>
  </cols>
  <sheetData>
    <row r="1" spans="1:10" ht="21" x14ac:dyDescent="0.25">
      <c r="A1" s="36" t="s">
        <v>24</v>
      </c>
      <c r="B1" s="36" t="s">
        <v>25</v>
      </c>
      <c r="C1" s="37" t="s">
        <v>26</v>
      </c>
      <c r="D1" s="38" t="s">
        <v>491</v>
      </c>
      <c r="E1" s="39" t="s">
        <v>1</v>
      </c>
      <c r="F1" s="40" t="s">
        <v>0</v>
      </c>
      <c r="G1" s="41" t="s">
        <v>199</v>
      </c>
      <c r="H1" s="22"/>
      <c r="I1" s="22"/>
    </row>
    <row r="2" spans="1:10" ht="16" customHeight="1" x14ac:dyDescent="0.25">
      <c r="A2" s="42">
        <v>2016</v>
      </c>
      <c r="B2" s="42">
        <v>8</v>
      </c>
      <c r="C2" s="43">
        <v>2</v>
      </c>
      <c r="D2" s="44" t="s">
        <v>50</v>
      </c>
      <c r="E2" s="45">
        <v>9.99</v>
      </c>
      <c r="F2" s="34" t="s">
        <v>3</v>
      </c>
      <c r="G2" s="46"/>
      <c r="H2" s="22"/>
      <c r="I2" s="22"/>
    </row>
    <row r="3" spans="1:10" ht="16" customHeight="1" x14ac:dyDescent="0.25">
      <c r="A3" s="42">
        <v>2016</v>
      </c>
      <c r="B3" s="42">
        <v>8</v>
      </c>
      <c r="C3" s="43">
        <v>2</v>
      </c>
      <c r="D3" s="44" t="s">
        <v>67</v>
      </c>
      <c r="E3" s="45">
        <v>120</v>
      </c>
      <c r="F3" s="34" t="s">
        <v>198</v>
      </c>
      <c r="G3" s="47" t="s">
        <v>272</v>
      </c>
      <c r="H3" s="22"/>
      <c r="I3" s="22"/>
    </row>
    <row r="4" spans="1:10" ht="17" customHeight="1" x14ac:dyDescent="0.25">
      <c r="A4" s="48">
        <v>2016</v>
      </c>
      <c r="B4" s="48">
        <v>8</v>
      </c>
      <c r="C4" s="43">
        <v>27</v>
      </c>
      <c r="D4" s="24" t="s">
        <v>14</v>
      </c>
      <c r="E4" s="45">
        <v>206.3</v>
      </c>
      <c r="F4" s="49" t="s">
        <v>11</v>
      </c>
      <c r="H4" s="22"/>
      <c r="I4" s="22"/>
    </row>
    <row r="5" spans="1:10" x14ac:dyDescent="0.2">
      <c r="A5" s="48">
        <v>2016</v>
      </c>
      <c r="B5" s="48">
        <v>8</v>
      </c>
      <c r="C5" s="43">
        <v>27</v>
      </c>
      <c r="D5" s="24" t="s">
        <v>15</v>
      </c>
      <c r="E5" s="45">
        <v>18.05</v>
      </c>
      <c r="F5" s="49" t="s">
        <v>21</v>
      </c>
      <c r="H5" s="50"/>
      <c r="I5" s="50"/>
      <c r="J5" s="50"/>
    </row>
    <row r="6" spans="1:10" x14ac:dyDescent="0.2">
      <c r="A6" s="48">
        <v>2016</v>
      </c>
      <c r="B6" s="48">
        <v>8</v>
      </c>
      <c r="C6" s="43">
        <v>28</v>
      </c>
      <c r="D6" s="24" t="s">
        <v>16</v>
      </c>
      <c r="E6" s="45">
        <v>79.08</v>
      </c>
      <c r="F6" s="49" t="s">
        <v>21</v>
      </c>
      <c r="G6" s="24" t="s">
        <v>17</v>
      </c>
      <c r="H6" s="27"/>
      <c r="I6" s="51"/>
      <c r="J6" s="44"/>
    </row>
    <row r="7" spans="1:10" x14ac:dyDescent="0.2">
      <c r="A7" s="48">
        <v>2016</v>
      </c>
      <c r="B7" s="48">
        <v>8</v>
      </c>
      <c r="C7" s="43">
        <v>28</v>
      </c>
      <c r="D7" s="24" t="s">
        <v>18</v>
      </c>
      <c r="E7" s="45">
        <v>20</v>
      </c>
      <c r="F7" s="49" t="s">
        <v>11</v>
      </c>
      <c r="H7" s="25"/>
      <c r="I7" s="32"/>
    </row>
    <row r="8" spans="1:10" x14ac:dyDescent="0.2">
      <c r="A8" s="48">
        <v>2016</v>
      </c>
      <c r="B8" s="48">
        <v>8</v>
      </c>
      <c r="C8" s="43">
        <v>28</v>
      </c>
      <c r="D8" s="24" t="s">
        <v>19</v>
      </c>
      <c r="E8" s="45">
        <v>37.4</v>
      </c>
      <c r="F8" s="49" t="s">
        <v>6</v>
      </c>
      <c r="H8" s="28"/>
      <c r="I8" s="32"/>
    </row>
    <row r="9" spans="1:10" x14ac:dyDescent="0.2">
      <c r="A9" s="48">
        <v>2016</v>
      </c>
      <c r="B9" s="48">
        <v>8</v>
      </c>
      <c r="C9" s="43">
        <v>29</v>
      </c>
      <c r="D9" s="24" t="s">
        <v>19</v>
      </c>
      <c r="E9" s="45">
        <v>4.3</v>
      </c>
      <c r="F9" s="49" t="s">
        <v>6</v>
      </c>
      <c r="H9" s="25"/>
      <c r="I9" s="32"/>
    </row>
    <row r="10" spans="1:10" x14ac:dyDescent="0.2">
      <c r="A10" s="48">
        <v>2016</v>
      </c>
      <c r="B10" s="48">
        <v>8</v>
      </c>
      <c r="C10" s="43">
        <v>29</v>
      </c>
      <c r="D10" s="24" t="s">
        <v>57</v>
      </c>
      <c r="E10" s="45">
        <v>11433.56</v>
      </c>
      <c r="F10" s="49" t="s">
        <v>10</v>
      </c>
      <c r="H10" s="25"/>
      <c r="I10" s="32"/>
    </row>
    <row r="11" spans="1:10" x14ac:dyDescent="0.2">
      <c r="A11" s="48">
        <v>2016</v>
      </c>
      <c r="B11" s="48">
        <v>8</v>
      </c>
      <c r="C11" s="43">
        <v>30</v>
      </c>
      <c r="D11" s="24" t="s">
        <v>19</v>
      </c>
      <c r="E11" s="45">
        <v>17.649999999999999</v>
      </c>
      <c r="F11" s="49" t="s">
        <v>6</v>
      </c>
      <c r="H11" s="28"/>
      <c r="I11" s="32"/>
    </row>
    <row r="12" spans="1:10" x14ac:dyDescent="0.2">
      <c r="A12" s="48">
        <v>2016</v>
      </c>
      <c r="B12" s="48">
        <v>8</v>
      </c>
      <c r="C12" s="43">
        <v>30</v>
      </c>
      <c r="D12" s="24" t="s">
        <v>20</v>
      </c>
      <c r="E12" s="45">
        <v>4.25</v>
      </c>
      <c r="F12" s="49" t="s">
        <v>21</v>
      </c>
      <c r="H12" s="25"/>
      <c r="I12" s="32"/>
    </row>
    <row r="13" spans="1:10" x14ac:dyDescent="0.2">
      <c r="A13" s="48">
        <v>2016</v>
      </c>
      <c r="B13" s="48">
        <v>8</v>
      </c>
      <c r="C13" s="43">
        <v>30</v>
      </c>
      <c r="D13" s="24" t="s">
        <v>22</v>
      </c>
      <c r="E13" s="45">
        <v>6</v>
      </c>
      <c r="F13" s="49" t="s">
        <v>21</v>
      </c>
      <c r="G13" s="24" t="s">
        <v>23</v>
      </c>
      <c r="H13" s="25"/>
      <c r="I13" s="32"/>
    </row>
    <row r="14" spans="1:10" x14ac:dyDescent="0.2">
      <c r="A14" s="48">
        <v>2016</v>
      </c>
      <c r="B14" s="48">
        <v>8</v>
      </c>
      <c r="C14" s="43">
        <v>30</v>
      </c>
      <c r="D14" s="24" t="s">
        <v>106</v>
      </c>
      <c r="E14" s="45">
        <v>16.95</v>
      </c>
      <c r="F14" s="49" t="s">
        <v>9</v>
      </c>
      <c r="G14" s="24" t="s">
        <v>107</v>
      </c>
      <c r="H14" s="25"/>
      <c r="I14" s="32"/>
    </row>
    <row r="15" spans="1:10" x14ac:dyDescent="0.2">
      <c r="A15" s="48">
        <v>2016</v>
      </c>
      <c r="B15" s="48">
        <v>8</v>
      </c>
      <c r="C15" s="43">
        <v>30</v>
      </c>
      <c r="D15" s="24" t="s">
        <v>20</v>
      </c>
      <c r="E15" s="45">
        <v>7.65</v>
      </c>
      <c r="F15" s="49" t="s">
        <v>21</v>
      </c>
      <c r="H15" s="25"/>
      <c r="I15" s="32"/>
    </row>
    <row r="16" spans="1:10" x14ac:dyDescent="0.2">
      <c r="A16" s="48">
        <v>2016</v>
      </c>
      <c r="B16" s="48">
        <v>9</v>
      </c>
      <c r="C16" s="43">
        <v>1</v>
      </c>
      <c r="D16" s="24" t="s">
        <v>67</v>
      </c>
      <c r="E16" s="45">
        <v>1790</v>
      </c>
      <c r="F16" s="49" t="s">
        <v>198</v>
      </c>
      <c r="G16" s="24" t="s">
        <v>271</v>
      </c>
      <c r="H16" s="25"/>
      <c r="I16" s="32"/>
    </row>
    <row r="17" spans="1:9" x14ac:dyDescent="0.2">
      <c r="A17" s="48">
        <v>2016</v>
      </c>
      <c r="B17" s="48">
        <v>9</v>
      </c>
      <c r="C17" s="43">
        <v>1</v>
      </c>
      <c r="D17" s="24" t="s">
        <v>67</v>
      </c>
      <c r="E17" s="45">
        <v>100</v>
      </c>
      <c r="F17" s="49" t="s">
        <v>21</v>
      </c>
      <c r="G17" s="24" t="s">
        <v>273</v>
      </c>
      <c r="H17" s="25"/>
      <c r="I17" s="32"/>
    </row>
    <row r="18" spans="1:9" x14ac:dyDescent="0.2">
      <c r="A18" s="48">
        <v>2016</v>
      </c>
      <c r="B18" s="48">
        <v>9</v>
      </c>
      <c r="C18" s="43">
        <v>1</v>
      </c>
      <c r="D18" s="24" t="s">
        <v>498</v>
      </c>
      <c r="E18" s="45">
        <v>2.44</v>
      </c>
      <c r="F18" s="49" t="s">
        <v>497</v>
      </c>
      <c r="H18" s="25"/>
      <c r="I18" s="32"/>
    </row>
    <row r="19" spans="1:9" x14ac:dyDescent="0.2">
      <c r="A19" s="48">
        <v>2016</v>
      </c>
      <c r="B19" s="48">
        <v>9</v>
      </c>
      <c r="C19" s="43">
        <v>2</v>
      </c>
      <c r="D19" s="24" t="s">
        <v>27</v>
      </c>
      <c r="E19" s="45">
        <v>14.95</v>
      </c>
      <c r="F19" s="49" t="s">
        <v>28</v>
      </c>
      <c r="H19" s="27"/>
      <c r="I19" s="32"/>
    </row>
    <row r="20" spans="1:9" x14ac:dyDescent="0.2">
      <c r="A20" s="48">
        <v>2016</v>
      </c>
      <c r="B20" s="48">
        <v>9</v>
      </c>
      <c r="C20" s="43">
        <v>2</v>
      </c>
      <c r="D20" s="24" t="s">
        <v>29</v>
      </c>
      <c r="E20" s="45">
        <v>54.44</v>
      </c>
      <c r="F20" s="49" t="s">
        <v>5</v>
      </c>
      <c r="G20" s="24" t="s">
        <v>30</v>
      </c>
      <c r="H20" s="25"/>
      <c r="I20" s="32"/>
    </row>
    <row r="21" spans="1:9" x14ac:dyDescent="0.2">
      <c r="A21" s="48">
        <v>2016</v>
      </c>
      <c r="B21" s="48">
        <v>9</v>
      </c>
      <c r="C21" s="43">
        <v>3</v>
      </c>
      <c r="D21" s="24" t="s">
        <v>31</v>
      </c>
      <c r="E21" s="45">
        <v>9.98</v>
      </c>
      <c r="F21" s="49" t="s">
        <v>6</v>
      </c>
      <c r="H21" s="25"/>
      <c r="I21" s="32"/>
    </row>
    <row r="22" spans="1:9" x14ac:dyDescent="0.2">
      <c r="A22" s="48">
        <v>2016</v>
      </c>
      <c r="B22" s="48">
        <v>9</v>
      </c>
      <c r="C22" s="43">
        <v>3</v>
      </c>
      <c r="D22" s="24" t="s">
        <v>33</v>
      </c>
      <c r="E22" s="45">
        <v>47.43</v>
      </c>
      <c r="F22" s="49" t="s">
        <v>32</v>
      </c>
      <c r="G22" s="24" t="s">
        <v>34</v>
      </c>
      <c r="H22" s="27"/>
      <c r="I22" s="32"/>
    </row>
    <row r="23" spans="1:9" x14ac:dyDescent="0.2">
      <c r="A23" s="48">
        <v>2016</v>
      </c>
      <c r="B23" s="48">
        <v>9</v>
      </c>
      <c r="C23" s="43">
        <v>3</v>
      </c>
      <c r="D23" s="24" t="s">
        <v>35</v>
      </c>
      <c r="E23" s="45">
        <v>40.270000000000003</v>
      </c>
      <c r="F23" s="49" t="s">
        <v>6</v>
      </c>
      <c r="H23" s="27"/>
      <c r="I23" s="32"/>
    </row>
    <row r="24" spans="1:9" x14ac:dyDescent="0.2">
      <c r="A24" s="48">
        <v>2016</v>
      </c>
      <c r="B24" s="48">
        <v>9</v>
      </c>
      <c r="C24" s="43">
        <v>4</v>
      </c>
      <c r="D24" s="24" t="s">
        <v>20</v>
      </c>
      <c r="E24" s="45">
        <v>4.24</v>
      </c>
      <c r="F24" s="49" t="s">
        <v>21</v>
      </c>
      <c r="H24" s="25"/>
      <c r="I24" s="32"/>
    </row>
    <row r="25" spans="1:9" x14ac:dyDescent="0.2">
      <c r="A25" s="48">
        <v>2016</v>
      </c>
      <c r="B25" s="48">
        <v>9</v>
      </c>
      <c r="C25" s="43">
        <v>4</v>
      </c>
      <c r="D25" s="24" t="s">
        <v>36</v>
      </c>
      <c r="E25" s="45">
        <v>155.94</v>
      </c>
      <c r="F25" s="49" t="s">
        <v>32</v>
      </c>
      <c r="G25" s="24" t="s">
        <v>37</v>
      </c>
      <c r="H25" s="25"/>
      <c r="I25" s="32"/>
    </row>
    <row r="26" spans="1:9" x14ac:dyDescent="0.2">
      <c r="A26" s="48">
        <v>2016</v>
      </c>
      <c r="B26" s="48">
        <v>9</v>
      </c>
      <c r="C26" s="43">
        <v>5</v>
      </c>
      <c r="D26" s="24" t="s">
        <v>53</v>
      </c>
      <c r="E26" s="45">
        <v>9.59</v>
      </c>
      <c r="F26" s="49" t="s">
        <v>5</v>
      </c>
      <c r="H26" s="25"/>
      <c r="I26" s="32"/>
    </row>
    <row r="27" spans="1:9" x14ac:dyDescent="0.2">
      <c r="A27" s="48">
        <v>2016</v>
      </c>
      <c r="B27" s="48">
        <v>9</v>
      </c>
      <c r="C27" s="43">
        <v>6</v>
      </c>
      <c r="D27" s="24" t="s">
        <v>444</v>
      </c>
      <c r="E27" s="45">
        <v>700</v>
      </c>
      <c r="F27" s="49" t="s">
        <v>13</v>
      </c>
      <c r="H27" s="25"/>
      <c r="I27" s="32"/>
    </row>
    <row r="28" spans="1:9" x14ac:dyDescent="0.2">
      <c r="A28" s="48">
        <v>2016</v>
      </c>
      <c r="B28" s="48">
        <v>9</v>
      </c>
      <c r="C28" s="43">
        <v>6</v>
      </c>
      <c r="D28" s="24" t="s">
        <v>55</v>
      </c>
      <c r="E28" s="45">
        <v>8400</v>
      </c>
      <c r="F28" s="49"/>
      <c r="H28" s="25"/>
      <c r="I28" s="32"/>
    </row>
    <row r="29" spans="1:9" x14ac:dyDescent="0.2">
      <c r="A29" s="48">
        <v>2016</v>
      </c>
      <c r="B29" s="48">
        <v>9</v>
      </c>
      <c r="C29" s="43">
        <v>6</v>
      </c>
      <c r="D29" s="24" t="s">
        <v>29</v>
      </c>
      <c r="E29" s="45">
        <v>14.63</v>
      </c>
      <c r="F29" s="49" t="s">
        <v>7</v>
      </c>
      <c r="G29" s="24" t="s">
        <v>38</v>
      </c>
      <c r="H29" s="50"/>
      <c r="I29" s="32"/>
    </row>
    <row r="30" spans="1:9" x14ac:dyDescent="0.2">
      <c r="A30" s="48">
        <v>2016</v>
      </c>
      <c r="B30" s="48">
        <v>9</v>
      </c>
      <c r="C30" s="43">
        <v>7</v>
      </c>
      <c r="D30" s="24" t="s">
        <v>39</v>
      </c>
      <c r="E30" s="45">
        <v>122.94</v>
      </c>
      <c r="F30" s="49" t="s">
        <v>5</v>
      </c>
      <c r="G30" s="24" t="s">
        <v>40</v>
      </c>
    </row>
    <row r="31" spans="1:9" x14ac:dyDescent="0.2">
      <c r="A31" s="48">
        <v>2016</v>
      </c>
      <c r="B31" s="48">
        <v>9</v>
      </c>
      <c r="C31" s="43">
        <v>7</v>
      </c>
      <c r="D31" s="24" t="s">
        <v>56</v>
      </c>
      <c r="E31" s="45">
        <v>480</v>
      </c>
      <c r="F31" s="49"/>
    </row>
    <row r="32" spans="1:9" x14ac:dyDescent="0.2">
      <c r="A32" s="48">
        <v>2016</v>
      </c>
      <c r="B32" s="48">
        <v>9</v>
      </c>
      <c r="C32" s="43">
        <v>8</v>
      </c>
      <c r="D32" s="24" t="s">
        <v>29</v>
      </c>
      <c r="E32" s="45">
        <v>11.24</v>
      </c>
      <c r="F32" s="49" t="s">
        <v>5</v>
      </c>
      <c r="G32" s="24" t="s">
        <v>43</v>
      </c>
    </row>
    <row r="33" spans="1:7" x14ac:dyDescent="0.2">
      <c r="A33" s="48">
        <v>2016</v>
      </c>
      <c r="B33" s="48">
        <v>9</v>
      </c>
      <c r="C33" s="43">
        <v>8</v>
      </c>
      <c r="D33" s="24" t="s">
        <v>19</v>
      </c>
      <c r="E33" s="45">
        <v>53.98</v>
      </c>
      <c r="F33" s="49" t="s">
        <v>6</v>
      </c>
    </row>
    <row r="34" spans="1:7" x14ac:dyDescent="0.2">
      <c r="A34" s="48">
        <v>2016</v>
      </c>
      <c r="B34" s="48">
        <v>9</v>
      </c>
      <c r="C34" s="43">
        <v>9</v>
      </c>
      <c r="D34" s="24" t="s">
        <v>41</v>
      </c>
      <c r="E34" s="45">
        <v>10.49</v>
      </c>
      <c r="F34" s="49" t="s">
        <v>7</v>
      </c>
      <c r="G34" s="24" t="s">
        <v>42</v>
      </c>
    </row>
    <row r="35" spans="1:7" x14ac:dyDescent="0.2">
      <c r="A35" s="48">
        <v>2016</v>
      </c>
      <c r="B35" s="48">
        <v>9</v>
      </c>
      <c r="C35" s="43">
        <v>9</v>
      </c>
      <c r="D35" s="24" t="s">
        <v>656</v>
      </c>
      <c r="E35" s="45">
        <v>20</v>
      </c>
      <c r="F35" s="49" t="s">
        <v>13</v>
      </c>
    </row>
    <row r="36" spans="1:7" x14ac:dyDescent="0.2">
      <c r="A36" s="48">
        <v>2016</v>
      </c>
      <c r="B36" s="48">
        <v>9</v>
      </c>
      <c r="C36" s="43">
        <v>10</v>
      </c>
      <c r="D36" s="24" t="s">
        <v>120</v>
      </c>
      <c r="E36" s="45">
        <v>50</v>
      </c>
      <c r="F36" s="49" t="s">
        <v>21</v>
      </c>
    </row>
    <row r="37" spans="1:7" x14ac:dyDescent="0.2">
      <c r="A37" s="48">
        <v>2016</v>
      </c>
      <c r="B37" s="48">
        <v>9</v>
      </c>
      <c r="C37" s="43">
        <v>11</v>
      </c>
      <c r="D37" s="24" t="s">
        <v>52</v>
      </c>
      <c r="E37" s="45">
        <v>20</v>
      </c>
      <c r="F37" s="49" t="s">
        <v>816</v>
      </c>
    </row>
    <row r="38" spans="1:7" x14ac:dyDescent="0.2">
      <c r="A38" s="48">
        <v>2016</v>
      </c>
      <c r="B38" s="48">
        <v>9</v>
      </c>
      <c r="C38" s="43">
        <v>12</v>
      </c>
      <c r="D38" s="24" t="s">
        <v>19</v>
      </c>
      <c r="E38" s="45">
        <v>1.63</v>
      </c>
      <c r="F38" s="49" t="s">
        <v>6</v>
      </c>
    </row>
    <row r="39" spans="1:7" x14ac:dyDescent="0.2">
      <c r="A39" s="48">
        <v>2016</v>
      </c>
      <c r="B39" s="48">
        <v>9</v>
      </c>
      <c r="C39" s="43">
        <v>12</v>
      </c>
      <c r="D39" s="24" t="s">
        <v>44</v>
      </c>
      <c r="E39" s="45">
        <v>16.95</v>
      </c>
      <c r="F39" s="49" t="s">
        <v>32</v>
      </c>
    </row>
    <row r="40" spans="1:7" x14ac:dyDescent="0.2">
      <c r="A40" s="48">
        <v>2016</v>
      </c>
      <c r="B40" s="48">
        <v>9</v>
      </c>
      <c r="C40" s="43">
        <v>12</v>
      </c>
      <c r="D40" s="24" t="s">
        <v>31</v>
      </c>
      <c r="E40" s="45">
        <v>20.8</v>
      </c>
      <c r="F40" s="49" t="s">
        <v>6</v>
      </c>
    </row>
    <row r="41" spans="1:7" x14ac:dyDescent="0.2">
      <c r="A41" s="48">
        <v>2016</v>
      </c>
      <c r="B41" s="48">
        <v>9</v>
      </c>
      <c r="C41" s="43">
        <v>13</v>
      </c>
      <c r="D41" s="24" t="s">
        <v>400</v>
      </c>
      <c r="E41" s="45">
        <v>10</v>
      </c>
      <c r="F41" s="49" t="s">
        <v>5</v>
      </c>
    </row>
    <row r="42" spans="1:7" x14ac:dyDescent="0.2">
      <c r="A42" s="48">
        <v>2016</v>
      </c>
      <c r="B42" s="48">
        <v>9</v>
      </c>
      <c r="C42" s="43">
        <v>15</v>
      </c>
      <c r="D42" s="24" t="s">
        <v>19</v>
      </c>
      <c r="E42" s="45">
        <v>46.36</v>
      </c>
      <c r="F42" s="49" t="s">
        <v>6</v>
      </c>
    </row>
    <row r="43" spans="1:7" x14ac:dyDescent="0.2">
      <c r="A43" s="48">
        <v>2016</v>
      </c>
      <c r="B43" s="48">
        <v>9</v>
      </c>
      <c r="C43" s="43">
        <v>15</v>
      </c>
      <c r="D43" s="24" t="s">
        <v>31</v>
      </c>
      <c r="E43" s="45">
        <v>30</v>
      </c>
      <c r="F43" s="49" t="s">
        <v>6</v>
      </c>
    </row>
    <row r="44" spans="1:7" x14ac:dyDescent="0.2">
      <c r="A44" s="48">
        <v>2016</v>
      </c>
      <c r="B44" s="48">
        <v>9</v>
      </c>
      <c r="C44" s="43">
        <v>15</v>
      </c>
      <c r="D44" s="24" t="s">
        <v>45</v>
      </c>
      <c r="E44" s="45">
        <v>7.5</v>
      </c>
      <c r="F44" s="49" t="s">
        <v>28</v>
      </c>
      <c r="G44" s="24" t="s">
        <v>47</v>
      </c>
    </row>
    <row r="45" spans="1:7" x14ac:dyDescent="0.2">
      <c r="A45" s="48">
        <v>2016</v>
      </c>
      <c r="B45" s="48">
        <v>9</v>
      </c>
      <c r="C45" s="43">
        <v>17</v>
      </c>
      <c r="D45" s="24" t="s">
        <v>22</v>
      </c>
      <c r="E45" s="45">
        <v>23.73</v>
      </c>
      <c r="F45" s="49" t="s">
        <v>21</v>
      </c>
      <c r="G45" s="24" t="s">
        <v>46</v>
      </c>
    </row>
    <row r="46" spans="1:7" x14ac:dyDescent="0.2">
      <c r="A46" s="48">
        <v>2016</v>
      </c>
      <c r="B46" s="48">
        <v>9</v>
      </c>
      <c r="C46" s="43">
        <v>18</v>
      </c>
      <c r="D46" s="24" t="s">
        <v>51</v>
      </c>
      <c r="E46" s="45">
        <v>30</v>
      </c>
      <c r="F46" s="49" t="s">
        <v>125</v>
      </c>
    </row>
    <row r="47" spans="1:7" x14ac:dyDescent="0.2">
      <c r="A47" s="48">
        <v>2016</v>
      </c>
      <c r="B47" s="48">
        <v>9</v>
      </c>
      <c r="C47" s="43">
        <v>19</v>
      </c>
      <c r="D47" s="24" t="s">
        <v>54</v>
      </c>
      <c r="E47" s="45">
        <v>232.35</v>
      </c>
      <c r="F47" s="49" t="s">
        <v>5</v>
      </c>
    </row>
    <row r="48" spans="1:7" x14ac:dyDescent="0.2">
      <c r="A48" s="48">
        <v>2016</v>
      </c>
      <c r="B48" s="48">
        <v>9</v>
      </c>
      <c r="C48" s="43">
        <v>19</v>
      </c>
      <c r="D48" s="24" t="s">
        <v>35</v>
      </c>
      <c r="E48" s="45">
        <v>49.22</v>
      </c>
      <c r="F48" s="49" t="s">
        <v>6</v>
      </c>
    </row>
    <row r="49" spans="1:7" x14ac:dyDescent="0.2">
      <c r="A49" s="48">
        <v>2016</v>
      </c>
      <c r="B49" s="48">
        <v>9</v>
      </c>
      <c r="C49" s="43">
        <v>22</v>
      </c>
      <c r="D49" s="24" t="s">
        <v>48</v>
      </c>
      <c r="E49" s="45">
        <v>2.23</v>
      </c>
      <c r="F49" s="49" t="s">
        <v>5</v>
      </c>
      <c r="G49" s="24" t="s">
        <v>49</v>
      </c>
    </row>
    <row r="50" spans="1:7" x14ac:dyDescent="0.2">
      <c r="A50" s="48">
        <v>2016</v>
      </c>
      <c r="B50" s="48">
        <v>9</v>
      </c>
      <c r="C50" s="43">
        <v>22</v>
      </c>
      <c r="D50" s="24" t="s">
        <v>20</v>
      </c>
      <c r="E50" s="45">
        <v>4.8</v>
      </c>
      <c r="F50" s="49" t="s">
        <v>21</v>
      </c>
    </row>
    <row r="51" spans="1:7" x14ac:dyDescent="0.2">
      <c r="A51" s="48">
        <v>2016</v>
      </c>
      <c r="B51" s="48">
        <v>9</v>
      </c>
      <c r="C51" s="43">
        <v>22</v>
      </c>
      <c r="D51" s="24" t="s">
        <v>50</v>
      </c>
      <c r="E51" s="45">
        <v>9.99</v>
      </c>
      <c r="F51" s="49" t="s">
        <v>3</v>
      </c>
    </row>
    <row r="52" spans="1:7" x14ac:dyDescent="0.2">
      <c r="A52" s="48">
        <v>2016</v>
      </c>
      <c r="B52" s="48">
        <v>9</v>
      </c>
      <c r="C52" s="43">
        <v>22</v>
      </c>
      <c r="D52" s="24" t="s">
        <v>4</v>
      </c>
      <c r="E52" s="45">
        <v>2</v>
      </c>
      <c r="F52" s="49" t="s">
        <v>21</v>
      </c>
    </row>
    <row r="53" spans="1:7" x14ac:dyDescent="0.2">
      <c r="A53" s="48">
        <v>2016</v>
      </c>
      <c r="B53" s="48">
        <v>9</v>
      </c>
      <c r="C53" s="43">
        <v>24</v>
      </c>
      <c r="D53" s="24" t="s">
        <v>58</v>
      </c>
      <c r="E53" s="45">
        <v>20.68</v>
      </c>
      <c r="F53" s="49" t="s">
        <v>8</v>
      </c>
    </row>
    <row r="54" spans="1:7" x14ac:dyDescent="0.2">
      <c r="A54" s="48">
        <v>2016</v>
      </c>
      <c r="B54" s="48">
        <v>9</v>
      </c>
      <c r="C54" s="43">
        <v>25</v>
      </c>
      <c r="D54" s="24" t="s">
        <v>59</v>
      </c>
      <c r="E54" s="45">
        <v>20</v>
      </c>
      <c r="F54" s="49" t="s">
        <v>11</v>
      </c>
    </row>
    <row r="55" spans="1:7" x14ac:dyDescent="0.2">
      <c r="A55" s="48">
        <v>2016</v>
      </c>
      <c r="B55" s="48">
        <v>9</v>
      </c>
      <c r="C55" s="43">
        <v>25</v>
      </c>
      <c r="D55" s="24" t="s">
        <v>60</v>
      </c>
      <c r="E55" s="45">
        <v>60</v>
      </c>
      <c r="F55" s="49" t="s">
        <v>13</v>
      </c>
    </row>
    <row r="56" spans="1:7" x14ac:dyDescent="0.2">
      <c r="A56" s="48">
        <v>2016</v>
      </c>
      <c r="B56" s="48">
        <v>9</v>
      </c>
      <c r="C56" s="43">
        <v>26</v>
      </c>
      <c r="D56" s="24" t="s">
        <v>61</v>
      </c>
      <c r="E56" s="45">
        <v>124</v>
      </c>
      <c r="F56" s="49" t="s">
        <v>125</v>
      </c>
    </row>
    <row r="57" spans="1:7" x14ac:dyDescent="0.2">
      <c r="A57" s="48">
        <v>2016</v>
      </c>
      <c r="B57" s="48">
        <v>9</v>
      </c>
      <c r="C57" s="43">
        <v>26</v>
      </c>
      <c r="D57" s="24" t="s">
        <v>63</v>
      </c>
      <c r="E57" s="45">
        <v>6</v>
      </c>
      <c r="F57" s="49" t="s">
        <v>78</v>
      </c>
    </row>
    <row r="58" spans="1:7" x14ac:dyDescent="0.2">
      <c r="A58" s="48">
        <v>2016</v>
      </c>
      <c r="B58" s="48">
        <v>9</v>
      </c>
      <c r="C58" s="43">
        <v>26</v>
      </c>
      <c r="D58" s="24" t="s">
        <v>655</v>
      </c>
      <c r="E58" s="45">
        <v>154.5</v>
      </c>
      <c r="F58" s="49" t="s">
        <v>13</v>
      </c>
    </row>
    <row r="59" spans="1:7" x14ac:dyDescent="0.2">
      <c r="A59" s="48">
        <v>2016</v>
      </c>
      <c r="B59" s="48">
        <v>9</v>
      </c>
      <c r="C59" s="43">
        <v>26</v>
      </c>
      <c r="D59" s="24" t="s">
        <v>654</v>
      </c>
      <c r="E59" s="45">
        <v>135.06</v>
      </c>
      <c r="F59" s="49" t="s">
        <v>13</v>
      </c>
    </row>
    <row r="60" spans="1:7" x14ac:dyDescent="0.2">
      <c r="A60" s="48">
        <v>2016</v>
      </c>
      <c r="B60" s="48">
        <v>9</v>
      </c>
      <c r="C60" s="43">
        <v>27</v>
      </c>
      <c r="D60" s="24" t="s">
        <v>64</v>
      </c>
      <c r="E60" s="45">
        <v>26.24</v>
      </c>
      <c r="F60" s="49" t="s">
        <v>125</v>
      </c>
    </row>
    <row r="61" spans="1:7" x14ac:dyDescent="0.2">
      <c r="A61" s="48">
        <v>2016</v>
      </c>
      <c r="B61" s="48">
        <v>9</v>
      </c>
      <c r="C61" s="43">
        <v>28</v>
      </c>
      <c r="D61" s="24" t="s">
        <v>62</v>
      </c>
      <c r="E61" s="45">
        <v>804.29</v>
      </c>
      <c r="F61" s="49" t="s">
        <v>10</v>
      </c>
      <c r="G61" s="24" t="s">
        <v>709</v>
      </c>
    </row>
    <row r="62" spans="1:7" x14ac:dyDescent="0.2">
      <c r="A62" s="48">
        <v>2016</v>
      </c>
      <c r="B62" s="48">
        <v>9</v>
      </c>
      <c r="C62" s="43">
        <v>29</v>
      </c>
      <c r="D62" s="24" t="s">
        <v>19</v>
      </c>
      <c r="E62" s="45">
        <v>75.59</v>
      </c>
      <c r="F62" s="49" t="s">
        <v>6</v>
      </c>
    </row>
    <row r="63" spans="1:7" x14ac:dyDescent="0.2">
      <c r="A63" s="48">
        <v>2016</v>
      </c>
      <c r="B63" s="48">
        <v>9</v>
      </c>
      <c r="C63" s="43">
        <v>30</v>
      </c>
      <c r="D63" s="24" t="s">
        <v>91</v>
      </c>
      <c r="E63" s="45">
        <v>2.25</v>
      </c>
      <c r="F63" s="49" t="s">
        <v>78</v>
      </c>
    </row>
    <row r="64" spans="1:7" x14ac:dyDescent="0.2">
      <c r="A64" s="48">
        <v>2016</v>
      </c>
      <c r="B64" s="48">
        <v>9</v>
      </c>
      <c r="C64" s="43">
        <v>30</v>
      </c>
      <c r="D64" s="24" t="s">
        <v>65</v>
      </c>
      <c r="E64" s="45">
        <v>23</v>
      </c>
      <c r="F64" s="49" t="s">
        <v>7</v>
      </c>
    </row>
    <row r="65" spans="1:7" x14ac:dyDescent="0.2">
      <c r="A65" s="48">
        <v>2016</v>
      </c>
      <c r="B65" s="48">
        <v>9</v>
      </c>
      <c r="C65" s="43">
        <v>30</v>
      </c>
      <c r="D65" s="24" t="s">
        <v>66</v>
      </c>
      <c r="E65" s="45">
        <v>20</v>
      </c>
      <c r="F65" s="49" t="s">
        <v>8</v>
      </c>
    </row>
    <row r="66" spans="1:7" x14ac:dyDescent="0.2">
      <c r="A66" s="48">
        <v>2016</v>
      </c>
      <c r="B66" s="48">
        <v>9</v>
      </c>
      <c r="C66" s="43">
        <v>30</v>
      </c>
      <c r="D66" s="24" t="s">
        <v>106</v>
      </c>
      <c r="E66" s="45">
        <v>6.78</v>
      </c>
      <c r="F66" s="49" t="s">
        <v>9</v>
      </c>
      <c r="G66" s="24" t="s">
        <v>188</v>
      </c>
    </row>
    <row r="67" spans="1:7" x14ac:dyDescent="0.2">
      <c r="A67" s="48">
        <v>2016</v>
      </c>
      <c r="B67" s="48">
        <v>9</v>
      </c>
      <c r="C67" s="43">
        <v>30</v>
      </c>
      <c r="D67" s="24" t="s">
        <v>76</v>
      </c>
      <c r="E67" s="45">
        <v>56.44</v>
      </c>
      <c r="F67" s="49" t="s">
        <v>2</v>
      </c>
      <c r="G67" s="24" t="s">
        <v>477</v>
      </c>
    </row>
    <row r="68" spans="1:7" x14ac:dyDescent="0.2">
      <c r="A68" s="48">
        <v>2016</v>
      </c>
      <c r="B68" s="48">
        <v>10</v>
      </c>
      <c r="C68" s="43">
        <v>1</v>
      </c>
      <c r="D68" s="24" t="s">
        <v>67</v>
      </c>
      <c r="E68" s="45">
        <v>895</v>
      </c>
      <c r="F68" s="49" t="s">
        <v>198</v>
      </c>
    </row>
    <row r="69" spans="1:7" x14ac:dyDescent="0.2">
      <c r="A69" s="48">
        <v>2016</v>
      </c>
      <c r="B69" s="48">
        <v>10</v>
      </c>
      <c r="C69" s="43">
        <v>3</v>
      </c>
      <c r="D69" s="24" t="s">
        <v>19</v>
      </c>
      <c r="E69" s="45">
        <v>16.63</v>
      </c>
      <c r="F69" s="49" t="s">
        <v>6</v>
      </c>
    </row>
    <row r="70" spans="1:7" x14ac:dyDescent="0.2">
      <c r="A70" s="48">
        <v>2016</v>
      </c>
      <c r="B70" s="48">
        <v>10</v>
      </c>
      <c r="C70" s="43">
        <v>3</v>
      </c>
      <c r="D70" s="24" t="s">
        <v>498</v>
      </c>
      <c r="E70" s="45">
        <v>5.89</v>
      </c>
      <c r="F70" s="49" t="s">
        <v>497</v>
      </c>
    </row>
    <row r="71" spans="1:7" x14ac:dyDescent="0.2">
      <c r="A71" s="48">
        <v>2016</v>
      </c>
      <c r="B71" s="48">
        <v>10</v>
      </c>
      <c r="C71" s="43">
        <v>4</v>
      </c>
      <c r="D71" s="24" t="s">
        <v>121</v>
      </c>
      <c r="E71" s="45">
        <v>4.66</v>
      </c>
      <c r="F71" s="49" t="s">
        <v>8</v>
      </c>
    </row>
    <row r="72" spans="1:7" x14ac:dyDescent="0.2">
      <c r="A72" s="48">
        <v>2016</v>
      </c>
      <c r="B72" s="48">
        <v>10</v>
      </c>
      <c r="C72" s="43">
        <v>4</v>
      </c>
      <c r="D72" s="24" t="s">
        <v>68</v>
      </c>
      <c r="E72" s="45">
        <v>24</v>
      </c>
      <c r="F72" s="49" t="s">
        <v>816</v>
      </c>
    </row>
    <row r="73" spans="1:7" x14ac:dyDescent="0.2">
      <c r="A73" s="48">
        <v>2016</v>
      </c>
      <c r="B73" s="48">
        <v>10</v>
      </c>
      <c r="C73" s="43">
        <v>4</v>
      </c>
      <c r="D73" s="24" t="s">
        <v>69</v>
      </c>
      <c r="E73" s="45">
        <v>5.59</v>
      </c>
      <c r="F73" s="49" t="s">
        <v>7</v>
      </c>
    </row>
    <row r="74" spans="1:7" x14ac:dyDescent="0.2">
      <c r="A74" s="48">
        <v>2016</v>
      </c>
      <c r="B74" s="48">
        <v>10</v>
      </c>
      <c r="C74" s="43">
        <v>5</v>
      </c>
      <c r="D74" s="24" t="s">
        <v>4</v>
      </c>
      <c r="E74" s="45">
        <v>2</v>
      </c>
      <c r="F74" s="49" t="s">
        <v>21</v>
      </c>
    </row>
    <row r="75" spans="1:7" x14ac:dyDescent="0.2">
      <c r="A75" s="48">
        <v>2016</v>
      </c>
      <c r="B75" s="48">
        <v>10</v>
      </c>
      <c r="C75" s="43">
        <v>5</v>
      </c>
      <c r="D75" s="24" t="s">
        <v>70</v>
      </c>
      <c r="E75" s="45">
        <v>42.5</v>
      </c>
      <c r="F75" s="49" t="s">
        <v>5</v>
      </c>
      <c r="G75" s="24" t="s">
        <v>71</v>
      </c>
    </row>
    <row r="76" spans="1:7" x14ac:dyDescent="0.2">
      <c r="A76" s="48">
        <v>2016</v>
      </c>
      <c r="B76" s="48">
        <v>10</v>
      </c>
      <c r="C76" s="43">
        <v>5</v>
      </c>
      <c r="D76" s="24" t="s">
        <v>135</v>
      </c>
      <c r="E76" s="45">
        <v>105.25</v>
      </c>
      <c r="F76" s="49" t="s">
        <v>13</v>
      </c>
    </row>
    <row r="77" spans="1:7" x14ac:dyDescent="0.2">
      <c r="A77" s="48">
        <v>2016</v>
      </c>
      <c r="B77" s="48">
        <v>10</v>
      </c>
      <c r="C77" s="43">
        <v>7</v>
      </c>
      <c r="D77" s="24" t="s">
        <v>72</v>
      </c>
      <c r="E77" s="45">
        <v>5.75</v>
      </c>
      <c r="F77" s="49" t="s">
        <v>8</v>
      </c>
    </row>
    <row r="78" spans="1:7" x14ac:dyDescent="0.2">
      <c r="A78" s="48">
        <v>2016</v>
      </c>
      <c r="B78" s="48">
        <v>10</v>
      </c>
      <c r="C78" s="43">
        <v>7</v>
      </c>
      <c r="D78" s="24" t="s">
        <v>73</v>
      </c>
      <c r="E78" s="45">
        <v>15.37</v>
      </c>
      <c r="F78" s="49" t="s">
        <v>8</v>
      </c>
    </row>
    <row r="79" spans="1:7" x14ac:dyDescent="0.2">
      <c r="A79" s="48">
        <v>2016</v>
      </c>
      <c r="B79" s="48">
        <v>10</v>
      </c>
      <c r="C79" s="43">
        <v>7</v>
      </c>
      <c r="D79" s="24" t="s">
        <v>74</v>
      </c>
      <c r="E79" s="45">
        <v>72.319999999999993</v>
      </c>
      <c r="F79" s="49" t="s">
        <v>32</v>
      </c>
    </row>
    <row r="80" spans="1:7" x14ac:dyDescent="0.2">
      <c r="A80" s="48">
        <v>2016</v>
      </c>
      <c r="B80" s="48">
        <v>10</v>
      </c>
      <c r="C80" s="43">
        <v>7</v>
      </c>
      <c r="D80" s="24" t="s">
        <v>75</v>
      </c>
      <c r="E80" s="45">
        <v>15.74</v>
      </c>
      <c r="F80" s="49" t="s">
        <v>7</v>
      </c>
    </row>
    <row r="81" spans="1:7" x14ac:dyDescent="0.2">
      <c r="A81" s="48">
        <v>2016</v>
      </c>
      <c r="B81" s="48">
        <v>10</v>
      </c>
      <c r="C81" s="43">
        <v>10</v>
      </c>
      <c r="D81" s="24" t="s">
        <v>19</v>
      </c>
      <c r="E81" s="45">
        <v>20.56</v>
      </c>
      <c r="F81" s="49" t="s">
        <v>6</v>
      </c>
    </row>
    <row r="82" spans="1:7" x14ac:dyDescent="0.2">
      <c r="A82" s="48">
        <v>2016</v>
      </c>
      <c r="B82" s="48">
        <v>10</v>
      </c>
      <c r="C82" s="43">
        <v>10</v>
      </c>
      <c r="D82" s="24" t="s">
        <v>77</v>
      </c>
      <c r="E82" s="45">
        <v>24</v>
      </c>
      <c r="F82" s="49" t="s">
        <v>11</v>
      </c>
    </row>
    <row r="83" spans="1:7" x14ac:dyDescent="0.2">
      <c r="A83" s="48">
        <v>2016</v>
      </c>
      <c r="B83" s="48">
        <v>10</v>
      </c>
      <c r="C83" s="43">
        <v>10</v>
      </c>
      <c r="D83" s="24" t="s">
        <v>78</v>
      </c>
      <c r="E83" s="45">
        <v>2</v>
      </c>
      <c r="F83" s="49" t="s">
        <v>78</v>
      </c>
    </row>
    <row r="84" spans="1:7" x14ac:dyDescent="0.2">
      <c r="A84" s="48">
        <v>2016</v>
      </c>
      <c r="B84" s="48">
        <v>10</v>
      </c>
      <c r="C84" s="43">
        <v>14</v>
      </c>
      <c r="D84" s="24" t="s">
        <v>79</v>
      </c>
      <c r="E84" s="45">
        <v>5.29</v>
      </c>
      <c r="F84" s="49" t="s">
        <v>8</v>
      </c>
    </row>
    <row r="85" spans="1:7" x14ac:dyDescent="0.2">
      <c r="A85" s="48">
        <v>2016</v>
      </c>
      <c r="B85" s="48">
        <v>10</v>
      </c>
      <c r="C85" s="43">
        <v>14</v>
      </c>
      <c r="D85" s="24" t="s">
        <v>80</v>
      </c>
      <c r="E85" s="45">
        <v>10</v>
      </c>
      <c r="F85" s="49" t="s">
        <v>5</v>
      </c>
    </row>
    <row r="86" spans="1:7" x14ac:dyDescent="0.2">
      <c r="A86" s="48">
        <v>2016</v>
      </c>
      <c r="B86" s="48">
        <v>10</v>
      </c>
      <c r="C86" s="43">
        <v>16</v>
      </c>
      <c r="D86" s="24" t="s">
        <v>81</v>
      </c>
      <c r="E86" s="45">
        <v>4.6100000000000003</v>
      </c>
      <c r="F86" s="49" t="s">
        <v>8</v>
      </c>
    </row>
    <row r="87" spans="1:7" x14ac:dyDescent="0.2">
      <c r="A87" s="48">
        <v>2016</v>
      </c>
      <c r="B87" s="48">
        <v>10</v>
      </c>
      <c r="C87" s="43">
        <v>17</v>
      </c>
      <c r="D87" s="24" t="s">
        <v>82</v>
      </c>
      <c r="E87" s="45">
        <v>1.5</v>
      </c>
      <c r="F87" s="49" t="s">
        <v>78</v>
      </c>
    </row>
    <row r="88" spans="1:7" x14ac:dyDescent="0.2">
      <c r="A88" s="48">
        <v>2016</v>
      </c>
      <c r="B88" s="48">
        <v>10</v>
      </c>
      <c r="C88" s="43">
        <v>17</v>
      </c>
      <c r="D88" s="24" t="s">
        <v>679</v>
      </c>
      <c r="E88" s="45">
        <v>27.85</v>
      </c>
      <c r="F88" s="49" t="s">
        <v>6</v>
      </c>
      <c r="G88" s="24" t="s">
        <v>83</v>
      </c>
    </row>
    <row r="89" spans="1:7" x14ac:dyDescent="0.2">
      <c r="A89" s="48">
        <v>2016</v>
      </c>
      <c r="B89" s="48">
        <v>10</v>
      </c>
      <c r="C89" s="43">
        <v>17</v>
      </c>
      <c r="D89" s="24" t="s">
        <v>19</v>
      </c>
      <c r="E89" s="45">
        <v>49.89</v>
      </c>
      <c r="F89" s="49" t="s">
        <v>6</v>
      </c>
    </row>
    <row r="90" spans="1:7" x14ac:dyDescent="0.2">
      <c r="A90" s="48">
        <v>2016</v>
      </c>
      <c r="B90" s="48">
        <v>10</v>
      </c>
      <c r="C90" s="43">
        <v>17</v>
      </c>
      <c r="D90" s="24" t="s">
        <v>122</v>
      </c>
      <c r="E90" s="45">
        <v>6.76</v>
      </c>
      <c r="F90" s="49" t="s">
        <v>8</v>
      </c>
    </row>
    <row r="91" spans="1:7" x14ac:dyDescent="0.2">
      <c r="A91" s="48">
        <v>2016</v>
      </c>
      <c r="B91" s="48">
        <v>10</v>
      </c>
      <c r="C91" s="43">
        <v>19</v>
      </c>
      <c r="D91" s="24" t="s">
        <v>123</v>
      </c>
      <c r="E91" s="45">
        <v>20</v>
      </c>
      <c r="F91" s="49" t="s">
        <v>125</v>
      </c>
    </row>
    <row r="92" spans="1:7" x14ac:dyDescent="0.2">
      <c r="A92" s="48">
        <v>2016</v>
      </c>
      <c r="B92" s="48">
        <v>10</v>
      </c>
      <c r="C92" s="43">
        <v>19</v>
      </c>
      <c r="D92" s="24" t="s">
        <v>84</v>
      </c>
      <c r="E92" s="45">
        <v>9</v>
      </c>
      <c r="F92" s="49" t="s">
        <v>28</v>
      </c>
    </row>
    <row r="93" spans="1:7" x14ac:dyDescent="0.2">
      <c r="A93" s="48">
        <v>2016</v>
      </c>
      <c r="B93" s="48">
        <v>10</v>
      </c>
      <c r="C93" s="43">
        <v>20</v>
      </c>
      <c r="D93" s="24" t="s">
        <v>82</v>
      </c>
      <c r="E93" s="45">
        <v>1.5</v>
      </c>
      <c r="F93" s="49" t="s">
        <v>78</v>
      </c>
    </row>
    <row r="94" spans="1:7" x14ac:dyDescent="0.2">
      <c r="A94" s="48">
        <v>2016</v>
      </c>
      <c r="B94" s="48">
        <v>10</v>
      </c>
      <c r="C94" s="43">
        <v>21</v>
      </c>
      <c r="D94" s="24" t="s">
        <v>85</v>
      </c>
      <c r="E94" s="45">
        <v>28.77</v>
      </c>
      <c r="F94" s="49" t="s">
        <v>7</v>
      </c>
      <c r="G94" s="24" t="s">
        <v>86</v>
      </c>
    </row>
    <row r="95" spans="1:7" x14ac:dyDescent="0.2">
      <c r="A95" s="48">
        <v>2016</v>
      </c>
      <c r="B95" s="48">
        <v>10</v>
      </c>
      <c r="C95" s="43">
        <v>21</v>
      </c>
      <c r="D95" s="24" t="s">
        <v>124</v>
      </c>
      <c r="E95" s="45">
        <v>5.0199999999999996</v>
      </c>
      <c r="F95" s="49" t="s">
        <v>8</v>
      </c>
    </row>
    <row r="96" spans="1:7" x14ac:dyDescent="0.2">
      <c r="A96" s="48">
        <v>2016</v>
      </c>
      <c r="B96" s="48">
        <v>10</v>
      </c>
      <c r="C96" s="43">
        <v>22</v>
      </c>
      <c r="D96" s="24" t="s">
        <v>87</v>
      </c>
      <c r="E96" s="45">
        <v>1.5</v>
      </c>
      <c r="F96" s="49" t="s">
        <v>7</v>
      </c>
    </row>
    <row r="97" spans="1:7" x14ac:dyDescent="0.2">
      <c r="A97" s="48">
        <v>2016</v>
      </c>
      <c r="B97" s="48">
        <v>10</v>
      </c>
      <c r="C97" s="43">
        <v>22</v>
      </c>
      <c r="D97" s="24" t="s">
        <v>88</v>
      </c>
      <c r="E97" s="45">
        <v>8</v>
      </c>
      <c r="F97" s="49" t="s">
        <v>8</v>
      </c>
    </row>
    <row r="98" spans="1:7" x14ac:dyDescent="0.2">
      <c r="A98" s="48">
        <v>2016</v>
      </c>
      <c r="B98" s="48">
        <v>10</v>
      </c>
      <c r="C98" s="43">
        <v>22</v>
      </c>
      <c r="D98" s="24" t="s">
        <v>89</v>
      </c>
      <c r="E98" s="45">
        <v>15</v>
      </c>
      <c r="F98" s="49" t="s">
        <v>7</v>
      </c>
    </row>
    <row r="99" spans="1:7" x14ac:dyDescent="0.2">
      <c r="A99" s="48">
        <v>2016</v>
      </c>
      <c r="B99" s="48">
        <v>10</v>
      </c>
      <c r="C99" s="43">
        <v>22</v>
      </c>
      <c r="D99" s="24" t="s">
        <v>90</v>
      </c>
      <c r="E99" s="45">
        <v>46.33</v>
      </c>
      <c r="F99" s="49" t="s">
        <v>11</v>
      </c>
    </row>
    <row r="100" spans="1:7" x14ac:dyDescent="0.2">
      <c r="A100" s="48">
        <v>2016</v>
      </c>
      <c r="B100" s="48">
        <v>10</v>
      </c>
      <c r="C100" s="43">
        <v>22</v>
      </c>
      <c r="D100" s="24" t="s">
        <v>50</v>
      </c>
      <c r="E100" s="45">
        <v>9.99</v>
      </c>
      <c r="F100" s="49" t="s">
        <v>3</v>
      </c>
    </row>
    <row r="101" spans="1:7" x14ac:dyDescent="0.2">
      <c r="A101" s="48">
        <v>2016</v>
      </c>
      <c r="B101" s="48">
        <v>10</v>
      </c>
      <c r="C101" s="43">
        <v>22</v>
      </c>
      <c r="D101" s="24" t="s">
        <v>91</v>
      </c>
      <c r="E101" s="45">
        <v>1.83</v>
      </c>
      <c r="F101" s="49" t="s">
        <v>78</v>
      </c>
    </row>
    <row r="102" spans="1:7" x14ac:dyDescent="0.2">
      <c r="A102" s="48">
        <v>2016</v>
      </c>
      <c r="B102" s="48">
        <v>10</v>
      </c>
      <c r="C102" s="43">
        <v>22</v>
      </c>
      <c r="D102" s="24" t="s">
        <v>19</v>
      </c>
      <c r="E102" s="45">
        <v>36.81</v>
      </c>
      <c r="F102" s="49" t="s">
        <v>6</v>
      </c>
    </row>
    <row r="103" spans="1:7" x14ac:dyDescent="0.2">
      <c r="A103" s="48">
        <v>2016</v>
      </c>
      <c r="B103" s="48">
        <v>10</v>
      </c>
      <c r="C103" s="43">
        <v>23</v>
      </c>
      <c r="D103" s="24" t="s">
        <v>92</v>
      </c>
      <c r="E103" s="45">
        <v>3.2</v>
      </c>
      <c r="F103" s="49" t="s">
        <v>78</v>
      </c>
    </row>
    <row r="104" spans="1:7" x14ac:dyDescent="0.2">
      <c r="A104" s="48">
        <v>2016</v>
      </c>
      <c r="B104" s="48">
        <v>10</v>
      </c>
      <c r="C104" s="43">
        <v>23</v>
      </c>
      <c r="D104" s="24" t="s">
        <v>93</v>
      </c>
      <c r="E104" s="45">
        <v>3.5</v>
      </c>
      <c r="F104" s="49" t="s">
        <v>8</v>
      </c>
    </row>
    <row r="105" spans="1:7" x14ac:dyDescent="0.2">
      <c r="A105" s="48">
        <v>2016</v>
      </c>
      <c r="B105" s="48">
        <v>10</v>
      </c>
      <c r="C105" s="43">
        <v>23</v>
      </c>
      <c r="D105" s="24" t="s">
        <v>94</v>
      </c>
      <c r="E105" s="45">
        <v>5.64</v>
      </c>
      <c r="F105" s="49" t="s">
        <v>8</v>
      </c>
    </row>
    <row r="106" spans="1:7" x14ac:dyDescent="0.2">
      <c r="A106" s="48">
        <v>2016</v>
      </c>
      <c r="B106" s="48">
        <v>10</v>
      </c>
      <c r="C106" s="43">
        <v>24</v>
      </c>
      <c r="D106" s="24" t="s">
        <v>95</v>
      </c>
      <c r="E106" s="45">
        <v>15.15</v>
      </c>
      <c r="F106" s="49" t="s">
        <v>8</v>
      </c>
      <c r="G106" s="24" t="s">
        <v>96</v>
      </c>
    </row>
    <row r="107" spans="1:7" x14ac:dyDescent="0.2">
      <c r="A107" s="48">
        <v>2016</v>
      </c>
      <c r="B107" s="48">
        <v>10</v>
      </c>
      <c r="C107" s="43">
        <v>24</v>
      </c>
      <c r="D107" s="24" t="s">
        <v>31</v>
      </c>
      <c r="E107" s="45">
        <v>54.56</v>
      </c>
      <c r="F107" s="49" t="s">
        <v>6</v>
      </c>
    </row>
    <row r="108" spans="1:7" x14ac:dyDescent="0.2">
      <c r="A108" s="48">
        <v>2016</v>
      </c>
      <c r="B108" s="48">
        <v>10</v>
      </c>
      <c r="C108" s="43">
        <v>25</v>
      </c>
      <c r="D108" s="24" t="s">
        <v>97</v>
      </c>
      <c r="E108" s="45">
        <v>1.5</v>
      </c>
      <c r="F108" s="49" t="s">
        <v>7</v>
      </c>
    </row>
    <row r="109" spans="1:7" x14ac:dyDescent="0.2">
      <c r="A109" s="48">
        <v>2016</v>
      </c>
      <c r="B109" s="48">
        <v>10</v>
      </c>
      <c r="C109" s="43">
        <v>25</v>
      </c>
      <c r="D109" s="24" t="s">
        <v>98</v>
      </c>
      <c r="E109" s="45">
        <v>20</v>
      </c>
      <c r="F109" s="49" t="s">
        <v>7</v>
      </c>
      <c r="G109" s="24" t="s">
        <v>99</v>
      </c>
    </row>
    <row r="110" spans="1:7" x14ac:dyDescent="0.2">
      <c r="A110" s="48">
        <v>2016</v>
      </c>
      <c r="B110" s="48">
        <v>10</v>
      </c>
      <c r="C110" s="43">
        <v>26</v>
      </c>
      <c r="D110" s="24" t="s">
        <v>105</v>
      </c>
      <c r="E110" s="45">
        <v>5.64</v>
      </c>
      <c r="F110" s="49" t="s">
        <v>8</v>
      </c>
    </row>
    <row r="111" spans="1:7" x14ac:dyDescent="0.2">
      <c r="A111" s="48">
        <v>2016</v>
      </c>
      <c r="B111" s="48">
        <v>10</v>
      </c>
      <c r="C111" s="43">
        <v>28</v>
      </c>
      <c r="D111" s="24" t="s">
        <v>100</v>
      </c>
      <c r="E111" s="45">
        <v>48.82</v>
      </c>
      <c r="F111" s="49" t="s">
        <v>32</v>
      </c>
    </row>
    <row r="112" spans="1:7" x14ac:dyDescent="0.2">
      <c r="A112" s="48">
        <v>2016</v>
      </c>
      <c r="B112" s="48">
        <v>10</v>
      </c>
      <c r="C112" s="43">
        <v>28</v>
      </c>
      <c r="D112" s="24" t="s">
        <v>103</v>
      </c>
      <c r="E112" s="45">
        <v>25.88</v>
      </c>
      <c r="F112" s="49" t="s">
        <v>7</v>
      </c>
      <c r="G112" s="24" t="s">
        <v>104</v>
      </c>
    </row>
    <row r="113" spans="1:7" x14ac:dyDescent="0.2">
      <c r="A113" s="48">
        <v>2016</v>
      </c>
      <c r="B113" s="48">
        <v>10</v>
      </c>
      <c r="C113" s="43">
        <v>28</v>
      </c>
      <c r="D113" s="24" t="s">
        <v>35</v>
      </c>
      <c r="E113" s="45">
        <v>25.64</v>
      </c>
      <c r="F113" s="49" t="s">
        <v>6</v>
      </c>
    </row>
    <row r="114" spans="1:7" x14ac:dyDescent="0.2">
      <c r="A114" s="48">
        <v>2016</v>
      </c>
      <c r="B114" s="48">
        <v>10</v>
      </c>
      <c r="C114" s="43">
        <v>28</v>
      </c>
      <c r="D114" s="24" t="s">
        <v>102</v>
      </c>
      <c r="E114" s="45">
        <v>7.1</v>
      </c>
      <c r="F114" s="49" t="s">
        <v>8</v>
      </c>
    </row>
    <row r="115" spans="1:7" x14ac:dyDescent="0.2">
      <c r="A115" s="48">
        <v>2016</v>
      </c>
      <c r="B115" s="48">
        <v>10</v>
      </c>
      <c r="C115" s="43">
        <v>28</v>
      </c>
      <c r="D115" s="24" t="s">
        <v>101</v>
      </c>
      <c r="E115" s="45">
        <v>3.67</v>
      </c>
      <c r="F115" s="49" t="s">
        <v>78</v>
      </c>
    </row>
    <row r="116" spans="1:7" x14ac:dyDescent="0.2">
      <c r="A116" s="48">
        <v>2016</v>
      </c>
      <c r="B116" s="48">
        <v>10</v>
      </c>
      <c r="C116" s="43">
        <v>28</v>
      </c>
      <c r="D116" s="24" t="s">
        <v>111</v>
      </c>
      <c r="E116" s="45">
        <v>12.98</v>
      </c>
      <c r="F116" s="49" t="s">
        <v>7</v>
      </c>
      <c r="G116" s="24" t="s">
        <v>112</v>
      </c>
    </row>
    <row r="117" spans="1:7" x14ac:dyDescent="0.2">
      <c r="A117" s="48">
        <v>2016</v>
      </c>
      <c r="B117" s="48">
        <v>10</v>
      </c>
      <c r="C117" s="43">
        <v>28</v>
      </c>
      <c r="D117" s="24" t="s">
        <v>114</v>
      </c>
      <c r="E117" s="45">
        <v>20.34</v>
      </c>
      <c r="F117" s="49" t="s">
        <v>7</v>
      </c>
      <c r="G117" s="24" t="s">
        <v>115</v>
      </c>
    </row>
    <row r="118" spans="1:7" x14ac:dyDescent="0.2">
      <c r="A118" s="48">
        <v>2016</v>
      </c>
      <c r="B118" s="48">
        <v>10</v>
      </c>
      <c r="C118" s="43">
        <v>29</v>
      </c>
      <c r="D118" s="24" t="s">
        <v>108</v>
      </c>
      <c r="E118" s="45">
        <v>5</v>
      </c>
      <c r="F118" s="49" t="s">
        <v>125</v>
      </c>
    </row>
    <row r="119" spans="1:7" x14ac:dyDescent="0.2">
      <c r="A119" s="48">
        <v>2016</v>
      </c>
      <c r="B119" s="48">
        <v>10</v>
      </c>
      <c r="C119" s="43">
        <v>29</v>
      </c>
      <c r="D119" s="24" t="s">
        <v>109</v>
      </c>
      <c r="E119" s="45">
        <v>5.0999999999999996</v>
      </c>
      <c r="F119" s="49" t="s">
        <v>78</v>
      </c>
      <c r="G119" s="24" t="s">
        <v>110</v>
      </c>
    </row>
    <row r="120" spans="1:7" x14ac:dyDescent="0.2">
      <c r="A120" s="48">
        <v>2016</v>
      </c>
      <c r="B120" s="48">
        <v>10</v>
      </c>
      <c r="C120" s="43">
        <v>29</v>
      </c>
      <c r="D120" s="24" t="s">
        <v>116</v>
      </c>
      <c r="E120" s="45">
        <v>11.25</v>
      </c>
      <c r="F120" s="49" t="s">
        <v>28</v>
      </c>
    </row>
    <row r="121" spans="1:7" x14ac:dyDescent="0.2">
      <c r="A121" s="48">
        <v>2016</v>
      </c>
      <c r="B121" s="48">
        <v>10</v>
      </c>
      <c r="C121" s="43">
        <v>30</v>
      </c>
      <c r="D121" s="24" t="s">
        <v>79</v>
      </c>
      <c r="E121" s="45">
        <v>6.75</v>
      </c>
      <c r="F121" s="49" t="s">
        <v>8</v>
      </c>
      <c r="G121" s="24" t="s">
        <v>113</v>
      </c>
    </row>
    <row r="122" spans="1:7" x14ac:dyDescent="0.2">
      <c r="A122" s="48">
        <v>2016</v>
      </c>
      <c r="B122" s="48">
        <v>10</v>
      </c>
      <c r="C122" s="43">
        <v>30</v>
      </c>
      <c r="D122" s="24" t="s">
        <v>105</v>
      </c>
      <c r="E122" s="45">
        <v>5.64</v>
      </c>
      <c r="F122" s="49" t="s">
        <v>8</v>
      </c>
    </row>
    <row r="123" spans="1:7" x14ac:dyDescent="0.2">
      <c r="A123" s="48">
        <v>2016</v>
      </c>
      <c r="B123" s="48">
        <v>10</v>
      </c>
      <c r="C123" s="43">
        <v>30</v>
      </c>
      <c r="D123" s="24" t="s">
        <v>106</v>
      </c>
      <c r="E123" s="45">
        <v>40.479999999999997</v>
      </c>
      <c r="F123" s="49" t="s">
        <v>9</v>
      </c>
      <c r="G123" s="24" t="s">
        <v>187</v>
      </c>
    </row>
    <row r="124" spans="1:7" x14ac:dyDescent="0.2">
      <c r="A124" s="48">
        <v>2016</v>
      </c>
      <c r="B124" s="48">
        <v>10</v>
      </c>
      <c r="C124" s="43">
        <v>30</v>
      </c>
      <c r="D124" s="24" t="s">
        <v>76</v>
      </c>
      <c r="E124" s="45">
        <v>56.44</v>
      </c>
      <c r="F124" s="49" t="s">
        <v>2</v>
      </c>
      <c r="G124" s="24" t="s">
        <v>478</v>
      </c>
    </row>
    <row r="125" spans="1:7" x14ac:dyDescent="0.2">
      <c r="A125" s="48">
        <v>2016</v>
      </c>
      <c r="B125" s="48">
        <v>11</v>
      </c>
      <c r="C125" s="43">
        <v>1</v>
      </c>
      <c r="D125" s="24" t="s">
        <v>498</v>
      </c>
      <c r="E125" s="45">
        <v>6.19</v>
      </c>
      <c r="F125" s="49" t="s">
        <v>497</v>
      </c>
    </row>
    <row r="126" spans="1:7" x14ac:dyDescent="0.2">
      <c r="A126" s="48">
        <v>2016</v>
      </c>
      <c r="B126" s="48">
        <v>11</v>
      </c>
      <c r="C126" s="43">
        <v>1</v>
      </c>
      <c r="D126" s="24" t="s">
        <v>67</v>
      </c>
      <c r="E126" s="45">
        <v>895</v>
      </c>
      <c r="F126" s="49" t="s">
        <v>198</v>
      </c>
      <c r="G126" s="24" t="s">
        <v>126</v>
      </c>
    </row>
    <row r="127" spans="1:7" x14ac:dyDescent="0.2">
      <c r="A127" s="48">
        <v>2016</v>
      </c>
      <c r="B127" s="48">
        <v>11</v>
      </c>
      <c r="C127" s="43">
        <v>1</v>
      </c>
      <c r="D127" s="24" t="s">
        <v>117</v>
      </c>
      <c r="E127" s="45">
        <v>1.5</v>
      </c>
      <c r="F127" s="49" t="s">
        <v>78</v>
      </c>
    </row>
    <row r="128" spans="1:7" x14ac:dyDescent="0.2">
      <c r="A128" s="48">
        <v>2016</v>
      </c>
      <c r="B128" s="48">
        <v>11</v>
      </c>
      <c r="C128" s="43">
        <v>1</v>
      </c>
      <c r="D128" s="24" t="s">
        <v>129</v>
      </c>
      <c r="E128" s="45">
        <v>2.82</v>
      </c>
      <c r="F128" s="49" t="s">
        <v>8</v>
      </c>
    </row>
    <row r="129" spans="1:6" x14ac:dyDescent="0.2">
      <c r="A129" s="48">
        <v>2016</v>
      </c>
      <c r="B129" s="48">
        <v>11</v>
      </c>
      <c r="C129" s="43">
        <v>2</v>
      </c>
      <c r="D129" s="24" t="s">
        <v>400</v>
      </c>
      <c r="E129" s="45">
        <v>10</v>
      </c>
      <c r="F129" s="49" t="s">
        <v>5</v>
      </c>
    </row>
    <row r="130" spans="1:6" x14ac:dyDescent="0.2">
      <c r="A130" s="48">
        <v>2016</v>
      </c>
      <c r="B130" s="48">
        <v>11</v>
      </c>
      <c r="C130" s="43">
        <v>2</v>
      </c>
      <c r="D130" s="24" t="s">
        <v>117</v>
      </c>
      <c r="E130" s="45">
        <v>1.5</v>
      </c>
      <c r="F130" s="49" t="s">
        <v>78</v>
      </c>
    </row>
    <row r="131" spans="1:6" x14ac:dyDescent="0.2">
      <c r="A131" s="48">
        <v>2016</v>
      </c>
      <c r="B131" s="48">
        <v>11</v>
      </c>
      <c r="C131" s="43">
        <v>2</v>
      </c>
      <c r="D131" s="24" t="s">
        <v>127</v>
      </c>
      <c r="E131" s="45">
        <v>19.97</v>
      </c>
      <c r="F131" s="49" t="s">
        <v>8</v>
      </c>
    </row>
    <row r="132" spans="1:6" x14ac:dyDescent="0.2">
      <c r="A132" s="48">
        <v>2016</v>
      </c>
      <c r="B132" s="48">
        <v>11</v>
      </c>
      <c r="C132" s="43">
        <v>2</v>
      </c>
      <c r="D132" s="24" t="s">
        <v>128</v>
      </c>
      <c r="E132" s="45">
        <v>2.1</v>
      </c>
      <c r="F132" s="49" t="s">
        <v>78</v>
      </c>
    </row>
    <row r="133" spans="1:6" x14ac:dyDescent="0.2">
      <c r="A133" s="48">
        <v>2016</v>
      </c>
      <c r="B133" s="48">
        <v>11</v>
      </c>
      <c r="C133" s="43">
        <v>4</v>
      </c>
      <c r="D133" s="24" t="s">
        <v>72</v>
      </c>
      <c r="E133" s="45">
        <v>6.75</v>
      </c>
      <c r="F133" s="49" t="s">
        <v>8</v>
      </c>
    </row>
    <row r="134" spans="1:6" x14ac:dyDescent="0.2">
      <c r="A134" s="48">
        <v>2016</v>
      </c>
      <c r="B134" s="48">
        <v>11</v>
      </c>
      <c r="C134" s="43">
        <v>4</v>
      </c>
      <c r="D134" s="24" t="s">
        <v>130</v>
      </c>
      <c r="E134" s="45">
        <v>11.33</v>
      </c>
      <c r="F134" s="49" t="s">
        <v>8</v>
      </c>
    </row>
    <row r="135" spans="1:6" x14ac:dyDescent="0.2">
      <c r="A135" s="48">
        <v>2016</v>
      </c>
      <c r="B135" s="48">
        <v>11</v>
      </c>
      <c r="C135" s="43">
        <v>5</v>
      </c>
      <c r="D135" s="24" t="s">
        <v>139</v>
      </c>
      <c r="E135" s="45">
        <v>27</v>
      </c>
      <c r="F135" s="49" t="s">
        <v>125</v>
      </c>
    </row>
    <row r="136" spans="1:6" x14ac:dyDescent="0.2">
      <c r="A136" s="48">
        <v>2016</v>
      </c>
      <c r="B136" s="48">
        <v>11</v>
      </c>
      <c r="C136" s="43">
        <v>5</v>
      </c>
      <c r="D136" s="24" t="s">
        <v>119</v>
      </c>
      <c r="E136" s="45">
        <v>6</v>
      </c>
      <c r="F136" s="49" t="s">
        <v>125</v>
      </c>
    </row>
    <row r="137" spans="1:6" x14ac:dyDescent="0.2">
      <c r="A137" s="48">
        <v>2016</v>
      </c>
      <c r="B137" s="48">
        <v>11</v>
      </c>
      <c r="C137" s="43">
        <v>5</v>
      </c>
      <c r="D137" s="24" t="s">
        <v>118</v>
      </c>
      <c r="E137" s="45">
        <v>34.6</v>
      </c>
      <c r="F137" s="49" t="s">
        <v>7</v>
      </c>
    </row>
    <row r="138" spans="1:6" x14ac:dyDescent="0.2">
      <c r="A138" s="48">
        <v>2016</v>
      </c>
      <c r="B138" s="48">
        <v>11</v>
      </c>
      <c r="C138" s="43">
        <v>6</v>
      </c>
      <c r="D138" s="24" t="s">
        <v>131</v>
      </c>
      <c r="E138" s="45">
        <v>30</v>
      </c>
      <c r="F138" s="49" t="s">
        <v>11</v>
      </c>
    </row>
    <row r="139" spans="1:6" x14ac:dyDescent="0.2">
      <c r="A139" s="48">
        <v>2016</v>
      </c>
      <c r="B139" s="48">
        <v>11</v>
      </c>
      <c r="C139" s="43">
        <v>8</v>
      </c>
      <c r="D139" s="24" t="s">
        <v>82</v>
      </c>
      <c r="E139" s="45">
        <v>1.83</v>
      </c>
      <c r="F139" s="49" t="s">
        <v>78</v>
      </c>
    </row>
    <row r="140" spans="1:6" x14ac:dyDescent="0.2">
      <c r="A140" s="48">
        <v>2016</v>
      </c>
      <c r="B140" s="48">
        <v>11</v>
      </c>
      <c r="C140" s="43">
        <v>8</v>
      </c>
      <c r="D140" s="24" t="s">
        <v>140</v>
      </c>
      <c r="E140" s="45">
        <v>2.1</v>
      </c>
      <c r="F140" s="49" t="s">
        <v>78</v>
      </c>
    </row>
    <row r="141" spans="1:6" x14ac:dyDescent="0.2">
      <c r="A141" s="48">
        <v>2016</v>
      </c>
      <c r="B141" s="48">
        <v>11</v>
      </c>
      <c r="C141" s="43">
        <v>9</v>
      </c>
      <c r="D141" s="24" t="s">
        <v>117</v>
      </c>
      <c r="E141" s="45">
        <v>1.5</v>
      </c>
      <c r="F141" s="49" t="s">
        <v>78</v>
      </c>
    </row>
    <row r="142" spans="1:6" x14ac:dyDescent="0.2">
      <c r="A142" s="48">
        <v>2016</v>
      </c>
      <c r="B142" s="48">
        <v>11</v>
      </c>
      <c r="C142" s="43">
        <v>9</v>
      </c>
      <c r="D142" s="24" t="s">
        <v>141</v>
      </c>
      <c r="E142" s="45">
        <v>13.45</v>
      </c>
      <c r="F142" s="49" t="s">
        <v>8</v>
      </c>
    </row>
    <row r="143" spans="1:6" x14ac:dyDescent="0.2">
      <c r="A143" s="48">
        <v>2016</v>
      </c>
      <c r="B143" s="48">
        <v>11</v>
      </c>
      <c r="C143" s="43">
        <v>10</v>
      </c>
      <c r="D143" s="24" t="s">
        <v>142</v>
      </c>
      <c r="E143" s="45">
        <v>5.51</v>
      </c>
      <c r="F143" s="49" t="s">
        <v>8</v>
      </c>
    </row>
    <row r="144" spans="1:6" x14ac:dyDescent="0.2">
      <c r="A144" s="48">
        <v>2016</v>
      </c>
      <c r="B144" s="48">
        <v>11</v>
      </c>
      <c r="C144" s="43">
        <v>10</v>
      </c>
      <c r="D144" s="24" t="s">
        <v>117</v>
      </c>
      <c r="E144" s="45">
        <v>1.5</v>
      </c>
      <c r="F144" s="49" t="s">
        <v>78</v>
      </c>
    </row>
    <row r="145" spans="1:6" x14ac:dyDescent="0.2">
      <c r="A145" s="48">
        <v>2016</v>
      </c>
      <c r="B145" s="48">
        <v>11</v>
      </c>
      <c r="C145" s="43">
        <v>10</v>
      </c>
      <c r="D145" s="24" t="s">
        <v>19</v>
      </c>
      <c r="E145" s="45">
        <v>106.87</v>
      </c>
      <c r="F145" s="49" t="s">
        <v>6</v>
      </c>
    </row>
    <row r="146" spans="1:6" x14ac:dyDescent="0.2">
      <c r="A146" s="48">
        <v>2016</v>
      </c>
      <c r="B146" s="48">
        <v>11</v>
      </c>
      <c r="C146" s="43">
        <v>11</v>
      </c>
      <c r="D146" s="24" t="s">
        <v>145</v>
      </c>
      <c r="E146" s="45">
        <v>2.8</v>
      </c>
      <c r="F146" s="49" t="s">
        <v>78</v>
      </c>
    </row>
    <row r="147" spans="1:6" x14ac:dyDescent="0.2">
      <c r="A147" s="48">
        <v>2016</v>
      </c>
      <c r="B147" s="48">
        <v>11</v>
      </c>
      <c r="C147" s="43">
        <v>11</v>
      </c>
      <c r="D147" s="24" t="s">
        <v>144</v>
      </c>
      <c r="E147" s="45">
        <v>3.5</v>
      </c>
      <c r="F147" s="49" t="s">
        <v>8</v>
      </c>
    </row>
    <row r="148" spans="1:6" x14ac:dyDescent="0.2">
      <c r="A148" s="48">
        <v>2016</v>
      </c>
      <c r="B148" s="48">
        <v>11</v>
      </c>
      <c r="C148" s="43">
        <v>11</v>
      </c>
      <c r="D148" s="24" t="s">
        <v>146</v>
      </c>
      <c r="E148" s="45">
        <v>5.15</v>
      </c>
      <c r="F148" s="49" t="s">
        <v>8</v>
      </c>
    </row>
    <row r="149" spans="1:6" x14ac:dyDescent="0.2">
      <c r="A149" s="48">
        <v>2016</v>
      </c>
      <c r="B149" s="48">
        <v>11</v>
      </c>
      <c r="C149" s="43">
        <v>11</v>
      </c>
      <c r="D149" s="24" t="s">
        <v>170</v>
      </c>
      <c r="E149" s="45">
        <v>5.15</v>
      </c>
      <c r="F149" s="49" t="s">
        <v>6</v>
      </c>
    </row>
    <row r="150" spans="1:6" x14ac:dyDescent="0.2">
      <c r="A150" s="48">
        <v>2016</v>
      </c>
      <c r="B150" s="48">
        <v>11</v>
      </c>
      <c r="C150" s="43">
        <v>11</v>
      </c>
      <c r="D150" s="24" t="s">
        <v>143</v>
      </c>
      <c r="E150" s="45">
        <v>10</v>
      </c>
      <c r="F150" s="49" t="s">
        <v>125</v>
      </c>
    </row>
    <row r="151" spans="1:6" x14ac:dyDescent="0.2">
      <c r="A151" s="48">
        <v>2016</v>
      </c>
      <c r="B151" s="48">
        <v>11</v>
      </c>
      <c r="C151" s="43">
        <v>11</v>
      </c>
      <c r="D151" s="24" t="s">
        <v>148</v>
      </c>
      <c r="E151" s="45">
        <v>2</v>
      </c>
      <c r="F151" s="49" t="s">
        <v>78</v>
      </c>
    </row>
    <row r="152" spans="1:6" x14ac:dyDescent="0.2">
      <c r="A152" s="48">
        <v>2016</v>
      </c>
      <c r="B152" s="48">
        <v>11</v>
      </c>
      <c r="C152" s="43">
        <v>12</v>
      </c>
      <c r="D152" s="24" t="s">
        <v>147</v>
      </c>
      <c r="E152" s="45">
        <v>7.91</v>
      </c>
      <c r="F152" s="49" t="s">
        <v>8</v>
      </c>
    </row>
    <row r="153" spans="1:6" x14ac:dyDescent="0.2">
      <c r="A153" s="48">
        <v>2016</v>
      </c>
      <c r="B153" s="48">
        <v>11</v>
      </c>
      <c r="C153" s="43">
        <v>13</v>
      </c>
      <c r="D153" s="24" t="s">
        <v>151</v>
      </c>
      <c r="E153" s="45">
        <v>1.5</v>
      </c>
      <c r="F153" s="49" t="s">
        <v>78</v>
      </c>
    </row>
    <row r="154" spans="1:6" x14ac:dyDescent="0.2">
      <c r="A154" s="48">
        <v>2016</v>
      </c>
      <c r="B154" s="48">
        <v>11</v>
      </c>
      <c r="C154" s="43">
        <v>13</v>
      </c>
      <c r="D154" s="24" t="s">
        <v>149</v>
      </c>
      <c r="E154" s="45">
        <v>3.25</v>
      </c>
      <c r="F154" s="49" t="s">
        <v>78</v>
      </c>
    </row>
    <row r="155" spans="1:6" x14ac:dyDescent="0.2">
      <c r="A155" s="48">
        <v>2016</v>
      </c>
      <c r="B155" s="48">
        <v>11</v>
      </c>
      <c r="C155" s="43">
        <v>14</v>
      </c>
      <c r="D155" s="24" t="s">
        <v>19</v>
      </c>
      <c r="E155" s="45">
        <v>22.39</v>
      </c>
      <c r="F155" s="49" t="s">
        <v>6</v>
      </c>
    </row>
    <row r="156" spans="1:6" x14ac:dyDescent="0.2">
      <c r="A156" s="48">
        <v>2016</v>
      </c>
      <c r="B156" s="48">
        <v>11</v>
      </c>
      <c r="C156" s="43">
        <v>14</v>
      </c>
      <c r="D156" s="24" t="s">
        <v>150</v>
      </c>
      <c r="E156" s="45">
        <v>54.48</v>
      </c>
      <c r="F156" s="49" t="s">
        <v>32</v>
      </c>
    </row>
    <row r="157" spans="1:6" x14ac:dyDescent="0.2">
      <c r="A157" s="48">
        <v>2016</v>
      </c>
      <c r="B157" s="48">
        <v>11</v>
      </c>
      <c r="C157" s="43">
        <v>14</v>
      </c>
      <c r="D157" s="24" t="s">
        <v>152</v>
      </c>
      <c r="E157" s="45">
        <v>3.69</v>
      </c>
      <c r="F157" s="49" t="s">
        <v>78</v>
      </c>
    </row>
    <row r="158" spans="1:6" x14ac:dyDescent="0.2">
      <c r="A158" s="48">
        <v>2016</v>
      </c>
      <c r="B158" s="48">
        <v>11</v>
      </c>
      <c r="C158" s="43">
        <v>15</v>
      </c>
      <c r="D158" s="24" t="s">
        <v>200</v>
      </c>
      <c r="E158" s="45">
        <v>1.5</v>
      </c>
      <c r="F158" s="49" t="s">
        <v>78</v>
      </c>
    </row>
    <row r="159" spans="1:6" x14ac:dyDescent="0.2">
      <c r="A159" s="48">
        <v>2016</v>
      </c>
      <c r="B159" s="48">
        <v>11</v>
      </c>
      <c r="C159" s="43">
        <v>15</v>
      </c>
      <c r="D159" s="24" t="s">
        <v>153</v>
      </c>
      <c r="E159" s="45">
        <v>10.15</v>
      </c>
      <c r="F159" s="49" t="s">
        <v>7</v>
      </c>
    </row>
    <row r="160" spans="1:6" x14ac:dyDescent="0.2">
      <c r="A160" s="48">
        <v>2016</v>
      </c>
      <c r="B160" s="48">
        <v>11</v>
      </c>
      <c r="C160" s="43">
        <v>16</v>
      </c>
      <c r="D160" s="24" t="s">
        <v>200</v>
      </c>
      <c r="E160" s="45">
        <v>1.5</v>
      </c>
      <c r="F160" s="49" t="s">
        <v>78</v>
      </c>
    </row>
    <row r="161" spans="1:7" x14ac:dyDescent="0.2">
      <c r="A161" s="48">
        <v>2016</v>
      </c>
      <c r="B161" s="48">
        <v>11</v>
      </c>
      <c r="C161" s="43">
        <v>16</v>
      </c>
      <c r="D161" s="24" t="s">
        <v>154</v>
      </c>
      <c r="E161" s="45">
        <v>32.1</v>
      </c>
      <c r="F161" s="49" t="s">
        <v>8</v>
      </c>
    </row>
    <row r="162" spans="1:7" x14ac:dyDescent="0.2">
      <c r="A162" s="48">
        <v>2016</v>
      </c>
      <c r="B162" s="48">
        <v>11</v>
      </c>
      <c r="C162" s="43">
        <v>17</v>
      </c>
      <c r="D162" s="24" t="s">
        <v>166</v>
      </c>
      <c r="E162" s="45">
        <v>6</v>
      </c>
      <c r="F162" s="49" t="s">
        <v>8</v>
      </c>
    </row>
    <row r="163" spans="1:7" x14ac:dyDescent="0.2">
      <c r="A163" s="48">
        <v>2016</v>
      </c>
      <c r="B163" s="48">
        <v>11</v>
      </c>
      <c r="C163" s="43">
        <v>18</v>
      </c>
      <c r="D163" s="24" t="s">
        <v>165</v>
      </c>
      <c r="E163" s="45">
        <v>4.05</v>
      </c>
      <c r="F163" s="49" t="s">
        <v>8</v>
      </c>
    </row>
    <row r="164" spans="1:7" x14ac:dyDescent="0.2">
      <c r="A164" s="48">
        <v>2016</v>
      </c>
      <c r="B164" s="48">
        <v>11</v>
      </c>
      <c r="C164" s="43">
        <v>18</v>
      </c>
      <c r="D164" s="24" t="s">
        <v>155</v>
      </c>
      <c r="E164" s="45">
        <v>41.74</v>
      </c>
      <c r="F164" s="49" t="s">
        <v>8</v>
      </c>
    </row>
    <row r="165" spans="1:7" x14ac:dyDescent="0.2">
      <c r="A165" s="48">
        <v>2016</v>
      </c>
      <c r="B165" s="48">
        <v>11</v>
      </c>
      <c r="C165" s="43">
        <v>18</v>
      </c>
      <c r="D165" s="24" t="s">
        <v>156</v>
      </c>
      <c r="E165" s="45">
        <v>6.9</v>
      </c>
      <c r="F165" s="49" t="s">
        <v>78</v>
      </c>
    </row>
    <row r="166" spans="1:7" x14ac:dyDescent="0.2">
      <c r="A166" s="48">
        <v>2016</v>
      </c>
      <c r="B166" s="48">
        <v>11</v>
      </c>
      <c r="C166" s="43">
        <v>19</v>
      </c>
      <c r="D166" s="24" t="s">
        <v>157</v>
      </c>
      <c r="E166" s="45">
        <v>6.85</v>
      </c>
      <c r="F166" s="49" t="s">
        <v>78</v>
      </c>
    </row>
    <row r="167" spans="1:7" x14ac:dyDescent="0.2">
      <c r="A167" s="48">
        <v>2016</v>
      </c>
      <c r="B167" s="48">
        <v>11</v>
      </c>
      <c r="C167" s="43">
        <v>19</v>
      </c>
      <c r="D167" s="24" t="s">
        <v>158</v>
      </c>
      <c r="E167" s="45">
        <v>44.09</v>
      </c>
      <c r="F167" s="49" t="s">
        <v>8</v>
      </c>
    </row>
    <row r="168" spans="1:7" x14ac:dyDescent="0.2">
      <c r="A168" s="48">
        <v>2016</v>
      </c>
      <c r="B168" s="48">
        <v>11</v>
      </c>
      <c r="C168" s="43">
        <v>19</v>
      </c>
      <c r="D168" s="24" t="s">
        <v>159</v>
      </c>
      <c r="E168" s="45">
        <v>3.5</v>
      </c>
      <c r="F168" s="49" t="s">
        <v>78</v>
      </c>
    </row>
    <row r="169" spans="1:7" x14ac:dyDescent="0.2">
      <c r="A169" s="48">
        <v>2016</v>
      </c>
      <c r="B169" s="48">
        <v>11</v>
      </c>
      <c r="C169" s="43">
        <v>19</v>
      </c>
      <c r="D169" s="24" t="s">
        <v>160</v>
      </c>
      <c r="E169" s="45">
        <v>19.11</v>
      </c>
      <c r="F169" s="49" t="s">
        <v>11</v>
      </c>
    </row>
    <row r="170" spans="1:7" x14ac:dyDescent="0.2">
      <c r="A170" s="48">
        <v>2016</v>
      </c>
      <c r="B170" s="48">
        <v>11</v>
      </c>
      <c r="C170" s="43">
        <v>19</v>
      </c>
      <c r="D170" s="24" t="s">
        <v>14</v>
      </c>
      <c r="E170" s="45">
        <v>141.52000000000001</v>
      </c>
      <c r="F170" s="49" t="s">
        <v>11</v>
      </c>
    </row>
    <row r="171" spans="1:7" x14ac:dyDescent="0.2">
      <c r="A171" s="48">
        <v>2016</v>
      </c>
      <c r="B171" s="48">
        <v>11</v>
      </c>
      <c r="C171" s="43">
        <v>20</v>
      </c>
      <c r="D171" s="24" t="s">
        <v>161</v>
      </c>
      <c r="E171" s="45">
        <v>15</v>
      </c>
      <c r="F171" s="49" t="s">
        <v>8</v>
      </c>
    </row>
    <row r="172" spans="1:7" x14ac:dyDescent="0.2">
      <c r="A172" s="48">
        <v>2016</v>
      </c>
      <c r="B172" s="48">
        <v>11</v>
      </c>
      <c r="C172" s="43">
        <v>20</v>
      </c>
      <c r="D172" s="24" t="s">
        <v>162</v>
      </c>
      <c r="E172" s="45">
        <v>220.34</v>
      </c>
      <c r="F172" s="49" t="s">
        <v>32</v>
      </c>
      <c r="G172" s="24" t="s">
        <v>163</v>
      </c>
    </row>
    <row r="173" spans="1:7" x14ac:dyDescent="0.2">
      <c r="A173" s="48">
        <v>2016</v>
      </c>
      <c r="B173" s="48">
        <v>11</v>
      </c>
      <c r="C173" s="43">
        <v>20</v>
      </c>
      <c r="D173" s="24" t="s">
        <v>164</v>
      </c>
      <c r="E173" s="45">
        <v>20</v>
      </c>
      <c r="F173" s="49" t="s">
        <v>11</v>
      </c>
    </row>
    <row r="174" spans="1:7" x14ac:dyDescent="0.2">
      <c r="A174" s="48">
        <v>2016</v>
      </c>
      <c r="B174" s="48">
        <v>11</v>
      </c>
      <c r="C174" s="43">
        <v>21</v>
      </c>
      <c r="D174" s="24" t="s">
        <v>19</v>
      </c>
      <c r="E174" s="45">
        <v>43.26</v>
      </c>
      <c r="F174" s="49" t="s">
        <v>6</v>
      </c>
    </row>
    <row r="175" spans="1:7" x14ac:dyDescent="0.2">
      <c r="A175" s="48">
        <v>2016</v>
      </c>
      <c r="B175" s="48">
        <v>11</v>
      </c>
      <c r="C175" s="43">
        <v>21</v>
      </c>
      <c r="D175" s="24" t="s">
        <v>117</v>
      </c>
      <c r="E175" s="45">
        <v>1.5</v>
      </c>
      <c r="F175" s="49" t="s">
        <v>78</v>
      </c>
    </row>
    <row r="176" spans="1:7" x14ac:dyDescent="0.2">
      <c r="A176" s="48">
        <v>2016</v>
      </c>
      <c r="B176" s="48">
        <v>11</v>
      </c>
      <c r="C176" s="43">
        <v>22</v>
      </c>
      <c r="D176" s="24" t="s">
        <v>117</v>
      </c>
      <c r="E176" s="45">
        <v>1.5</v>
      </c>
      <c r="F176" s="49" t="s">
        <v>78</v>
      </c>
    </row>
    <row r="177" spans="1:7" x14ac:dyDescent="0.2">
      <c r="A177" s="48">
        <v>2016</v>
      </c>
      <c r="B177" s="48">
        <v>11</v>
      </c>
      <c r="C177" s="43">
        <v>22</v>
      </c>
      <c r="D177" s="24" t="s">
        <v>50</v>
      </c>
      <c r="E177" s="45">
        <v>9.99</v>
      </c>
      <c r="F177" s="49" t="s">
        <v>3</v>
      </c>
    </row>
    <row r="178" spans="1:7" x14ac:dyDescent="0.2">
      <c r="A178" s="48">
        <v>2016</v>
      </c>
      <c r="B178" s="48">
        <v>11</v>
      </c>
      <c r="C178" s="43">
        <v>23</v>
      </c>
      <c r="D178" s="24" t="s">
        <v>144</v>
      </c>
      <c r="E178" s="45">
        <v>3.25</v>
      </c>
      <c r="F178" s="49" t="s">
        <v>8</v>
      </c>
    </row>
    <row r="179" spans="1:7" x14ac:dyDescent="0.2">
      <c r="A179" s="48">
        <v>2016</v>
      </c>
      <c r="B179" s="48">
        <v>11</v>
      </c>
      <c r="C179" s="43">
        <v>24</v>
      </c>
      <c r="D179" s="24" t="s">
        <v>176</v>
      </c>
      <c r="E179" s="45">
        <v>15.54</v>
      </c>
      <c r="F179" s="49" t="s">
        <v>8</v>
      </c>
    </row>
    <row r="180" spans="1:7" x14ac:dyDescent="0.2">
      <c r="A180" s="48">
        <v>2016</v>
      </c>
      <c r="B180" s="48">
        <v>11</v>
      </c>
      <c r="C180" s="43">
        <v>25</v>
      </c>
      <c r="D180" s="24" t="s">
        <v>117</v>
      </c>
      <c r="E180" s="45">
        <v>1.5</v>
      </c>
      <c r="F180" s="49" t="s">
        <v>78</v>
      </c>
    </row>
    <row r="181" spans="1:7" x14ac:dyDescent="0.2">
      <c r="A181" s="48">
        <v>2016</v>
      </c>
      <c r="B181" s="48">
        <v>11</v>
      </c>
      <c r="C181" s="43">
        <v>25</v>
      </c>
      <c r="D181" s="24" t="s">
        <v>19</v>
      </c>
      <c r="E181" s="45">
        <v>43.26</v>
      </c>
      <c r="F181" s="49" t="s">
        <v>6</v>
      </c>
    </row>
    <row r="182" spans="1:7" x14ac:dyDescent="0.2">
      <c r="A182" s="48">
        <v>2016</v>
      </c>
      <c r="B182" s="48">
        <v>11</v>
      </c>
      <c r="C182" s="43">
        <v>25</v>
      </c>
      <c r="D182" s="24" t="s">
        <v>31</v>
      </c>
      <c r="E182" s="45">
        <v>12.71</v>
      </c>
      <c r="F182" s="49" t="s">
        <v>6</v>
      </c>
    </row>
    <row r="183" spans="1:7" x14ac:dyDescent="0.2">
      <c r="A183" s="48">
        <v>2016</v>
      </c>
      <c r="B183" s="48">
        <v>11</v>
      </c>
      <c r="C183" s="43">
        <v>25</v>
      </c>
      <c r="D183" s="24" t="s">
        <v>177</v>
      </c>
      <c r="E183" s="45">
        <v>5.63</v>
      </c>
      <c r="F183" s="49" t="s">
        <v>125</v>
      </c>
    </row>
    <row r="184" spans="1:7" x14ac:dyDescent="0.2">
      <c r="A184" s="48">
        <v>2016</v>
      </c>
      <c r="B184" s="48">
        <v>11</v>
      </c>
      <c r="C184" s="43">
        <v>26</v>
      </c>
      <c r="D184" s="24" t="s">
        <v>180</v>
      </c>
      <c r="E184" s="45">
        <v>6.72</v>
      </c>
      <c r="F184" s="49" t="s">
        <v>8</v>
      </c>
    </row>
    <row r="185" spans="1:7" x14ac:dyDescent="0.2">
      <c r="A185" s="48">
        <v>2016</v>
      </c>
      <c r="B185" s="48">
        <v>11</v>
      </c>
      <c r="C185" s="43">
        <v>27</v>
      </c>
      <c r="D185" s="24" t="s">
        <v>178</v>
      </c>
      <c r="E185" s="45">
        <v>55.38</v>
      </c>
      <c r="F185" s="49" t="s">
        <v>7</v>
      </c>
      <c r="G185" s="24" t="s">
        <v>179</v>
      </c>
    </row>
    <row r="186" spans="1:7" x14ac:dyDescent="0.2">
      <c r="A186" s="48">
        <v>2016</v>
      </c>
      <c r="B186" s="48">
        <v>11</v>
      </c>
      <c r="C186" s="43">
        <v>27</v>
      </c>
      <c r="D186" s="24" t="s">
        <v>181</v>
      </c>
      <c r="E186" s="45">
        <v>4.51</v>
      </c>
      <c r="F186" s="49" t="s">
        <v>7</v>
      </c>
      <c r="G186" s="24" t="s">
        <v>182</v>
      </c>
    </row>
    <row r="187" spans="1:7" x14ac:dyDescent="0.2">
      <c r="A187" s="48">
        <v>2016</v>
      </c>
      <c r="B187" s="48">
        <v>11</v>
      </c>
      <c r="C187" s="43">
        <v>27</v>
      </c>
      <c r="D187" s="24" t="s">
        <v>183</v>
      </c>
      <c r="E187" s="45">
        <v>3.49</v>
      </c>
      <c r="F187" s="49" t="s">
        <v>8</v>
      </c>
      <c r="G187" s="24" t="s">
        <v>184</v>
      </c>
    </row>
    <row r="188" spans="1:7" x14ac:dyDescent="0.2">
      <c r="A188" s="48">
        <v>2016</v>
      </c>
      <c r="B188" s="48">
        <v>11</v>
      </c>
      <c r="C188" s="43">
        <v>27</v>
      </c>
      <c r="D188" s="24" t="s">
        <v>185</v>
      </c>
      <c r="E188" s="45">
        <v>1.51</v>
      </c>
      <c r="F188" s="49" t="s">
        <v>78</v>
      </c>
    </row>
    <row r="189" spans="1:7" x14ac:dyDescent="0.2">
      <c r="A189" s="48">
        <v>2016</v>
      </c>
      <c r="B189" s="48">
        <v>11</v>
      </c>
      <c r="C189" s="43">
        <v>28</v>
      </c>
      <c r="D189" s="24" t="s">
        <v>174</v>
      </c>
      <c r="E189" s="45">
        <v>2.86</v>
      </c>
      <c r="F189" s="49" t="s">
        <v>8</v>
      </c>
    </row>
    <row r="190" spans="1:7" x14ac:dyDescent="0.2">
      <c r="A190" s="48">
        <v>2016</v>
      </c>
      <c r="B190" s="48">
        <v>11</v>
      </c>
      <c r="C190" s="43">
        <v>29</v>
      </c>
      <c r="D190" s="24" t="s">
        <v>19</v>
      </c>
      <c r="E190" s="45">
        <v>11.23</v>
      </c>
      <c r="F190" s="49" t="s">
        <v>6</v>
      </c>
    </row>
    <row r="191" spans="1:7" x14ac:dyDescent="0.2">
      <c r="A191" s="48">
        <v>2016</v>
      </c>
      <c r="B191" s="48">
        <v>11</v>
      </c>
      <c r="C191" s="43">
        <v>30</v>
      </c>
      <c r="D191" s="24" t="s">
        <v>151</v>
      </c>
      <c r="E191" s="45">
        <v>1.5</v>
      </c>
      <c r="F191" s="49" t="s">
        <v>78</v>
      </c>
    </row>
    <row r="192" spans="1:7" x14ac:dyDescent="0.2">
      <c r="A192" s="48">
        <v>2016</v>
      </c>
      <c r="B192" s="48">
        <v>11</v>
      </c>
      <c r="C192" s="43">
        <v>30</v>
      </c>
      <c r="D192" s="24" t="s">
        <v>175</v>
      </c>
      <c r="E192" s="45">
        <v>6</v>
      </c>
      <c r="F192" s="49" t="s">
        <v>5</v>
      </c>
    </row>
    <row r="193" spans="1:7" x14ac:dyDescent="0.2">
      <c r="A193" s="48">
        <v>2016</v>
      </c>
      <c r="B193" s="48">
        <v>11</v>
      </c>
      <c r="C193" s="43">
        <v>30</v>
      </c>
      <c r="D193" s="24" t="s">
        <v>152</v>
      </c>
      <c r="E193" s="45">
        <v>3.1</v>
      </c>
      <c r="F193" s="49" t="s">
        <v>78</v>
      </c>
    </row>
    <row r="194" spans="1:7" x14ac:dyDescent="0.2">
      <c r="A194" s="48">
        <v>2016</v>
      </c>
      <c r="B194" s="48">
        <v>11</v>
      </c>
      <c r="C194" s="43">
        <v>30</v>
      </c>
      <c r="D194" s="24" t="s">
        <v>106</v>
      </c>
      <c r="E194" s="45">
        <v>51.7</v>
      </c>
      <c r="F194" s="49" t="s">
        <v>9</v>
      </c>
      <c r="G194" s="24" t="s">
        <v>186</v>
      </c>
    </row>
    <row r="195" spans="1:7" x14ac:dyDescent="0.2">
      <c r="A195" s="48">
        <v>2016</v>
      </c>
      <c r="B195" s="48">
        <v>11</v>
      </c>
      <c r="C195" s="43">
        <v>30</v>
      </c>
      <c r="D195" s="24" t="s">
        <v>76</v>
      </c>
      <c r="E195" s="45">
        <v>56.44</v>
      </c>
      <c r="F195" s="49" t="s">
        <v>2</v>
      </c>
    </row>
    <row r="196" spans="1:7" x14ac:dyDescent="0.2">
      <c r="A196" s="48">
        <v>2016</v>
      </c>
      <c r="B196" s="48">
        <v>12</v>
      </c>
      <c r="C196" s="43">
        <v>1</v>
      </c>
      <c r="D196" s="24" t="s">
        <v>498</v>
      </c>
      <c r="E196" s="45">
        <v>10.59</v>
      </c>
      <c r="F196" s="49" t="s">
        <v>497</v>
      </c>
    </row>
    <row r="197" spans="1:7" x14ac:dyDescent="0.2">
      <c r="A197" s="48">
        <v>2016</v>
      </c>
      <c r="B197" s="48">
        <v>12</v>
      </c>
      <c r="C197" s="43">
        <v>1</v>
      </c>
      <c r="D197" s="24" t="s">
        <v>67</v>
      </c>
      <c r="E197" s="45">
        <v>895</v>
      </c>
      <c r="F197" s="49" t="s">
        <v>198</v>
      </c>
      <c r="G197" s="24" t="s">
        <v>167</v>
      </c>
    </row>
    <row r="198" spans="1:7" x14ac:dyDescent="0.2">
      <c r="A198" s="48">
        <v>2016</v>
      </c>
      <c r="B198" s="48">
        <v>12</v>
      </c>
      <c r="C198" s="43">
        <v>1</v>
      </c>
      <c r="D198" s="24" t="s">
        <v>117</v>
      </c>
      <c r="E198" s="45">
        <v>1.5</v>
      </c>
      <c r="F198" s="49" t="s">
        <v>78</v>
      </c>
    </row>
    <row r="199" spans="1:7" x14ac:dyDescent="0.2">
      <c r="A199" s="48">
        <v>2016</v>
      </c>
      <c r="B199" s="48">
        <v>12</v>
      </c>
      <c r="C199" s="43">
        <v>1</v>
      </c>
      <c r="D199" s="24" t="s">
        <v>129</v>
      </c>
      <c r="E199" s="45">
        <v>2.82</v>
      </c>
      <c r="F199" s="49" t="s">
        <v>8</v>
      </c>
    </row>
    <row r="200" spans="1:7" x14ac:dyDescent="0.2">
      <c r="A200" s="48">
        <v>2016</v>
      </c>
      <c r="B200" s="48">
        <v>12</v>
      </c>
      <c r="C200" s="43">
        <v>1</v>
      </c>
      <c r="D200" s="24" t="s">
        <v>105</v>
      </c>
      <c r="E200" s="45">
        <v>5.64</v>
      </c>
      <c r="F200" s="49" t="s">
        <v>8</v>
      </c>
    </row>
    <row r="201" spans="1:7" x14ac:dyDescent="0.2">
      <c r="A201" s="48">
        <v>2016</v>
      </c>
      <c r="B201" s="48">
        <v>12</v>
      </c>
      <c r="C201" s="43">
        <v>1</v>
      </c>
      <c r="D201" s="24" t="s">
        <v>171</v>
      </c>
      <c r="E201" s="45">
        <v>1.8</v>
      </c>
      <c r="F201" s="49" t="s">
        <v>78</v>
      </c>
    </row>
    <row r="202" spans="1:7" x14ac:dyDescent="0.2">
      <c r="A202" s="48">
        <v>2016</v>
      </c>
      <c r="B202" s="48">
        <v>12</v>
      </c>
      <c r="C202" s="43">
        <v>1</v>
      </c>
      <c r="D202" s="24" t="s">
        <v>144</v>
      </c>
      <c r="E202" s="45">
        <v>3.49</v>
      </c>
      <c r="F202" s="49" t="s">
        <v>8</v>
      </c>
    </row>
    <row r="203" spans="1:7" x14ac:dyDescent="0.2">
      <c r="A203" s="48">
        <v>2016</v>
      </c>
      <c r="B203" s="48">
        <v>12</v>
      </c>
      <c r="C203" s="43">
        <v>2</v>
      </c>
      <c r="D203" s="24" t="s">
        <v>105</v>
      </c>
      <c r="E203" s="45">
        <v>4.99</v>
      </c>
      <c r="F203" s="49" t="s">
        <v>8</v>
      </c>
    </row>
    <row r="204" spans="1:7" x14ac:dyDescent="0.2">
      <c r="A204" s="48">
        <v>2016</v>
      </c>
      <c r="B204" s="48">
        <v>12</v>
      </c>
      <c r="C204" s="43">
        <v>2</v>
      </c>
      <c r="D204" s="24" t="s">
        <v>400</v>
      </c>
      <c r="E204" s="45">
        <v>10</v>
      </c>
      <c r="F204" s="49" t="s">
        <v>5</v>
      </c>
    </row>
    <row r="205" spans="1:7" x14ac:dyDescent="0.2">
      <c r="A205" s="48">
        <v>2016</v>
      </c>
      <c r="B205" s="48">
        <v>12</v>
      </c>
      <c r="C205" s="43">
        <v>2</v>
      </c>
      <c r="D205" s="24" t="s">
        <v>168</v>
      </c>
      <c r="E205" s="45">
        <v>13.87</v>
      </c>
      <c r="F205" s="49" t="s">
        <v>7</v>
      </c>
      <c r="G205" s="24" t="s">
        <v>169</v>
      </c>
    </row>
    <row r="206" spans="1:7" x14ac:dyDescent="0.2">
      <c r="A206" s="48">
        <v>2016</v>
      </c>
      <c r="B206" s="48">
        <v>12</v>
      </c>
      <c r="C206" s="43">
        <v>2</v>
      </c>
      <c r="D206" s="24" t="s">
        <v>4</v>
      </c>
      <c r="E206" s="45">
        <v>3</v>
      </c>
      <c r="F206" s="49" t="s">
        <v>21</v>
      </c>
    </row>
    <row r="207" spans="1:7" x14ac:dyDescent="0.2">
      <c r="A207" s="48">
        <v>2016</v>
      </c>
      <c r="B207" s="48">
        <v>12</v>
      </c>
      <c r="C207" s="43">
        <v>2</v>
      </c>
      <c r="D207" s="24" t="s">
        <v>172</v>
      </c>
      <c r="E207" s="45">
        <v>31.53</v>
      </c>
      <c r="F207" s="49" t="s">
        <v>816</v>
      </c>
      <c r="G207" s="24" t="s">
        <v>173</v>
      </c>
    </row>
    <row r="208" spans="1:7" x14ac:dyDescent="0.2">
      <c r="A208" s="48">
        <v>2016</v>
      </c>
      <c r="B208" s="48">
        <v>12</v>
      </c>
      <c r="C208" s="43">
        <v>2</v>
      </c>
      <c r="D208" s="24" t="s">
        <v>201</v>
      </c>
      <c r="E208" s="45">
        <v>5.29</v>
      </c>
      <c r="F208" s="49" t="s">
        <v>8</v>
      </c>
    </row>
    <row r="209" spans="1:7" x14ac:dyDescent="0.2">
      <c r="A209" s="48">
        <v>2016</v>
      </c>
      <c r="B209" s="48">
        <v>12</v>
      </c>
      <c r="C209" s="43">
        <v>3</v>
      </c>
      <c r="D209" s="24" t="s">
        <v>194</v>
      </c>
      <c r="E209" s="45">
        <v>3.85</v>
      </c>
      <c r="F209" s="49" t="s">
        <v>8</v>
      </c>
      <c r="G209" s="24" t="s">
        <v>195</v>
      </c>
    </row>
    <row r="210" spans="1:7" x14ac:dyDescent="0.2">
      <c r="A210" s="48">
        <v>2016</v>
      </c>
      <c r="B210" s="48">
        <v>12</v>
      </c>
      <c r="C210" s="43">
        <v>3</v>
      </c>
      <c r="D210" s="24" t="s">
        <v>197</v>
      </c>
      <c r="E210" s="45">
        <v>8.6999999999999993</v>
      </c>
      <c r="F210" s="49" t="s">
        <v>11</v>
      </c>
    </row>
    <row r="211" spans="1:7" x14ac:dyDescent="0.2">
      <c r="A211" s="48">
        <v>2016</v>
      </c>
      <c r="B211" s="48">
        <v>12</v>
      </c>
      <c r="C211" s="43">
        <v>3</v>
      </c>
      <c r="D211" s="24" t="s">
        <v>196</v>
      </c>
      <c r="E211" s="45">
        <v>14.71</v>
      </c>
      <c r="F211" s="49" t="s">
        <v>8</v>
      </c>
    </row>
    <row r="212" spans="1:7" x14ac:dyDescent="0.2">
      <c r="A212" s="48">
        <v>2016</v>
      </c>
      <c r="B212" s="48">
        <v>12</v>
      </c>
      <c r="C212" s="43">
        <v>3</v>
      </c>
      <c r="D212" s="24" t="s">
        <v>202</v>
      </c>
      <c r="E212" s="45">
        <v>39.549999999999997</v>
      </c>
      <c r="F212" s="49" t="s">
        <v>7</v>
      </c>
    </row>
    <row r="213" spans="1:7" x14ac:dyDescent="0.2">
      <c r="A213" s="48">
        <v>2016</v>
      </c>
      <c r="B213" s="48">
        <v>12</v>
      </c>
      <c r="C213" s="43">
        <v>3</v>
      </c>
      <c r="D213" s="24" t="s">
        <v>203</v>
      </c>
      <c r="E213" s="45">
        <v>12.04</v>
      </c>
      <c r="F213" s="49" t="s">
        <v>7</v>
      </c>
      <c r="G213" s="24" t="s">
        <v>204</v>
      </c>
    </row>
    <row r="214" spans="1:7" x14ac:dyDescent="0.2">
      <c r="A214" s="48">
        <v>2016</v>
      </c>
      <c r="B214" s="48">
        <v>12</v>
      </c>
      <c r="C214" s="43">
        <v>3</v>
      </c>
      <c r="D214" s="24" t="s">
        <v>205</v>
      </c>
      <c r="E214" s="45">
        <v>32.25</v>
      </c>
      <c r="F214" s="49" t="s">
        <v>7</v>
      </c>
    </row>
    <row r="215" spans="1:7" x14ac:dyDescent="0.2">
      <c r="A215" s="48">
        <v>2016</v>
      </c>
      <c r="B215" s="48">
        <v>12</v>
      </c>
      <c r="C215" s="43">
        <v>4</v>
      </c>
      <c r="D215" s="24" t="s">
        <v>191</v>
      </c>
      <c r="E215" s="45">
        <v>30</v>
      </c>
      <c r="F215" s="49" t="s">
        <v>11</v>
      </c>
    </row>
    <row r="216" spans="1:7" x14ac:dyDescent="0.2">
      <c r="A216" s="48">
        <v>2016</v>
      </c>
      <c r="B216" s="48">
        <v>12</v>
      </c>
      <c r="C216" s="43">
        <v>5</v>
      </c>
      <c r="D216" s="24" t="s">
        <v>189</v>
      </c>
      <c r="E216" s="45">
        <v>3.2</v>
      </c>
      <c r="F216" s="49" t="s">
        <v>78</v>
      </c>
    </row>
    <row r="217" spans="1:7" x14ac:dyDescent="0.2">
      <c r="A217" s="48">
        <v>2016</v>
      </c>
      <c r="B217" s="48">
        <v>12</v>
      </c>
      <c r="C217" s="43">
        <v>5</v>
      </c>
      <c r="D217" s="24" t="s">
        <v>190</v>
      </c>
      <c r="E217" s="45">
        <v>5</v>
      </c>
      <c r="F217" s="49" t="s">
        <v>8</v>
      </c>
    </row>
    <row r="218" spans="1:7" x14ac:dyDescent="0.2">
      <c r="A218" s="48">
        <v>2016</v>
      </c>
      <c r="B218" s="48">
        <v>12</v>
      </c>
      <c r="C218" s="43">
        <v>5</v>
      </c>
      <c r="D218" s="24" t="s">
        <v>192</v>
      </c>
      <c r="E218" s="45">
        <v>15.76</v>
      </c>
      <c r="F218" s="49" t="s">
        <v>6</v>
      </c>
      <c r="G218" s="24" t="s">
        <v>193</v>
      </c>
    </row>
    <row r="219" spans="1:7" x14ac:dyDescent="0.2">
      <c r="A219" s="48">
        <v>2016</v>
      </c>
      <c r="B219" s="48">
        <v>12</v>
      </c>
      <c r="C219" s="43">
        <v>5</v>
      </c>
      <c r="D219" s="24" t="s">
        <v>206</v>
      </c>
      <c r="E219" s="45">
        <v>82.49</v>
      </c>
      <c r="F219" s="49" t="s">
        <v>7</v>
      </c>
      <c r="G219" s="24" t="s">
        <v>207</v>
      </c>
    </row>
    <row r="220" spans="1:7" x14ac:dyDescent="0.2">
      <c r="A220" s="48">
        <v>2016</v>
      </c>
      <c r="B220" s="48">
        <v>12</v>
      </c>
      <c r="C220" s="43">
        <v>6</v>
      </c>
      <c r="D220" s="24" t="s">
        <v>171</v>
      </c>
      <c r="E220" s="45">
        <v>1.8</v>
      </c>
      <c r="F220" s="49" t="s">
        <v>78</v>
      </c>
    </row>
    <row r="221" spans="1:7" x14ac:dyDescent="0.2">
      <c r="A221" s="48">
        <v>2016</v>
      </c>
      <c r="B221" s="48">
        <v>12</v>
      </c>
      <c r="C221" s="43">
        <v>7</v>
      </c>
      <c r="D221" s="24" t="s">
        <v>210</v>
      </c>
      <c r="E221" s="45">
        <v>2.96</v>
      </c>
      <c r="F221" s="49" t="s">
        <v>8</v>
      </c>
    </row>
    <row r="222" spans="1:7" x14ac:dyDescent="0.2">
      <c r="A222" s="48">
        <v>2016</v>
      </c>
      <c r="B222" s="48">
        <v>12</v>
      </c>
      <c r="C222" s="43">
        <v>7</v>
      </c>
      <c r="D222" s="24" t="s">
        <v>19</v>
      </c>
      <c r="E222" s="45">
        <v>33.299999999999997</v>
      </c>
      <c r="F222" s="49" t="s">
        <v>6</v>
      </c>
    </row>
    <row r="223" spans="1:7" x14ac:dyDescent="0.2">
      <c r="A223" s="48">
        <v>2016</v>
      </c>
      <c r="B223" s="48">
        <v>12</v>
      </c>
      <c r="C223" s="43">
        <v>8</v>
      </c>
      <c r="D223" s="24" t="s">
        <v>211</v>
      </c>
      <c r="E223" s="45">
        <v>6.5</v>
      </c>
      <c r="F223" s="49" t="s">
        <v>32</v>
      </c>
      <c r="G223" s="24" t="s">
        <v>219</v>
      </c>
    </row>
    <row r="224" spans="1:7" x14ac:dyDescent="0.2">
      <c r="A224" s="48">
        <v>2016</v>
      </c>
      <c r="B224" s="48">
        <v>12</v>
      </c>
      <c r="C224" s="43">
        <v>8</v>
      </c>
      <c r="D224" s="24" t="s">
        <v>208</v>
      </c>
      <c r="E224" s="45">
        <v>20</v>
      </c>
      <c r="F224" s="49" t="s">
        <v>7</v>
      </c>
      <c r="G224" s="24" t="s">
        <v>209</v>
      </c>
    </row>
    <row r="225" spans="1:7" x14ac:dyDescent="0.2">
      <c r="A225" s="48">
        <v>2016</v>
      </c>
      <c r="B225" s="48">
        <v>12</v>
      </c>
      <c r="C225" s="43">
        <v>8</v>
      </c>
      <c r="D225" s="24" t="s">
        <v>171</v>
      </c>
      <c r="E225" s="45">
        <v>1.8</v>
      </c>
      <c r="F225" s="49" t="s">
        <v>78</v>
      </c>
    </row>
    <row r="226" spans="1:7" x14ac:dyDescent="0.2">
      <c r="A226" s="48">
        <v>2016</v>
      </c>
      <c r="B226" s="48">
        <v>12</v>
      </c>
      <c r="C226" s="43">
        <v>9</v>
      </c>
      <c r="D226" s="24" t="s">
        <v>201</v>
      </c>
      <c r="E226" s="45">
        <v>5.29</v>
      </c>
      <c r="F226" s="49" t="s">
        <v>8</v>
      </c>
    </row>
    <row r="227" spans="1:7" x14ac:dyDescent="0.2">
      <c r="A227" s="48">
        <v>2016</v>
      </c>
      <c r="B227" s="48">
        <v>12</v>
      </c>
      <c r="C227" s="43">
        <v>10</v>
      </c>
      <c r="D227" s="24" t="s">
        <v>212</v>
      </c>
      <c r="E227" s="45">
        <v>6.27</v>
      </c>
      <c r="F227" s="49" t="s">
        <v>8</v>
      </c>
    </row>
    <row r="228" spans="1:7" x14ac:dyDescent="0.2">
      <c r="A228" s="48">
        <v>2016</v>
      </c>
      <c r="B228" s="48">
        <v>12</v>
      </c>
      <c r="C228" s="43">
        <v>10</v>
      </c>
      <c r="D228" s="24" t="s">
        <v>171</v>
      </c>
      <c r="E228" s="45">
        <v>1.8</v>
      </c>
      <c r="F228" s="49" t="s">
        <v>78</v>
      </c>
    </row>
    <row r="229" spans="1:7" x14ac:dyDescent="0.2">
      <c r="A229" s="48">
        <v>2016</v>
      </c>
      <c r="B229" s="48">
        <v>12</v>
      </c>
      <c r="C229" s="43">
        <v>11</v>
      </c>
      <c r="D229" s="24" t="s">
        <v>192</v>
      </c>
      <c r="E229" s="45">
        <v>1.98</v>
      </c>
      <c r="F229" s="49" t="s">
        <v>8</v>
      </c>
    </row>
    <row r="230" spans="1:7" x14ac:dyDescent="0.2">
      <c r="A230" s="48">
        <v>2016</v>
      </c>
      <c r="B230" s="48">
        <v>12</v>
      </c>
      <c r="C230" s="43">
        <v>11</v>
      </c>
      <c r="D230" s="24" t="s">
        <v>171</v>
      </c>
      <c r="E230" s="45">
        <v>1.8</v>
      </c>
      <c r="F230" s="49" t="s">
        <v>78</v>
      </c>
    </row>
    <row r="231" spans="1:7" x14ac:dyDescent="0.2">
      <c r="A231" s="48">
        <v>2016</v>
      </c>
      <c r="B231" s="48">
        <v>12</v>
      </c>
      <c r="C231" s="43">
        <v>12</v>
      </c>
      <c r="D231" s="24" t="s">
        <v>192</v>
      </c>
      <c r="E231" s="45">
        <v>1.83</v>
      </c>
      <c r="F231" s="49" t="s">
        <v>6</v>
      </c>
    </row>
    <row r="232" spans="1:7" x14ac:dyDescent="0.2">
      <c r="A232" s="48">
        <v>2016</v>
      </c>
      <c r="B232" s="48">
        <v>12</v>
      </c>
      <c r="C232" s="43">
        <v>12</v>
      </c>
      <c r="D232" s="24" t="s">
        <v>213</v>
      </c>
      <c r="E232" s="45">
        <v>16.55</v>
      </c>
      <c r="F232" s="49" t="s">
        <v>8</v>
      </c>
      <c r="G232" s="24" t="s">
        <v>214</v>
      </c>
    </row>
    <row r="233" spans="1:7" x14ac:dyDescent="0.2">
      <c r="A233" s="48">
        <v>2016</v>
      </c>
      <c r="B233" s="48">
        <v>12</v>
      </c>
      <c r="C233" s="43">
        <v>13</v>
      </c>
      <c r="D233" s="24" t="s">
        <v>48</v>
      </c>
      <c r="E233" s="45">
        <v>9.32</v>
      </c>
      <c r="F233" s="49" t="s">
        <v>5</v>
      </c>
      <c r="G233" s="24" t="s">
        <v>215</v>
      </c>
    </row>
    <row r="234" spans="1:7" x14ac:dyDescent="0.2">
      <c r="A234" s="48">
        <v>2016</v>
      </c>
      <c r="B234" s="48">
        <v>12</v>
      </c>
      <c r="C234" s="43">
        <v>14</v>
      </c>
      <c r="D234" s="24" t="s">
        <v>192</v>
      </c>
      <c r="E234" s="45">
        <v>8.49</v>
      </c>
      <c r="F234" s="49" t="s">
        <v>6</v>
      </c>
      <c r="G234" s="24" t="s">
        <v>216</v>
      </c>
    </row>
    <row r="235" spans="1:7" x14ac:dyDescent="0.2">
      <c r="A235" s="48">
        <v>2016</v>
      </c>
      <c r="B235" s="48">
        <v>12</v>
      </c>
      <c r="C235" s="43">
        <v>14</v>
      </c>
      <c r="D235" s="24" t="s">
        <v>217</v>
      </c>
      <c r="E235" s="45">
        <v>13.87</v>
      </c>
      <c r="F235" s="49" t="s">
        <v>8</v>
      </c>
    </row>
    <row r="236" spans="1:7" x14ac:dyDescent="0.2">
      <c r="A236" s="48">
        <v>2016</v>
      </c>
      <c r="B236" s="48">
        <v>12</v>
      </c>
      <c r="C236" s="43">
        <v>14</v>
      </c>
      <c r="D236" s="24" t="s">
        <v>192</v>
      </c>
      <c r="E236" s="45">
        <v>4.6500000000000004</v>
      </c>
      <c r="F236" s="49" t="s">
        <v>8</v>
      </c>
      <c r="G236" s="24" t="s">
        <v>218</v>
      </c>
    </row>
    <row r="237" spans="1:7" x14ac:dyDescent="0.2">
      <c r="A237" s="48">
        <v>2016</v>
      </c>
      <c r="B237" s="48">
        <v>12</v>
      </c>
      <c r="C237" s="43">
        <v>14</v>
      </c>
      <c r="D237" s="24" t="s">
        <v>171</v>
      </c>
      <c r="E237" s="45">
        <v>1.8</v>
      </c>
      <c r="F237" s="49" t="s">
        <v>78</v>
      </c>
    </row>
    <row r="238" spans="1:7" x14ac:dyDescent="0.2">
      <c r="A238" s="48">
        <v>2016</v>
      </c>
      <c r="B238" s="48">
        <v>12</v>
      </c>
      <c r="C238" s="43">
        <v>14</v>
      </c>
      <c r="D238" s="24" t="s">
        <v>19</v>
      </c>
      <c r="E238" s="45">
        <v>31.25</v>
      </c>
      <c r="F238" s="52" t="s">
        <v>6</v>
      </c>
    </row>
    <row r="239" spans="1:7" x14ac:dyDescent="0.2">
      <c r="A239" s="48">
        <v>2016</v>
      </c>
      <c r="B239" s="48">
        <v>12</v>
      </c>
      <c r="C239" s="43">
        <v>15</v>
      </c>
      <c r="D239" s="24" t="s">
        <v>4</v>
      </c>
      <c r="E239" s="45">
        <v>2</v>
      </c>
      <c r="F239" s="52" t="s">
        <v>21</v>
      </c>
    </row>
    <row r="240" spans="1:7" x14ac:dyDescent="0.2">
      <c r="A240" s="48">
        <v>2016</v>
      </c>
      <c r="B240" s="48">
        <v>12</v>
      </c>
      <c r="C240" s="43">
        <v>15</v>
      </c>
      <c r="D240" s="24" t="s">
        <v>171</v>
      </c>
      <c r="E240" s="45">
        <v>1.8</v>
      </c>
      <c r="F240" s="52" t="s">
        <v>78</v>
      </c>
    </row>
    <row r="241" spans="1:7" x14ac:dyDescent="0.2">
      <c r="A241" s="48">
        <v>2016</v>
      </c>
      <c r="B241" s="48">
        <v>12</v>
      </c>
      <c r="C241" s="43">
        <v>15</v>
      </c>
      <c r="D241" s="24" t="s">
        <v>192</v>
      </c>
      <c r="E241" s="45">
        <v>1.18</v>
      </c>
      <c r="F241" s="52" t="s">
        <v>6</v>
      </c>
      <c r="G241" s="24" t="s">
        <v>220</v>
      </c>
    </row>
    <row r="242" spans="1:7" x14ac:dyDescent="0.2">
      <c r="A242" s="48">
        <v>2016</v>
      </c>
      <c r="B242" s="48">
        <v>12</v>
      </c>
      <c r="C242" s="43">
        <v>16</v>
      </c>
      <c r="D242" s="24" t="s">
        <v>221</v>
      </c>
      <c r="E242" s="45">
        <v>10.86</v>
      </c>
      <c r="F242" s="49" t="s">
        <v>8</v>
      </c>
    </row>
    <row r="243" spans="1:7" x14ac:dyDescent="0.2">
      <c r="A243" s="48">
        <v>2016</v>
      </c>
      <c r="B243" s="48">
        <v>12</v>
      </c>
      <c r="C243" s="43">
        <v>16</v>
      </c>
      <c r="D243" s="24" t="s">
        <v>19</v>
      </c>
      <c r="E243" s="45">
        <v>7.18</v>
      </c>
      <c r="F243" s="49" t="s">
        <v>6</v>
      </c>
    </row>
    <row r="244" spans="1:7" x14ac:dyDescent="0.2">
      <c r="A244" s="48">
        <v>2016</v>
      </c>
      <c r="B244" s="48">
        <v>12</v>
      </c>
      <c r="C244" s="43">
        <v>17</v>
      </c>
      <c r="D244" s="24" t="s">
        <v>222</v>
      </c>
      <c r="E244" s="45">
        <v>5.64</v>
      </c>
      <c r="F244" s="49" t="s">
        <v>8</v>
      </c>
    </row>
    <row r="245" spans="1:7" x14ac:dyDescent="0.2">
      <c r="A245" s="48">
        <v>2016</v>
      </c>
      <c r="B245" s="48">
        <v>12</v>
      </c>
      <c r="C245" s="43">
        <v>17</v>
      </c>
      <c r="D245" s="24" t="s">
        <v>223</v>
      </c>
      <c r="E245" s="45">
        <v>2</v>
      </c>
      <c r="F245" s="49" t="s">
        <v>78</v>
      </c>
    </row>
    <row r="246" spans="1:7" x14ac:dyDescent="0.2">
      <c r="A246" s="48">
        <v>2016</v>
      </c>
      <c r="B246" s="48">
        <v>12</v>
      </c>
      <c r="C246" s="43">
        <v>18</v>
      </c>
      <c r="D246" s="24" t="s">
        <v>223</v>
      </c>
      <c r="E246" s="45">
        <v>2</v>
      </c>
      <c r="F246" s="49" t="s">
        <v>78</v>
      </c>
    </row>
    <row r="247" spans="1:7" x14ac:dyDescent="0.2">
      <c r="A247" s="48">
        <v>2016</v>
      </c>
      <c r="B247" s="48">
        <v>12</v>
      </c>
      <c r="C247" s="43">
        <v>19</v>
      </c>
      <c r="D247" s="24" t="s">
        <v>225</v>
      </c>
      <c r="E247" s="45">
        <v>26.68</v>
      </c>
      <c r="F247" s="49" t="s">
        <v>8</v>
      </c>
    </row>
    <row r="248" spans="1:7" x14ac:dyDescent="0.2">
      <c r="A248" s="48">
        <v>2016</v>
      </c>
      <c r="B248" s="48">
        <v>12</v>
      </c>
      <c r="C248" s="43">
        <v>19</v>
      </c>
      <c r="D248" s="24" t="s">
        <v>226</v>
      </c>
      <c r="E248" s="45">
        <v>20</v>
      </c>
      <c r="F248" s="49" t="s">
        <v>11</v>
      </c>
    </row>
    <row r="249" spans="1:7" x14ac:dyDescent="0.2">
      <c r="A249" s="48">
        <v>2016</v>
      </c>
      <c r="B249" s="48">
        <v>12</v>
      </c>
      <c r="C249" s="43">
        <v>20</v>
      </c>
      <c r="D249" s="24" t="s">
        <v>224</v>
      </c>
      <c r="E249" s="45">
        <v>20</v>
      </c>
      <c r="F249" s="49" t="s">
        <v>816</v>
      </c>
    </row>
    <row r="250" spans="1:7" x14ac:dyDescent="0.2">
      <c r="A250" s="48">
        <v>2016</v>
      </c>
      <c r="B250" s="48">
        <v>12</v>
      </c>
      <c r="C250" s="43">
        <v>20</v>
      </c>
      <c r="D250" s="24" t="s">
        <v>227</v>
      </c>
      <c r="E250" s="45">
        <v>3.8</v>
      </c>
      <c r="F250" s="49" t="s">
        <v>11</v>
      </c>
    </row>
    <row r="251" spans="1:7" x14ac:dyDescent="0.2">
      <c r="A251" s="48">
        <v>2016</v>
      </c>
      <c r="B251" s="48">
        <v>12</v>
      </c>
      <c r="C251" s="43">
        <v>20</v>
      </c>
      <c r="D251" s="24" t="s">
        <v>228</v>
      </c>
      <c r="E251" s="45">
        <v>43.08</v>
      </c>
      <c r="F251" s="49" t="s">
        <v>8</v>
      </c>
      <c r="G251" s="24" t="s">
        <v>229</v>
      </c>
    </row>
    <row r="252" spans="1:7" x14ac:dyDescent="0.2">
      <c r="A252" s="48">
        <v>2016</v>
      </c>
      <c r="B252" s="48">
        <v>12</v>
      </c>
      <c r="C252" s="43">
        <v>21</v>
      </c>
      <c r="D252" s="24" t="s">
        <v>243</v>
      </c>
      <c r="E252" s="45">
        <v>20</v>
      </c>
      <c r="F252" s="49" t="s">
        <v>11</v>
      </c>
      <c r="G252" s="24" t="s">
        <v>234</v>
      </c>
    </row>
    <row r="253" spans="1:7" x14ac:dyDescent="0.2">
      <c r="A253" s="48">
        <v>2016</v>
      </c>
      <c r="B253" s="48">
        <v>12</v>
      </c>
      <c r="C253" s="43">
        <v>22</v>
      </c>
      <c r="D253" s="24" t="s">
        <v>235</v>
      </c>
      <c r="E253" s="45">
        <v>12.26</v>
      </c>
      <c r="F253" s="49" t="s">
        <v>8</v>
      </c>
    </row>
    <row r="254" spans="1:7" x14ac:dyDescent="0.2">
      <c r="A254" s="48">
        <v>2016</v>
      </c>
      <c r="B254" s="48">
        <v>12</v>
      </c>
      <c r="C254" s="43">
        <v>22</v>
      </c>
      <c r="D254" s="24" t="s">
        <v>231</v>
      </c>
      <c r="E254" s="45">
        <v>18.89</v>
      </c>
      <c r="F254" s="49" t="s">
        <v>7</v>
      </c>
      <c r="G254" s="24" t="s">
        <v>232</v>
      </c>
    </row>
    <row r="255" spans="1:7" x14ac:dyDescent="0.2">
      <c r="A255" s="48">
        <v>2016</v>
      </c>
      <c r="B255" s="48">
        <v>12</v>
      </c>
      <c r="C255" s="43">
        <v>22</v>
      </c>
      <c r="D255" s="24" t="s">
        <v>233</v>
      </c>
      <c r="E255" s="45">
        <v>7.9</v>
      </c>
      <c r="F255" s="49" t="s">
        <v>32</v>
      </c>
    </row>
    <row r="256" spans="1:7" x14ac:dyDescent="0.2">
      <c r="A256" s="48">
        <v>2016</v>
      </c>
      <c r="B256" s="48">
        <v>12</v>
      </c>
      <c r="C256" s="43">
        <v>22</v>
      </c>
      <c r="D256" s="24" t="s">
        <v>236</v>
      </c>
      <c r="E256" s="45">
        <v>1.75</v>
      </c>
      <c r="F256" s="49" t="s">
        <v>78</v>
      </c>
    </row>
    <row r="257" spans="1:7" x14ac:dyDescent="0.2">
      <c r="A257" s="48">
        <v>2016</v>
      </c>
      <c r="B257" s="48">
        <v>12</v>
      </c>
      <c r="C257" s="43">
        <v>22</v>
      </c>
      <c r="D257" s="24" t="s">
        <v>50</v>
      </c>
      <c r="E257" s="45">
        <v>9.99</v>
      </c>
      <c r="F257" s="49" t="s">
        <v>3</v>
      </c>
    </row>
    <row r="258" spans="1:7" x14ac:dyDescent="0.2">
      <c r="A258" s="48">
        <v>2016</v>
      </c>
      <c r="B258" s="48">
        <v>12</v>
      </c>
      <c r="C258" s="43">
        <v>23</v>
      </c>
      <c r="D258" s="24" t="s">
        <v>237</v>
      </c>
      <c r="E258" s="45">
        <v>27.25</v>
      </c>
      <c r="F258" s="49" t="s">
        <v>6</v>
      </c>
    </row>
    <row r="259" spans="1:7" x14ac:dyDescent="0.2">
      <c r="A259" s="48">
        <v>2016</v>
      </c>
      <c r="B259" s="48">
        <v>12</v>
      </c>
      <c r="C259" s="43">
        <v>24</v>
      </c>
      <c r="D259" s="24" t="s">
        <v>238</v>
      </c>
      <c r="E259" s="45">
        <v>11.16</v>
      </c>
      <c r="F259" s="49" t="s">
        <v>8</v>
      </c>
    </row>
    <row r="260" spans="1:7" x14ac:dyDescent="0.2">
      <c r="A260" s="48">
        <v>2016</v>
      </c>
      <c r="B260" s="48">
        <v>12</v>
      </c>
      <c r="C260" s="43">
        <v>26</v>
      </c>
      <c r="D260" s="24" t="s">
        <v>19</v>
      </c>
      <c r="E260" s="45">
        <v>1.25</v>
      </c>
      <c r="F260" s="49" t="s">
        <v>6</v>
      </c>
    </row>
    <row r="261" spans="1:7" x14ac:dyDescent="0.2">
      <c r="A261" s="48">
        <v>2016</v>
      </c>
      <c r="B261" s="48">
        <v>12</v>
      </c>
      <c r="C261" s="43">
        <v>26</v>
      </c>
      <c r="D261" s="24" t="s">
        <v>230</v>
      </c>
      <c r="E261" s="45">
        <v>16.95</v>
      </c>
      <c r="F261" s="49" t="s">
        <v>7</v>
      </c>
    </row>
    <row r="262" spans="1:7" x14ac:dyDescent="0.2">
      <c r="A262" s="48">
        <v>2016</v>
      </c>
      <c r="B262" s="48">
        <v>12</v>
      </c>
      <c r="C262" s="43">
        <v>27</v>
      </c>
      <c r="D262" s="24" t="s">
        <v>240</v>
      </c>
      <c r="E262" s="45">
        <v>18.190000000000001</v>
      </c>
      <c r="F262" s="49" t="s">
        <v>8</v>
      </c>
    </row>
    <row r="263" spans="1:7" x14ac:dyDescent="0.2">
      <c r="A263" s="48">
        <v>2016</v>
      </c>
      <c r="B263" s="48">
        <v>12</v>
      </c>
      <c r="C263" s="43">
        <v>27</v>
      </c>
      <c r="D263" s="24" t="s">
        <v>241</v>
      </c>
      <c r="E263" s="45">
        <v>17.29</v>
      </c>
      <c r="F263" s="49" t="s">
        <v>7</v>
      </c>
      <c r="G263" s="24" t="s">
        <v>242</v>
      </c>
    </row>
    <row r="264" spans="1:7" x14ac:dyDescent="0.2">
      <c r="A264" s="48">
        <v>2016</v>
      </c>
      <c r="B264" s="48">
        <v>12</v>
      </c>
      <c r="C264" s="43">
        <v>27</v>
      </c>
      <c r="D264" s="24" t="s">
        <v>246</v>
      </c>
      <c r="E264" s="45">
        <v>1</v>
      </c>
      <c r="F264" s="49" t="s">
        <v>816</v>
      </c>
    </row>
    <row r="265" spans="1:7" x14ac:dyDescent="0.2">
      <c r="A265" s="48">
        <v>2016</v>
      </c>
      <c r="B265" s="48">
        <v>12</v>
      </c>
      <c r="C265" s="43">
        <v>27</v>
      </c>
      <c r="D265" s="24" t="s">
        <v>243</v>
      </c>
      <c r="E265" s="45">
        <v>20.25</v>
      </c>
      <c r="F265" s="52" t="s">
        <v>11</v>
      </c>
    </row>
    <row r="266" spans="1:7" x14ac:dyDescent="0.2">
      <c r="A266" s="48">
        <v>2016</v>
      </c>
      <c r="B266" s="48">
        <v>12</v>
      </c>
      <c r="C266" s="43">
        <v>28</v>
      </c>
      <c r="D266" s="24" t="s">
        <v>244</v>
      </c>
      <c r="E266" s="45">
        <v>133.34</v>
      </c>
      <c r="F266" s="52" t="s">
        <v>32</v>
      </c>
    </row>
    <row r="267" spans="1:7" x14ac:dyDescent="0.2">
      <c r="A267" s="48">
        <v>2016</v>
      </c>
      <c r="B267" s="48">
        <v>12</v>
      </c>
      <c r="C267" s="43">
        <v>29</v>
      </c>
      <c r="D267" s="24" t="s">
        <v>241</v>
      </c>
      <c r="E267" s="45">
        <v>17.29</v>
      </c>
      <c r="F267" s="49" t="s">
        <v>7</v>
      </c>
      <c r="G267" s="24" t="s">
        <v>242</v>
      </c>
    </row>
    <row r="268" spans="1:7" x14ac:dyDescent="0.2">
      <c r="A268" s="48">
        <v>2016</v>
      </c>
      <c r="B268" s="48">
        <v>12</v>
      </c>
      <c r="C268" s="43">
        <v>29</v>
      </c>
      <c r="D268" s="24" t="s">
        <v>245</v>
      </c>
      <c r="E268" s="45">
        <v>25.07</v>
      </c>
      <c r="F268" s="52" t="s">
        <v>8</v>
      </c>
    </row>
    <row r="269" spans="1:7" x14ac:dyDescent="0.2">
      <c r="A269" s="48">
        <v>2016</v>
      </c>
      <c r="B269" s="48">
        <v>12</v>
      </c>
      <c r="C269" s="43">
        <v>29</v>
      </c>
      <c r="D269" s="24" t="s">
        <v>246</v>
      </c>
      <c r="E269" s="45">
        <v>1</v>
      </c>
      <c r="F269" s="52" t="s">
        <v>816</v>
      </c>
    </row>
    <row r="270" spans="1:7" x14ac:dyDescent="0.2">
      <c r="A270" s="48">
        <v>2016</v>
      </c>
      <c r="B270" s="48">
        <v>12</v>
      </c>
      <c r="C270" s="43">
        <v>29</v>
      </c>
      <c r="D270" s="24" t="s">
        <v>247</v>
      </c>
      <c r="E270" s="45">
        <v>2.15</v>
      </c>
      <c r="F270" s="52" t="s">
        <v>78</v>
      </c>
    </row>
    <row r="271" spans="1:7" x14ac:dyDescent="0.2">
      <c r="A271" s="48">
        <v>2016</v>
      </c>
      <c r="B271" s="48">
        <v>12</v>
      </c>
      <c r="C271" s="43">
        <v>29</v>
      </c>
      <c r="D271" s="24" t="s">
        <v>248</v>
      </c>
      <c r="E271" s="45">
        <v>30.5</v>
      </c>
      <c r="F271" s="52" t="s">
        <v>8</v>
      </c>
    </row>
    <row r="272" spans="1:7" x14ac:dyDescent="0.2">
      <c r="A272" s="48">
        <v>2016</v>
      </c>
      <c r="B272" s="48">
        <v>12</v>
      </c>
      <c r="C272" s="43">
        <v>30</v>
      </c>
      <c r="D272" s="24" t="s">
        <v>249</v>
      </c>
      <c r="E272" s="45">
        <v>17.82</v>
      </c>
      <c r="F272" s="52" t="s">
        <v>8</v>
      </c>
      <c r="G272" s="24" t="s">
        <v>251</v>
      </c>
    </row>
    <row r="273" spans="1:7" x14ac:dyDescent="0.2">
      <c r="A273" s="48">
        <v>2016</v>
      </c>
      <c r="B273" s="48">
        <v>12</v>
      </c>
      <c r="C273" s="43">
        <v>30</v>
      </c>
      <c r="D273" s="24" t="s">
        <v>250</v>
      </c>
      <c r="E273" s="45">
        <v>4</v>
      </c>
      <c r="F273" s="52" t="s">
        <v>8</v>
      </c>
      <c r="G273" s="24" t="s">
        <v>251</v>
      </c>
    </row>
    <row r="274" spans="1:7" x14ac:dyDescent="0.2">
      <c r="A274" s="48">
        <v>2016</v>
      </c>
      <c r="B274" s="48">
        <v>12</v>
      </c>
      <c r="C274" s="43">
        <v>30</v>
      </c>
      <c r="D274" s="24" t="s">
        <v>254</v>
      </c>
      <c r="E274" s="45">
        <v>32.71</v>
      </c>
      <c r="F274" s="52" t="s">
        <v>11</v>
      </c>
    </row>
    <row r="275" spans="1:7" x14ac:dyDescent="0.2">
      <c r="A275" s="48">
        <v>2016</v>
      </c>
      <c r="B275" s="48">
        <v>12</v>
      </c>
      <c r="C275" s="43">
        <v>30</v>
      </c>
      <c r="D275" s="24" t="s">
        <v>252</v>
      </c>
      <c r="E275" s="45">
        <v>4.96</v>
      </c>
      <c r="F275" s="52" t="s">
        <v>78</v>
      </c>
    </row>
    <row r="276" spans="1:7" x14ac:dyDescent="0.2">
      <c r="A276" s="48">
        <v>2016</v>
      </c>
      <c r="B276" s="48">
        <v>12</v>
      </c>
      <c r="C276" s="43">
        <v>31</v>
      </c>
      <c r="D276" s="24" t="s">
        <v>253</v>
      </c>
      <c r="E276" s="45">
        <v>7.83</v>
      </c>
      <c r="F276" s="52" t="s">
        <v>6</v>
      </c>
    </row>
    <row r="277" spans="1:7" x14ac:dyDescent="0.2">
      <c r="A277" s="48">
        <v>2016</v>
      </c>
      <c r="B277" s="48">
        <v>12</v>
      </c>
      <c r="C277" s="43">
        <v>31</v>
      </c>
      <c r="D277" s="24" t="s">
        <v>239</v>
      </c>
      <c r="E277" s="45">
        <v>33.9</v>
      </c>
      <c r="F277" s="52" t="s">
        <v>7</v>
      </c>
    </row>
    <row r="278" spans="1:7" x14ac:dyDescent="0.2">
      <c r="A278" s="48">
        <v>2016</v>
      </c>
      <c r="B278" s="48">
        <v>12</v>
      </c>
      <c r="C278" s="43">
        <v>31</v>
      </c>
      <c r="D278" s="24" t="s">
        <v>106</v>
      </c>
      <c r="E278" s="45">
        <v>8.4</v>
      </c>
      <c r="F278" s="52" t="s">
        <v>9</v>
      </c>
      <c r="G278" s="24" t="s">
        <v>256</v>
      </c>
    </row>
    <row r="279" spans="1:7" x14ac:dyDescent="0.2">
      <c r="A279" s="48">
        <v>2016</v>
      </c>
      <c r="B279" s="48">
        <v>12</v>
      </c>
      <c r="C279" s="43">
        <v>31</v>
      </c>
      <c r="D279" s="24" t="s">
        <v>76</v>
      </c>
      <c r="E279" s="45">
        <v>56.44</v>
      </c>
      <c r="F279" s="52" t="s">
        <v>2</v>
      </c>
      <c r="G279" s="24" t="s">
        <v>255</v>
      </c>
    </row>
    <row r="280" spans="1:7" x14ac:dyDescent="0.2">
      <c r="A280" s="48">
        <v>2017</v>
      </c>
      <c r="B280" s="48">
        <v>1</v>
      </c>
      <c r="C280" s="43">
        <v>1</v>
      </c>
      <c r="D280" s="24" t="s">
        <v>67</v>
      </c>
      <c r="E280" s="45">
        <v>895</v>
      </c>
      <c r="F280" s="52" t="s">
        <v>198</v>
      </c>
      <c r="G280" s="24" t="s">
        <v>255</v>
      </c>
    </row>
    <row r="281" spans="1:7" x14ac:dyDescent="0.2">
      <c r="A281" s="48">
        <v>2017</v>
      </c>
      <c r="B281" s="48">
        <v>1</v>
      </c>
      <c r="C281" s="43">
        <v>1</v>
      </c>
      <c r="D281" s="24" t="s">
        <v>257</v>
      </c>
      <c r="E281" s="45">
        <v>29.29</v>
      </c>
      <c r="F281" s="52" t="s">
        <v>8</v>
      </c>
    </row>
    <row r="282" spans="1:7" x14ac:dyDescent="0.2">
      <c r="A282" s="48">
        <v>2017</v>
      </c>
      <c r="B282" s="48">
        <v>1</v>
      </c>
      <c r="C282" s="43">
        <v>2</v>
      </c>
      <c r="D282" s="24" t="s">
        <v>109</v>
      </c>
      <c r="E282" s="45">
        <v>2.1</v>
      </c>
      <c r="F282" s="52" t="s">
        <v>78</v>
      </c>
    </row>
    <row r="283" spans="1:7" x14ac:dyDescent="0.2">
      <c r="A283" s="48">
        <v>2017</v>
      </c>
      <c r="B283" s="48">
        <v>1</v>
      </c>
      <c r="C283" s="43">
        <v>2</v>
      </c>
      <c r="D283" s="24" t="s">
        <v>226</v>
      </c>
      <c r="E283" s="45">
        <v>20</v>
      </c>
      <c r="F283" s="52" t="s">
        <v>11</v>
      </c>
    </row>
    <row r="284" spans="1:7" x14ac:dyDescent="0.2">
      <c r="A284" s="48">
        <v>2017</v>
      </c>
      <c r="B284" s="48">
        <v>1</v>
      </c>
      <c r="C284" s="43">
        <v>2</v>
      </c>
      <c r="D284" s="24" t="s">
        <v>19</v>
      </c>
      <c r="E284" s="45">
        <v>19.86</v>
      </c>
      <c r="F284" s="52" t="s">
        <v>6</v>
      </c>
    </row>
    <row r="285" spans="1:7" x14ac:dyDescent="0.2">
      <c r="A285" s="53">
        <v>2017</v>
      </c>
      <c r="B285" s="53">
        <v>1</v>
      </c>
      <c r="C285" s="43">
        <v>3</v>
      </c>
      <c r="D285" s="24" t="s">
        <v>498</v>
      </c>
      <c r="E285" s="45">
        <v>15.88</v>
      </c>
      <c r="F285" s="52" t="s">
        <v>497</v>
      </c>
    </row>
    <row r="286" spans="1:7" x14ac:dyDescent="0.2">
      <c r="A286" s="53">
        <v>2017</v>
      </c>
      <c r="B286" s="53">
        <v>1</v>
      </c>
      <c r="C286" s="43">
        <v>3</v>
      </c>
      <c r="D286" s="47" t="s">
        <v>55</v>
      </c>
      <c r="E286" s="54">
        <v>700</v>
      </c>
      <c r="F286" s="52" t="s">
        <v>13</v>
      </c>
    </row>
    <row r="287" spans="1:7" x14ac:dyDescent="0.2">
      <c r="A287" s="53">
        <v>2017</v>
      </c>
      <c r="B287" s="53">
        <v>1</v>
      </c>
      <c r="C287" s="43">
        <v>3</v>
      </c>
      <c r="D287" s="44" t="s">
        <v>138</v>
      </c>
      <c r="E287" s="54">
        <v>5920</v>
      </c>
    </row>
    <row r="288" spans="1:7" x14ac:dyDescent="0.2">
      <c r="A288" s="48">
        <v>2017</v>
      </c>
      <c r="B288" s="48">
        <v>1</v>
      </c>
      <c r="C288" s="43">
        <v>4</v>
      </c>
      <c r="D288" s="24" t="s">
        <v>258</v>
      </c>
      <c r="E288" s="45">
        <v>15</v>
      </c>
      <c r="F288" s="52" t="s">
        <v>7</v>
      </c>
    </row>
    <row r="289" spans="1:7" x14ac:dyDescent="0.2">
      <c r="A289" s="48">
        <v>2017</v>
      </c>
      <c r="B289" s="48">
        <v>1</v>
      </c>
      <c r="C289" s="43">
        <v>4</v>
      </c>
      <c r="D289" s="24" t="s">
        <v>117</v>
      </c>
      <c r="E289" s="45">
        <v>1.6</v>
      </c>
      <c r="F289" s="52" t="s">
        <v>78</v>
      </c>
      <c r="G289" s="24" t="s">
        <v>259</v>
      </c>
    </row>
    <row r="290" spans="1:7" x14ac:dyDescent="0.2">
      <c r="A290" s="48">
        <v>2017</v>
      </c>
      <c r="B290" s="48">
        <v>1</v>
      </c>
      <c r="C290" s="43">
        <v>4</v>
      </c>
      <c r="D290" s="24" t="s">
        <v>260</v>
      </c>
      <c r="E290" s="45">
        <v>48.18</v>
      </c>
      <c r="F290" s="52" t="s">
        <v>7</v>
      </c>
      <c r="G290" s="24" t="s">
        <v>261</v>
      </c>
    </row>
    <row r="291" spans="1:7" x14ac:dyDescent="0.2">
      <c r="A291" s="48">
        <v>2017</v>
      </c>
      <c r="B291" s="48">
        <v>1</v>
      </c>
      <c r="C291" s="43">
        <v>4</v>
      </c>
      <c r="D291" s="24" t="s">
        <v>260</v>
      </c>
      <c r="E291" s="45">
        <v>13.49</v>
      </c>
      <c r="F291" s="52" t="s">
        <v>7</v>
      </c>
      <c r="G291" s="24" t="s">
        <v>262</v>
      </c>
    </row>
    <row r="292" spans="1:7" x14ac:dyDescent="0.2">
      <c r="A292" s="48">
        <v>2017</v>
      </c>
      <c r="B292" s="48">
        <v>1</v>
      </c>
      <c r="C292" s="43">
        <v>5</v>
      </c>
      <c r="D292" s="24" t="s">
        <v>117</v>
      </c>
      <c r="E292" s="45">
        <v>1.5</v>
      </c>
      <c r="F292" s="52" t="s">
        <v>78</v>
      </c>
    </row>
    <row r="293" spans="1:7" x14ac:dyDescent="0.2">
      <c r="A293" s="48">
        <v>2017</v>
      </c>
      <c r="B293" s="48">
        <v>1</v>
      </c>
      <c r="C293" s="43">
        <v>5</v>
      </c>
      <c r="D293" s="24" t="s">
        <v>263</v>
      </c>
      <c r="E293" s="45">
        <v>14.87</v>
      </c>
      <c r="F293" s="52" t="s">
        <v>8</v>
      </c>
    </row>
    <row r="294" spans="1:7" x14ac:dyDescent="0.2">
      <c r="A294" s="48">
        <v>2017</v>
      </c>
      <c r="B294" s="48">
        <v>1</v>
      </c>
      <c r="C294" s="43">
        <v>5</v>
      </c>
      <c r="D294" s="24" t="s">
        <v>274</v>
      </c>
      <c r="E294" s="45">
        <v>105.25</v>
      </c>
      <c r="F294" s="49" t="s">
        <v>13</v>
      </c>
    </row>
    <row r="295" spans="1:7" x14ac:dyDescent="0.2">
      <c r="A295" s="48">
        <v>2017</v>
      </c>
      <c r="B295" s="48">
        <v>1</v>
      </c>
      <c r="C295" s="43">
        <v>6</v>
      </c>
      <c r="D295" s="24" t="s">
        <v>117</v>
      </c>
      <c r="E295" s="45">
        <v>1.5</v>
      </c>
      <c r="F295" s="52" t="s">
        <v>78</v>
      </c>
    </row>
    <row r="296" spans="1:7" x14ac:dyDescent="0.2">
      <c r="A296" s="48">
        <v>2017</v>
      </c>
      <c r="B296" s="48">
        <v>1</v>
      </c>
      <c r="C296" s="43">
        <v>6</v>
      </c>
      <c r="D296" s="24" t="s">
        <v>264</v>
      </c>
      <c r="E296" s="45">
        <v>6.49</v>
      </c>
      <c r="F296" s="52" t="s">
        <v>8</v>
      </c>
    </row>
    <row r="297" spans="1:7" x14ac:dyDescent="0.2">
      <c r="A297" s="48">
        <v>2017</v>
      </c>
      <c r="B297" s="48">
        <v>1</v>
      </c>
      <c r="C297" s="43">
        <v>8</v>
      </c>
      <c r="D297" s="24" t="s">
        <v>265</v>
      </c>
      <c r="E297" s="45">
        <v>40</v>
      </c>
      <c r="F297" s="52" t="s">
        <v>11</v>
      </c>
      <c r="G297" s="24" t="s">
        <v>266</v>
      </c>
    </row>
    <row r="298" spans="1:7" x14ac:dyDescent="0.2">
      <c r="A298" s="48">
        <v>2017</v>
      </c>
      <c r="B298" s="48">
        <v>1</v>
      </c>
      <c r="C298" s="43">
        <v>9</v>
      </c>
      <c r="D298" s="24" t="s">
        <v>201</v>
      </c>
      <c r="E298" s="45">
        <v>5.29</v>
      </c>
      <c r="F298" s="49" t="s">
        <v>8</v>
      </c>
    </row>
    <row r="299" spans="1:7" x14ac:dyDescent="0.2">
      <c r="A299" s="48">
        <v>2017</v>
      </c>
      <c r="B299" s="48">
        <v>1</v>
      </c>
      <c r="C299" s="43">
        <v>8</v>
      </c>
      <c r="D299" s="24" t="s">
        <v>19</v>
      </c>
      <c r="E299" s="45">
        <v>49.24</v>
      </c>
      <c r="F299" s="49" t="s">
        <v>6</v>
      </c>
    </row>
    <row r="300" spans="1:7" x14ac:dyDescent="0.2">
      <c r="A300" s="48">
        <v>2017</v>
      </c>
      <c r="B300" s="48">
        <v>1</v>
      </c>
      <c r="C300" s="43">
        <v>10</v>
      </c>
      <c r="D300" s="24" t="s">
        <v>117</v>
      </c>
      <c r="E300" s="45">
        <v>1.5</v>
      </c>
      <c r="F300" s="49" t="s">
        <v>78</v>
      </c>
    </row>
    <row r="301" spans="1:7" x14ac:dyDescent="0.2">
      <c r="A301" s="48">
        <v>2017</v>
      </c>
      <c r="B301" s="48">
        <v>1</v>
      </c>
      <c r="C301" s="43">
        <v>10</v>
      </c>
      <c r="D301" s="24" t="s">
        <v>276</v>
      </c>
      <c r="E301" s="45">
        <v>104.68</v>
      </c>
      <c r="F301" s="49" t="s">
        <v>125</v>
      </c>
      <c r="G301" s="24" t="s">
        <v>279</v>
      </c>
    </row>
    <row r="302" spans="1:7" x14ac:dyDescent="0.2">
      <c r="A302" s="48">
        <v>2017</v>
      </c>
      <c r="B302" s="48">
        <v>1</v>
      </c>
      <c r="C302" s="43">
        <v>10</v>
      </c>
      <c r="D302" s="24" t="s">
        <v>278</v>
      </c>
      <c r="E302" s="45">
        <v>10.64</v>
      </c>
      <c r="F302" s="49" t="s">
        <v>8</v>
      </c>
    </row>
    <row r="303" spans="1:7" x14ac:dyDescent="0.2">
      <c r="A303" s="48">
        <v>2017</v>
      </c>
      <c r="B303" s="48">
        <v>1</v>
      </c>
      <c r="C303" s="43">
        <v>11</v>
      </c>
      <c r="D303" s="24" t="s">
        <v>275</v>
      </c>
      <c r="E303" s="45">
        <v>2.54</v>
      </c>
      <c r="F303" s="49" t="s">
        <v>8</v>
      </c>
    </row>
    <row r="304" spans="1:7" x14ac:dyDescent="0.2">
      <c r="A304" s="48">
        <v>2017</v>
      </c>
      <c r="B304" s="48">
        <v>1</v>
      </c>
      <c r="C304" s="43">
        <v>11</v>
      </c>
      <c r="D304" s="24" t="s">
        <v>277</v>
      </c>
      <c r="E304" s="45">
        <v>33.31</v>
      </c>
      <c r="F304" s="49"/>
      <c r="G304" s="24" t="s">
        <v>702</v>
      </c>
    </row>
    <row r="305" spans="1:7" x14ac:dyDescent="0.2">
      <c r="A305" s="48">
        <v>2017</v>
      </c>
      <c r="B305" s="48">
        <v>1</v>
      </c>
      <c r="C305" s="43">
        <v>11</v>
      </c>
      <c r="D305" s="24" t="s">
        <v>286</v>
      </c>
      <c r="E305" s="45">
        <v>148.4</v>
      </c>
      <c r="F305" s="49" t="s">
        <v>13</v>
      </c>
    </row>
    <row r="306" spans="1:7" x14ac:dyDescent="0.2">
      <c r="A306" s="48">
        <v>2017</v>
      </c>
      <c r="B306" s="48">
        <v>1</v>
      </c>
      <c r="C306" s="43">
        <v>12</v>
      </c>
      <c r="D306" s="24" t="s">
        <v>200</v>
      </c>
      <c r="E306" s="45">
        <v>1.5</v>
      </c>
      <c r="F306" s="49" t="s">
        <v>78</v>
      </c>
    </row>
    <row r="307" spans="1:7" x14ac:dyDescent="0.2">
      <c r="A307" s="48">
        <v>2017</v>
      </c>
      <c r="B307" s="48">
        <v>1</v>
      </c>
      <c r="C307" s="43">
        <v>13</v>
      </c>
      <c r="D307" s="24" t="s">
        <v>243</v>
      </c>
      <c r="E307" s="45">
        <v>20</v>
      </c>
      <c r="F307" s="49" t="s">
        <v>11</v>
      </c>
    </row>
    <row r="308" spans="1:7" x14ac:dyDescent="0.2">
      <c r="A308" s="48">
        <v>2017</v>
      </c>
      <c r="B308" s="48">
        <v>1</v>
      </c>
      <c r="C308" s="43">
        <v>13</v>
      </c>
      <c r="D308" s="24" t="s">
        <v>192</v>
      </c>
      <c r="E308" s="45">
        <v>6.17</v>
      </c>
      <c r="F308" s="49" t="s">
        <v>6</v>
      </c>
      <c r="G308" s="24" t="s">
        <v>218</v>
      </c>
    </row>
    <row r="309" spans="1:7" x14ac:dyDescent="0.2">
      <c r="A309" s="48">
        <v>2017</v>
      </c>
      <c r="B309" s="48">
        <v>1</v>
      </c>
      <c r="C309" s="43">
        <v>13</v>
      </c>
      <c r="D309" s="24" t="s">
        <v>171</v>
      </c>
      <c r="E309" s="45">
        <v>1.8</v>
      </c>
      <c r="F309" s="49" t="s">
        <v>78</v>
      </c>
    </row>
    <row r="310" spans="1:7" x14ac:dyDescent="0.2">
      <c r="A310" s="48">
        <v>2017</v>
      </c>
      <c r="B310" s="48">
        <v>1</v>
      </c>
      <c r="C310" s="43">
        <v>13</v>
      </c>
      <c r="D310" s="24" t="s">
        <v>19</v>
      </c>
      <c r="E310" s="45">
        <v>8.0399999999999991</v>
      </c>
      <c r="F310" s="49" t="s">
        <v>8</v>
      </c>
      <c r="G310" s="24" t="s">
        <v>282</v>
      </c>
    </row>
    <row r="311" spans="1:7" x14ac:dyDescent="0.2">
      <c r="A311" s="48">
        <v>2017</v>
      </c>
      <c r="B311" s="48">
        <v>1</v>
      </c>
      <c r="C311" s="43">
        <v>13</v>
      </c>
      <c r="D311" s="24" t="s">
        <v>284</v>
      </c>
      <c r="E311" s="45">
        <v>44.18</v>
      </c>
      <c r="F311" s="49" t="s">
        <v>8</v>
      </c>
      <c r="G311" s="24" t="s">
        <v>285</v>
      </c>
    </row>
    <row r="312" spans="1:7" x14ac:dyDescent="0.2">
      <c r="A312" s="48">
        <v>2017</v>
      </c>
      <c r="B312" s="48">
        <v>1</v>
      </c>
      <c r="C312" s="43">
        <v>14</v>
      </c>
      <c r="D312" s="24" t="s">
        <v>283</v>
      </c>
      <c r="E312" s="45">
        <v>30</v>
      </c>
      <c r="F312" s="49" t="s">
        <v>11</v>
      </c>
    </row>
    <row r="313" spans="1:7" x14ac:dyDescent="0.2">
      <c r="A313" s="48">
        <v>2017</v>
      </c>
      <c r="B313" s="48">
        <v>1</v>
      </c>
      <c r="C313" s="43">
        <v>14</v>
      </c>
      <c r="D313" s="24" t="s">
        <v>280</v>
      </c>
      <c r="E313" s="45">
        <v>56.5</v>
      </c>
      <c r="F313" s="49" t="s">
        <v>11</v>
      </c>
    </row>
    <row r="314" spans="1:7" x14ac:dyDescent="0.2">
      <c r="A314" s="48">
        <v>2017</v>
      </c>
      <c r="B314" s="48">
        <v>1</v>
      </c>
      <c r="C314" s="43">
        <v>16</v>
      </c>
      <c r="D314" s="24" t="s">
        <v>168</v>
      </c>
      <c r="E314" s="45">
        <v>3.94</v>
      </c>
      <c r="F314" s="49" t="s">
        <v>21</v>
      </c>
      <c r="G314" s="24" t="s">
        <v>290</v>
      </c>
    </row>
    <row r="315" spans="1:7" x14ac:dyDescent="0.2">
      <c r="A315" s="48">
        <v>2017</v>
      </c>
      <c r="B315" s="48">
        <v>1</v>
      </c>
      <c r="C315" s="43">
        <v>16</v>
      </c>
      <c r="D315" s="24" t="s">
        <v>288</v>
      </c>
      <c r="E315" s="45">
        <v>13</v>
      </c>
      <c r="F315" s="49" t="s">
        <v>21</v>
      </c>
      <c r="G315" s="24" t="s">
        <v>289</v>
      </c>
    </row>
    <row r="316" spans="1:7" ht="17" customHeight="1" x14ac:dyDescent="0.2">
      <c r="A316" s="48">
        <v>2017</v>
      </c>
      <c r="B316" s="48">
        <v>1</v>
      </c>
      <c r="C316" s="43">
        <v>16</v>
      </c>
      <c r="D316" s="24" t="s">
        <v>200</v>
      </c>
      <c r="E316" s="45">
        <v>1.5</v>
      </c>
      <c r="F316" s="49" t="s">
        <v>78</v>
      </c>
    </row>
    <row r="317" spans="1:7" ht="17" customHeight="1" x14ac:dyDescent="0.2">
      <c r="A317" s="48">
        <v>2017</v>
      </c>
      <c r="B317" s="48">
        <v>1</v>
      </c>
      <c r="C317" s="43">
        <v>16</v>
      </c>
      <c r="D317" s="24" t="s">
        <v>192</v>
      </c>
      <c r="E317" s="45">
        <v>16.84</v>
      </c>
      <c r="F317" s="49" t="s">
        <v>6</v>
      </c>
    </row>
    <row r="318" spans="1:7" ht="17" customHeight="1" x14ac:dyDescent="0.2">
      <c r="A318" s="48">
        <v>2017</v>
      </c>
      <c r="B318" s="48">
        <v>1</v>
      </c>
      <c r="C318" s="43">
        <v>17</v>
      </c>
      <c r="D318" s="24" t="s">
        <v>151</v>
      </c>
      <c r="E318" s="45">
        <v>1.5</v>
      </c>
      <c r="F318" s="49" t="s">
        <v>78</v>
      </c>
    </row>
    <row r="319" spans="1:7" x14ac:dyDescent="0.2">
      <c r="A319" s="48">
        <v>2017</v>
      </c>
      <c r="B319" s="48">
        <v>1</v>
      </c>
      <c r="C319" s="43">
        <v>18</v>
      </c>
      <c r="D319" s="24" t="s">
        <v>281</v>
      </c>
      <c r="E319" s="45">
        <v>42</v>
      </c>
      <c r="F319" s="49" t="s">
        <v>125</v>
      </c>
      <c r="G319" s="24" t="s">
        <v>287</v>
      </c>
    </row>
    <row r="320" spans="1:7" x14ac:dyDescent="0.2">
      <c r="A320" s="48">
        <v>2017</v>
      </c>
      <c r="B320" s="48">
        <v>1</v>
      </c>
      <c r="C320" s="43">
        <v>18</v>
      </c>
      <c r="D320" s="24" t="s">
        <v>201</v>
      </c>
      <c r="E320" s="45">
        <v>6.28</v>
      </c>
      <c r="F320" s="49" t="s">
        <v>8</v>
      </c>
    </row>
    <row r="321" spans="1:7" x14ac:dyDescent="0.2">
      <c r="A321" s="48">
        <v>2017</v>
      </c>
      <c r="B321" s="48">
        <v>1</v>
      </c>
      <c r="C321" s="43">
        <v>19</v>
      </c>
      <c r="D321" s="24" t="s">
        <v>117</v>
      </c>
      <c r="E321" s="45">
        <v>1.5</v>
      </c>
      <c r="F321" s="49" t="s">
        <v>78</v>
      </c>
    </row>
    <row r="322" spans="1:7" x14ac:dyDescent="0.2">
      <c r="A322" s="48">
        <v>2017</v>
      </c>
      <c r="B322" s="48">
        <v>1</v>
      </c>
      <c r="C322" s="43">
        <v>19</v>
      </c>
      <c r="D322" s="24" t="s">
        <v>295</v>
      </c>
      <c r="E322" s="45">
        <v>16.760000000000002</v>
      </c>
      <c r="F322" s="49" t="s">
        <v>8</v>
      </c>
    </row>
    <row r="323" spans="1:7" x14ac:dyDescent="0.2">
      <c r="A323" s="48">
        <v>2017</v>
      </c>
      <c r="B323" s="48">
        <v>1</v>
      </c>
      <c r="C323" s="43">
        <v>20</v>
      </c>
      <c r="D323" s="24" t="s">
        <v>82</v>
      </c>
      <c r="E323" s="45">
        <v>1.85</v>
      </c>
      <c r="F323" s="49" t="s">
        <v>78</v>
      </c>
    </row>
    <row r="324" spans="1:7" x14ac:dyDescent="0.2">
      <c r="A324" s="48">
        <v>2017</v>
      </c>
      <c r="B324" s="48">
        <v>1</v>
      </c>
      <c r="C324" s="43">
        <v>20</v>
      </c>
      <c r="D324" s="24" t="s">
        <v>192</v>
      </c>
      <c r="E324" s="45">
        <v>3.34</v>
      </c>
      <c r="F324" s="49" t="s">
        <v>6</v>
      </c>
      <c r="G324" s="24" t="s">
        <v>218</v>
      </c>
    </row>
    <row r="325" spans="1:7" x14ac:dyDescent="0.2">
      <c r="A325" s="48">
        <v>2017</v>
      </c>
      <c r="B325" s="48">
        <v>1</v>
      </c>
      <c r="C325" s="43">
        <v>20</v>
      </c>
      <c r="D325" s="24" t="s">
        <v>168</v>
      </c>
      <c r="E325" s="45">
        <v>9.02</v>
      </c>
      <c r="F325" s="49" t="s">
        <v>21</v>
      </c>
      <c r="G325" s="24" t="s">
        <v>292</v>
      </c>
    </row>
    <row r="326" spans="1:7" x14ac:dyDescent="0.2">
      <c r="A326" s="48">
        <v>2017</v>
      </c>
      <c r="B326" s="48">
        <v>1</v>
      </c>
      <c r="C326" s="43">
        <v>20</v>
      </c>
      <c r="D326" s="24" t="s">
        <v>144</v>
      </c>
      <c r="E326" s="45">
        <v>4.49</v>
      </c>
      <c r="F326" s="49" t="s">
        <v>8</v>
      </c>
    </row>
    <row r="327" spans="1:7" x14ac:dyDescent="0.2">
      <c r="A327" s="48">
        <v>2017</v>
      </c>
      <c r="B327" s="48">
        <v>1</v>
      </c>
      <c r="C327" s="43">
        <v>20</v>
      </c>
      <c r="D327" s="24" t="s">
        <v>293</v>
      </c>
      <c r="E327" s="45">
        <v>24.55</v>
      </c>
      <c r="F327" s="49" t="s">
        <v>28</v>
      </c>
      <c r="G327" s="24" t="s">
        <v>294</v>
      </c>
    </row>
    <row r="328" spans="1:7" x14ac:dyDescent="0.2">
      <c r="A328" s="48">
        <v>2017</v>
      </c>
      <c r="B328" s="48">
        <v>1</v>
      </c>
      <c r="C328" s="43">
        <v>20</v>
      </c>
      <c r="D328" s="24" t="s">
        <v>291</v>
      </c>
      <c r="E328" s="45">
        <v>6.33</v>
      </c>
      <c r="F328" s="49" t="s">
        <v>8</v>
      </c>
    </row>
    <row r="329" spans="1:7" x14ac:dyDescent="0.2">
      <c r="A329" s="48">
        <v>2017</v>
      </c>
      <c r="B329" s="48">
        <v>1</v>
      </c>
      <c r="C329" s="43">
        <v>21</v>
      </c>
      <c r="D329" s="24" t="s">
        <v>144</v>
      </c>
      <c r="E329" s="45">
        <v>4.49</v>
      </c>
      <c r="F329" s="49" t="s">
        <v>8</v>
      </c>
    </row>
    <row r="330" spans="1:7" x14ac:dyDescent="0.2">
      <c r="A330" s="48">
        <v>2017</v>
      </c>
      <c r="B330" s="48">
        <v>1</v>
      </c>
      <c r="C330" s="43">
        <v>21</v>
      </c>
      <c r="D330" s="24" t="s">
        <v>192</v>
      </c>
      <c r="E330" s="45">
        <v>12.18</v>
      </c>
      <c r="F330" s="49" t="s">
        <v>6</v>
      </c>
    </row>
    <row r="331" spans="1:7" x14ac:dyDescent="0.2">
      <c r="A331" s="48">
        <v>2017</v>
      </c>
      <c r="B331" s="48">
        <v>1</v>
      </c>
      <c r="C331" s="43">
        <v>21</v>
      </c>
      <c r="D331" s="24" t="s">
        <v>4</v>
      </c>
      <c r="E331" s="45">
        <v>4</v>
      </c>
      <c r="F331" s="49" t="s">
        <v>21</v>
      </c>
    </row>
    <row r="332" spans="1:7" x14ac:dyDescent="0.2">
      <c r="A332" s="48">
        <v>2017</v>
      </c>
      <c r="B332" s="48">
        <v>1</v>
      </c>
      <c r="C332" s="43">
        <v>22</v>
      </c>
      <c r="D332" s="24" t="s">
        <v>50</v>
      </c>
      <c r="E332" s="45">
        <v>4.99</v>
      </c>
      <c r="F332" s="49" t="s">
        <v>3</v>
      </c>
    </row>
    <row r="333" spans="1:7" x14ac:dyDescent="0.2">
      <c r="A333" s="48">
        <v>2017</v>
      </c>
      <c r="B333" s="48">
        <v>1</v>
      </c>
      <c r="C333" s="43">
        <v>22</v>
      </c>
      <c r="D333" s="24" t="s">
        <v>117</v>
      </c>
      <c r="E333" s="45">
        <v>1.5</v>
      </c>
      <c r="F333" s="49" t="s">
        <v>78</v>
      </c>
    </row>
    <row r="334" spans="1:7" x14ac:dyDescent="0.2">
      <c r="A334" s="48">
        <v>2017</v>
      </c>
      <c r="B334" s="48">
        <v>1</v>
      </c>
      <c r="C334" s="43">
        <v>22</v>
      </c>
      <c r="D334" s="24" t="s">
        <v>192</v>
      </c>
      <c r="E334" s="45">
        <v>2.54</v>
      </c>
      <c r="F334" s="49" t="s">
        <v>6</v>
      </c>
      <c r="G334" s="24" t="s">
        <v>302</v>
      </c>
    </row>
    <row r="335" spans="1:7" x14ac:dyDescent="0.2">
      <c r="A335" s="48">
        <v>2017</v>
      </c>
      <c r="B335" s="48">
        <v>1</v>
      </c>
      <c r="C335" s="43">
        <v>22</v>
      </c>
      <c r="D335" s="24" t="s">
        <v>144</v>
      </c>
      <c r="E335" s="45">
        <v>6.28</v>
      </c>
      <c r="F335" s="49" t="s">
        <v>8</v>
      </c>
    </row>
    <row r="336" spans="1:7" x14ac:dyDescent="0.2">
      <c r="A336" s="48">
        <v>2017</v>
      </c>
      <c r="B336" s="48">
        <v>1</v>
      </c>
      <c r="C336" s="43">
        <v>23</v>
      </c>
      <c r="D336" s="24" t="s">
        <v>192</v>
      </c>
      <c r="E336" s="45">
        <v>2.9</v>
      </c>
      <c r="F336" s="49" t="s">
        <v>6</v>
      </c>
    </row>
    <row r="337" spans="1:7" x14ac:dyDescent="0.2">
      <c r="A337" s="48">
        <v>2017</v>
      </c>
      <c r="B337" s="48">
        <v>1</v>
      </c>
      <c r="C337" s="43">
        <v>23</v>
      </c>
      <c r="D337" s="24" t="s">
        <v>303</v>
      </c>
      <c r="E337" s="45">
        <v>6.2</v>
      </c>
      <c r="F337" s="49" t="s">
        <v>8</v>
      </c>
      <c r="G337" s="24" t="s">
        <v>304</v>
      </c>
    </row>
    <row r="338" spans="1:7" x14ac:dyDescent="0.2">
      <c r="A338" s="48">
        <v>2017</v>
      </c>
      <c r="B338" s="48">
        <v>1</v>
      </c>
      <c r="C338" s="43">
        <v>23</v>
      </c>
      <c r="D338" s="24" t="s">
        <v>117</v>
      </c>
      <c r="E338" s="45">
        <v>1.5</v>
      </c>
      <c r="F338" s="49" t="s">
        <v>78</v>
      </c>
    </row>
    <row r="339" spans="1:7" x14ac:dyDescent="0.2">
      <c r="A339" s="48">
        <v>2017</v>
      </c>
      <c r="B339" s="48">
        <v>1</v>
      </c>
      <c r="C339" s="43">
        <v>23</v>
      </c>
      <c r="D339" s="24" t="s">
        <v>48</v>
      </c>
      <c r="E339" s="45">
        <v>5.83</v>
      </c>
      <c r="F339" s="49" t="s">
        <v>5</v>
      </c>
      <c r="G339" s="24" t="s">
        <v>305</v>
      </c>
    </row>
    <row r="340" spans="1:7" x14ac:dyDescent="0.2">
      <c r="A340" s="48">
        <v>2017</v>
      </c>
      <c r="B340" s="48">
        <v>1</v>
      </c>
      <c r="C340" s="43">
        <v>23</v>
      </c>
      <c r="D340" s="24" t="s">
        <v>35</v>
      </c>
      <c r="E340" s="45">
        <v>30.61</v>
      </c>
      <c r="F340" s="49" t="s">
        <v>6</v>
      </c>
    </row>
    <row r="341" spans="1:7" x14ac:dyDescent="0.2">
      <c r="A341" s="48">
        <v>2017</v>
      </c>
      <c r="B341" s="48">
        <v>1</v>
      </c>
      <c r="C341" s="43">
        <v>24</v>
      </c>
      <c r="D341" s="24" t="s">
        <v>307</v>
      </c>
      <c r="E341" s="45">
        <v>2.83</v>
      </c>
      <c r="F341" s="49" t="s">
        <v>21</v>
      </c>
      <c r="G341" s="24" t="s">
        <v>308</v>
      </c>
    </row>
    <row r="342" spans="1:7" x14ac:dyDescent="0.2">
      <c r="A342" s="48">
        <v>2017</v>
      </c>
      <c r="B342" s="48">
        <v>1</v>
      </c>
      <c r="C342" s="43">
        <v>24</v>
      </c>
      <c r="D342" s="24" t="s">
        <v>306</v>
      </c>
      <c r="E342" s="45">
        <v>21</v>
      </c>
      <c r="F342" s="49" t="s">
        <v>8</v>
      </c>
    </row>
    <row r="343" spans="1:7" x14ac:dyDescent="0.2">
      <c r="A343" s="48">
        <v>2017</v>
      </c>
      <c r="B343" s="48">
        <v>1</v>
      </c>
      <c r="C343" s="43">
        <v>24</v>
      </c>
      <c r="D343" s="24" t="s">
        <v>296</v>
      </c>
      <c r="E343" s="45">
        <v>1.67</v>
      </c>
      <c r="F343" s="49" t="s">
        <v>78</v>
      </c>
    </row>
    <row r="344" spans="1:7" x14ac:dyDescent="0.2">
      <c r="A344" s="48">
        <v>2017</v>
      </c>
      <c r="B344" s="48">
        <v>1</v>
      </c>
      <c r="C344" s="43">
        <v>24</v>
      </c>
      <c r="D344" s="24" t="s">
        <v>298</v>
      </c>
      <c r="E344" s="45">
        <v>25</v>
      </c>
      <c r="F344" s="49" t="s">
        <v>7</v>
      </c>
      <c r="G344" s="24" t="s">
        <v>299</v>
      </c>
    </row>
    <row r="345" spans="1:7" x14ac:dyDescent="0.2">
      <c r="A345" s="48">
        <v>2017</v>
      </c>
      <c r="B345" s="48">
        <v>1</v>
      </c>
      <c r="C345" s="43">
        <v>24</v>
      </c>
      <c r="D345" s="24" t="s">
        <v>300</v>
      </c>
      <c r="E345" s="45">
        <v>50</v>
      </c>
      <c r="F345" s="49" t="s">
        <v>125</v>
      </c>
      <c r="G345" s="24" t="s">
        <v>301</v>
      </c>
    </row>
    <row r="346" spans="1:7" x14ac:dyDescent="0.2">
      <c r="A346" s="48">
        <v>2017</v>
      </c>
      <c r="B346" s="48">
        <v>1</v>
      </c>
      <c r="C346" s="43">
        <v>25</v>
      </c>
      <c r="D346" s="24" t="s">
        <v>296</v>
      </c>
      <c r="E346" s="45">
        <v>1.67</v>
      </c>
      <c r="F346" s="49" t="s">
        <v>78</v>
      </c>
    </row>
    <row r="347" spans="1:7" x14ac:dyDescent="0.2">
      <c r="A347" s="48">
        <v>2017</v>
      </c>
      <c r="B347" s="48">
        <v>1</v>
      </c>
      <c r="C347" s="43">
        <v>25</v>
      </c>
      <c r="D347" s="24" t="s">
        <v>171</v>
      </c>
      <c r="E347" s="45">
        <v>1.8</v>
      </c>
      <c r="F347" s="49" t="s">
        <v>78</v>
      </c>
    </row>
    <row r="348" spans="1:7" x14ac:dyDescent="0.2">
      <c r="A348" s="48">
        <v>2017</v>
      </c>
      <c r="B348" s="48">
        <v>1</v>
      </c>
      <c r="C348" s="43">
        <v>26</v>
      </c>
      <c r="D348" s="24" t="s">
        <v>117</v>
      </c>
      <c r="E348" s="45">
        <v>1.5</v>
      </c>
      <c r="F348" s="49" t="s">
        <v>78</v>
      </c>
    </row>
    <row r="349" spans="1:7" x14ac:dyDescent="0.2">
      <c r="A349" s="48">
        <v>2017</v>
      </c>
      <c r="B349" s="48">
        <v>1</v>
      </c>
      <c r="C349" s="43">
        <v>26</v>
      </c>
      <c r="D349" s="24" t="s">
        <v>309</v>
      </c>
      <c r="E349" s="45">
        <v>1.46</v>
      </c>
      <c r="F349" s="49" t="s">
        <v>8</v>
      </c>
    </row>
    <row r="350" spans="1:7" x14ac:dyDescent="0.2">
      <c r="A350" s="48">
        <v>2017</v>
      </c>
      <c r="B350" s="48">
        <v>1</v>
      </c>
      <c r="C350" s="43">
        <v>26</v>
      </c>
      <c r="D350" s="24" t="s">
        <v>307</v>
      </c>
      <c r="E350" s="45">
        <v>5.65</v>
      </c>
      <c r="F350" s="49" t="s">
        <v>21</v>
      </c>
      <c r="G350" s="24" t="s">
        <v>310</v>
      </c>
    </row>
    <row r="351" spans="1:7" x14ac:dyDescent="0.2">
      <c r="A351" s="48">
        <v>2017</v>
      </c>
      <c r="B351" s="48">
        <v>1</v>
      </c>
      <c r="C351" s="43">
        <v>26</v>
      </c>
      <c r="D351" s="24" t="s">
        <v>168</v>
      </c>
      <c r="E351" s="45">
        <v>14.68</v>
      </c>
      <c r="F351" s="49" t="s">
        <v>7</v>
      </c>
      <c r="G351" s="24" t="s">
        <v>311</v>
      </c>
    </row>
    <row r="352" spans="1:7" x14ac:dyDescent="0.2">
      <c r="A352" s="48">
        <v>2017</v>
      </c>
      <c r="B352" s="48">
        <v>1</v>
      </c>
      <c r="C352" s="43">
        <v>26</v>
      </c>
      <c r="D352" s="24" t="s">
        <v>314</v>
      </c>
      <c r="E352" s="45">
        <v>31.64</v>
      </c>
      <c r="F352" s="49" t="s">
        <v>21</v>
      </c>
      <c r="G352" s="24" t="s">
        <v>312</v>
      </c>
    </row>
    <row r="353" spans="1:7" x14ac:dyDescent="0.2">
      <c r="A353" s="48">
        <v>2017</v>
      </c>
      <c r="B353" s="48">
        <v>1</v>
      </c>
      <c r="C353" s="43">
        <v>26</v>
      </c>
      <c r="D353" s="24" t="s">
        <v>183</v>
      </c>
      <c r="E353" s="45">
        <v>4.49</v>
      </c>
      <c r="F353" s="49" t="s">
        <v>8</v>
      </c>
    </row>
    <row r="354" spans="1:7" x14ac:dyDescent="0.2">
      <c r="A354" s="48">
        <v>2017</v>
      </c>
      <c r="B354" s="48">
        <v>1</v>
      </c>
      <c r="C354" s="43">
        <v>27</v>
      </c>
      <c r="D354" s="24" t="s">
        <v>315</v>
      </c>
      <c r="E354" s="45">
        <v>2</v>
      </c>
      <c r="F354" s="49" t="s">
        <v>78</v>
      </c>
    </row>
    <row r="355" spans="1:7" x14ac:dyDescent="0.2">
      <c r="A355" s="48">
        <v>2017</v>
      </c>
      <c r="B355" s="48">
        <v>1</v>
      </c>
      <c r="C355" s="43">
        <v>27</v>
      </c>
      <c r="D355" s="24" t="s">
        <v>129</v>
      </c>
      <c r="E355" s="45">
        <v>3.35</v>
      </c>
      <c r="F355" s="49" t="s">
        <v>8</v>
      </c>
    </row>
    <row r="356" spans="1:7" x14ac:dyDescent="0.2">
      <c r="A356" s="48">
        <v>2017</v>
      </c>
      <c r="B356" s="48">
        <v>1</v>
      </c>
      <c r="C356" s="43">
        <v>27</v>
      </c>
      <c r="D356" s="24" t="s">
        <v>183</v>
      </c>
      <c r="E356" s="45">
        <v>3.8</v>
      </c>
      <c r="F356" s="49" t="s">
        <v>8</v>
      </c>
    </row>
    <row r="357" spans="1:7" x14ac:dyDescent="0.2">
      <c r="A357" s="48">
        <v>2017</v>
      </c>
      <c r="B357" s="48">
        <v>1</v>
      </c>
      <c r="C357" s="43">
        <v>27</v>
      </c>
      <c r="D357" s="24" t="s">
        <v>313</v>
      </c>
      <c r="E357" s="45">
        <v>2.0499999999999998</v>
      </c>
      <c r="F357" s="49" t="s">
        <v>78</v>
      </c>
    </row>
    <row r="358" spans="1:7" x14ac:dyDescent="0.2">
      <c r="A358" s="48">
        <v>2017</v>
      </c>
      <c r="B358" s="48">
        <v>1</v>
      </c>
      <c r="C358" s="43">
        <v>27</v>
      </c>
      <c r="D358" s="24" t="s">
        <v>316</v>
      </c>
      <c r="E358" s="45">
        <v>23.76</v>
      </c>
      <c r="F358" s="49" t="s">
        <v>8</v>
      </c>
    </row>
    <row r="359" spans="1:7" x14ac:dyDescent="0.2">
      <c r="A359" s="48">
        <v>2017</v>
      </c>
      <c r="B359" s="48">
        <v>1</v>
      </c>
      <c r="C359" s="43">
        <v>28</v>
      </c>
      <c r="D359" s="24" t="s">
        <v>171</v>
      </c>
      <c r="E359" s="45">
        <v>3.9</v>
      </c>
      <c r="F359" s="49" t="s">
        <v>78</v>
      </c>
      <c r="G359" s="24" t="s">
        <v>317</v>
      </c>
    </row>
    <row r="360" spans="1:7" x14ac:dyDescent="0.2">
      <c r="A360" s="48">
        <v>2017</v>
      </c>
      <c r="B360" s="48">
        <v>1</v>
      </c>
      <c r="C360" s="43">
        <v>28</v>
      </c>
      <c r="D360" s="24" t="s">
        <v>192</v>
      </c>
      <c r="E360" s="45">
        <v>2.33</v>
      </c>
      <c r="F360" s="49" t="s">
        <v>8</v>
      </c>
      <c r="G360" s="24" t="s">
        <v>318</v>
      </c>
    </row>
    <row r="361" spans="1:7" x14ac:dyDescent="0.2">
      <c r="A361" s="48">
        <v>2017</v>
      </c>
      <c r="B361" s="48">
        <v>1</v>
      </c>
      <c r="C361" s="43">
        <v>28</v>
      </c>
      <c r="D361" s="24" t="s">
        <v>321</v>
      </c>
      <c r="E361" s="45">
        <v>10</v>
      </c>
      <c r="F361" s="49" t="s">
        <v>125</v>
      </c>
      <c r="G361" s="24" t="s">
        <v>322</v>
      </c>
    </row>
    <row r="362" spans="1:7" x14ac:dyDescent="0.2">
      <c r="A362" s="48">
        <v>2017</v>
      </c>
      <c r="B362" s="48">
        <v>1</v>
      </c>
      <c r="C362" s="43">
        <v>28</v>
      </c>
      <c r="D362" s="24" t="s">
        <v>168</v>
      </c>
      <c r="E362" s="45">
        <v>15.65</v>
      </c>
      <c r="F362" s="49" t="s">
        <v>6</v>
      </c>
      <c r="G362" s="24" t="s">
        <v>320</v>
      </c>
    </row>
    <row r="363" spans="1:7" x14ac:dyDescent="0.2">
      <c r="A363" s="48">
        <v>2017</v>
      </c>
      <c r="B363" s="48">
        <v>1</v>
      </c>
      <c r="C363" s="43">
        <v>29</v>
      </c>
      <c r="D363" s="24" t="s">
        <v>319</v>
      </c>
      <c r="E363" s="45">
        <v>5.2</v>
      </c>
      <c r="F363" s="49" t="s">
        <v>78</v>
      </c>
      <c r="G363" s="24" t="s">
        <v>317</v>
      </c>
    </row>
    <row r="364" spans="1:7" x14ac:dyDescent="0.2">
      <c r="A364" s="48">
        <v>2017</v>
      </c>
      <c r="B364" s="48">
        <v>1</v>
      </c>
      <c r="C364" s="43">
        <v>29</v>
      </c>
      <c r="D364" s="24" t="s">
        <v>323</v>
      </c>
      <c r="E364" s="45">
        <v>16.38</v>
      </c>
      <c r="F364" s="49" t="s">
        <v>11</v>
      </c>
      <c r="G364" s="24" t="s">
        <v>324</v>
      </c>
    </row>
    <row r="365" spans="1:7" x14ac:dyDescent="0.2">
      <c r="A365" s="48">
        <v>2017</v>
      </c>
      <c r="B365" s="48">
        <v>1</v>
      </c>
      <c r="C365" s="43">
        <v>29</v>
      </c>
      <c r="D365" s="24" t="s">
        <v>183</v>
      </c>
      <c r="E365" s="45">
        <v>5.23</v>
      </c>
      <c r="F365" s="49" t="s">
        <v>8</v>
      </c>
    </row>
    <row r="366" spans="1:7" x14ac:dyDescent="0.2">
      <c r="A366" s="48">
        <v>2017</v>
      </c>
      <c r="B366" s="48">
        <v>1</v>
      </c>
      <c r="C366" s="43">
        <v>29</v>
      </c>
      <c r="D366" s="24" t="s">
        <v>192</v>
      </c>
      <c r="E366" s="45">
        <v>8.24</v>
      </c>
      <c r="F366" s="49" t="s">
        <v>8</v>
      </c>
    </row>
    <row r="367" spans="1:7" x14ac:dyDescent="0.2">
      <c r="A367" s="48">
        <v>2017</v>
      </c>
      <c r="B367" s="48">
        <v>1</v>
      </c>
      <c r="C367" s="43">
        <v>29</v>
      </c>
      <c r="D367" s="24" t="s">
        <v>171</v>
      </c>
      <c r="E367" s="45">
        <v>1.51</v>
      </c>
      <c r="F367" s="49" t="s">
        <v>78</v>
      </c>
    </row>
    <row r="368" spans="1:7" x14ac:dyDescent="0.2">
      <c r="A368" s="48">
        <v>2017</v>
      </c>
      <c r="B368" s="48">
        <v>1</v>
      </c>
      <c r="C368" s="43">
        <v>30</v>
      </c>
      <c r="D368" s="24" t="s">
        <v>117</v>
      </c>
      <c r="E368" s="45">
        <v>1.4</v>
      </c>
      <c r="F368" s="49" t="s">
        <v>78</v>
      </c>
    </row>
    <row r="369" spans="1:7" x14ac:dyDescent="0.2">
      <c r="A369" s="48">
        <v>2017</v>
      </c>
      <c r="B369" s="48">
        <v>1</v>
      </c>
      <c r="C369" s="43">
        <v>30</v>
      </c>
      <c r="D369" s="24" t="s">
        <v>325</v>
      </c>
      <c r="E369" s="45">
        <v>12483.56</v>
      </c>
      <c r="F369" s="49" t="s">
        <v>10</v>
      </c>
      <c r="G369" s="24" t="s">
        <v>326</v>
      </c>
    </row>
    <row r="370" spans="1:7" x14ac:dyDescent="0.2">
      <c r="A370" s="48">
        <v>2017</v>
      </c>
      <c r="B370" s="48">
        <v>1</v>
      </c>
      <c r="C370" s="43">
        <v>30</v>
      </c>
      <c r="D370" s="24" t="s">
        <v>327</v>
      </c>
      <c r="E370" s="45">
        <v>3.38</v>
      </c>
      <c r="F370" s="49" t="s">
        <v>8</v>
      </c>
      <c r="G370" s="24" t="s">
        <v>328</v>
      </c>
    </row>
    <row r="371" spans="1:7" x14ac:dyDescent="0.2">
      <c r="A371" s="48">
        <v>2017</v>
      </c>
      <c r="B371" s="48">
        <v>1</v>
      </c>
      <c r="C371" s="43">
        <v>30</v>
      </c>
      <c r="D371" s="24" t="s">
        <v>76</v>
      </c>
      <c r="E371" s="45">
        <v>56.44</v>
      </c>
      <c r="F371" s="49" t="s">
        <v>2</v>
      </c>
    </row>
    <row r="372" spans="1:7" x14ac:dyDescent="0.2">
      <c r="A372" s="48">
        <v>2017</v>
      </c>
      <c r="B372" s="48">
        <v>1</v>
      </c>
      <c r="C372" s="43">
        <v>31</v>
      </c>
      <c r="D372" s="24" t="s">
        <v>117</v>
      </c>
      <c r="E372" s="45">
        <v>1.4</v>
      </c>
      <c r="F372" s="49" t="s">
        <v>78</v>
      </c>
    </row>
    <row r="373" spans="1:7" x14ac:dyDescent="0.2">
      <c r="A373" s="48">
        <v>2017</v>
      </c>
      <c r="B373" s="48">
        <v>1</v>
      </c>
      <c r="C373" s="43">
        <v>31</v>
      </c>
      <c r="D373" s="24" t="s">
        <v>67</v>
      </c>
      <c r="E373" s="45">
        <v>14.96</v>
      </c>
      <c r="F373" s="49" t="s">
        <v>9</v>
      </c>
      <c r="G373" s="24" t="s">
        <v>347</v>
      </c>
    </row>
    <row r="374" spans="1:7" x14ac:dyDescent="0.2">
      <c r="A374" s="48">
        <v>2017</v>
      </c>
      <c r="B374" s="48">
        <v>1</v>
      </c>
      <c r="C374" s="43">
        <v>31</v>
      </c>
      <c r="D374" s="24" t="s">
        <v>335</v>
      </c>
      <c r="E374" s="45">
        <v>5</v>
      </c>
      <c r="F374" s="49" t="s">
        <v>21</v>
      </c>
      <c r="G374" s="24" t="s">
        <v>336</v>
      </c>
    </row>
    <row r="375" spans="1:7" x14ac:dyDescent="0.2">
      <c r="A375" s="48">
        <v>2017</v>
      </c>
      <c r="B375" s="48">
        <v>2</v>
      </c>
      <c r="C375" s="43">
        <v>1</v>
      </c>
      <c r="D375" s="24" t="s">
        <v>67</v>
      </c>
      <c r="E375" s="45">
        <v>895</v>
      </c>
      <c r="F375" s="55" t="s">
        <v>198</v>
      </c>
    </row>
    <row r="376" spans="1:7" x14ac:dyDescent="0.2">
      <c r="A376" s="48">
        <v>2017</v>
      </c>
      <c r="B376" s="48">
        <v>2</v>
      </c>
      <c r="C376" s="43">
        <v>1</v>
      </c>
      <c r="D376" s="24" t="s">
        <v>19</v>
      </c>
      <c r="E376" s="45">
        <v>45.18</v>
      </c>
      <c r="F376" s="49" t="s">
        <v>6</v>
      </c>
    </row>
    <row r="377" spans="1:7" ht="16" customHeight="1" x14ac:dyDescent="0.2">
      <c r="A377" s="48">
        <v>2017</v>
      </c>
      <c r="B377" s="48">
        <v>2</v>
      </c>
      <c r="C377" s="43">
        <v>1</v>
      </c>
      <c r="D377" s="24" t="s">
        <v>87</v>
      </c>
      <c r="E377" s="45">
        <v>1.5</v>
      </c>
      <c r="F377" s="49" t="s">
        <v>7</v>
      </c>
    </row>
    <row r="378" spans="1:7" x14ac:dyDescent="0.2">
      <c r="A378" s="48">
        <v>2017</v>
      </c>
      <c r="B378" s="48">
        <v>2</v>
      </c>
      <c r="C378" s="43">
        <v>1</v>
      </c>
      <c r="D378" s="24" t="s">
        <v>171</v>
      </c>
      <c r="E378" s="45">
        <v>1.8</v>
      </c>
      <c r="F378" s="49" t="s">
        <v>78</v>
      </c>
    </row>
    <row r="379" spans="1:7" x14ac:dyDescent="0.2">
      <c r="A379" s="48">
        <v>2017</v>
      </c>
      <c r="B379" s="48">
        <v>2</v>
      </c>
      <c r="C379" s="43">
        <v>1</v>
      </c>
      <c r="D379" s="24" t="s">
        <v>327</v>
      </c>
      <c r="E379" s="45">
        <v>3.38</v>
      </c>
      <c r="F379" s="49" t="s">
        <v>8</v>
      </c>
      <c r="G379" s="24" t="s">
        <v>328</v>
      </c>
    </row>
    <row r="380" spans="1:7" x14ac:dyDescent="0.2">
      <c r="A380" s="48">
        <v>2017</v>
      </c>
      <c r="B380" s="48">
        <v>2</v>
      </c>
      <c r="C380" s="43">
        <v>1</v>
      </c>
      <c r="D380" s="24" t="s">
        <v>498</v>
      </c>
      <c r="E380" s="45">
        <v>6.2</v>
      </c>
      <c r="F380" s="49" t="s">
        <v>497</v>
      </c>
    </row>
    <row r="381" spans="1:7" x14ac:dyDescent="0.2">
      <c r="A381" s="48">
        <v>2017</v>
      </c>
      <c r="B381" s="48">
        <v>2</v>
      </c>
      <c r="C381" s="43">
        <v>2</v>
      </c>
      <c r="D381" s="24" t="s">
        <v>117</v>
      </c>
      <c r="E381" s="45">
        <v>1.4</v>
      </c>
      <c r="F381" s="49" t="s">
        <v>78</v>
      </c>
    </row>
    <row r="382" spans="1:7" x14ac:dyDescent="0.2">
      <c r="A382" s="48">
        <v>2017</v>
      </c>
      <c r="B382" s="48">
        <v>2</v>
      </c>
      <c r="C382" s="43">
        <v>2</v>
      </c>
      <c r="D382" s="24" t="s">
        <v>144</v>
      </c>
      <c r="E382" s="45">
        <v>4.49</v>
      </c>
      <c r="F382" s="49" t="s">
        <v>8</v>
      </c>
    </row>
    <row r="383" spans="1:7" x14ac:dyDescent="0.2">
      <c r="A383" s="48">
        <v>2017</v>
      </c>
      <c r="B383" s="48">
        <v>2</v>
      </c>
      <c r="C383" s="43">
        <v>3</v>
      </c>
      <c r="D383" s="24" t="s">
        <v>82</v>
      </c>
      <c r="E383" s="45">
        <v>1.7</v>
      </c>
      <c r="F383" s="49" t="s">
        <v>78</v>
      </c>
    </row>
    <row r="384" spans="1:7" x14ac:dyDescent="0.2">
      <c r="A384" s="48">
        <v>2017</v>
      </c>
      <c r="B384" s="48">
        <v>2</v>
      </c>
      <c r="C384" s="43">
        <v>3</v>
      </c>
      <c r="D384" s="24" t="s">
        <v>192</v>
      </c>
      <c r="E384" s="45">
        <v>3.64</v>
      </c>
      <c r="F384" s="49" t="s">
        <v>6</v>
      </c>
      <c r="G384" s="24" t="s">
        <v>218</v>
      </c>
    </row>
    <row r="385" spans="1:7" x14ac:dyDescent="0.2">
      <c r="A385" s="48">
        <v>2017</v>
      </c>
      <c r="B385" s="48">
        <v>2</v>
      </c>
      <c r="C385" s="43">
        <v>3</v>
      </c>
      <c r="D385" s="24" t="s">
        <v>337</v>
      </c>
      <c r="E385" s="45">
        <v>46.33</v>
      </c>
      <c r="F385" s="49" t="s">
        <v>11</v>
      </c>
      <c r="G385" s="24" t="s">
        <v>340</v>
      </c>
    </row>
    <row r="386" spans="1:7" x14ac:dyDescent="0.2">
      <c r="A386" s="48">
        <v>2017</v>
      </c>
      <c r="B386" s="48">
        <v>2</v>
      </c>
      <c r="C386" s="43">
        <v>4</v>
      </c>
      <c r="D386" s="24" t="s">
        <v>4</v>
      </c>
      <c r="E386" s="45">
        <v>2</v>
      </c>
      <c r="F386" s="49" t="s">
        <v>21</v>
      </c>
    </row>
    <row r="387" spans="1:7" x14ac:dyDescent="0.2">
      <c r="A387" s="48">
        <v>2017</v>
      </c>
      <c r="B387" s="48">
        <v>2</v>
      </c>
      <c r="C387" s="43">
        <v>4</v>
      </c>
      <c r="D387" s="24" t="s">
        <v>19</v>
      </c>
      <c r="E387" s="45">
        <v>61.96</v>
      </c>
      <c r="F387" s="49" t="s">
        <v>6</v>
      </c>
    </row>
    <row r="388" spans="1:7" x14ac:dyDescent="0.2">
      <c r="A388" s="48">
        <v>2017</v>
      </c>
      <c r="B388" s="48">
        <v>2</v>
      </c>
      <c r="C388" s="43">
        <v>4</v>
      </c>
      <c r="D388" s="24" t="s">
        <v>171</v>
      </c>
      <c r="E388" s="45">
        <v>1.51</v>
      </c>
      <c r="F388" s="49" t="s">
        <v>78</v>
      </c>
    </row>
    <row r="389" spans="1:7" x14ac:dyDescent="0.2">
      <c r="A389" s="48">
        <v>2017</v>
      </c>
      <c r="B389" s="48">
        <v>2</v>
      </c>
      <c r="C389" s="43">
        <v>4</v>
      </c>
      <c r="D389" s="24" t="s">
        <v>329</v>
      </c>
      <c r="E389" s="45">
        <v>4.49</v>
      </c>
      <c r="F389" s="49" t="s">
        <v>8</v>
      </c>
    </row>
    <row r="390" spans="1:7" x14ac:dyDescent="0.2">
      <c r="A390" s="48">
        <v>2017</v>
      </c>
      <c r="B390" s="48">
        <v>2</v>
      </c>
      <c r="C390" s="43">
        <v>4</v>
      </c>
      <c r="D390" s="24" t="s">
        <v>337</v>
      </c>
      <c r="E390" s="45">
        <v>46.33</v>
      </c>
      <c r="F390" s="49" t="s">
        <v>11</v>
      </c>
      <c r="G390" s="24" t="s">
        <v>338</v>
      </c>
    </row>
    <row r="391" spans="1:7" x14ac:dyDescent="0.2">
      <c r="A391" s="48">
        <v>2017</v>
      </c>
      <c r="B391" s="48">
        <v>2</v>
      </c>
      <c r="C391" s="43">
        <v>5</v>
      </c>
      <c r="D391" s="24" t="s">
        <v>171</v>
      </c>
      <c r="E391" s="45">
        <v>1.51</v>
      </c>
      <c r="F391" s="49" t="s">
        <v>78</v>
      </c>
    </row>
    <row r="392" spans="1:7" x14ac:dyDescent="0.2">
      <c r="A392" s="48">
        <v>2017</v>
      </c>
      <c r="B392" s="48">
        <v>2</v>
      </c>
      <c r="C392" s="43">
        <v>5</v>
      </c>
      <c r="D392" s="24" t="s">
        <v>19</v>
      </c>
      <c r="E392" s="45">
        <v>40.229999999999997</v>
      </c>
      <c r="F392" s="49" t="s">
        <v>6</v>
      </c>
    </row>
    <row r="393" spans="1:7" x14ac:dyDescent="0.2">
      <c r="A393" s="48">
        <v>2017</v>
      </c>
      <c r="B393" s="48">
        <v>2</v>
      </c>
      <c r="C393" s="43">
        <v>5</v>
      </c>
      <c r="D393" s="24" t="s">
        <v>19</v>
      </c>
      <c r="E393" s="45">
        <v>12.97</v>
      </c>
      <c r="F393" s="49" t="s">
        <v>6</v>
      </c>
    </row>
    <row r="394" spans="1:7" x14ac:dyDescent="0.2">
      <c r="A394" s="48">
        <v>2017</v>
      </c>
      <c r="B394" s="48">
        <v>2</v>
      </c>
      <c r="C394" s="43">
        <v>5</v>
      </c>
      <c r="D394" s="24" t="s">
        <v>327</v>
      </c>
      <c r="E394" s="45">
        <v>10.050000000000001</v>
      </c>
      <c r="F394" s="49" t="s">
        <v>7</v>
      </c>
    </row>
    <row r="395" spans="1:7" x14ac:dyDescent="0.2">
      <c r="A395" s="48">
        <v>2017</v>
      </c>
      <c r="B395" s="48">
        <v>2</v>
      </c>
      <c r="C395" s="43">
        <v>5</v>
      </c>
      <c r="D395" s="24" t="s">
        <v>330</v>
      </c>
      <c r="E395" s="45">
        <v>25.24</v>
      </c>
      <c r="F395" s="49" t="s">
        <v>8</v>
      </c>
      <c r="G395" s="24" t="s">
        <v>331</v>
      </c>
    </row>
    <row r="396" spans="1:7" x14ac:dyDescent="0.2">
      <c r="A396" s="48">
        <v>2017</v>
      </c>
      <c r="B396" s="48">
        <v>2</v>
      </c>
      <c r="C396" s="43">
        <v>6</v>
      </c>
      <c r="D396" s="24" t="s">
        <v>200</v>
      </c>
      <c r="E396" s="45">
        <v>1.5</v>
      </c>
      <c r="F396" s="49" t="s">
        <v>78</v>
      </c>
    </row>
    <row r="397" spans="1:7" x14ac:dyDescent="0.2">
      <c r="A397" s="48">
        <v>2017</v>
      </c>
      <c r="B397" s="48">
        <v>2</v>
      </c>
      <c r="C397" s="43">
        <v>6</v>
      </c>
      <c r="D397" s="24" t="s">
        <v>129</v>
      </c>
      <c r="E397" s="45">
        <v>3.45</v>
      </c>
      <c r="F397" s="49" t="s">
        <v>8</v>
      </c>
    </row>
    <row r="398" spans="1:7" x14ac:dyDescent="0.2">
      <c r="A398" s="48">
        <v>2017</v>
      </c>
      <c r="B398" s="48">
        <v>2</v>
      </c>
      <c r="C398" s="43">
        <v>7</v>
      </c>
      <c r="D398" s="24" t="s">
        <v>151</v>
      </c>
      <c r="E398" s="45">
        <v>1.4</v>
      </c>
      <c r="F398" s="49" t="s">
        <v>78</v>
      </c>
    </row>
    <row r="399" spans="1:7" x14ac:dyDescent="0.2">
      <c r="A399" s="48">
        <v>2017</v>
      </c>
      <c r="B399" s="48">
        <v>2</v>
      </c>
      <c r="C399" s="43">
        <v>7</v>
      </c>
      <c r="D399" s="24" t="s">
        <v>339</v>
      </c>
      <c r="E399" s="45">
        <v>3.39</v>
      </c>
      <c r="F399" s="49" t="s">
        <v>11</v>
      </c>
      <c r="G399" s="24" t="s">
        <v>341</v>
      </c>
    </row>
    <row r="400" spans="1:7" x14ac:dyDescent="0.2">
      <c r="A400" s="48">
        <v>2017</v>
      </c>
      <c r="B400" s="48">
        <v>2</v>
      </c>
      <c r="C400" s="43">
        <v>8</v>
      </c>
      <c r="D400" s="24" t="s">
        <v>332</v>
      </c>
      <c r="E400" s="45">
        <v>5.6</v>
      </c>
      <c r="F400" s="49" t="s">
        <v>8</v>
      </c>
      <c r="G400" s="24" t="s">
        <v>333</v>
      </c>
    </row>
    <row r="401" spans="1:7" x14ac:dyDescent="0.2">
      <c r="A401" s="48">
        <v>2017</v>
      </c>
      <c r="B401" s="48">
        <v>2</v>
      </c>
      <c r="C401" s="43">
        <v>8</v>
      </c>
      <c r="D401" s="24" t="s">
        <v>342</v>
      </c>
      <c r="E401" s="45">
        <v>100</v>
      </c>
      <c r="F401" s="49" t="s">
        <v>125</v>
      </c>
      <c r="G401" s="24" t="s">
        <v>424</v>
      </c>
    </row>
    <row r="402" spans="1:7" x14ac:dyDescent="0.2">
      <c r="A402" s="48">
        <v>2017</v>
      </c>
      <c r="B402" s="48">
        <v>2</v>
      </c>
      <c r="C402" s="43">
        <v>8</v>
      </c>
      <c r="D402" s="24" t="s">
        <v>343</v>
      </c>
      <c r="E402" s="45">
        <v>280</v>
      </c>
      <c r="F402" s="49" t="s">
        <v>11</v>
      </c>
      <c r="G402" s="24" t="s">
        <v>423</v>
      </c>
    </row>
    <row r="403" spans="1:7" x14ac:dyDescent="0.2">
      <c r="A403" s="48">
        <v>2017</v>
      </c>
      <c r="B403" s="48">
        <v>2</v>
      </c>
      <c r="C403" s="43">
        <v>9</v>
      </c>
      <c r="D403" s="24" t="s">
        <v>200</v>
      </c>
      <c r="E403" s="45">
        <v>1.5</v>
      </c>
      <c r="F403" s="49" t="s">
        <v>78</v>
      </c>
    </row>
    <row r="404" spans="1:7" x14ac:dyDescent="0.2">
      <c r="A404" s="48">
        <v>2017</v>
      </c>
      <c r="B404" s="48">
        <v>2</v>
      </c>
      <c r="C404" s="43">
        <v>9</v>
      </c>
      <c r="D404" s="24" t="s">
        <v>334</v>
      </c>
      <c r="E404" s="45">
        <v>1.35</v>
      </c>
      <c r="F404" s="49" t="s">
        <v>8</v>
      </c>
    </row>
    <row r="405" spans="1:7" x14ac:dyDescent="0.2">
      <c r="A405" s="48">
        <v>2017</v>
      </c>
      <c r="B405" s="48">
        <v>2</v>
      </c>
      <c r="C405" s="43">
        <v>10</v>
      </c>
      <c r="D405" s="24" t="s">
        <v>200</v>
      </c>
      <c r="E405" s="45">
        <v>1.5</v>
      </c>
      <c r="F405" s="49" t="s">
        <v>78</v>
      </c>
    </row>
    <row r="406" spans="1:7" x14ac:dyDescent="0.2">
      <c r="A406" s="48">
        <v>2017</v>
      </c>
      <c r="B406" s="48">
        <v>2</v>
      </c>
      <c r="C406" s="43">
        <v>10</v>
      </c>
      <c r="D406" s="24" t="s">
        <v>329</v>
      </c>
      <c r="E406" s="45">
        <v>4.49</v>
      </c>
      <c r="F406" s="49" t="s">
        <v>8</v>
      </c>
    </row>
    <row r="407" spans="1:7" x14ac:dyDescent="0.2">
      <c r="A407" s="48">
        <v>2017</v>
      </c>
      <c r="B407" s="48">
        <v>2</v>
      </c>
      <c r="C407" s="43">
        <v>10</v>
      </c>
      <c r="D407" s="24" t="s">
        <v>192</v>
      </c>
      <c r="E407" s="45">
        <v>10.32</v>
      </c>
      <c r="F407" s="49" t="s">
        <v>8</v>
      </c>
    </row>
    <row r="408" spans="1:7" x14ac:dyDescent="0.2">
      <c r="A408" s="48">
        <v>2017</v>
      </c>
      <c r="B408" s="48">
        <v>2</v>
      </c>
      <c r="C408" s="43">
        <v>10</v>
      </c>
      <c r="D408" s="24" t="s">
        <v>106</v>
      </c>
      <c r="E408" s="45">
        <v>43.01</v>
      </c>
      <c r="F408" s="49" t="s">
        <v>9</v>
      </c>
      <c r="G408" s="24" t="s">
        <v>421</v>
      </c>
    </row>
    <row r="409" spans="1:7" x14ac:dyDescent="0.2">
      <c r="A409" s="48">
        <v>2017</v>
      </c>
      <c r="B409" s="48">
        <v>2</v>
      </c>
      <c r="C409" s="43">
        <v>11</v>
      </c>
      <c r="D409" s="24" t="s">
        <v>192</v>
      </c>
      <c r="E409" s="45">
        <v>13.84</v>
      </c>
      <c r="F409" s="49" t="s">
        <v>8</v>
      </c>
    </row>
    <row r="410" spans="1:7" x14ac:dyDescent="0.2">
      <c r="A410" s="48">
        <v>2017</v>
      </c>
      <c r="B410" s="48">
        <v>2</v>
      </c>
      <c r="C410" s="43">
        <v>11</v>
      </c>
      <c r="D410" s="24" t="s">
        <v>171</v>
      </c>
      <c r="E410" s="45">
        <v>1.51</v>
      </c>
      <c r="F410" s="49" t="s">
        <v>78</v>
      </c>
    </row>
    <row r="411" spans="1:7" x14ac:dyDescent="0.2">
      <c r="A411" s="48">
        <v>2017</v>
      </c>
      <c r="B411" s="48">
        <v>2</v>
      </c>
      <c r="C411" s="43">
        <v>12</v>
      </c>
      <c r="D411" s="24" t="s">
        <v>171</v>
      </c>
      <c r="E411" s="45">
        <v>1.51</v>
      </c>
      <c r="F411" s="49" t="s">
        <v>78</v>
      </c>
    </row>
    <row r="412" spans="1:7" x14ac:dyDescent="0.2">
      <c r="A412" s="48">
        <v>2017</v>
      </c>
      <c r="B412" s="48">
        <v>2</v>
      </c>
      <c r="C412" s="43">
        <v>12</v>
      </c>
      <c r="D412" s="24" t="s">
        <v>129</v>
      </c>
      <c r="E412" s="45">
        <v>3.45</v>
      </c>
      <c r="F412" s="49" t="s">
        <v>8</v>
      </c>
    </row>
    <row r="413" spans="1:7" x14ac:dyDescent="0.2">
      <c r="A413" s="48">
        <v>2017</v>
      </c>
      <c r="B413" s="48">
        <v>2</v>
      </c>
      <c r="C413" s="43">
        <v>13</v>
      </c>
      <c r="D413" s="24" t="s">
        <v>344</v>
      </c>
      <c r="E413" s="45">
        <v>17</v>
      </c>
      <c r="F413" s="49" t="s">
        <v>8</v>
      </c>
    </row>
    <row r="414" spans="1:7" x14ac:dyDescent="0.2">
      <c r="A414" s="48">
        <v>2017</v>
      </c>
      <c r="B414" s="48">
        <v>2</v>
      </c>
      <c r="C414" s="43">
        <v>14</v>
      </c>
      <c r="D414" s="24" t="s">
        <v>19</v>
      </c>
      <c r="E414" s="45">
        <v>65.67</v>
      </c>
      <c r="F414" s="49" t="s">
        <v>6</v>
      </c>
    </row>
    <row r="415" spans="1:7" x14ac:dyDescent="0.2">
      <c r="A415" s="48">
        <v>2017</v>
      </c>
      <c r="B415" s="48">
        <v>2</v>
      </c>
      <c r="C415" s="43">
        <v>14</v>
      </c>
      <c r="D415" s="24" t="s">
        <v>345</v>
      </c>
      <c r="E415" s="45">
        <v>7</v>
      </c>
      <c r="F415" s="49" t="s">
        <v>8</v>
      </c>
    </row>
    <row r="416" spans="1:7" x14ac:dyDescent="0.2">
      <c r="A416" s="48">
        <v>2017</v>
      </c>
      <c r="B416" s="48">
        <v>2</v>
      </c>
      <c r="C416" s="43">
        <v>14</v>
      </c>
      <c r="D416" s="24" t="s">
        <v>346</v>
      </c>
      <c r="E416" s="45">
        <v>6.2</v>
      </c>
      <c r="F416" s="49" t="s">
        <v>8</v>
      </c>
    </row>
    <row r="417" spans="1:7" x14ac:dyDescent="0.2">
      <c r="A417" s="48">
        <v>2017</v>
      </c>
      <c r="B417" s="48">
        <v>2</v>
      </c>
      <c r="C417" s="43">
        <v>15</v>
      </c>
      <c r="D417" s="24" t="s">
        <v>346</v>
      </c>
      <c r="E417" s="45">
        <v>6.22</v>
      </c>
      <c r="F417" s="49" t="s">
        <v>8</v>
      </c>
    </row>
    <row r="418" spans="1:7" x14ac:dyDescent="0.2">
      <c r="A418" s="48">
        <v>2017</v>
      </c>
      <c r="B418" s="48">
        <v>2</v>
      </c>
      <c r="C418" s="43">
        <v>17</v>
      </c>
      <c r="D418" s="24" t="s">
        <v>363</v>
      </c>
      <c r="E418" s="45">
        <v>6.5</v>
      </c>
      <c r="F418" s="49" t="s">
        <v>8</v>
      </c>
    </row>
    <row r="419" spans="1:7" x14ac:dyDescent="0.2">
      <c r="A419" s="48">
        <v>2017</v>
      </c>
      <c r="B419" s="48">
        <v>2</v>
      </c>
      <c r="C419" s="43">
        <v>17</v>
      </c>
      <c r="D419" s="24" t="s">
        <v>192</v>
      </c>
      <c r="E419" s="45">
        <v>5.22</v>
      </c>
      <c r="F419" s="49" t="s">
        <v>8</v>
      </c>
    </row>
    <row r="420" spans="1:7" x14ac:dyDescent="0.2">
      <c r="A420" s="48">
        <v>2017</v>
      </c>
      <c r="B420" s="48">
        <v>2</v>
      </c>
      <c r="C420" s="43">
        <v>18</v>
      </c>
      <c r="D420" s="24" t="s">
        <v>164</v>
      </c>
      <c r="E420" s="45">
        <v>20</v>
      </c>
      <c r="F420" s="49" t="s">
        <v>11</v>
      </c>
    </row>
    <row r="421" spans="1:7" x14ac:dyDescent="0.2">
      <c r="A421" s="48">
        <v>2017</v>
      </c>
      <c r="B421" s="48">
        <v>2</v>
      </c>
      <c r="C421" s="43">
        <v>18</v>
      </c>
      <c r="D421" s="24" t="s">
        <v>348</v>
      </c>
      <c r="E421" s="45">
        <v>215.2</v>
      </c>
      <c r="F421" s="49" t="s">
        <v>125</v>
      </c>
      <c r="G421" s="24" t="s">
        <v>349</v>
      </c>
    </row>
    <row r="422" spans="1:7" x14ac:dyDescent="0.2">
      <c r="A422" s="48">
        <v>2017</v>
      </c>
      <c r="B422" s="48">
        <v>2</v>
      </c>
      <c r="C422" s="43">
        <v>18</v>
      </c>
      <c r="D422" s="24" t="s">
        <v>323</v>
      </c>
      <c r="E422" s="45">
        <v>8.06</v>
      </c>
      <c r="F422" s="49" t="s">
        <v>11</v>
      </c>
      <c r="G422" s="24" t="s">
        <v>369</v>
      </c>
    </row>
    <row r="423" spans="1:7" x14ac:dyDescent="0.2">
      <c r="A423" s="48">
        <v>2017</v>
      </c>
      <c r="B423" s="48">
        <v>2</v>
      </c>
      <c r="C423" s="43">
        <v>19</v>
      </c>
      <c r="D423" s="24" t="s">
        <v>370</v>
      </c>
      <c r="E423" s="45">
        <v>27.91</v>
      </c>
      <c r="F423" s="49" t="s">
        <v>8</v>
      </c>
      <c r="G423" s="24" t="s">
        <v>350</v>
      </c>
    </row>
    <row r="424" spans="1:7" x14ac:dyDescent="0.2">
      <c r="A424" s="48">
        <v>2017</v>
      </c>
      <c r="B424" s="48">
        <v>2</v>
      </c>
      <c r="C424" s="43">
        <v>19</v>
      </c>
      <c r="D424" s="24" t="s">
        <v>351</v>
      </c>
      <c r="E424" s="45">
        <v>41.7</v>
      </c>
      <c r="F424" s="49" t="s">
        <v>28</v>
      </c>
      <c r="G424" s="24" t="s">
        <v>352</v>
      </c>
    </row>
    <row r="425" spans="1:7" x14ac:dyDescent="0.2">
      <c r="A425" s="48">
        <v>2017</v>
      </c>
      <c r="B425" s="48">
        <v>2</v>
      </c>
      <c r="C425" s="43">
        <v>19</v>
      </c>
      <c r="D425" s="24" t="s">
        <v>353</v>
      </c>
      <c r="E425" s="45">
        <v>40.49</v>
      </c>
      <c r="F425" s="49" t="s">
        <v>8</v>
      </c>
      <c r="G425" s="24" t="s">
        <v>354</v>
      </c>
    </row>
    <row r="426" spans="1:7" x14ac:dyDescent="0.2">
      <c r="A426" s="48">
        <v>2017</v>
      </c>
      <c r="B426" s="48">
        <v>2</v>
      </c>
      <c r="C426" s="43">
        <v>20</v>
      </c>
      <c r="D426" s="24" t="s">
        <v>355</v>
      </c>
      <c r="E426" s="45">
        <v>3.37</v>
      </c>
      <c r="F426" s="49" t="s">
        <v>78</v>
      </c>
      <c r="G426" s="24" t="s">
        <v>356</v>
      </c>
    </row>
    <row r="427" spans="1:7" x14ac:dyDescent="0.2">
      <c r="A427" s="48">
        <v>2017</v>
      </c>
      <c r="B427" s="48">
        <v>2</v>
      </c>
      <c r="C427" s="43">
        <v>20</v>
      </c>
      <c r="D427" s="24" t="s">
        <v>357</v>
      </c>
      <c r="E427" s="45">
        <v>15</v>
      </c>
      <c r="F427" s="49" t="s">
        <v>125</v>
      </c>
    </row>
    <row r="428" spans="1:7" x14ac:dyDescent="0.2">
      <c r="A428" s="48">
        <v>2017</v>
      </c>
      <c r="B428" s="48">
        <v>2</v>
      </c>
      <c r="C428" s="43">
        <v>20</v>
      </c>
      <c r="D428" s="24" t="s">
        <v>358</v>
      </c>
      <c r="E428" s="45">
        <v>40.49</v>
      </c>
      <c r="F428" s="49" t="s">
        <v>28</v>
      </c>
    </row>
    <row r="429" spans="1:7" x14ac:dyDescent="0.2">
      <c r="A429" s="48">
        <v>2017</v>
      </c>
      <c r="B429" s="48">
        <v>2</v>
      </c>
      <c r="C429" s="43">
        <v>20</v>
      </c>
      <c r="D429" s="24" t="s">
        <v>358</v>
      </c>
      <c r="E429" s="45">
        <v>60.73</v>
      </c>
      <c r="F429" s="49" t="s">
        <v>28</v>
      </c>
    </row>
    <row r="430" spans="1:7" x14ac:dyDescent="0.2">
      <c r="A430" s="48">
        <v>2017</v>
      </c>
      <c r="B430" s="48">
        <v>2</v>
      </c>
      <c r="C430" s="43">
        <v>20</v>
      </c>
      <c r="D430" s="24" t="s">
        <v>371</v>
      </c>
      <c r="E430" s="45">
        <v>35.090000000000003</v>
      </c>
      <c r="F430" s="49" t="s">
        <v>11</v>
      </c>
    </row>
    <row r="431" spans="1:7" x14ac:dyDescent="0.2">
      <c r="A431" s="48">
        <v>2017</v>
      </c>
      <c r="B431" s="48">
        <v>2</v>
      </c>
      <c r="C431" s="43">
        <v>21</v>
      </c>
      <c r="D431" s="24" t="s">
        <v>359</v>
      </c>
      <c r="E431" s="45">
        <v>22.22</v>
      </c>
      <c r="F431" s="49" t="s">
        <v>8</v>
      </c>
    </row>
    <row r="432" spans="1:7" x14ac:dyDescent="0.2">
      <c r="A432" s="48">
        <v>2017</v>
      </c>
      <c r="B432" s="48">
        <v>2</v>
      </c>
      <c r="C432" s="43">
        <v>21</v>
      </c>
      <c r="D432" s="24" t="s">
        <v>360</v>
      </c>
      <c r="E432" s="45">
        <v>5.72</v>
      </c>
      <c r="F432" s="49" t="s">
        <v>8</v>
      </c>
    </row>
    <row r="433" spans="1:7" x14ac:dyDescent="0.2">
      <c r="A433" s="48">
        <v>2017</v>
      </c>
      <c r="B433" s="48">
        <v>2</v>
      </c>
      <c r="C433" s="43">
        <v>21</v>
      </c>
      <c r="D433" s="24" t="s">
        <v>361</v>
      </c>
      <c r="E433" s="45">
        <v>4.8899999999999997</v>
      </c>
      <c r="F433" s="49" t="s">
        <v>8</v>
      </c>
    </row>
    <row r="434" spans="1:7" x14ac:dyDescent="0.2">
      <c r="A434" s="48">
        <v>2017</v>
      </c>
      <c r="B434" s="48">
        <v>2</v>
      </c>
      <c r="C434" s="43">
        <v>21</v>
      </c>
      <c r="D434" s="24" t="s">
        <v>362</v>
      </c>
      <c r="E434" s="45">
        <v>18.82</v>
      </c>
      <c r="F434" s="49" t="s">
        <v>8</v>
      </c>
    </row>
    <row r="435" spans="1:7" x14ac:dyDescent="0.2">
      <c r="A435" s="48">
        <v>2017</v>
      </c>
      <c r="B435" s="48">
        <v>2</v>
      </c>
      <c r="C435" s="43">
        <v>22</v>
      </c>
      <c r="D435" s="24" t="s">
        <v>117</v>
      </c>
      <c r="E435" s="45">
        <v>1.5</v>
      </c>
      <c r="F435" s="49" t="s">
        <v>78</v>
      </c>
    </row>
    <row r="436" spans="1:7" x14ac:dyDescent="0.2">
      <c r="A436" s="48">
        <v>2017</v>
      </c>
      <c r="B436" s="48">
        <v>2</v>
      </c>
      <c r="C436" s="43">
        <v>22</v>
      </c>
      <c r="D436" s="24" t="s">
        <v>50</v>
      </c>
      <c r="E436" s="45">
        <v>4.99</v>
      </c>
      <c r="F436" s="49" t="s">
        <v>3</v>
      </c>
    </row>
    <row r="437" spans="1:7" x14ac:dyDescent="0.2">
      <c r="A437" s="48">
        <v>2017</v>
      </c>
      <c r="B437" s="48">
        <v>2</v>
      </c>
      <c r="C437" s="43">
        <v>23</v>
      </c>
      <c r="D437" s="24" t="s">
        <v>364</v>
      </c>
      <c r="E437" s="45">
        <v>13.55</v>
      </c>
      <c r="F437" s="49" t="s">
        <v>8</v>
      </c>
    </row>
    <row r="438" spans="1:7" x14ac:dyDescent="0.2">
      <c r="A438" s="48">
        <v>2017</v>
      </c>
      <c r="B438" s="48">
        <v>2</v>
      </c>
      <c r="C438" s="43">
        <v>24</v>
      </c>
      <c r="D438" s="24" t="s">
        <v>365</v>
      </c>
      <c r="E438" s="45">
        <v>36.36</v>
      </c>
      <c r="F438" s="49" t="s">
        <v>7</v>
      </c>
    </row>
    <row r="439" spans="1:7" x14ac:dyDescent="0.2">
      <c r="A439" s="48">
        <v>2017</v>
      </c>
      <c r="B439" s="48">
        <v>2</v>
      </c>
      <c r="C439" s="43">
        <v>24</v>
      </c>
      <c r="D439" s="24" t="s">
        <v>142</v>
      </c>
      <c r="E439" s="45">
        <v>5.22</v>
      </c>
      <c r="F439" s="49" t="s">
        <v>8</v>
      </c>
    </row>
    <row r="440" spans="1:7" x14ac:dyDescent="0.2">
      <c r="A440" s="48">
        <v>2017</v>
      </c>
      <c r="B440" s="48">
        <v>2</v>
      </c>
      <c r="C440" s="43">
        <v>24</v>
      </c>
      <c r="D440" s="24" t="s">
        <v>19</v>
      </c>
      <c r="E440" s="45">
        <v>11.55</v>
      </c>
      <c r="F440" s="49" t="s">
        <v>6</v>
      </c>
    </row>
    <row r="441" spans="1:7" x14ac:dyDescent="0.2">
      <c r="A441" s="48">
        <v>2017</v>
      </c>
      <c r="B441" s="48">
        <v>2</v>
      </c>
      <c r="C441" s="43">
        <v>24</v>
      </c>
      <c r="D441" s="24" t="s">
        <v>243</v>
      </c>
      <c r="E441" s="45">
        <v>20</v>
      </c>
      <c r="F441" s="49" t="s">
        <v>11</v>
      </c>
    </row>
    <row r="442" spans="1:7" x14ac:dyDescent="0.2">
      <c r="A442" s="48">
        <v>2017</v>
      </c>
      <c r="B442" s="48">
        <v>2</v>
      </c>
      <c r="C442" s="43">
        <v>25</v>
      </c>
      <c r="D442" s="24" t="s">
        <v>366</v>
      </c>
      <c r="E442" s="45">
        <v>21.64</v>
      </c>
      <c r="F442" s="49" t="s">
        <v>8</v>
      </c>
      <c r="G442" s="24" t="s">
        <v>367</v>
      </c>
    </row>
    <row r="443" spans="1:7" x14ac:dyDescent="0.2">
      <c r="A443" s="48">
        <v>2017</v>
      </c>
      <c r="B443" s="48">
        <v>2</v>
      </c>
      <c r="C443" s="43">
        <v>25</v>
      </c>
      <c r="D443" s="24" t="s">
        <v>368</v>
      </c>
      <c r="E443" s="45">
        <v>6.2</v>
      </c>
      <c r="F443" s="49" t="s">
        <v>7</v>
      </c>
    </row>
    <row r="444" spans="1:7" x14ac:dyDescent="0.2">
      <c r="A444" s="48">
        <v>2017</v>
      </c>
      <c r="B444" s="48">
        <v>2</v>
      </c>
      <c r="C444" s="43">
        <v>25</v>
      </c>
      <c r="D444" s="24" t="s">
        <v>379</v>
      </c>
      <c r="E444" s="45">
        <v>7.67</v>
      </c>
      <c r="F444" s="49" t="s">
        <v>11</v>
      </c>
      <c r="G444" s="24" t="s">
        <v>380</v>
      </c>
    </row>
    <row r="445" spans="1:7" x14ac:dyDescent="0.2">
      <c r="A445" s="48">
        <v>2017</v>
      </c>
      <c r="B445" s="48">
        <v>2</v>
      </c>
      <c r="C445" s="43">
        <v>27</v>
      </c>
      <c r="D445" s="24" t="s">
        <v>381</v>
      </c>
      <c r="E445" s="45">
        <v>5.34</v>
      </c>
      <c r="F445" s="49" t="s">
        <v>8</v>
      </c>
    </row>
    <row r="446" spans="1:7" x14ac:dyDescent="0.2">
      <c r="A446" s="48">
        <v>2017</v>
      </c>
      <c r="B446" s="48">
        <v>2</v>
      </c>
      <c r="C446" s="43">
        <v>27</v>
      </c>
      <c r="D446" s="24" t="s">
        <v>382</v>
      </c>
      <c r="E446" s="45">
        <v>12.42</v>
      </c>
      <c r="F446" s="49" t="s">
        <v>8</v>
      </c>
    </row>
    <row r="447" spans="1:7" x14ac:dyDescent="0.2">
      <c r="A447" s="48">
        <v>2017</v>
      </c>
      <c r="B447" s="48">
        <v>2</v>
      </c>
      <c r="C447" s="43">
        <v>28</v>
      </c>
      <c r="D447" s="24" t="s">
        <v>19</v>
      </c>
      <c r="E447" s="45">
        <v>89.52</v>
      </c>
      <c r="F447" s="49" t="s">
        <v>6</v>
      </c>
    </row>
    <row r="448" spans="1:7" x14ac:dyDescent="0.2">
      <c r="A448" s="48">
        <v>2017</v>
      </c>
      <c r="B448" s="48">
        <v>2</v>
      </c>
      <c r="C448" s="43">
        <v>28</v>
      </c>
      <c r="D448" s="24" t="s">
        <v>373</v>
      </c>
      <c r="E448" s="45">
        <v>12</v>
      </c>
      <c r="F448" s="49" t="s">
        <v>125</v>
      </c>
      <c r="G448" s="24" t="s">
        <v>374</v>
      </c>
    </row>
    <row r="449" spans="1:8" x14ac:dyDescent="0.2">
      <c r="A449" s="48">
        <v>2017</v>
      </c>
      <c r="B449" s="48">
        <v>2</v>
      </c>
      <c r="C449" s="43">
        <v>28</v>
      </c>
      <c r="D449" s="24" t="s">
        <v>375</v>
      </c>
      <c r="E449" s="45">
        <v>5.25</v>
      </c>
      <c r="F449" s="49"/>
      <c r="G449" s="24" t="s">
        <v>376</v>
      </c>
      <c r="H449" s="24" t="s">
        <v>725</v>
      </c>
    </row>
    <row r="450" spans="1:8" x14ac:dyDescent="0.2">
      <c r="A450" s="48">
        <v>2017</v>
      </c>
      <c r="B450" s="48">
        <v>2</v>
      </c>
      <c r="C450" s="43">
        <v>28</v>
      </c>
      <c r="D450" s="24" t="s">
        <v>377</v>
      </c>
      <c r="E450" s="45">
        <v>15</v>
      </c>
      <c r="F450" s="49" t="s">
        <v>11</v>
      </c>
      <c r="G450" s="24" t="s">
        <v>378</v>
      </c>
    </row>
    <row r="451" spans="1:8" x14ac:dyDescent="0.2">
      <c r="A451" s="48">
        <v>2017</v>
      </c>
      <c r="B451" s="48">
        <v>2</v>
      </c>
      <c r="C451" s="43">
        <v>28</v>
      </c>
      <c r="D451" s="24" t="s">
        <v>192</v>
      </c>
      <c r="E451" s="45">
        <v>5.51</v>
      </c>
      <c r="F451" s="49" t="s">
        <v>8</v>
      </c>
    </row>
    <row r="452" spans="1:8" x14ac:dyDescent="0.2">
      <c r="A452" s="48">
        <v>2017</v>
      </c>
      <c r="B452" s="48">
        <v>2</v>
      </c>
      <c r="C452" s="43">
        <v>28</v>
      </c>
      <c r="D452" s="24" t="s">
        <v>327</v>
      </c>
      <c r="E452" s="45">
        <v>2.25</v>
      </c>
      <c r="F452" s="49" t="s">
        <v>7</v>
      </c>
      <c r="G452" s="24" t="s">
        <v>383</v>
      </c>
    </row>
    <row r="453" spans="1:8" x14ac:dyDescent="0.2">
      <c r="A453" s="48">
        <v>2017</v>
      </c>
      <c r="B453" s="48">
        <v>2</v>
      </c>
      <c r="C453" s="43">
        <v>28</v>
      </c>
      <c r="D453" s="24" t="s">
        <v>303</v>
      </c>
      <c r="E453" s="45">
        <v>1.95</v>
      </c>
      <c r="F453" s="49" t="s">
        <v>78</v>
      </c>
    </row>
    <row r="454" spans="1:8" x14ac:dyDescent="0.2">
      <c r="A454" s="48">
        <v>2017</v>
      </c>
      <c r="B454" s="48">
        <v>2</v>
      </c>
      <c r="C454" s="43">
        <v>28</v>
      </c>
      <c r="D454" s="24" t="s">
        <v>192</v>
      </c>
      <c r="E454" s="45">
        <v>8.76</v>
      </c>
      <c r="F454" s="49" t="s">
        <v>8</v>
      </c>
    </row>
    <row r="455" spans="1:8" x14ac:dyDescent="0.2">
      <c r="A455" s="48">
        <v>2017</v>
      </c>
      <c r="B455" s="48">
        <v>2</v>
      </c>
      <c r="C455" s="43">
        <v>28</v>
      </c>
      <c r="D455" s="24" t="s">
        <v>76</v>
      </c>
      <c r="E455" s="45">
        <v>56.44</v>
      </c>
      <c r="F455" s="49" t="s">
        <v>2</v>
      </c>
      <c r="G455" s="24" t="s">
        <v>479</v>
      </c>
    </row>
    <row r="456" spans="1:8" x14ac:dyDescent="0.2">
      <c r="A456" s="48">
        <v>2017</v>
      </c>
      <c r="B456" s="48">
        <v>3</v>
      </c>
      <c r="C456" s="43">
        <v>1</v>
      </c>
      <c r="D456" s="24" t="s">
        <v>498</v>
      </c>
      <c r="E456" s="45">
        <v>35.32</v>
      </c>
      <c r="F456" s="49" t="s">
        <v>497</v>
      </c>
    </row>
    <row r="457" spans="1:8" x14ac:dyDescent="0.2">
      <c r="A457" s="48">
        <v>2017</v>
      </c>
      <c r="B457" s="48">
        <v>3</v>
      </c>
      <c r="C457" s="43">
        <v>1</v>
      </c>
      <c r="D457" s="24" t="s">
        <v>67</v>
      </c>
      <c r="E457" s="45">
        <v>895</v>
      </c>
      <c r="F457" s="49" t="s">
        <v>198</v>
      </c>
      <c r="G457" s="24" t="s">
        <v>372</v>
      </c>
    </row>
    <row r="458" spans="1:8" x14ac:dyDescent="0.2">
      <c r="A458" s="48">
        <v>2017</v>
      </c>
      <c r="B458" s="48">
        <v>3</v>
      </c>
      <c r="C458" s="43">
        <v>1</v>
      </c>
      <c r="D458" s="24" t="s">
        <v>183</v>
      </c>
      <c r="E458" s="45">
        <v>7.46</v>
      </c>
      <c r="F458" s="49" t="s">
        <v>8</v>
      </c>
    </row>
    <row r="459" spans="1:8" x14ac:dyDescent="0.2">
      <c r="A459" s="48">
        <v>2017</v>
      </c>
      <c r="B459" s="48">
        <v>3</v>
      </c>
      <c r="C459" s="43">
        <v>1</v>
      </c>
      <c r="D459" s="24" t="s">
        <v>192</v>
      </c>
      <c r="E459" s="45">
        <v>4.92</v>
      </c>
      <c r="F459" s="49" t="s">
        <v>8</v>
      </c>
    </row>
    <row r="460" spans="1:8" x14ac:dyDescent="0.2">
      <c r="A460" s="48">
        <v>2017</v>
      </c>
      <c r="B460" s="48">
        <v>3</v>
      </c>
      <c r="C460" s="43">
        <v>2</v>
      </c>
      <c r="D460" s="24" t="s">
        <v>87</v>
      </c>
      <c r="E460" s="45">
        <v>1.5</v>
      </c>
      <c r="F460" s="49" t="s">
        <v>7</v>
      </c>
    </row>
    <row r="461" spans="1:8" x14ac:dyDescent="0.2">
      <c r="A461" s="48">
        <v>2017</v>
      </c>
      <c r="B461" s="48">
        <v>3</v>
      </c>
      <c r="C461" s="43">
        <v>2</v>
      </c>
      <c r="D461" s="24" t="s">
        <v>384</v>
      </c>
      <c r="E461" s="45">
        <v>6.5</v>
      </c>
      <c r="F461" s="49" t="s">
        <v>8</v>
      </c>
    </row>
    <row r="462" spans="1:8" x14ac:dyDescent="0.2">
      <c r="A462" s="48">
        <v>2017</v>
      </c>
      <c r="B462" s="48">
        <v>3</v>
      </c>
      <c r="C462" s="43">
        <v>2</v>
      </c>
      <c r="D462" s="24" t="s">
        <v>381</v>
      </c>
      <c r="E462" s="45">
        <v>23.59</v>
      </c>
      <c r="F462" s="49" t="s">
        <v>8</v>
      </c>
      <c r="G462" s="24" t="s">
        <v>386</v>
      </c>
    </row>
    <row r="463" spans="1:8" x14ac:dyDescent="0.2">
      <c r="A463" s="48">
        <v>2017</v>
      </c>
      <c r="B463" s="48">
        <v>3</v>
      </c>
      <c r="C463" s="43">
        <v>2</v>
      </c>
      <c r="D463" s="24" t="s">
        <v>396</v>
      </c>
      <c r="E463" s="45">
        <v>16.21</v>
      </c>
      <c r="F463" s="49" t="s">
        <v>8</v>
      </c>
    </row>
    <row r="464" spans="1:8" x14ac:dyDescent="0.2">
      <c r="A464" s="48">
        <v>2017</v>
      </c>
      <c r="B464" s="48">
        <v>3</v>
      </c>
      <c r="C464" s="43">
        <v>3</v>
      </c>
      <c r="D464" s="24" t="s">
        <v>385</v>
      </c>
      <c r="E464" s="45">
        <v>14</v>
      </c>
      <c r="F464" s="49" t="s">
        <v>8</v>
      </c>
    </row>
    <row r="465" spans="1:7" x14ac:dyDescent="0.2">
      <c r="A465" s="48">
        <v>2017</v>
      </c>
      <c r="B465" s="48">
        <v>3</v>
      </c>
      <c r="C465" s="43">
        <v>3</v>
      </c>
      <c r="D465" s="24" t="s">
        <v>192</v>
      </c>
      <c r="E465" s="45">
        <v>3.74</v>
      </c>
      <c r="F465" s="49" t="s">
        <v>8</v>
      </c>
    </row>
    <row r="466" spans="1:7" x14ac:dyDescent="0.2">
      <c r="A466" s="48">
        <v>2017</v>
      </c>
      <c r="B466" s="48">
        <v>3</v>
      </c>
      <c r="C466" s="43">
        <v>3</v>
      </c>
      <c r="D466" s="24" t="s">
        <v>183</v>
      </c>
      <c r="E466" s="45">
        <v>3.25</v>
      </c>
      <c r="F466" s="49" t="s">
        <v>8</v>
      </c>
    </row>
    <row r="467" spans="1:7" x14ac:dyDescent="0.2">
      <c r="A467" s="48">
        <v>2017</v>
      </c>
      <c r="B467" s="48">
        <v>3</v>
      </c>
      <c r="C467" s="43">
        <v>4</v>
      </c>
      <c r="D467" s="24" t="s">
        <v>387</v>
      </c>
      <c r="E467" s="45">
        <v>20</v>
      </c>
      <c r="F467" s="49" t="s">
        <v>8</v>
      </c>
    </row>
    <row r="468" spans="1:7" x14ac:dyDescent="0.2">
      <c r="A468" s="48">
        <v>2017</v>
      </c>
      <c r="B468" s="48">
        <v>3</v>
      </c>
      <c r="C468" s="43">
        <v>4</v>
      </c>
      <c r="D468" s="24" t="s">
        <v>19</v>
      </c>
      <c r="E468" s="45">
        <v>11.23</v>
      </c>
      <c r="F468" s="49" t="s">
        <v>6</v>
      </c>
    </row>
    <row r="469" spans="1:7" x14ac:dyDescent="0.2">
      <c r="A469" s="48">
        <v>2017</v>
      </c>
      <c r="B469" s="48">
        <v>3</v>
      </c>
      <c r="C469" s="43">
        <v>4</v>
      </c>
      <c r="D469" s="24" t="s">
        <v>392</v>
      </c>
      <c r="E469" s="45">
        <v>10</v>
      </c>
      <c r="F469" s="49" t="s">
        <v>28</v>
      </c>
    </row>
    <row r="470" spans="1:7" x14ac:dyDescent="0.2">
      <c r="A470" s="48">
        <v>2017</v>
      </c>
      <c r="B470" s="48">
        <v>3</v>
      </c>
      <c r="C470" s="43">
        <v>4</v>
      </c>
      <c r="D470" s="24" t="s">
        <v>393</v>
      </c>
      <c r="E470" s="45">
        <v>2.9</v>
      </c>
      <c r="F470" s="49" t="s">
        <v>8</v>
      </c>
    </row>
    <row r="471" spans="1:7" x14ac:dyDescent="0.2">
      <c r="A471" s="48">
        <v>2017</v>
      </c>
      <c r="B471" s="48">
        <v>3</v>
      </c>
      <c r="C471" s="43">
        <v>5</v>
      </c>
      <c r="D471" s="24" t="s">
        <v>192</v>
      </c>
      <c r="E471" s="45">
        <v>2.02</v>
      </c>
      <c r="F471" s="49" t="s">
        <v>8</v>
      </c>
    </row>
    <row r="472" spans="1:7" x14ac:dyDescent="0.2">
      <c r="A472" s="48">
        <v>2017</v>
      </c>
      <c r="B472" s="48">
        <v>3</v>
      </c>
      <c r="C472" s="43">
        <v>6</v>
      </c>
      <c r="D472" s="24" t="s">
        <v>381</v>
      </c>
      <c r="E472" s="45">
        <v>1.5</v>
      </c>
      <c r="F472" s="49" t="s">
        <v>8</v>
      </c>
    </row>
    <row r="473" spans="1:7" x14ac:dyDescent="0.2">
      <c r="A473" s="48">
        <v>2017</v>
      </c>
      <c r="B473" s="48">
        <v>3</v>
      </c>
      <c r="C473" s="43">
        <v>6</v>
      </c>
      <c r="D473" s="24" t="s">
        <v>390</v>
      </c>
      <c r="E473" s="45">
        <v>3.86</v>
      </c>
      <c r="F473" s="49" t="s">
        <v>7</v>
      </c>
      <c r="G473" s="24" t="s">
        <v>391</v>
      </c>
    </row>
    <row r="474" spans="1:7" x14ac:dyDescent="0.2">
      <c r="A474" s="48">
        <v>2017</v>
      </c>
      <c r="B474" s="48">
        <v>3</v>
      </c>
      <c r="C474" s="43">
        <v>6</v>
      </c>
      <c r="D474" s="24" t="s">
        <v>394</v>
      </c>
      <c r="E474" s="45">
        <v>20</v>
      </c>
      <c r="F474" s="49" t="s">
        <v>21</v>
      </c>
      <c r="G474" s="24" t="s">
        <v>395</v>
      </c>
    </row>
    <row r="475" spans="1:7" x14ac:dyDescent="0.2">
      <c r="A475" s="48">
        <v>2017</v>
      </c>
      <c r="B475" s="48">
        <v>3</v>
      </c>
      <c r="C475" s="43">
        <v>6</v>
      </c>
      <c r="D475" s="24" t="s">
        <v>337</v>
      </c>
      <c r="E475" s="45">
        <v>92.66</v>
      </c>
      <c r="F475" s="49" t="s">
        <v>11</v>
      </c>
      <c r="G475" s="24" t="s">
        <v>397</v>
      </c>
    </row>
    <row r="476" spans="1:7" x14ac:dyDescent="0.2">
      <c r="A476" s="48">
        <v>2017</v>
      </c>
      <c r="B476" s="48">
        <v>3</v>
      </c>
      <c r="C476" s="43">
        <v>7</v>
      </c>
      <c r="D476" s="24" t="s">
        <v>82</v>
      </c>
      <c r="E476" s="45">
        <v>1.83</v>
      </c>
      <c r="F476" s="49" t="s">
        <v>78</v>
      </c>
    </row>
    <row r="477" spans="1:7" x14ac:dyDescent="0.2">
      <c r="A477" s="48">
        <v>2017</v>
      </c>
      <c r="B477" s="48">
        <v>3</v>
      </c>
      <c r="C477" s="43">
        <v>7</v>
      </c>
      <c r="D477" s="24" t="s">
        <v>329</v>
      </c>
      <c r="E477" s="45">
        <v>3.3</v>
      </c>
      <c r="F477" s="49" t="s">
        <v>8</v>
      </c>
    </row>
    <row r="478" spans="1:7" x14ac:dyDescent="0.2">
      <c r="A478" s="48">
        <v>2017</v>
      </c>
      <c r="B478" s="48">
        <v>3</v>
      </c>
      <c r="C478" s="43">
        <v>8</v>
      </c>
      <c r="D478" s="24" t="s">
        <v>87</v>
      </c>
      <c r="E478" s="45">
        <v>1.5</v>
      </c>
      <c r="F478" s="49" t="s">
        <v>7</v>
      </c>
    </row>
    <row r="479" spans="1:7" x14ac:dyDescent="0.2">
      <c r="A479" s="48">
        <v>2017</v>
      </c>
      <c r="B479" s="48">
        <v>3</v>
      </c>
      <c r="C479" s="43">
        <v>8</v>
      </c>
      <c r="D479" s="24" t="s">
        <v>384</v>
      </c>
      <c r="E479" s="45">
        <v>6.5</v>
      </c>
      <c r="F479" s="49" t="s">
        <v>8</v>
      </c>
    </row>
    <row r="480" spans="1:7" x14ac:dyDescent="0.2">
      <c r="A480" s="48">
        <v>2017</v>
      </c>
      <c r="B480" s="48">
        <v>3</v>
      </c>
      <c r="C480" s="43">
        <v>8</v>
      </c>
      <c r="D480" s="24" t="s">
        <v>303</v>
      </c>
      <c r="E480" s="45">
        <v>10.34</v>
      </c>
      <c r="F480" s="49" t="s">
        <v>8</v>
      </c>
    </row>
    <row r="481" spans="1:7" x14ac:dyDescent="0.2">
      <c r="A481" s="48">
        <v>2017</v>
      </c>
      <c r="B481" s="48">
        <v>3</v>
      </c>
      <c r="C481" s="43">
        <v>8</v>
      </c>
      <c r="D481" s="24" t="s">
        <v>388</v>
      </c>
      <c r="E481" s="45">
        <v>15.55</v>
      </c>
      <c r="F481" s="49" t="s">
        <v>8</v>
      </c>
      <c r="G481" s="24" t="s">
        <v>389</v>
      </c>
    </row>
    <row r="482" spans="1:7" x14ac:dyDescent="0.2">
      <c r="A482" s="48">
        <v>2017</v>
      </c>
      <c r="B482" s="48">
        <v>3</v>
      </c>
      <c r="C482" s="43">
        <v>9</v>
      </c>
      <c r="D482" s="24" t="s">
        <v>381</v>
      </c>
      <c r="E482" s="45">
        <v>1.5</v>
      </c>
      <c r="F482" s="49" t="s">
        <v>78</v>
      </c>
    </row>
    <row r="483" spans="1:7" x14ac:dyDescent="0.2">
      <c r="A483" s="48">
        <v>2017</v>
      </c>
      <c r="B483" s="48">
        <v>3</v>
      </c>
      <c r="C483" s="43">
        <v>10</v>
      </c>
      <c r="D483" s="24" t="s">
        <v>398</v>
      </c>
      <c r="E483" s="45">
        <v>71.760000000000005</v>
      </c>
      <c r="F483" s="49" t="s">
        <v>11</v>
      </c>
      <c r="G483" s="24" t="s">
        <v>399</v>
      </c>
    </row>
    <row r="484" spans="1:7" x14ac:dyDescent="0.2">
      <c r="A484" s="48">
        <v>2017</v>
      </c>
      <c r="B484" s="48">
        <v>3</v>
      </c>
      <c r="C484" s="43">
        <v>10</v>
      </c>
      <c r="D484" s="24" t="s">
        <v>401</v>
      </c>
      <c r="E484" s="45">
        <v>200</v>
      </c>
      <c r="F484" s="49" t="s">
        <v>13</v>
      </c>
    </row>
    <row r="485" spans="1:7" x14ac:dyDescent="0.2">
      <c r="A485" s="48">
        <v>2017</v>
      </c>
      <c r="B485" s="48">
        <v>3</v>
      </c>
      <c r="C485" s="43">
        <v>11</v>
      </c>
      <c r="D485" s="24" t="s">
        <v>400</v>
      </c>
      <c r="E485" s="45">
        <v>10</v>
      </c>
      <c r="F485" s="49" t="s">
        <v>5</v>
      </c>
    </row>
    <row r="486" spans="1:7" x14ac:dyDescent="0.2">
      <c r="A486" s="48">
        <v>2017</v>
      </c>
      <c r="B486" s="48">
        <v>3</v>
      </c>
      <c r="C486" s="43">
        <v>11</v>
      </c>
      <c r="D486" s="24" t="s">
        <v>4</v>
      </c>
      <c r="E486" s="45">
        <v>2</v>
      </c>
      <c r="F486" s="49" t="s">
        <v>21</v>
      </c>
    </row>
    <row r="487" spans="1:7" x14ac:dyDescent="0.2">
      <c r="A487" s="48">
        <v>2017</v>
      </c>
      <c r="B487" s="48">
        <v>3</v>
      </c>
      <c r="C487" s="43">
        <v>11</v>
      </c>
      <c r="D487" s="24" t="s">
        <v>307</v>
      </c>
      <c r="E487" s="45">
        <v>2.83</v>
      </c>
      <c r="F487" s="49" t="s">
        <v>21</v>
      </c>
      <c r="G487" s="24" t="s">
        <v>402</v>
      </c>
    </row>
    <row r="488" spans="1:7" x14ac:dyDescent="0.2">
      <c r="A488" s="48">
        <v>2017</v>
      </c>
      <c r="B488" s="48">
        <v>3</v>
      </c>
      <c r="C488" s="43">
        <v>11</v>
      </c>
      <c r="D488" s="24" t="s">
        <v>316</v>
      </c>
      <c r="E488" s="45">
        <v>17.97</v>
      </c>
      <c r="F488" s="49" t="s">
        <v>8</v>
      </c>
    </row>
    <row r="489" spans="1:7" x14ac:dyDescent="0.2">
      <c r="A489" s="48">
        <v>2017</v>
      </c>
      <c r="B489" s="48">
        <v>3</v>
      </c>
      <c r="C489" s="43">
        <v>12</v>
      </c>
      <c r="D489" s="24" t="s">
        <v>403</v>
      </c>
      <c r="E489" s="45">
        <v>6.78</v>
      </c>
      <c r="F489" s="49" t="s">
        <v>8</v>
      </c>
    </row>
    <row r="490" spans="1:7" x14ac:dyDescent="0.2">
      <c r="A490" s="48">
        <v>2017</v>
      </c>
      <c r="B490" s="48">
        <v>3</v>
      </c>
      <c r="C490" s="43">
        <v>15</v>
      </c>
      <c r="D490" s="24" t="s">
        <v>404</v>
      </c>
      <c r="E490" s="45">
        <v>5.65</v>
      </c>
      <c r="F490" s="49" t="s">
        <v>7</v>
      </c>
    </row>
    <row r="491" spans="1:7" x14ac:dyDescent="0.2">
      <c r="A491" s="48">
        <v>2017</v>
      </c>
      <c r="B491" s="48">
        <v>3</v>
      </c>
      <c r="C491" s="43">
        <v>15</v>
      </c>
      <c r="D491" s="24" t="s">
        <v>405</v>
      </c>
      <c r="E491" s="45">
        <v>33.9</v>
      </c>
      <c r="F491" s="49" t="s">
        <v>7</v>
      </c>
    </row>
    <row r="492" spans="1:7" x14ac:dyDescent="0.2">
      <c r="A492" s="48">
        <v>2017</v>
      </c>
      <c r="B492" s="48">
        <v>3</v>
      </c>
      <c r="C492" s="43">
        <v>16</v>
      </c>
      <c r="D492" s="24" t="s">
        <v>406</v>
      </c>
      <c r="E492" s="45">
        <v>20.350000000000001</v>
      </c>
      <c r="F492" s="49" t="s">
        <v>8</v>
      </c>
      <c r="G492" s="24" t="s">
        <v>407</v>
      </c>
    </row>
    <row r="493" spans="1:7" x14ac:dyDescent="0.2">
      <c r="A493" s="48">
        <v>2017</v>
      </c>
      <c r="B493" s="48">
        <v>3</v>
      </c>
      <c r="C493" s="43">
        <v>16</v>
      </c>
      <c r="D493" s="24" t="s">
        <v>408</v>
      </c>
      <c r="E493" s="45">
        <v>14.86</v>
      </c>
      <c r="F493" s="49" t="s">
        <v>11</v>
      </c>
      <c r="G493" s="24" t="s">
        <v>409</v>
      </c>
    </row>
    <row r="494" spans="1:7" x14ac:dyDescent="0.2">
      <c r="A494" s="48">
        <v>2017</v>
      </c>
      <c r="B494" s="48">
        <v>3</v>
      </c>
      <c r="C494" s="43">
        <v>16</v>
      </c>
      <c r="D494" s="24" t="s">
        <v>410</v>
      </c>
      <c r="E494" s="45">
        <v>5.65</v>
      </c>
      <c r="F494" s="49" t="s">
        <v>78</v>
      </c>
      <c r="G494" s="24" t="s">
        <v>411</v>
      </c>
    </row>
    <row r="495" spans="1:7" x14ac:dyDescent="0.2">
      <c r="A495" s="48">
        <v>2017</v>
      </c>
      <c r="B495" s="48">
        <v>3</v>
      </c>
      <c r="C495" s="43">
        <v>16</v>
      </c>
      <c r="D495" s="24" t="s">
        <v>412</v>
      </c>
      <c r="E495" s="45">
        <v>18.95</v>
      </c>
      <c r="F495" s="49" t="s">
        <v>125</v>
      </c>
    </row>
    <row r="496" spans="1:7" x14ac:dyDescent="0.2">
      <c r="A496" s="48">
        <v>2017</v>
      </c>
      <c r="B496" s="48">
        <v>3</v>
      </c>
      <c r="C496" s="43">
        <v>17</v>
      </c>
      <c r="D496" s="24" t="s">
        <v>413</v>
      </c>
      <c r="E496" s="45">
        <v>4.99</v>
      </c>
      <c r="F496" s="49" t="s">
        <v>8</v>
      </c>
    </row>
    <row r="497" spans="1:7" x14ac:dyDescent="0.2">
      <c r="A497" s="48">
        <v>2017</v>
      </c>
      <c r="B497" s="48">
        <v>3</v>
      </c>
      <c r="C497" s="43">
        <v>17</v>
      </c>
      <c r="D497" s="24" t="s">
        <v>414</v>
      </c>
      <c r="E497" s="45">
        <v>10</v>
      </c>
      <c r="F497" s="49" t="s">
        <v>125</v>
      </c>
    </row>
    <row r="498" spans="1:7" x14ac:dyDescent="0.2">
      <c r="A498" s="48">
        <v>2017</v>
      </c>
      <c r="B498" s="48">
        <v>3</v>
      </c>
      <c r="C498" s="43">
        <v>17</v>
      </c>
      <c r="D498" s="24" t="s">
        <v>415</v>
      </c>
      <c r="E498" s="45">
        <v>7.4</v>
      </c>
      <c r="F498" s="49" t="s">
        <v>8</v>
      </c>
    </row>
    <row r="499" spans="1:7" x14ac:dyDescent="0.2">
      <c r="A499" s="48">
        <v>2017</v>
      </c>
      <c r="B499" s="48">
        <v>3</v>
      </c>
      <c r="C499" s="43">
        <v>17</v>
      </c>
      <c r="D499" s="24" t="s">
        <v>106</v>
      </c>
      <c r="E499" s="45">
        <v>36.15</v>
      </c>
      <c r="F499" s="49" t="s">
        <v>9</v>
      </c>
      <c r="G499" s="24" t="s">
        <v>422</v>
      </c>
    </row>
    <row r="500" spans="1:7" x14ac:dyDescent="0.2">
      <c r="A500" s="48">
        <v>2017</v>
      </c>
      <c r="B500" s="48">
        <v>3</v>
      </c>
      <c r="C500" s="43">
        <v>19</v>
      </c>
      <c r="D500" s="24" t="s">
        <v>416</v>
      </c>
      <c r="E500" s="45">
        <v>4.91</v>
      </c>
      <c r="F500" s="49" t="s">
        <v>8</v>
      </c>
    </row>
    <row r="501" spans="1:7" x14ac:dyDescent="0.2">
      <c r="A501" s="48">
        <v>2017</v>
      </c>
      <c r="B501" s="48">
        <v>3</v>
      </c>
      <c r="C501" s="43">
        <v>20</v>
      </c>
      <c r="D501" s="24" t="s">
        <v>381</v>
      </c>
      <c r="E501" s="45">
        <v>1.4</v>
      </c>
      <c r="F501" s="49" t="s">
        <v>78</v>
      </c>
    </row>
    <row r="502" spans="1:7" x14ac:dyDescent="0.2">
      <c r="A502" s="48">
        <v>2017</v>
      </c>
      <c r="B502" s="48">
        <v>3</v>
      </c>
      <c r="C502" s="43">
        <v>20</v>
      </c>
      <c r="D502" s="24" t="s">
        <v>381</v>
      </c>
      <c r="E502" s="45">
        <v>6.77</v>
      </c>
      <c r="F502" s="49" t="s">
        <v>8</v>
      </c>
    </row>
    <row r="503" spans="1:7" x14ac:dyDescent="0.2">
      <c r="A503" s="48">
        <v>2017</v>
      </c>
      <c r="B503" s="48">
        <v>3</v>
      </c>
      <c r="C503" s="43">
        <v>21</v>
      </c>
      <c r="D503" s="24" t="s">
        <v>345</v>
      </c>
      <c r="E503" s="45">
        <v>7</v>
      </c>
      <c r="F503" s="49" t="s">
        <v>8</v>
      </c>
    </row>
    <row r="504" spans="1:7" x14ac:dyDescent="0.2">
      <c r="A504" s="48">
        <v>2017</v>
      </c>
      <c r="B504" s="48">
        <v>3</v>
      </c>
      <c r="C504" s="43">
        <v>22</v>
      </c>
      <c r="D504" s="24" t="s">
        <v>381</v>
      </c>
      <c r="E504" s="45">
        <v>1.5</v>
      </c>
      <c r="F504" s="49" t="s">
        <v>78</v>
      </c>
    </row>
    <row r="505" spans="1:7" x14ac:dyDescent="0.2">
      <c r="A505" s="48">
        <v>2017</v>
      </c>
      <c r="B505" s="48">
        <v>3</v>
      </c>
      <c r="C505" s="43">
        <v>22</v>
      </c>
      <c r="D505" s="24" t="s">
        <v>50</v>
      </c>
      <c r="E505" s="45">
        <v>4.99</v>
      </c>
      <c r="F505" s="49" t="s">
        <v>3</v>
      </c>
    </row>
    <row r="506" spans="1:7" x14ac:dyDescent="0.2">
      <c r="A506" s="48">
        <v>2017</v>
      </c>
      <c r="B506" s="48">
        <v>3</v>
      </c>
      <c r="C506" s="43">
        <v>22</v>
      </c>
      <c r="D506" s="24" t="s">
        <v>192</v>
      </c>
      <c r="E506" s="45">
        <v>2.46</v>
      </c>
      <c r="F506" s="49" t="s">
        <v>8</v>
      </c>
    </row>
    <row r="507" spans="1:7" x14ac:dyDescent="0.2">
      <c r="A507" s="48">
        <v>2017</v>
      </c>
      <c r="B507" s="48">
        <v>3</v>
      </c>
      <c r="C507" s="43">
        <v>22</v>
      </c>
      <c r="D507" s="24" t="s">
        <v>183</v>
      </c>
      <c r="E507" s="45">
        <v>3.83</v>
      </c>
      <c r="F507" s="49" t="s">
        <v>8</v>
      </c>
    </row>
    <row r="508" spans="1:7" x14ac:dyDescent="0.2">
      <c r="A508" s="48">
        <v>2017</v>
      </c>
      <c r="B508" s="48">
        <v>3</v>
      </c>
      <c r="C508" s="43">
        <v>23</v>
      </c>
      <c r="D508" s="24" t="s">
        <v>381</v>
      </c>
      <c r="E508" s="45">
        <v>1.5</v>
      </c>
      <c r="F508" s="49" t="s">
        <v>78</v>
      </c>
    </row>
    <row r="509" spans="1:7" x14ac:dyDescent="0.2">
      <c r="A509" s="48">
        <v>2017</v>
      </c>
      <c r="B509" s="48">
        <v>3</v>
      </c>
      <c r="C509" s="43">
        <v>23</v>
      </c>
      <c r="D509" s="24" t="s">
        <v>417</v>
      </c>
      <c r="E509" s="45">
        <v>9.85</v>
      </c>
      <c r="F509" s="49" t="s">
        <v>8</v>
      </c>
    </row>
    <row r="510" spans="1:7" x14ac:dyDescent="0.2">
      <c r="A510" s="48">
        <v>2017</v>
      </c>
      <c r="B510" s="48">
        <v>3</v>
      </c>
      <c r="C510" s="43">
        <v>23</v>
      </c>
      <c r="D510" s="24" t="s">
        <v>418</v>
      </c>
      <c r="E510" s="45">
        <v>1.8</v>
      </c>
      <c r="F510" s="49" t="s">
        <v>78</v>
      </c>
    </row>
    <row r="511" spans="1:7" x14ac:dyDescent="0.2">
      <c r="A511" s="48">
        <v>2017</v>
      </c>
      <c r="B511" s="48">
        <v>3</v>
      </c>
      <c r="C511" s="43">
        <v>24</v>
      </c>
      <c r="D511" s="24" t="s">
        <v>381</v>
      </c>
      <c r="E511" s="45">
        <v>1.5</v>
      </c>
      <c r="F511" s="49" t="s">
        <v>78</v>
      </c>
    </row>
    <row r="512" spans="1:7" x14ac:dyDescent="0.2">
      <c r="A512" s="48">
        <v>2017</v>
      </c>
      <c r="B512" s="48">
        <v>3</v>
      </c>
      <c r="C512" s="43">
        <v>24</v>
      </c>
      <c r="D512" s="24" t="s">
        <v>87</v>
      </c>
      <c r="E512" s="45">
        <v>1.5</v>
      </c>
      <c r="F512" s="49" t="s">
        <v>7</v>
      </c>
    </row>
    <row r="513" spans="1:7" x14ac:dyDescent="0.2">
      <c r="A513" s="48">
        <v>2017</v>
      </c>
      <c r="B513" s="48">
        <v>3</v>
      </c>
      <c r="C513" s="43">
        <v>24</v>
      </c>
      <c r="D513" s="24" t="s">
        <v>192</v>
      </c>
      <c r="E513" s="45">
        <v>8.18</v>
      </c>
      <c r="F513" s="49" t="s">
        <v>8</v>
      </c>
    </row>
    <row r="514" spans="1:7" x14ac:dyDescent="0.2">
      <c r="A514" s="48">
        <v>2017</v>
      </c>
      <c r="B514" s="48">
        <v>3</v>
      </c>
      <c r="C514" s="43">
        <v>24</v>
      </c>
      <c r="D514" s="24" t="s">
        <v>183</v>
      </c>
      <c r="E514" s="45">
        <v>5.34</v>
      </c>
      <c r="F514" s="49" t="s">
        <v>8</v>
      </c>
    </row>
    <row r="515" spans="1:7" x14ac:dyDescent="0.2">
      <c r="A515" s="48">
        <v>2017</v>
      </c>
      <c r="B515" s="48">
        <v>3</v>
      </c>
      <c r="C515" s="43">
        <v>24</v>
      </c>
      <c r="D515" s="24" t="s">
        <v>425</v>
      </c>
      <c r="E515" s="45">
        <v>10</v>
      </c>
      <c r="F515" s="49" t="s">
        <v>816</v>
      </c>
      <c r="G515" s="24" t="s">
        <v>426</v>
      </c>
    </row>
    <row r="516" spans="1:7" x14ac:dyDescent="0.2">
      <c r="A516" s="48">
        <v>2017</v>
      </c>
      <c r="B516" s="48">
        <v>3</v>
      </c>
      <c r="C516" s="43">
        <v>25</v>
      </c>
      <c r="D516" s="24" t="s">
        <v>418</v>
      </c>
      <c r="E516" s="45">
        <v>1.8</v>
      </c>
      <c r="F516" s="49" t="s">
        <v>78</v>
      </c>
    </row>
    <row r="517" spans="1:7" x14ac:dyDescent="0.2">
      <c r="A517" s="48">
        <v>2017</v>
      </c>
      <c r="B517" s="48">
        <v>3</v>
      </c>
      <c r="C517" s="43">
        <v>27</v>
      </c>
      <c r="D517" s="24" t="s">
        <v>117</v>
      </c>
      <c r="E517" s="45">
        <v>1.5</v>
      </c>
      <c r="F517" s="49" t="s">
        <v>78</v>
      </c>
    </row>
    <row r="518" spans="1:7" x14ac:dyDescent="0.2">
      <c r="A518" s="48">
        <v>2017</v>
      </c>
      <c r="B518" s="48">
        <v>3</v>
      </c>
      <c r="C518" s="43">
        <v>27</v>
      </c>
      <c r="D518" s="24" t="s">
        <v>192</v>
      </c>
      <c r="E518" s="45">
        <v>3</v>
      </c>
      <c r="F518" s="49" t="s">
        <v>8</v>
      </c>
    </row>
    <row r="519" spans="1:7" x14ac:dyDescent="0.2">
      <c r="A519" s="48">
        <v>2017</v>
      </c>
      <c r="B519" s="48">
        <v>3</v>
      </c>
      <c r="C519" s="43">
        <v>28</v>
      </c>
      <c r="D519" s="24" t="s">
        <v>381</v>
      </c>
      <c r="E519" s="45">
        <v>1.5</v>
      </c>
      <c r="F519" s="49" t="s">
        <v>78</v>
      </c>
    </row>
    <row r="520" spans="1:7" x14ac:dyDescent="0.2">
      <c r="A520" s="48">
        <v>2017</v>
      </c>
      <c r="B520" s="48">
        <v>3</v>
      </c>
      <c r="C520" s="43">
        <v>28</v>
      </c>
      <c r="D520" s="24" t="s">
        <v>381</v>
      </c>
      <c r="E520" s="45">
        <v>4.74</v>
      </c>
      <c r="F520" s="49" t="s">
        <v>8</v>
      </c>
    </row>
    <row r="521" spans="1:7" x14ac:dyDescent="0.2">
      <c r="A521" s="48">
        <v>2017</v>
      </c>
      <c r="B521" s="48">
        <v>3</v>
      </c>
      <c r="C521" s="43">
        <v>28</v>
      </c>
      <c r="D521" s="24" t="s">
        <v>192</v>
      </c>
      <c r="E521" s="45">
        <v>5.36</v>
      </c>
      <c r="F521" s="49" t="s">
        <v>8</v>
      </c>
    </row>
    <row r="522" spans="1:7" x14ac:dyDescent="0.2">
      <c r="A522" s="48">
        <v>2017</v>
      </c>
      <c r="B522" s="48">
        <v>3</v>
      </c>
      <c r="C522" s="43">
        <v>28</v>
      </c>
      <c r="D522" s="24" t="s">
        <v>418</v>
      </c>
      <c r="E522" s="45">
        <v>1.8</v>
      </c>
      <c r="F522" s="49" t="s">
        <v>78</v>
      </c>
    </row>
    <row r="523" spans="1:7" x14ac:dyDescent="0.2">
      <c r="A523" s="48">
        <v>2017</v>
      </c>
      <c r="B523" s="48">
        <v>3</v>
      </c>
      <c r="C523" s="43">
        <v>28</v>
      </c>
      <c r="D523" s="24" t="s">
        <v>19</v>
      </c>
      <c r="E523" s="45">
        <v>70.48</v>
      </c>
      <c r="F523" s="49" t="s">
        <v>6</v>
      </c>
    </row>
    <row r="524" spans="1:7" x14ac:dyDescent="0.2">
      <c r="A524" s="48">
        <v>2017</v>
      </c>
      <c r="B524" s="48">
        <v>3</v>
      </c>
      <c r="C524" s="43">
        <v>29</v>
      </c>
      <c r="D524" s="24" t="s">
        <v>381</v>
      </c>
      <c r="E524" s="45">
        <v>5.23</v>
      </c>
      <c r="F524" s="49" t="s">
        <v>8</v>
      </c>
      <c r="G524" s="24" t="s">
        <v>420</v>
      </c>
    </row>
    <row r="525" spans="1:7" x14ac:dyDescent="0.2">
      <c r="A525" s="48">
        <v>2017</v>
      </c>
      <c r="B525" s="48">
        <v>3</v>
      </c>
      <c r="C525" s="43">
        <v>29</v>
      </c>
      <c r="D525" s="24" t="s">
        <v>381</v>
      </c>
      <c r="E525" s="45">
        <v>2.96</v>
      </c>
      <c r="F525" s="49" t="s">
        <v>8</v>
      </c>
      <c r="G525" s="24" t="s">
        <v>419</v>
      </c>
    </row>
    <row r="526" spans="1:7" x14ac:dyDescent="0.2">
      <c r="A526" s="48">
        <v>2017</v>
      </c>
      <c r="B526" s="48">
        <v>3</v>
      </c>
      <c r="C526" s="43">
        <v>29</v>
      </c>
      <c r="D526" s="24" t="s">
        <v>427</v>
      </c>
      <c r="E526" s="45">
        <v>12</v>
      </c>
      <c r="F526" s="49" t="s">
        <v>816</v>
      </c>
    </row>
    <row r="527" spans="1:7" x14ac:dyDescent="0.2">
      <c r="A527" s="48">
        <v>2017</v>
      </c>
      <c r="B527" s="48">
        <v>3</v>
      </c>
      <c r="C527" s="43">
        <v>30</v>
      </c>
      <c r="D527" s="24" t="s">
        <v>152</v>
      </c>
      <c r="E527" s="45">
        <v>6.55</v>
      </c>
      <c r="F527" s="49" t="s">
        <v>78</v>
      </c>
      <c r="G527" s="24" t="s">
        <v>428</v>
      </c>
    </row>
    <row r="528" spans="1:7" x14ac:dyDescent="0.2">
      <c r="A528" s="48">
        <v>2017</v>
      </c>
      <c r="B528" s="48">
        <v>3</v>
      </c>
      <c r="C528" s="43">
        <v>30</v>
      </c>
      <c r="D528" s="24" t="s">
        <v>183</v>
      </c>
      <c r="E528" s="45">
        <v>1.5</v>
      </c>
      <c r="F528" s="49" t="s">
        <v>78</v>
      </c>
    </row>
    <row r="529" spans="1:7" x14ac:dyDescent="0.2">
      <c r="A529" s="48">
        <v>2017</v>
      </c>
      <c r="B529" s="48">
        <v>3</v>
      </c>
      <c r="C529" s="43">
        <v>30</v>
      </c>
      <c r="D529" s="24" t="s">
        <v>76</v>
      </c>
      <c r="E529" s="45">
        <v>56.44</v>
      </c>
      <c r="F529" s="49" t="s">
        <v>2</v>
      </c>
    </row>
    <row r="530" spans="1:7" x14ac:dyDescent="0.2">
      <c r="A530" s="48">
        <v>2017</v>
      </c>
      <c r="B530" s="48">
        <v>4</v>
      </c>
      <c r="C530" s="43">
        <v>1</v>
      </c>
      <c r="D530" s="24" t="s">
        <v>67</v>
      </c>
      <c r="E530" s="45">
        <v>895</v>
      </c>
      <c r="F530" s="49" t="s">
        <v>198</v>
      </c>
      <c r="G530" s="24" t="s">
        <v>440</v>
      </c>
    </row>
    <row r="531" spans="1:7" x14ac:dyDescent="0.2">
      <c r="A531" s="48">
        <v>2017</v>
      </c>
      <c r="B531" s="48">
        <v>4</v>
      </c>
      <c r="C531" s="43">
        <v>1</v>
      </c>
      <c r="D531" s="24" t="s">
        <v>183</v>
      </c>
      <c r="E531" s="45">
        <v>2</v>
      </c>
      <c r="F531" s="49" t="s">
        <v>8</v>
      </c>
    </row>
    <row r="532" spans="1:7" x14ac:dyDescent="0.2">
      <c r="A532" s="48">
        <v>2017</v>
      </c>
      <c r="B532" s="48">
        <v>4</v>
      </c>
      <c r="C532" s="43">
        <v>1</v>
      </c>
      <c r="D532" s="24" t="s">
        <v>171</v>
      </c>
      <c r="E532" s="45">
        <v>1.5</v>
      </c>
      <c r="F532" s="49" t="s">
        <v>78</v>
      </c>
    </row>
    <row r="533" spans="1:7" x14ac:dyDescent="0.2">
      <c r="A533" s="48">
        <v>2017</v>
      </c>
      <c r="B533" s="48">
        <v>4</v>
      </c>
      <c r="C533" s="43">
        <v>2</v>
      </c>
      <c r="D533" s="24" t="s">
        <v>381</v>
      </c>
      <c r="E533" s="45">
        <v>1.4</v>
      </c>
      <c r="F533" s="49" t="s">
        <v>78</v>
      </c>
    </row>
    <row r="534" spans="1:7" x14ac:dyDescent="0.2">
      <c r="A534" s="48">
        <v>2017</v>
      </c>
      <c r="B534" s="48">
        <v>4</v>
      </c>
      <c r="C534" s="43">
        <v>2</v>
      </c>
      <c r="D534" s="24" t="s">
        <v>183</v>
      </c>
      <c r="E534" s="45">
        <v>3.83</v>
      </c>
      <c r="F534" s="49" t="s">
        <v>8</v>
      </c>
    </row>
    <row r="535" spans="1:7" x14ac:dyDescent="0.2">
      <c r="A535" s="48">
        <v>2017</v>
      </c>
      <c r="B535" s="48">
        <v>4</v>
      </c>
      <c r="C535" s="43">
        <v>2</v>
      </c>
      <c r="D535" s="24" t="s">
        <v>192</v>
      </c>
      <c r="E535" s="45">
        <v>7.06</v>
      </c>
      <c r="F535" s="49" t="s">
        <v>8</v>
      </c>
    </row>
    <row r="536" spans="1:7" x14ac:dyDescent="0.2">
      <c r="A536" s="48">
        <v>2017</v>
      </c>
      <c r="B536" s="48">
        <v>4</v>
      </c>
      <c r="C536" s="43">
        <v>3</v>
      </c>
      <c r="D536" s="24" t="s">
        <v>498</v>
      </c>
      <c r="E536" s="45">
        <v>47.55</v>
      </c>
      <c r="F536" s="49" t="s">
        <v>497</v>
      </c>
    </row>
    <row r="537" spans="1:7" x14ac:dyDescent="0.2">
      <c r="A537" s="48">
        <v>2017</v>
      </c>
      <c r="B537" s="48">
        <v>4</v>
      </c>
      <c r="C537" s="43">
        <v>3</v>
      </c>
      <c r="D537" s="24" t="s">
        <v>429</v>
      </c>
      <c r="E537" s="45">
        <v>2</v>
      </c>
      <c r="F537" s="49" t="s">
        <v>816</v>
      </c>
    </row>
    <row r="538" spans="1:7" x14ac:dyDescent="0.2">
      <c r="A538" s="48">
        <v>2017</v>
      </c>
      <c r="B538" s="48">
        <v>4</v>
      </c>
      <c r="C538" s="43">
        <v>3</v>
      </c>
      <c r="D538" s="24" t="s">
        <v>379</v>
      </c>
      <c r="E538" s="45">
        <v>17.68</v>
      </c>
      <c r="F538" s="49" t="s">
        <v>11</v>
      </c>
      <c r="G538" s="24" t="s">
        <v>442</v>
      </c>
    </row>
    <row r="539" spans="1:7" x14ac:dyDescent="0.2">
      <c r="A539" s="48">
        <v>2017</v>
      </c>
      <c r="B539" s="48">
        <v>4</v>
      </c>
      <c r="C539" s="43">
        <v>3</v>
      </c>
      <c r="D539" s="24" t="s">
        <v>403</v>
      </c>
      <c r="E539" s="45">
        <v>6.8</v>
      </c>
      <c r="F539" s="49" t="s">
        <v>8</v>
      </c>
    </row>
    <row r="540" spans="1:7" x14ac:dyDescent="0.2">
      <c r="A540" s="48">
        <v>2017</v>
      </c>
      <c r="B540" s="48">
        <v>4</v>
      </c>
      <c r="C540" s="43">
        <v>3</v>
      </c>
      <c r="D540" s="24" t="s">
        <v>410</v>
      </c>
      <c r="E540" s="45">
        <v>7.23</v>
      </c>
      <c r="F540" s="49" t="s">
        <v>78</v>
      </c>
    </row>
    <row r="541" spans="1:7" x14ac:dyDescent="0.2">
      <c r="A541" s="48">
        <v>2017</v>
      </c>
      <c r="B541" s="48">
        <v>4</v>
      </c>
      <c r="C541" s="43">
        <v>3</v>
      </c>
      <c r="D541" s="24" t="s">
        <v>430</v>
      </c>
      <c r="E541" s="45">
        <v>33.5</v>
      </c>
      <c r="F541" s="49" t="s">
        <v>28</v>
      </c>
    </row>
    <row r="542" spans="1:7" x14ac:dyDescent="0.2">
      <c r="A542" s="48">
        <v>2017</v>
      </c>
      <c r="B542" s="48">
        <v>4</v>
      </c>
      <c r="C542" s="43">
        <v>4</v>
      </c>
      <c r="D542" s="24" t="s">
        <v>379</v>
      </c>
      <c r="E542" s="45">
        <v>10.97</v>
      </c>
      <c r="F542" s="49" t="s">
        <v>11</v>
      </c>
      <c r="G542" s="24" t="s">
        <v>441</v>
      </c>
    </row>
    <row r="543" spans="1:7" x14ac:dyDescent="0.2">
      <c r="A543" s="48">
        <v>2017</v>
      </c>
      <c r="B543" s="48">
        <v>4</v>
      </c>
      <c r="C543" s="43">
        <v>4</v>
      </c>
      <c r="D543" s="24" t="s">
        <v>431</v>
      </c>
      <c r="E543" s="45">
        <v>12.77</v>
      </c>
      <c r="F543" s="49" t="s">
        <v>8</v>
      </c>
    </row>
    <row r="544" spans="1:7" x14ac:dyDescent="0.2">
      <c r="A544" s="48">
        <v>2017</v>
      </c>
      <c r="B544" s="48">
        <v>4</v>
      </c>
      <c r="C544" s="43">
        <v>4</v>
      </c>
      <c r="D544" s="24" t="s">
        <v>381</v>
      </c>
      <c r="E544" s="45">
        <v>1.5</v>
      </c>
      <c r="F544" s="49" t="s">
        <v>78</v>
      </c>
    </row>
    <row r="545" spans="1:7" x14ac:dyDescent="0.2">
      <c r="A545" s="48">
        <v>2017</v>
      </c>
      <c r="B545" s="48">
        <v>4</v>
      </c>
      <c r="C545" s="43">
        <v>4</v>
      </c>
      <c r="D545" s="24" t="s">
        <v>434</v>
      </c>
      <c r="E545" s="45">
        <v>10</v>
      </c>
      <c r="F545" s="49" t="s">
        <v>8</v>
      </c>
      <c r="G545" s="24" t="s">
        <v>439</v>
      </c>
    </row>
    <row r="546" spans="1:7" x14ac:dyDescent="0.2">
      <c r="A546" s="48">
        <v>2017</v>
      </c>
      <c r="B546" s="48">
        <v>4</v>
      </c>
      <c r="C546" s="43">
        <v>5</v>
      </c>
      <c r="D546" s="24" t="s">
        <v>87</v>
      </c>
      <c r="E546" s="45">
        <v>1.5</v>
      </c>
      <c r="F546" s="49" t="s">
        <v>7</v>
      </c>
    </row>
    <row r="547" spans="1:7" x14ac:dyDescent="0.2">
      <c r="A547" s="48">
        <v>2017</v>
      </c>
      <c r="B547" s="48">
        <v>4</v>
      </c>
      <c r="C547" s="43">
        <v>5</v>
      </c>
      <c r="D547" s="24" t="s">
        <v>384</v>
      </c>
      <c r="E547" s="45">
        <v>7.05</v>
      </c>
      <c r="F547" s="49" t="s">
        <v>8</v>
      </c>
    </row>
    <row r="548" spans="1:7" x14ac:dyDescent="0.2">
      <c r="A548" s="48">
        <v>2017</v>
      </c>
      <c r="B548" s="48">
        <v>4</v>
      </c>
      <c r="C548" s="43">
        <v>5</v>
      </c>
      <c r="D548" s="24" t="s">
        <v>435</v>
      </c>
      <c r="E548" s="45">
        <v>10.35</v>
      </c>
      <c r="F548" s="49" t="s">
        <v>8</v>
      </c>
    </row>
    <row r="549" spans="1:7" x14ac:dyDescent="0.2">
      <c r="A549" s="48">
        <v>2017</v>
      </c>
      <c r="B549" s="48">
        <v>4</v>
      </c>
      <c r="C549" s="43">
        <v>5</v>
      </c>
      <c r="D549" s="24" t="s">
        <v>437</v>
      </c>
      <c r="E549" s="45">
        <v>105.25</v>
      </c>
      <c r="F549" s="49" t="s">
        <v>13</v>
      </c>
    </row>
    <row r="550" spans="1:7" x14ac:dyDescent="0.2">
      <c r="A550" s="48">
        <v>2017</v>
      </c>
      <c r="B550" s="48">
        <v>4</v>
      </c>
      <c r="C550" s="43">
        <v>6</v>
      </c>
      <c r="D550" s="24" t="s">
        <v>432</v>
      </c>
      <c r="E550" s="45">
        <v>3.55</v>
      </c>
      <c r="F550" s="49" t="s">
        <v>8</v>
      </c>
    </row>
    <row r="551" spans="1:7" x14ac:dyDescent="0.2">
      <c r="A551" s="48">
        <v>2017</v>
      </c>
      <c r="B551" s="48">
        <v>4</v>
      </c>
      <c r="C551" s="43">
        <v>6</v>
      </c>
      <c r="D551" s="24" t="s">
        <v>384</v>
      </c>
      <c r="E551" s="45">
        <v>3.55</v>
      </c>
      <c r="F551" s="49" t="s">
        <v>8</v>
      </c>
    </row>
    <row r="552" spans="1:7" x14ac:dyDescent="0.2">
      <c r="A552" s="48">
        <v>2017</v>
      </c>
      <c r="B552" s="48">
        <v>4</v>
      </c>
      <c r="C552" s="43">
        <v>6</v>
      </c>
      <c r="D552" s="24" t="s">
        <v>433</v>
      </c>
      <c r="E552" s="45">
        <v>10</v>
      </c>
      <c r="F552" s="49" t="s">
        <v>8</v>
      </c>
      <c r="G552" s="24" t="s">
        <v>438</v>
      </c>
    </row>
    <row r="553" spans="1:7" x14ac:dyDescent="0.2">
      <c r="A553" s="48">
        <v>2017</v>
      </c>
      <c r="B553" s="48">
        <v>4</v>
      </c>
      <c r="C553" s="43">
        <v>7</v>
      </c>
      <c r="D553" s="24" t="s">
        <v>432</v>
      </c>
      <c r="E553" s="45">
        <v>1.85</v>
      </c>
      <c r="F553" s="49" t="s">
        <v>78</v>
      </c>
    </row>
    <row r="554" spans="1:7" x14ac:dyDescent="0.2">
      <c r="A554" s="48">
        <v>2017</v>
      </c>
      <c r="B554" s="48">
        <v>4</v>
      </c>
      <c r="C554" s="43">
        <v>8</v>
      </c>
      <c r="D554" s="24" t="s">
        <v>183</v>
      </c>
      <c r="E554" s="45">
        <v>3.31</v>
      </c>
      <c r="F554" s="49" t="s">
        <v>78</v>
      </c>
      <c r="G554" s="24" t="s">
        <v>436</v>
      </c>
    </row>
    <row r="555" spans="1:7" x14ac:dyDescent="0.2">
      <c r="A555" s="48">
        <v>2017</v>
      </c>
      <c r="B555" s="48">
        <v>4</v>
      </c>
      <c r="C555" s="43">
        <v>8</v>
      </c>
      <c r="D555" s="24" t="s">
        <v>192</v>
      </c>
      <c r="E555" s="45">
        <v>14.29</v>
      </c>
      <c r="F555" s="49" t="s">
        <v>8</v>
      </c>
      <c r="G555" s="24" t="s">
        <v>436</v>
      </c>
    </row>
    <row r="556" spans="1:7" x14ac:dyDescent="0.2">
      <c r="A556" s="48">
        <v>2017</v>
      </c>
      <c r="B556" s="48">
        <v>4</v>
      </c>
      <c r="C556" s="43">
        <v>8</v>
      </c>
      <c r="D556" s="24" t="s">
        <v>4</v>
      </c>
      <c r="E556" s="45">
        <v>4</v>
      </c>
      <c r="F556" s="49" t="s">
        <v>21</v>
      </c>
    </row>
    <row r="557" spans="1:7" x14ac:dyDescent="0.2">
      <c r="A557" s="48">
        <v>2017</v>
      </c>
      <c r="B557" s="48">
        <v>4</v>
      </c>
      <c r="C557" s="43">
        <v>9</v>
      </c>
      <c r="D557" s="24" t="s">
        <v>446</v>
      </c>
      <c r="E557" s="45">
        <v>50</v>
      </c>
      <c r="F557" s="49" t="s">
        <v>816</v>
      </c>
    </row>
    <row r="558" spans="1:7" x14ac:dyDescent="0.2">
      <c r="A558" s="48">
        <v>2017</v>
      </c>
      <c r="B558" s="48">
        <v>4</v>
      </c>
      <c r="C558" s="43">
        <v>10</v>
      </c>
      <c r="D558" s="24" t="s">
        <v>381</v>
      </c>
      <c r="E558" s="45">
        <v>1.5</v>
      </c>
      <c r="F558" s="49" t="s">
        <v>78</v>
      </c>
    </row>
    <row r="559" spans="1:7" x14ac:dyDescent="0.2">
      <c r="A559" s="48">
        <v>2017</v>
      </c>
      <c r="B559" s="48">
        <v>4</v>
      </c>
      <c r="C559" s="43">
        <v>10</v>
      </c>
      <c r="D559" s="24" t="s">
        <v>192</v>
      </c>
      <c r="E559" s="45">
        <v>6.65</v>
      </c>
      <c r="F559" s="49" t="s">
        <v>8</v>
      </c>
    </row>
    <row r="560" spans="1:7" x14ac:dyDescent="0.2">
      <c r="A560" s="48">
        <v>2017</v>
      </c>
      <c r="B560" s="48">
        <v>4</v>
      </c>
      <c r="C560" s="43">
        <v>10</v>
      </c>
      <c r="D560" s="24" t="s">
        <v>183</v>
      </c>
      <c r="E560" s="45">
        <v>3.83</v>
      </c>
      <c r="F560" s="49" t="s">
        <v>8</v>
      </c>
    </row>
    <row r="561" spans="1:7" x14ac:dyDescent="0.2">
      <c r="A561" s="48">
        <v>2017</v>
      </c>
      <c r="B561" s="48">
        <v>4</v>
      </c>
      <c r="C561" s="43">
        <v>11</v>
      </c>
      <c r="D561" s="24" t="s">
        <v>87</v>
      </c>
      <c r="E561" s="45">
        <v>1.5</v>
      </c>
      <c r="F561" s="49" t="s">
        <v>7</v>
      </c>
    </row>
    <row r="562" spans="1:7" x14ac:dyDescent="0.2">
      <c r="A562" s="48">
        <v>2017</v>
      </c>
      <c r="B562" s="48">
        <v>4</v>
      </c>
      <c r="C562" s="43">
        <v>11</v>
      </c>
      <c r="D562" s="24" t="s">
        <v>384</v>
      </c>
      <c r="E562" s="45">
        <v>6.5</v>
      </c>
      <c r="F562" s="49" t="s">
        <v>8</v>
      </c>
    </row>
    <row r="563" spans="1:7" x14ac:dyDescent="0.2">
      <c r="A563" s="48">
        <v>2017</v>
      </c>
      <c r="B563" s="48">
        <v>4</v>
      </c>
      <c r="C563" s="43">
        <v>11</v>
      </c>
      <c r="D563" s="24" t="s">
        <v>19</v>
      </c>
      <c r="E563" s="45">
        <v>93.38</v>
      </c>
      <c r="F563" s="49" t="s">
        <v>6</v>
      </c>
      <c r="G563" s="24" t="s">
        <v>456</v>
      </c>
    </row>
    <row r="564" spans="1:7" x14ac:dyDescent="0.2">
      <c r="A564" s="48">
        <v>2017</v>
      </c>
      <c r="B564" s="48">
        <v>4</v>
      </c>
      <c r="C564" s="43">
        <v>11</v>
      </c>
      <c r="D564" s="24" t="s">
        <v>339</v>
      </c>
      <c r="E564" s="45">
        <v>62.15</v>
      </c>
      <c r="F564" s="49" t="s">
        <v>11</v>
      </c>
    </row>
    <row r="565" spans="1:7" x14ac:dyDescent="0.2">
      <c r="A565" s="48">
        <v>2017</v>
      </c>
      <c r="B565" s="48">
        <v>4</v>
      </c>
      <c r="C565" s="43">
        <v>11</v>
      </c>
      <c r="D565" s="24" t="s">
        <v>339</v>
      </c>
      <c r="E565" s="45">
        <v>5.65</v>
      </c>
      <c r="F565" s="49" t="s">
        <v>11</v>
      </c>
    </row>
    <row r="566" spans="1:7" x14ac:dyDescent="0.2">
      <c r="A566" s="48">
        <v>2017</v>
      </c>
      <c r="B566" s="48">
        <v>4</v>
      </c>
      <c r="C566" s="43">
        <v>12</v>
      </c>
      <c r="D566" s="24" t="s">
        <v>447</v>
      </c>
      <c r="E566" s="45">
        <v>12.94</v>
      </c>
      <c r="F566" s="49" t="s">
        <v>5</v>
      </c>
      <c r="G566" s="24" t="s">
        <v>448</v>
      </c>
    </row>
    <row r="567" spans="1:7" x14ac:dyDescent="0.2">
      <c r="A567" s="48">
        <v>2017</v>
      </c>
      <c r="B567" s="48">
        <v>4</v>
      </c>
      <c r="C567" s="43">
        <v>12</v>
      </c>
      <c r="D567" s="24" t="s">
        <v>183</v>
      </c>
      <c r="E567" s="45">
        <v>1.8</v>
      </c>
      <c r="F567" s="49" t="s">
        <v>78</v>
      </c>
    </row>
    <row r="568" spans="1:7" x14ac:dyDescent="0.2">
      <c r="A568" s="48">
        <v>2017</v>
      </c>
      <c r="B568" s="48">
        <v>4</v>
      </c>
      <c r="C568" s="43">
        <v>12</v>
      </c>
      <c r="D568" s="24" t="s">
        <v>327</v>
      </c>
      <c r="E568" s="45">
        <v>9.59</v>
      </c>
      <c r="F568" s="49" t="s">
        <v>21</v>
      </c>
      <c r="G568" s="24" t="s">
        <v>449</v>
      </c>
    </row>
    <row r="569" spans="1:7" x14ac:dyDescent="0.2">
      <c r="A569" s="48">
        <v>2017</v>
      </c>
      <c r="B569" s="48">
        <v>4</v>
      </c>
      <c r="C569" s="43">
        <v>12</v>
      </c>
      <c r="D569" s="24" t="s">
        <v>183</v>
      </c>
      <c r="E569" s="45">
        <v>3.83</v>
      </c>
      <c r="F569" s="49" t="s">
        <v>8</v>
      </c>
    </row>
    <row r="570" spans="1:7" x14ac:dyDescent="0.2">
      <c r="A570" s="48">
        <v>2017</v>
      </c>
      <c r="B570" s="48">
        <v>4</v>
      </c>
      <c r="C570" s="43">
        <v>15</v>
      </c>
      <c r="D570" s="24" t="s">
        <v>203</v>
      </c>
      <c r="E570" s="45">
        <v>25.19</v>
      </c>
      <c r="F570" s="49" t="s">
        <v>7</v>
      </c>
      <c r="G570" s="24" t="s">
        <v>452</v>
      </c>
    </row>
    <row r="571" spans="1:7" x14ac:dyDescent="0.2">
      <c r="A571" s="48">
        <v>2017</v>
      </c>
      <c r="B571" s="48">
        <v>4</v>
      </c>
      <c r="C571" s="43">
        <v>15</v>
      </c>
      <c r="D571" s="24" t="s">
        <v>450</v>
      </c>
      <c r="E571" s="45">
        <v>45.16</v>
      </c>
      <c r="F571" s="49" t="s">
        <v>8</v>
      </c>
      <c r="G571" s="24" t="s">
        <v>451</v>
      </c>
    </row>
    <row r="572" spans="1:7" x14ac:dyDescent="0.2">
      <c r="A572" s="48">
        <v>2017</v>
      </c>
      <c r="B572" s="48">
        <v>4</v>
      </c>
      <c r="C572" s="43">
        <v>16</v>
      </c>
      <c r="D572" s="24" t="s">
        <v>410</v>
      </c>
      <c r="E572" s="45">
        <v>2.75</v>
      </c>
      <c r="F572" s="49" t="s">
        <v>78</v>
      </c>
    </row>
    <row r="573" spans="1:7" x14ac:dyDescent="0.2">
      <c r="A573" s="48">
        <v>2017</v>
      </c>
      <c r="B573" s="48">
        <v>4</v>
      </c>
      <c r="C573" s="43">
        <v>16</v>
      </c>
      <c r="D573" s="24" t="s">
        <v>453</v>
      </c>
      <c r="E573" s="45">
        <v>10</v>
      </c>
      <c r="F573" s="49" t="s">
        <v>11</v>
      </c>
    </row>
    <row r="574" spans="1:7" x14ac:dyDescent="0.2">
      <c r="A574" s="48">
        <v>2017</v>
      </c>
      <c r="B574" s="48">
        <v>4</v>
      </c>
      <c r="C574" s="43">
        <v>17</v>
      </c>
      <c r="D574" s="24" t="s">
        <v>459</v>
      </c>
      <c r="E574" s="45">
        <v>8</v>
      </c>
      <c r="F574" s="49" t="s">
        <v>21</v>
      </c>
    </row>
    <row r="575" spans="1:7" x14ac:dyDescent="0.2">
      <c r="A575" s="48">
        <v>2017</v>
      </c>
      <c r="B575" s="48">
        <v>4</v>
      </c>
      <c r="C575" s="43">
        <v>17</v>
      </c>
      <c r="D575" s="24" t="s">
        <v>164</v>
      </c>
      <c r="E575" s="45">
        <v>20</v>
      </c>
      <c r="F575" s="49" t="s">
        <v>11</v>
      </c>
    </row>
    <row r="576" spans="1:7" x14ac:dyDescent="0.2">
      <c r="A576" s="48">
        <v>2017</v>
      </c>
      <c r="B576" s="48">
        <v>4</v>
      </c>
      <c r="C576" s="43">
        <v>18</v>
      </c>
      <c r="D576" s="24" t="s">
        <v>190</v>
      </c>
      <c r="E576" s="45">
        <v>10</v>
      </c>
      <c r="F576" s="49" t="s">
        <v>816</v>
      </c>
      <c r="G576" s="24" t="s">
        <v>454</v>
      </c>
    </row>
    <row r="577" spans="1:8" x14ac:dyDescent="0.2">
      <c r="A577" s="48">
        <v>2017</v>
      </c>
      <c r="B577" s="48">
        <v>4</v>
      </c>
      <c r="C577" s="43">
        <v>18</v>
      </c>
      <c r="D577" s="24" t="s">
        <v>447</v>
      </c>
      <c r="E577" s="45">
        <v>20</v>
      </c>
      <c r="F577" s="49" t="s">
        <v>5</v>
      </c>
      <c r="G577" s="24" t="s">
        <v>455</v>
      </c>
    </row>
    <row r="578" spans="1:8" x14ac:dyDescent="0.2">
      <c r="A578" s="48">
        <v>2017</v>
      </c>
      <c r="B578" s="48">
        <v>4</v>
      </c>
      <c r="C578" s="43">
        <v>20</v>
      </c>
      <c r="D578" s="24" t="s">
        <v>168</v>
      </c>
      <c r="E578" s="45">
        <v>15.47</v>
      </c>
      <c r="F578" s="49" t="s">
        <v>6</v>
      </c>
      <c r="H578" s="24" t="s">
        <v>463</v>
      </c>
    </row>
    <row r="579" spans="1:8" x14ac:dyDescent="0.2">
      <c r="A579" s="48">
        <v>2017</v>
      </c>
      <c r="B579" s="48">
        <v>4</v>
      </c>
      <c r="C579" s="43">
        <v>21</v>
      </c>
      <c r="D579" s="24" t="s">
        <v>288</v>
      </c>
      <c r="E579" s="45">
        <v>3.4</v>
      </c>
      <c r="F579" s="49" t="s">
        <v>21</v>
      </c>
    </row>
    <row r="580" spans="1:8" x14ac:dyDescent="0.2">
      <c r="A580" s="48">
        <v>2017</v>
      </c>
      <c r="B580" s="48">
        <v>4</v>
      </c>
      <c r="C580" s="43">
        <v>21</v>
      </c>
      <c r="D580" s="24" t="s">
        <v>168</v>
      </c>
      <c r="E580" s="45">
        <v>22.58</v>
      </c>
      <c r="F580" s="49" t="s">
        <v>21</v>
      </c>
      <c r="G580" s="24" t="s">
        <v>460</v>
      </c>
    </row>
    <row r="581" spans="1:8" x14ac:dyDescent="0.2">
      <c r="A581" s="48">
        <v>2017</v>
      </c>
      <c r="B581" s="48">
        <v>4</v>
      </c>
      <c r="C581" s="43">
        <v>21</v>
      </c>
      <c r="D581" s="24" t="s">
        <v>48</v>
      </c>
      <c r="E581" s="45">
        <v>6.32</v>
      </c>
      <c r="F581" s="49" t="s">
        <v>21</v>
      </c>
      <c r="G581" s="24" t="s">
        <v>461</v>
      </c>
    </row>
    <row r="582" spans="1:8" x14ac:dyDescent="0.2">
      <c r="A582" s="48">
        <v>2017</v>
      </c>
      <c r="B582" s="48">
        <v>4</v>
      </c>
      <c r="C582" s="43">
        <v>21</v>
      </c>
      <c r="D582" s="24" t="s">
        <v>35</v>
      </c>
      <c r="E582" s="45">
        <v>26.73</v>
      </c>
      <c r="F582" s="49" t="s">
        <v>6</v>
      </c>
    </row>
    <row r="583" spans="1:8" x14ac:dyDescent="0.2">
      <c r="A583" s="48">
        <v>2017</v>
      </c>
      <c r="B583" s="48">
        <v>4</v>
      </c>
      <c r="C583" s="43">
        <v>21</v>
      </c>
      <c r="D583" s="24" t="s">
        <v>31</v>
      </c>
      <c r="E583" s="45">
        <v>19.66</v>
      </c>
      <c r="F583" s="49" t="s">
        <v>6</v>
      </c>
    </row>
    <row r="584" spans="1:8" x14ac:dyDescent="0.2">
      <c r="A584" s="48">
        <v>2017</v>
      </c>
      <c r="B584" s="48">
        <v>4</v>
      </c>
      <c r="C584" s="43">
        <v>21</v>
      </c>
      <c r="D584" s="24" t="s">
        <v>465</v>
      </c>
      <c r="E584" s="45">
        <v>21.47</v>
      </c>
      <c r="F584" s="49" t="s">
        <v>816</v>
      </c>
    </row>
    <row r="585" spans="1:8" x14ac:dyDescent="0.2">
      <c r="A585" s="48">
        <v>2017</v>
      </c>
      <c r="B585" s="48">
        <v>4</v>
      </c>
      <c r="C585" s="43">
        <v>22</v>
      </c>
      <c r="D585" s="24" t="s">
        <v>469</v>
      </c>
      <c r="E585" s="45">
        <v>9.0299999999999994</v>
      </c>
      <c r="F585" s="49" t="s">
        <v>6</v>
      </c>
    </row>
    <row r="586" spans="1:8" x14ac:dyDescent="0.2">
      <c r="A586" s="48">
        <v>2017</v>
      </c>
      <c r="B586" s="48">
        <v>4</v>
      </c>
      <c r="C586" s="43">
        <v>23</v>
      </c>
      <c r="D586" s="24" t="s">
        <v>433</v>
      </c>
      <c r="E586" s="45">
        <v>30</v>
      </c>
      <c r="F586" s="49" t="s">
        <v>8</v>
      </c>
      <c r="G586" s="24" t="s">
        <v>458</v>
      </c>
    </row>
    <row r="587" spans="1:8" x14ac:dyDescent="0.2">
      <c r="A587" s="48">
        <v>2017</v>
      </c>
      <c r="B587" s="48">
        <v>4</v>
      </c>
      <c r="C587" s="43">
        <v>23</v>
      </c>
      <c r="D587" s="24" t="s">
        <v>50</v>
      </c>
      <c r="E587" s="45">
        <v>4.99</v>
      </c>
      <c r="F587" s="49" t="s">
        <v>3</v>
      </c>
    </row>
    <row r="588" spans="1:8" x14ac:dyDescent="0.2">
      <c r="A588" s="48">
        <v>2017</v>
      </c>
      <c r="B588" s="48">
        <v>4</v>
      </c>
      <c r="C588" s="43">
        <v>23</v>
      </c>
      <c r="D588" s="24" t="s">
        <v>469</v>
      </c>
      <c r="E588" s="45">
        <v>26.05</v>
      </c>
      <c r="F588" s="49" t="s">
        <v>6</v>
      </c>
    </row>
    <row r="589" spans="1:8" x14ac:dyDescent="0.2">
      <c r="A589" s="48">
        <v>2017</v>
      </c>
      <c r="B589" s="48">
        <v>4</v>
      </c>
      <c r="C589" s="43">
        <v>24</v>
      </c>
      <c r="D589" s="24" t="s">
        <v>457</v>
      </c>
      <c r="E589" s="45">
        <v>5</v>
      </c>
      <c r="F589" s="49" t="s">
        <v>816</v>
      </c>
    </row>
    <row r="590" spans="1:8" x14ac:dyDescent="0.2">
      <c r="A590" s="48">
        <v>2017</v>
      </c>
      <c r="B590" s="48">
        <v>4</v>
      </c>
      <c r="C590" s="43">
        <v>24</v>
      </c>
      <c r="D590" s="24" t="s">
        <v>462</v>
      </c>
      <c r="E590" s="45">
        <v>4.95</v>
      </c>
      <c r="F590" s="49" t="s">
        <v>8</v>
      </c>
    </row>
    <row r="591" spans="1:8" x14ac:dyDescent="0.2">
      <c r="A591" s="48">
        <v>2017</v>
      </c>
      <c r="B591" s="48">
        <v>4</v>
      </c>
      <c r="C591" s="43">
        <v>24</v>
      </c>
      <c r="D591" s="24" t="s">
        <v>381</v>
      </c>
      <c r="E591" s="45">
        <v>1.5</v>
      </c>
      <c r="F591" s="49" t="s">
        <v>78</v>
      </c>
    </row>
    <row r="592" spans="1:8" x14ac:dyDescent="0.2">
      <c r="A592" s="48">
        <v>2017</v>
      </c>
      <c r="B592" s="48">
        <v>4</v>
      </c>
      <c r="C592" s="43">
        <v>25</v>
      </c>
      <c r="D592" s="24" t="s">
        <v>260</v>
      </c>
      <c r="E592" s="45">
        <v>42</v>
      </c>
      <c r="F592" s="49" t="s">
        <v>7</v>
      </c>
      <c r="G592" s="24" t="s">
        <v>466</v>
      </c>
    </row>
    <row r="593" spans="1:7" x14ac:dyDescent="0.2">
      <c r="A593" s="48">
        <v>2017</v>
      </c>
      <c r="B593" s="48">
        <v>4</v>
      </c>
      <c r="C593" s="43">
        <v>25</v>
      </c>
      <c r="D593" s="24" t="s">
        <v>473</v>
      </c>
      <c r="E593" s="45">
        <v>15</v>
      </c>
      <c r="F593" s="49" t="s">
        <v>8</v>
      </c>
      <c r="G593" s="24" t="s">
        <v>474</v>
      </c>
    </row>
    <row r="594" spans="1:7" x14ac:dyDescent="0.2">
      <c r="A594" s="48">
        <v>2017</v>
      </c>
      <c r="B594" s="48">
        <v>4</v>
      </c>
      <c r="C594" s="43">
        <v>26</v>
      </c>
      <c r="D594" s="24" t="s">
        <v>87</v>
      </c>
      <c r="E594" s="45">
        <v>1.5</v>
      </c>
      <c r="F594" s="49" t="s">
        <v>7</v>
      </c>
    </row>
    <row r="595" spans="1:7" x14ac:dyDescent="0.2">
      <c r="A595" s="48">
        <v>2017</v>
      </c>
      <c r="B595" s="48">
        <v>4</v>
      </c>
      <c r="C595" s="43">
        <v>26</v>
      </c>
      <c r="D595" s="24" t="s">
        <v>288</v>
      </c>
      <c r="E595" s="45">
        <v>2.2599999999999998</v>
      </c>
      <c r="F595" s="49" t="s">
        <v>8</v>
      </c>
    </row>
    <row r="596" spans="1:7" x14ac:dyDescent="0.2">
      <c r="A596" s="48">
        <v>2017</v>
      </c>
      <c r="B596" s="48">
        <v>4</v>
      </c>
      <c r="C596" s="43">
        <v>26</v>
      </c>
      <c r="D596" s="24" t="s">
        <v>345</v>
      </c>
      <c r="E596" s="45">
        <v>4.5</v>
      </c>
      <c r="F596" s="49" t="s">
        <v>8</v>
      </c>
    </row>
    <row r="597" spans="1:7" x14ac:dyDescent="0.2">
      <c r="A597" s="48">
        <v>2017</v>
      </c>
      <c r="B597" s="48">
        <v>4</v>
      </c>
      <c r="C597" s="43">
        <v>26</v>
      </c>
      <c r="D597" s="24" t="s">
        <v>183</v>
      </c>
      <c r="E597" s="45">
        <v>5.25</v>
      </c>
      <c r="F597" s="49" t="s">
        <v>8</v>
      </c>
    </row>
    <row r="598" spans="1:7" x14ac:dyDescent="0.2">
      <c r="A598" s="48">
        <v>2017</v>
      </c>
      <c r="B598" s="48">
        <v>4</v>
      </c>
      <c r="C598" s="43">
        <v>27</v>
      </c>
      <c r="D598" s="24" t="s">
        <v>345</v>
      </c>
      <c r="E598" s="45">
        <v>6.5</v>
      </c>
      <c r="F598" s="49" t="s">
        <v>8</v>
      </c>
    </row>
    <row r="599" spans="1:7" x14ac:dyDescent="0.2">
      <c r="A599" s="48">
        <v>2017</v>
      </c>
      <c r="B599" s="48">
        <v>4</v>
      </c>
      <c r="C599" s="43">
        <v>27</v>
      </c>
      <c r="D599" s="24" t="s">
        <v>468</v>
      </c>
      <c r="E599" s="45">
        <v>2</v>
      </c>
      <c r="F599" s="49" t="s">
        <v>11</v>
      </c>
    </row>
    <row r="600" spans="1:7" x14ac:dyDescent="0.2">
      <c r="A600" s="48">
        <v>2017</v>
      </c>
      <c r="B600" s="48">
        <v>4</v>
      </c>
      <c r="C600" s="43">
        <v>27</v>
      </c>
      <c r="D600" s="24" t="s">
        <v>19</v>
      </c>
      <c r="E600" s="45">
        <v>8.5</v>
      </c>
      <c r="F600" s="49" t="s">
        <v>6</v>
      </c>
    </row>
    <row r="601" spans="1:7" x14ac:dyDescent="0.2">
      <c r="A601" s="48">
        <v>2017</v>
      </c>
      <c r="B601" s="48">
        <v>4</v>
      </c>
      <c r="C601" s="43">
        <v>28</v>
      </c>
      <c r="D601" s="24" t="s">
        <v>31</v>
      </c>
      <c r="E601" s="45">
        <v>9.9</v>
      </c>
      <c r="F601" s="49" t="s">
        <v>6</v>
      </c>
    </row>
    <row r="602" spans="1:7" x14ac:dyDescent="0.2">
      <c r="A602" s="48">
        <v>2017</v>
      </c>
      <c r="B602" s="48">
        <v>4</v>
      </c>
      <c r="C602" s="43">
        <v>28</v>
      </c>
      <c r="D602" s="24" t="s">
        <v>470</v>
      </c>
      <c r="E602" s="45">
        <v>11.28</v>
      </c>
      <c r="F602" s="49" t="s">
        <v>8</v>
      </c>
    </row>
    <row r="603" spans="1:7" x14ac:dyDescent="0.2">
      <c r="A603" s="48">
        <v>2017</v>
      </c>
      <c r="B603" s="48">
        <v>4</v>
      </c>
      <c r="C603" s="43">
        <v>28</v>
      </c>
      <c r="D603" s="24" t="s">
        <v>471</v>
      </c>
      <c r="E603" s="45">
        <v>5.95</v>
      </c>
      <c r="F603" s="49" t="s">
        <v>8</v>
      </c>
    </row>
    <row r="604" spans="1:7" x14ac:dyDescent="0.2">
      <c r="A604" s="48">
        <v>2017</v>
      </c>
      <c r="B604" s="48">
        <v>4</v>
      </c>
      <c r="C604" s="43">
        <v>28</v>
      </c>
      <c r="D604" s="24" t="s">
        <v>321</v>
      </c>
      <c r="E604" s="45">
        <v>10</v>
      </c>
      <c r="F604" s="49" t="s">
        <v>125</v>
      </c>
      <c r="G604" s="24" t="s">
        <v>467</v>
      </c>
    </row>
    <row r="605" spans="1:7" x14ac:dyDescent="0.2">
      <c r="A605" s="48">
        <v>2017</v>
      </c>
      <c r="B605" s="48">
        <v>4</v>
      </c>
      <c r="C605" s="43">
        <v>28</v>
      </c>
      <c r="D605" s="24" t="s">
        <v>4</v>
      </c>
      <c r="E605" s="45">
        <v>6</v>
      </c>
      <c r="F605" s="49" t="s">
        <v>21</v>
      </c>
    </row>
    <row r="606" spans="1:7" x14ac:dyDescent="0.2">
      <c r="A606" s="48">
        <v>2017</v>
      </c>
      <c r="B606" s="48">
        <v>4</v>
      </c>
      <c r="C606" s="43">
        <v>28</v>
      </c>
      <c r="D606" s="24" t="s">
        <v>76</v>
      </c>
      <c r="E606" s="45">
        <v>56.44</v>
      </c>
      <c r="F606" s="49" t="s">
        <v>2</v>
      </c>
      <c r="G606" s="24" t="s">
        <v>480</v>
      </c>
    </row>
    <row r="607" spans="1:7" x14ac:dyDescent="0.2">
      <c r="A607" s="48">
        <v>2017</v>
      </c>
      <c r="B607" s="48">
        <v>4</v>
      </c>
      <c r="C607" s="43">
        <v>28</v>
      </c>
      <c r="D607" s="24" t="s">
        <v>67</v>
      </c>
      <c r="E607" s="45">
        <v>38.979999999999997</v>
      </c>
      <c r="F607" s="49" t="s">
        <v>9</v>
      </c>
    </row>
    <row r="608" spans="1:7" x14ac:dyDescent="0.2">
      <c r="A608" s="48">
        <v>2017</v>
      </c>
      <c r="B608" s="48">
        <v>5</v>
      </c>
      <c r="C608" s="43">
        <v>1</v>
      </c>
      <c r="D608" s="24" t="s">
        <v>464</v>
      </c>
      <c r="E608" s="45">
        <v>673.59</v>
      </c>
      <c r="F608" s="49" t="s">
        <v>13</v>
      </c>
    </row>
    <row r="609" spans="1:6" x14ac:dyDescent="0.2">
      <c r="A609" s="48">
        <v>2017</v>
      </c>
      <c r="B609" s="48">
        <v>5</v>
      </c>
      <c r="C609" s="43">
        <v>1</v>
      </c>
      <c r="D609" s="24" t="s">
        <v>67</v>
      </c>
      <c r="E609" s="45">
        <v>895</v>
      </c>
      <c r="F609" s="49" t="s">
        <v>198</v>
      </c>
    </row>
    <row r="610" spans="1:6" x14ac:dyDescent="0.2">
      <c r="A610" s="48">
        <v>2017</v>
      </c>
      <c r="B610" s="48">
        <v>5</v>
      </c>
      <c r="C610" s="43">
        <v>1</v>
      </c>
      <c r="D610" s="24" t="s">
        <v>498</v>
      </c>
      <c r="E610" s="45">
        <v>44.02</v>
      </c>
      <c r="F610" s="49" t="s">
        <v>497</v>
      </c>
    </row>
    <row r="611" spans="1:6" x14ac:dyDescent="0.2">
      <c r="A611" s="48">
        <v>2017</v>
      </c>
      <c r="B611" s="48">
        <v>5</v>
      </c>
      <c r="C611" s="43">
        <v>1</v>
      </c>
      <c r="D611" s="24" t="s">
        <v>499</v>
      </c>
      <c r="E611" s="45">
        <v>5.01</v>
      </c>
      <c r="F611" s="49" t="s">
        <v>7</v>
      </c>
    </row>
    <row r="612" spans="1:6" x14ac:dyDescent="0.2">
      <c r="A612" s="48">
        <v>2017</v>
      </c>
      <c r="B612" s="48">
        <v>5</v>
      </c>
      <c r="C612" s="43">
        <v>2</v>
      </c>
      <c r="D612" s="24" t="s">
        <v>470</v>
      </c>
      <c r="E612" s="45">
        <v>11.28</v>
      </c>
      <c r="F612" s="49" t="s">
        <v>8</v>
      </c>
    </row>
    <row r="613" spans="1:6" x14ac:dyDescent="0.2">
      <c r="A613" s="48">
        <v>2017</v>
      </c>
      <c r="B613" s="48">
        <v>5</v>
      </c>
      <c r="C613" s="43">
        <v>2</v>
      </c>
      <c r="D613" s="24" t="s">
        <v>168</v>
      </c>
      <c r="E613" s="45">
        <v>14.53</v>
      </c>
      <c r="F613" s="49" t="s">
        <v>6</v>
      </c>
    </row>
    <row r="614" spans="1:6" x14ac:dyDescent="0.2">
      <c r="A614" s="48">
        <v>2017</v>
      </c>
      <c r="B614" s="48">
        <v>5</v>
      </c>
      <c r="C614" s="43">
        <v>2</v>
      </c>
      <c r="D614" s="24" t="s">
        <v>393</v>
      </c>
      <c r="E614" s="45">
        <v>10.220000000000001</v>
      </c>
      <c r="F614" s="49" t="s">
        <v>8</v>
      </c>
    </row>
    <row r="615" spans="1:6" x14ac:dyDescent="0.2">
      <c r="A615" s="48">
        <v>2017</v>
      </c>
      <c r="B615" s="48">
        <v>5</v>
      </c>
      <c r="C615" s="43">
        <v>3</v>
      </c>
      <c r="D615" s="24" t="s">
        <v>381</v>
      </c>
      <c r="E615" s="45">
        <v>3.56</v>
      </c>
      <c r="F615" s="49" t="s">
        <v>8</v>
      </c>
    </row>
    <row r="616" spans="1:6" x14ac:dyDescent="0.2">
      <c r="A616" s="48">
        <v>2017</v>
      </c>
      <c r="B616" s="48">
        <v>5</v>
      </c>
      <c r="C616" s="43">
        <v>3</v>
      </c>
      <c r="D616" s="24" t="s">
        <v>481</v>
      </c>
      <c r="E616" s="45">
        <v>7.5</v>
      </c>
      <c r="F616" s="49" t="s">
        <v>28</v>
      </c>
    </row>
    <row r="617" spans="1:6" x14ac:dyDescent="0.2">
      <c r="A617" s="48">
        <v>2017</v>
      </c>
      <c r="B617" s="48">
        <v>5</v>
      </c>
      <c r="C617" s="43">
        <v>5</v>
      </c>
      <c r="D617" s="24" t="s">
        <v>482</v>
      </c>
      <c r="E617" s="45">
        <v>4.04</v>
      </c>
      <c r="F617" s="49" t="s">
        <v>78</v>
      </c>
    </row>
    <row r="618" spans="1:6" x14ac:dyDescent="0.2">
      <c r="A618" s="48">
        <v>2017</v>
      </c>
      <c r="B618" s="48">
        <v>5</v>
      </c>
      <c r="C618" s="43">
        <v>5</v>
      </c>
      <c r="D618" s="24" t="s">
        <v>381</v>
      </c>
      <c r="E618" s="45">
        <v>5.85</v>
      </c>
      <c r="F618" s="49" t="s">
        <v>8</v>
      </c>
    </row>
    <row r="619" spans="1:6" x14ac:dyDescent="0.2">
      <c r="A619" s="48">
        <v>2017</v>
      </c>
      <c r="B619" s="48">
        <v>5</v>
      </c>
      <c r="C619" s="43">
        <v>5</v>
      </c>
      <c r="D619" s="24" t="s">
        <v>483</v>
      </c>
      <c r="E619" s="45">
        <v>20</v>
      </c>
      <c r="F619" s="49" t="s">
        <v>8</v>
      </c>
    </row>
    <row r="620" spans="1:6" x14ac:dyDescent="0.2">
      <c r="A620" s="48">
        <v>2017</v>
      </c>
      <c r="B620" s="48">
        <v>5</v>
      </c>
      <c r="C620" s="43">
        <v>5</v>
      </c>
      <c r="D620" s="24" t="s">
        <v>484</v>
      </c>
      <c r="E620" s="45">
        <v>20.7</v>
      </c>
      <c r="F620" s="49" t="s">
        <v>28</v>
      </c>
    </row>
    <row r="621" spans="1:6" x14ac:dyDescent="0.2">
      <c r="A621" s="48">
        <v>2017</v>
      </c>
      <c r="B621" s="48">
        <v>5</v>
      </c>
      <c r="C621" s="43">
        <v>6</v>
      </c>
      <c r="D621" s="24" t="s">
        <v>339</v>
      </c>
      <c r="E621" s="45">
        <v>5.65</v>
      </c>
      <c r="F621" s="49" t="s">
        <v>11</v>
      </c>
    </row>
    <row r="622" spans="1:6" x14ac:dyDescent="0.2">
      <c r="A622" s="48">
        <v>2017</v>
      </c>
      <c r="B622" s="48">
        <v>5</v>
      </c>
      <c r="C622" s="43">
        <v>6</v>
      </c>
      <c r="D622" s="24" t="s">
        <v>19</v>
      </c>
      <c r="E622" s="45">
        <v>73</v>
      </c>
      <c r="F622" s="49" t="s">
        <v>6</v>
      </c>
    </row>
    <row r="623" spans="1:6" x14ac:dyDescent="0.2">
      <c r="A623" s="48">
        <v>2017</v>
      </c>
      <c r="B623" s="48">
        <v>5</v>
      </c>
      <c r="C623" s="43">
        <v>7</v>
      </c>
      <c r="D623" s="24" t="s">
        <v>393</v>
      </c>
      <c r="E623" s="45">
        <v>7.57</v>
      </c>
      <c r="F623" s="49" t="s">
        <v>8</v>
      </c>
    </row>
    <row r="624" spans="1:6" x14ac:dyDescent="0.2">
      <c r="A624" s="48">
        <v>2017</v>
      </c>
      <c r="B624" s="48">
        <v>5</v>
      </c>
      <c r="C624" s="43">
        <v>7</v>
      </c>
      <c r="D624" s="24" t="s">
        <v>381</v>
      </c>
      <c r="E624" s="45">
        <v>6.12</v>
      </c>
      <c r="F624" s="49" t="s">
        <v>8</v>
      </c>
    </row>
    <row r="625" spans="1:7" x14ac:dyDescent="0.2">
      <c r="A625" s="48">
        <v>2017</v>
      </c>
      <c r="B625" s="48">
        <v>5</v>
      </c>
      <c r="C625" s="43">
        <v>8</v>
      </c>
      <c r="D625" s="24" t="s">
        <v>381</v>
      </c>
      <c r="E625" s="45">
        <v>1.5</v>
      </c>
      <c r="F625" s="49" t="s">
        <v>78</v>
      </c>
    </row>
    <row r="626" spans="1:7" x14ac:dyDescent="0.2">
      <c r="A626" s="48">
        <v>2017</v>
      </c>
      <c r="B626" s="48">
        <v>5</v>
      </c>
      <c r="C626" s="43">
        <v>8</v>
      </c>
      <c r="D626" s="24" t="s">
        <v>393</v>
      </c>
      <c r="E626" s="45">
        <v>4.1500000000000004</v>
      </c>
      <c r="F626" s="49" t="s">
        <v>78</v>
      </c>
    </row>
    <row r="627" spans="1:7" x14ac:dyDescent="0.2">
      <c r="A627" s="48">
        <v>2017</v>
      </c>
      <c r="B627" s="48">
        <v>5</v>
      </c>
      <c r="C627" s="43">
        <v>9</v>
      </c>
      <c r="D627" s="24" t="s">
        <v>381</v>
      </c>
      <c r="E627" s="45">
        <v>4.66</v>
      </c>
      <c r="F627" s="49" t="s">
        <v>8</v>
      </c>
    </row>
    <row r="628" spans="1:7" x14ac:dyDescent="0.2">
      <c r="A628" s="48">
        <v>2017</v>
      </c>
      <c r="B628" s="48">
        <v>5</v>
      </c>
      <c r="C628" s="43">
        <v>9</v>
      </c>
      <c r="D628" s="24" t="s">
        <v>192</v>
      </c>
      <c r="E628" s="45">
        <v>8.15</v>
      </c>
      <c r="F628" s="49" t="s">
        <v>6</v>
      </c>
    </row>
    <row r="629" spans="1:7" x14ac:dyDescent="0.2">
      <c r="A629" s="48">
        <v>2017</v>
      </c>
      <c r="B629" s="48">
        <v>5</v>
      </c>
      <c r="C629" s="43">
        <v>10</v>
      </c>
      <c r="D629" s="24" t="s">
        <v>345</v>
      </c>
      <c r="E629" s="45">
        <v>5</v>
      </c>
      <c r="F629" s="49" t="s">
        <v>8</v>
      </c>
    </row>
    <row r="630" spans="1:7" x14ac:dyDescent="0.2">
      <c r="A630" s="48">
        <v>2017</v>
      </c>
      <c r="B630" s="48">
        <v>5</v>
      </c>
      <c r="C630" s="43">
        <v>10</v>
      </c>
      <c r="D630" s="24" t="s">
        <v>87</v>
      </c>
      <c r="E630" s="45">
        <v>1.5</v>
      </c>
      <c r="F630" s="49" t="s">
        <v>7</v>
      </c>
    </row>
    <row r="631" spans="1:7" x14ac:dyDescent="0.2">
      <c r="A631" s="48">
        <v>2017</v>
      </c>
      <c r="B631" s="48">
        <v>5</v>
      </c>
      <c r="C631" s="43">
        <v>10</v>
      </c>
      <c r="D631" s="24" t="s">
        <v>4</v>
      </c>
      <c r="E631" s="45">
        <v>2</v>
      </c>
      <c r="F631" s="49" t="s">
        <v>21</v>
      </c>
    </row>
    <row r="632" spans="1:7" x14ac:dyDescent="0.2">
      <c r="A632" s="48">
        <v>2017</v>
      </c>
      <c r="B632" s="48">
        <v>5</v>
      </c>
      <c r="C632" s="43">
        <v>10</v>
      </c>
      <c r="D632" s="24" t="s">
        <v>485</v>
      </c>
      <c r="E632" s="45">
        <v>1.5</v>
      </c>
      <c r="F632" s="49" t="s">
        <v>78</v>
      </c>
    </row>
    <row r="633" spans="1:7" x14ac:dyDescent="0.2">
      <c r="A633" s="48">
        <v>2017</v>
      </c>
      <c r="B633" s="48">
        <v>5</v>
      </c>
      <c r="C633" s="43">
        <v>11</v>
      </c>
      <c r="D633" s="24" t="s">
        <v>31</v>
      </c>
      <c r="E633" s="45">
        <v>12.02</v>
      </c>
      <c r="F633" s="49" t="s">
        <v>6</v>
      </c>
    </row>
    <row r="634" spans="1:7" x14ac:dyDescent="0.2">
      <c r="A634" s="48">
        <v>2017</v>
      </c>
      <c r="B634" s="48">
        <v>5</v>
      </c>
      <c r="C634" s="43">
        <v>11</v>
      </c>
      <c r="D634" s="24" t="s">
        <v>486</v>
      </c>
      <c r="E634" s="45">
        <v>33.479999999999997</v>
      </c>
      <c r="F634" s="49" t="s">
        <v>11</v>
      </c>
    </row>
    <row r="635" spans="1:7" x14ac:dyDescent="0.2">
      <c r="A635" s="48">
        <v>2017</v>
      </c>
      <c r="B635" s="48">
        <v>5</v>
      </c>
      <c r="C635" s="43">
        <v>11</v>
      </c>
      <c r="D635" s="24" t="s">
        <v>306</v>
      </c>
      <c r="E635" s="45">
        <v>29.97</v>
      </c>
      <c r="F635" s="49" t="s">
        <v>8</v>
      </c>
    </row>
    <row r="636" spans="1:7" x14ac:dyDescent="0.2">
      <c r="A636" s="48">
        <v>2017</v>
      </c>
      <c r="B636" s="48">
        <v>5</v>
      </c>
      <c r="C636" s="43">
        <v>11</v>
      </c>
      <c r="D636" s="24" t="s">
        <v>27</v>
      </c>
      <c r="E636" s="45">
        <v>9.6</v>
      </c>
      <c r="F636" s="49" t="s">
        <v>28</v>
      </c>
    </row>
    <row r="637" spans="1:7" x14ac:dyDescent="0.2">
      <c r="A637" s="48">
        <v>2017</v>
      </c>
      <c r="B637" s="48">
        <v>5</v>
      </c>
      <c r="C637" s="43">
        <v>12</v>
      </c>
      <c r="D637" s="24" t="s">
        <v>487</v>
      </c>
      <c r="E637" s="45">
        <v>51.66</v>
      </c>
      <c r="F637" s="49" t="s">
        <v>21</v>
      </c>
    </row>
    <row r="638" spans="1:7" x14ac:dyDescent="0.2">
      <c r="A638" s="48">
        <v>2017</v>
      </c>
      <c r="B638" s="48">
        <v>5</v>
      </c>
      <c r="C638" s="43">
        <v>13</v>
      </c>
      <c r="D638" s="24" t="s">
        <v>404</v>
      </c>
      <c r="E638" s="45">
        <v>23.17</v>
      </c>
      <c r="F638" s="49" t="s">
        <v>7</v>
      </c>
    </row>
    <row r="639" spans="1:7" x14ac:dyDescent="0.2">
      <c r="A639" s="48">
        <v>2017</v>
      </c>
      <c r="B639" s="48">
        <v>5</v>
      </c>
      <c r="C639" s="43">
        <v>13</v>
      </c>
      <c r="D639" s="24" t="s">
        <v>203</v>
      </c>
      <c r="E639" s="45">
        <v>33.6</v>
      </c>
      <c r="F639" s="49" t="s">
        <v>7</v>
      </c>
      <c r="G639" s="24" t="s">
        <v>488</v>
      </c>
    </row>
    <row r="640" spans="1:7" x14ac:dyDescent="0.2">
      <c r="A640" s="48">
        <v>2017</v>
      </c>
      <c r="B640" s="48">
        <v>5</v>
      </c>
      <c r="C640" s="43">
        <v>13</v>
      </c>
      <c r="D640" s="24" t="s">
        <v>203</v>
      </c>
      <c r="E640" s="45">
        <v>7.85</v>
      </c>
      <c r="F640" s="49" t="s">
        <v>7</v>
      </c>
    </row>
    <row r="641" spans="1:7" x14ac:dyDescent="0.2">
      <c r="A641" s="48">
        <v>2017</v>
      </c>
      <c r="B641" s="48">
        <v>5</v>
      </c>
      <c r="C641" s="43">
        <v>13</v>
      </c>
      <c r="D641" s="24" t="s">
        <v>489</v>
      </c>
      <c r="E641" s="45">
        <v>6.55</v>
      </c>
      <c r="F641" s="49" t="s">
        <v>78</v>
      </c>
    </row>
    <row r="642" spans="1:7" x14ac:dyDescent="0.2">
      <c r="A642" s="48">
        <v>2017</v>
      </c>
      <c r="B642" s="48">
        <v>5</v>
      </c>
      <c r="C642" s="43">
        <v>14</v>
      </c>
      <c r="D642" s="24" t="s">
        <v>486</v>
      </c>
      <c r="E642" s="45">
        <v>41.96</v>
      </c>
      <c r="F642" s="49" t="s">
        <v>11</v>
      </c>
    </row>
    <row r="643" spans="1:7" x14ac:dyDescent="0.2">
      <c r="A643" s="48">
        <v>2017</v>
      </c>
      <c r="B643" s="48">
        <v>5</v>
      </c>
      <c r="C643" s="43">
        <v>14</v>
      </c>
      <c r="D643" s="24" t="s">
        <v>493</v>
      </c>
      <c r="E643" s="45">
        <v>60</v>
      </c>
      <c r="F643" s="49" t="s">
        <v>13</v>
      </c>
    </row>
    <row r="644" spans="1:7" x14ac:dyDescent="0.2">
      <c r="A644" s="48">
        <v>2017</v>
      </c>
      <c r="B644" s="48">
        <v>5</v>
      </c>
      <c r="C644" s="43">
        <v>15</v>
      </c>
      <c r="D644" s="24" t="s">
        <v>316</v>
      </c>
      <c r="E644" s="45">
        <v>17.579999999999998</v>
      </c>
      <c r="F644" s="49" t="s">
        <v>8</v>
      </c>
    </row>
    <row r="645" spans="1:7" x14ac:dyDescent="0.2">
      <c r="A645" s="48">
        <v>2017</v>
      </c>
      <c r="B645" s="48">
        <v>5</v>
      </c>
      <c r="C645" s="43">
        <v>15</v>
      </c>
      <c r="D645" s="24" t="s">
        <v>490</v>
      </c>
      <c r="E645" s="45">
        <v>2.19</v>
      </c>
      <c r="F645" s="49" t="s">
        <v>78</v>
      </c>
    </row>
    <row r="646" spans="1:7" x14ac:dyDescent="0.2">
      <c r="A646" s="48">
        <v>2017</v>
      </c>
      <c r="B646" s="48">
        <v>5</v>
      </c>
      <c r="C646" s="43">
        <v>16</v>
      </c>
      <c r="D646" s="24" t="s">
        <v>492</v>
      </c>
      <c r="E646" s="45">
        <v>3.79</v>
      </c>
      <c r="F646" s="49" t="s">
        <v>8</v>
      </c>
    </row>
    <row r="647" spans="1:7" x14ac:dyDescent="0.2">
      <c r="A647" s="48">
        <v>2017</v>
      </c>
      <c r="B647" s="48">
        <v>5</v>
      </c>
      <c r="C647" s="43">
        <v>18</v>
      </c>
      <c r="D647" s="24" t="s">
        <v>492</v>
      </c>
      <c r="E647" s="45">
        <v>5.91</v>
      </c>
      <c r="F647" s="49" t="s">
        <v>8</v>
      </c>
      <c r="G647" s="56" t="s">
        <v>472</v>
      </c>
    </row>
    <row r="648" spans="1:7" x14ac:dyDescent="0.2">
      <c r="A648" s="48">
        <v>2017</v>
      </c>
      <c r="B648" s="48">
        <v>5</v>
      </c>
      <c r="C648" s="43">
        <v>18</v>
      </c>
      <c r="D648" s="24" t="s">
        <v>494</v>
      </c>
      <c r="E648" s="45">
        <v>1.85</v>
      </c>
      <c r="F648" s="49" t="s">
        <v>78</v>
      </c>
    </row>
    <row r="649" spans="1:7" x14ac:dyDescent="0.2">
      <c r="A649" s="48">
        <v>2017</v>
      </c>
      <c r="B649" s="48">
        <v>5</v>
      </c>
      <c r="C649" s="43">
        <v>18</v>
      </c>
      <c r="D649" s="24" t="s">
        <v>503</v>
      </c>
      <c r="E649" s="45">
        <f>56.97-15-12.75-13</f>
        <v>16.22</v>
      </c>
      <c r="F649" s="49" t="s">
        <v>8</v>
      </c>
      <c r="G649" s="24" t="s">
        <v>504</v>
      </c>
    </row>
    <row r="650" spans="1:7" x14ac:dyDescent="0.2">
      <c r="A650" s="48">
        <v>2017</v>
      </c>
      <c r="B650" s="48">
        <v>5</v>
      </c>
      <c r="C650" s="43">
        <v>19</v>
      </c>
      <c r="D650" s="24" t="s">
        <v>19</v>
      </c>
      <c r="E650" s="45">
        <v>56.22</v>
      </c>
      <c r="F650" s="49" t="s">
        <v>6</v>
      </c>
    </row>
    <row r="651" spans="1:7" x14ac:dyDescent="0.2">
      <c r="A651" s="48">
        <v>2017</v>
      </c>
      <c r="B651" s="48">
        <v>5</v>
      </c>
      <c r="C651" s="43">
        <v>19</v>
      </c>
      <c r="D651" s="24" t="s">
        <v>183</v>
      </c>
      <c r="E651" s="45">
        <v>3.83</v>
      </c>
      <c r="F651" s="49" t="s">
        <v>8</v>
      </c>
    </row>
    <row r="652" spans="1:7" x14ac:dyDescent="0.2">
      <c r="A652" s="48">
        <v>2017</v>
      </c>
      <c r="B652" s="48">
        <v>5</v>
      </c>
      <c r="C652" s="43">
        <v>19</v>
      </c>
      <c r="D652" s="24" t="s">
        <v>495</v>
      </c>
      <c r="E652" s="45">
        <v>19.21</v>
      </c>
      <c r="F652" s="49" t="s">
        <v>7</v>
      </c>
    </row>
    <row r="653" spans="1:7" x14ac:dyDescent="0.2">
      <c r="A653" s="48">
        <v>2017</v>
      </c>
      <c r="B653" s="48">
        <v>5</v>
      </c>
      <c r="C653" s="43">
        <v>19</v>
      </c>
      <c r="D653" s="24" t="s">
        <v>19</v>
      </c>
      <c r="E653" s="45">
        <v>3.49</v>
      </c>
      <c r="F653" s="49" t="s">
        <v>6</v>
      </c>
    </row>
    <row r="654" spans="1:7" x14ac:dyDescent="0.2">
      <c r="A654" s="48">
        <v>2017</v>
      </c>
      <c r="B654" s="48">
        <v>5</v>
      </c>
      <c r="C654" s="43">
        <v>19</v>
      </c>
      <c r="D654" s="24" t="s">
        <v>500</v>
      </c>
      <c r="E654" s="45">
        <v>2.1</v>
      </c>
      <c r="F654" s="49" t="s">
        <v>78</v>
      </c>
    </row>
    <row r="655" spans="1:7" x14ac:dyDescent="0.2">
      <c r="A655" s="48">
        <v>2017</v>
      </c>
      <c r="B655" s="48">
        <v>5</v>
      </c>
      <c r="C655" s="43">
        <v>19</v>
      </c>
      <c r="D655" s="24" t="s">
        <v>381</v>
      </c>
      <c r="E655" s="45">
        <v>1.5</v>
      </c>
      <c r="F655" s="49" t="s">
        <v>78</v>
      </c>
    </row>
    <row r="656" spans="1:7" x14ac:dyDescent="0.2">
      <c r="A656" s="48">
        <v>2017</v>
      </c>
      <c r="B656" s="48">
        <v>5</v>
      </c>
      <c r="C656" s="43">
        <v>20</v>
      </c>
      <c r="D656" s="24" t="s">
        <v>496</v>
      </c>
      <c r="E656" s="45">
        <v>40</v>
      </c>
      <c r="F656" s="49" t="s">
        <v>125</v>
      </c>
    </row>
    <row r="657" spans="1:7" x14ac:dyDescent="0.2">
      <c r="A657" s="48">
        <v>2017</v>
      </c>
      <c r="B657" s="48">
        <v>5</v>
      </c>
      <c r="C657" s="43">
        <v>20</v>
      </c>
      <c r="D657" s="24" t="s">
        <v>4</v>
      </c>
      <c r="E657" s="45">
        <v>2</v>
      </c>
      <c r="F657" s="49" t="s">
        <v>21</v>
      </c>
    </row>
    <row r="658" spans="1:7" x14ac:dyDescent="0.2">
      <c r="A658" s="48">
        <v>2017</v>
      </c>
      <c r="B658" s="48">
        <v>5</v>
      </c>
      <c r="C658" s="43">
        <v>20</v>
      </c>
      <c r="D658" s="24" t="s">
        <v>410</v>
      </c>
      <c r="E658" s="45">
        <v>3.94</v>
      </c>
      <c r="F658" s="49" t="s">
        <v>78</v>
      </c>
    </row>
    <row r="659" spans="1:7" x14ac:dyDescent="0.2">
      <c r="A659" s="48">
        <v>2017</v>
      </c>
      <c r="B659" s="48">
        <v>5</v>
      </c>
      <c r="C659" s="43">
        <v>20</v>
      </c>
      <c r="D659" s="24" t="s">
        <v>501</v>
      </c>
      <c r="E659" s="45">
        <v>14</v>
      </c>
      <c r="F659" s="49" t="s">
        <v>28</v>
      </c>
    </row>
    <row r="660" spans="1:7" x14ac:dyDescent="0.2">
      <c r="A660" s="48">
        <v>2017</v>
      </c>
      <c r="B660" s="48">
        <v>5</v>
      </c>
      <c r="C660" s="43">
        <v>21</v>
      </c>
      <c r="D660" s="24" t="s">
        <v>492</v>
      </c>
      <c r="E660" s="45">
        <v>4.7699999999999996</v>
      </c>
      <c r="F660" s="49" t="s">
        <v>8</v>
      </c>
    </row>
    <row r="661" spans="1:7" x14ac:dyDescent="0.2">
      <c r="A661" s="48">
        <v>2017</v>
      </c>
      <c r="B661" s="48">
        <v>5</v>
      </c>
      <c r="C661" s="43">
        <v>22</v>
      </c>
      <c r="D661" s="24" t="s">
        <v>316</v>
      </c>
      <c r="E661" s="45">
        <v>28.56</v>
      </c>
      <c r="F661" s="49" t="s">
        <v>8</v>
      </c>
    </row>
    <row r="662" spans="1:7" x14ac:dyDescent="0.2">
      <c r="A662" s="48">
        <v>2017</v>
      </c>
      <c r="B662" s="48">
        <v>5</v>
      </c>
      <c r="C662" s="43">
        <v>22</v>
      </c>
      <c r="D662" s="24" t="s">
        <v>470</v>
      </c>
      <c r="E662" s="45">
        <f>23.68-12</f>
        <v>11.68</v>
      </c>
      <c r="F662" s="49" t="s">
        <v>8</v>
      </c>
      <c r="G662" s="24" t="s">
        <v>502</v>
      </c>
    </row>
    <row r="663" spans="1:7" x14ac:dyDescent="0.2">
      <c r="A663" s="48">
        <v>2017</v>
      </c>
      <c r="B663" s="48">
        <v>5</v>
      </c>
      <c r="C663" s="43">
        <v>23</v>
      </c>
      <c r="D663" s="24" t="s">
        <v>50</v>
      </c>
      <c r="E663" s="45">
        <v>4.99</v>
      </c>
      <c r="F663" s="49" t="s">
        <v>3</v>
      </c>
    </row>
    <row r="664" spans="1:7" x14ac:dyDescent="0.2">
      <c r="A664" s="48">
        <v>2017</v>
      </c>
      <c r="B664" s="48">
        <v>5</v>
      </c>
      <c r="C664" s="43">
        <v>23</v>
      </c>
      <c r="D664" s="24" t="s">
        <v>48</v>
      </c>
      <c r="E664" s="45">
        <v>13.4</v>
      </c>
      <c r="F664" s="49" t="s">
        <v>5</v>
      </c>
      <c r="G664" s="24" t="s">
        <v>505</v>
      </c>
    </row>
    <row r="665" spans="1:7" x14ac:dyDescent="0.2">
      <c r="A665" s="48">
        <v>2017</v>
      </c>
      <c r="B665" s="48">
        <v>5</v>
      </c>
      <c r="C665" s="43">
        <v>23</v>
      </c>
      <c r="D665" s="24" t="s">
        <v>19</v>
      </c>
      <c r="E665" s="45">
        <v>13.05</v>
      </c>
      <c r="F665" s="49" t="s">
        <v>6</v>
      </c>
    </row>
    <row r="666" spans="1:7" x14ac:dyDescent="0.2">
      <c r="A666" s="48">
        <v>2017</v>
      </c>
      <c r="B666" s="48">
        <v>5</v>
      </c>
      <c r="C666" s="43">
        <v>24</v>
      </c>
      <c r="D666" s="24" t="s">
        <v>19</v>
      </c>
      <c r="E666" s="45">
        <v>8.48</v>
      </c>
      <c r="F666" s="49" t="s">
        <v>6</v>
      </c>
    </row>
    <row r="667" spans="1:7" x14ac:dyDescent="0.2">
      <c r="A667" s="48">
        <v>2017</v>
      </c>
      <c r="B667" s="48">
        <v>5</v>
      </c>
      <c r="C667" s="43">
        <v>24</v>
      </c>
      <c r="D667" s="24" t="s">
        <v>384</v>
      </c>
      <c r="E667" s="45">
        <v>5.0999999999999996</v>
      </c>
      <c r="F667" s="49" t="s">
        <v>8</v>
      </c>
    </row>
    <row r="668" spans="1:7" x14ac:dyDescent="0.2">
      <c r="A668" s="48">
        <v>2017</v>
      </c>
      <c r="B668" s="48">
        <v>5</v>
      </c>
      <c r="C668" s="43">
        <v>24</v>
      </c>
      <c r="D668" s="24" t="s">
        <v>509</v>
      </c>
      <c r="E668" s="45">
        <v>4.5999999999999996</v>
      </c>
      <c r="F668" s="49" t="s">
        <v>8</v>
      </c>
    </row>
    <row r="669" spans="1:7" x14ac:dyDescent="0.2">
      <c r="A669" s="48">
        <v>2017</v>
      </c>
      <c r="B669" s="48">
        <v>5</v>
      </c>
      <c r="C669" s="43">
        <v>25</v>
      </c>
      <c r="D669" s="24" t="s">
        <v>183</v>
      </c>
      <c r="E669" s="45">
        <v>5.63</v>
      </c>
      <c r="F669" s="49" t="s">
        <v>8</v>
      </c>
    </row>
    <row r="670" spans="1:7" x14ac:dyDescent="0.2">
      <c r="A670" s="48">
        <v>2017</v>
      </c>
      <c r="B670" s="48">
        <v>5</v>
      </c>
      <c r="C670" s="43">
        <v>25</v>
      </c>
      <c r="D670" s="24" t="s">
        <v>393</v>
      </c>
      <c r="E670" s="45">
        <v>2.52</v>
      </c>
      <c r="F670" s="49" t="s">
        <v>78</v>
      </c>
    </row>
    <row r="671" spans="1:7" x14ac:dyDescent="0.2">
      <c r="A671" s="48">
        <v>2017</v>
      </c>
      <c r="B671" s="48">
        <v>5</v>
      </c>
      <c r="C671" s="43">
        <v>26</v>
      </c>
      <c r="D671" s="24" t="s">
        <v>506</v>
      </c>
      <c r="E671" s="45">
        <v>51.81</v>
      </c>
      <c r="F671" s="49" t="s">
        <v>8</v>
      </c>
    </row>
    <row r="672" spans="1:7" x14ac:dyDescent="0.2">
      <c r="A672" s="48">
        <v>2017</v>
      </c>
      <c r="B672" s="48">
        <v>5</v>
      </c>
      <c r="C672" s="43">
        <v>29</v>
      </c>
      <c r="D672" s="24" t="s">
        <v>19</v>
      </c>
      <c r="E672" s="45">
        <v>74.77</v>
      </c>
      <c r="F672" s="49" t="s">
        <v>6</v>
      </c>
      <c r="G672" s="24" t="s">
        <v>507</v>
      </c>
    </row>
    <row r="673" spans="1:7" x14ac:dyDescent="0.2">
      <c r="A673" s="48">
        <v>2017</v>
      </c>
      <c r="B673" s="48">
        <v>5</v>
      </c>
      <c r="C673" s="43">
        <v>29</v>
      </c>
      <c r="D673" s="24" t="s">
        <v>508</v>
      </c>
      <c r="E673" s="45">
        <v>2</v>
      </c>
      <c r="F673" s="49" t="s">
        <v>78</v>
      </c>
    </row>
    <row r="674" spans="1:7" x14ac:dyDescent="0.2">
      <c r="A674" s="48">
        <v>2017</v>
      </c>
      <c r="B674" s="48">
        <v>5</v>
      </c>
      <c r="C674" s="43">
        <v>30</v>
      </c>
      <c r="D674" s="24" t="s">
        <v>508</v>
      </c>
      <c r="E674" s="45">
        <v>2</v>
      </c>
      <c r="F674" s="49" t="s">
        <v>78</v>
      </c>
    </row>
    <row r="675" spans="1:7" x14ac:dyDescent="0.2">
      <c r="A675" s="48">
        <v>2017</v>
      </c>
      <c r="B675" s="48">
        <v>5</v>
      </c>
      <c r="C675" s="43">
        <v>30</v>
      </c>
      <c r="D675" s="24" t="s">
        <v>508</v>
      </c>
      <c r="E675" s="45">
        <v>3.3</v>
      </c>
      <c r="F675" s="49" t="s">
        <v>8</v>
      </c>
    </row>
    <row r="676" spans="1:7" x14ac:dyDescent="0.2">
      <c r="A676" s="48">
        <v>2017</v>
      </c>
      <c r="B676" s="48">
        <v>5</v>
      </c>
      <c r="C676" s="43">
        <v>31</v>
      </c>
      <c r="D676" s="24" t="s">
        <v>76</v>
      </c>
      <c r="E676" s="45">
        <v>15.99</v>
      </c>
      <c r="F676" s="49" t="s">
        <v>2</v>
      </c>
      <c r="G676" s="24" t="s">
        <v>549</v>
      </c>
    </row>
    <row r="677" spans="1:7" x14ac:dyDescent="0.2">
      <c r="A677" s="48">
        <v>2017</v>
      </c>
      <c r="B677" s="48">
        <v>5</v>
      </c>
      <c r="C677" s="43">
        <v>31</v>
      </c>
      <c r="D677" s="24" t="s">
        <v>106</v>
      </c>
      <c r="E677" s="45">
        <v>57.82</v>
      </c>
      <c r="F677" s="49" t="s">
        <v>9</v>
      </c>
      <c r="G677" s="24" t="s">
        <v>527</v>
      </c>
    </row>
    <row r="678" spans="1:7" x14ac:dyDescent="0.2">
      <c r="A678" s="48">
        <v>2017</v>
      </c>
      <c r="B678" s="48">
        <v>5</v>
      </c>
      <c r="C678" s="43">
        <v>31</v>
      </c>
      <c r="D678" s="24" t="s">
        <v>511</v>
      </c>
      <c r="E678" s="45">
        <v>17.809999999999999</v>
      </c>
      <c r="F678" s="49" t="s">
        <v>8</v>
      </c>
    </row>
    <row r="679" spans="1:7" x14ac:dyDescent="0.2">
      <c r="A679" s="48">
        <v>2017</v>
      </c>
      <c r="B679" s="48">
        <v>6</v>
      </c>
      <c r="C679" s="43">
        <v>1</v>
      </c>
      <c r="D679" s="24" t="s">
        <v>67</v>
      </c>
      <c r="E679" s="45">
        <v>895</v>
      </c>
      <c r="F679" s="49" t="s">
        <v>198</v>
      </c>
    </row>
    <row r="680" spans="1:7" x14ac:dyDescent="0.2">
      <c r="A680" s="48">
        <v>2017</v>
      </c>
      <c r="B680" s="48">
        <v>6</v>
      </c>
      <c r="C680" s="43">
        <v>1</v>
      </c>
      <c r="D680" s="24" t="s">
        <v>498</v>
      </c>
      <c r="E680" s="45">
        <v>50.97</v>
      </c>
      <c r="F680" s="49" t="s">
        <v>497</v>
      </c>
    </row>
    <row r="681" spans="1:7" x14ac:dyDescent="0.2">
      <c r="A681" s="48">
        <v>2017</v>
      </c>
      <c r="B681" s="48">
        <v>6</v>
      </c>
      <c r="C681" s="43">
        <v>1</v>
      </c>
      <c r="D681" s="24" t="s">
        <v>512</v>
      </c>
      <c r="E681" s="45">
        <v>16.95</v>
      </c>
      <c r="F681" s="49" t="s">
        <v>125</v>
      </c>
    </row>
    <row r="682" spans="1:7" x14ac:dyDescent="0.2">
      <c r="A682" s="48">
        <v>2017</v>
      </c>
      <c r="B682" s="48">
        <v>6</v>
      </c>
      <c r="C682" s="43">
        <v>1</v>
      </c>
      <c r="D682" s="24" t="s">
        <v>513</v>
      </c>
      <c r="E682" s="45">
        <v>47.69</v>
      </c>
      <c r="F682" s="49" t="s">
        <v>6</v>
      </c>
    </row>
    <row r="683" spans="1:7" x14ac:dyDescent="0.2">
      <c r="A683" s="48">
        <v>2017</v>
      </c>
      <c r="B683" s="48">
        <v>6</v>
      </c>
      <c r="C683" s="43">
        <v>2</v>
      </c>
      <c r="D683" s="24" t="s">
        <v>508</v>
      </c>
      <c r="E683" s="45">
        <v>4.0199999999999996</v>
      </c>
      <c r="F683" s="49" t="s">
        <v>78</v>
      </c>
    </row>
    <row r="684" spans="1:7" x14ac:dyDescent="0.2">
      <c r="A684" s="48">
        <v>2017</v>
      </c>
      <c r="B684" s="48">
        <v>6</v>
      </c>
      <c r="C684" s="43">
        <v>3</v>
      </c>
      <c r="D684" s="24" t="s">
        <v>514</v>
      </c>
      <c r="E684" s="45">
        <v>25.6</v>
      </c>
      <c r="F684" s="49" t="s">
        <v>8</v>
      </c>
    </row>
    <row r="685" spans="1:7" x14ac:dyDescent="0.2">
      <c r="A685" s="48">
        <v>2017</v>
      </c>
      <c r="B685" s="48">
        <v>6</v>
      </c>
      <c r="C685" s="43">
        <v>3</v>
      </c>
      <c r="D685" s="24" t="s">
        <v>515</v>
      </c>
      <c r="E685" s="45">
        <v>10.85</v>
      </c>
      <c r="F685" s="49" t="s">
        <v>8</v>
      </c>
    </row>
    <row r="686" spans="1:7" x14ac:dyDescent="0.2">
      <c r="A686" s="48">
        <v>2017</v>
      </c>
      <c r="B686" s="48">
        <v>6</v>
      </c>
      <c r="C686" s="43">
        <v>3</v>
      </c>
      <c r="D686" s="24" t="s">
        <v>243</v>
      </c>
      <c r="E686" s="45">
        <v>20.25</v>
      </c>
      <c r="F686" s="49" t="s">
        <v>11</v>
      </c>
    </row>
    <row r="687" spans="1:7" x14ac:dyDescent="0.2">
      <c r="A687" s="48">
        <v>2017</v>
      </c>
      <c r="B687" s="48">
        <v>6</v>
      </c>
      <c r="C687" s="43">
        <v>4</v>
      </c>
      <c r="D687" s="24" t="s">
        <v>516</v>
      </c>
      <c r="E687" s="45">
        <v>23.12</v>
      </c>
      <c r="F687" s="49" t="s">
        <v>8</v>
      </c>
    </row>
    <row r="688" spans="1:7" x14ac:dyDescent="0.2">
      <c r="A688" s="48">
        <v>2017</v>
      </c>
      <c r="B688" s="48">
        <v>6</v>
      </c>
      <c r="C688" s="43">
        <v>5</v>
      </c>
      <c r="D688" s="24" t="s">
        <v>323</v>
      </c>
      <c r="E688" s="45">
        <v>12.92</v>
      </c>
      <c r="F688" s="49" t="s">
        <v>11</v>
      </c>
    </row>
    <row r="689" spans="1:7" x14ac:dyDescent="0.2">
      <c r="A689" s="48">
        <v>2017</v>
      </c>
      <c r="B689" s="48">
        <v>6</v>
      </c>
      <c r="C689" s="43">
        <v>5</v>
      </c>
      <c r="D689" s="24" t="s">
        <v>517</v>
      </c>
      <c r="E689" s="45">
        <v>1.25</v>
      </c>
      <c r="F689" s="49" t="s">
        <v>78</v>
      </c>
    </row>
    <row r="690" spans="1:7" x14ac:dyDescent="0.2">
      <c r="A690" s="48">
        <v>2017</v>
      </c>
      <c r="B690" s="48">
        <v>6</v>
      </c>
      <c r="C690" s="43">
        <v>6</v>
      </c>
      <c r="D690" s="24" t="s">
        <v>518</v>
      </c>
      <c r="E690" s="45">
        <v>11.28</v>
      </c>
      <c r="F690" s="49" t="s">
        <v>8</v>
      </c>
    </row>
    <row r="691" spans="1:7" x14ac:dyDescent="0.2">
      <c r="A691" s="48">
        <v>2017</v>
      </c>
      <c r="B691" s="48">
        <v>6</v>
      </c>
      <c r="C691" s="43">
        <v>6</v>
      </c>
      <c r="D691" s="24" t="s">
        <v>19</v>
      </c>
      <c r="E691" s="45">
        <v>33.56</v>
      </c>
      <c r="F691" s="49" t="s">
        <v>6</v>
      </c>
    </row>
    <row r="692" spans="1:7" x14ac:dyDescent="0.2">
      <c r="A692" s="48">
        <v>2017</v>
      </c>
      <c r="B692" s="48">
        <v>6</v>
      </c>
      <c r="C692" s="43">
        <v>7</v>
      </c>
      <c r="D692" s="24" t="s">
        <v>396</v>
      </c>
      <c r="E692" s="45">
        <v>14.87</v>
      </c>
      <c r="F692" s="49" t="s">
        <v>8</v>
      </c>
    </row>
    <row r="693" spans="1:7" x14ac:dyDescent="0.2">
      <c r="A693" s="48">
        <v>2017</v>
      </c>
      <c r="B693" s="48">
        <v>6</v>
      </c>
      <c r="C693" s="43">
        <v>8</v>
      </c>
      <c r="D693" s="24" t="s">
        <v>4</v>
      </c>
      <c r="E693" s="45">
        <v>2</v>
      </c>
      <c r="F693" s="49" t="s">
        <v>21</v>
      </c>
    </row>
    <row r="694" spans="1:7" x14ac:dyDescent="0.2">
      <c r="A694" s="48">
        <v>2017</v>
      </c>
      <c r="B694" s="48">
        <v>6</v>
      </c>
      <c r="C694" s="43">
        <v>8</v>
      </c>
      <c r="D694" s="24" t="s">
        <v>525</v>
      </c>
      <c r="E694" s="45">
        <v>75</v>
      </c>
      <c r="F694" s="49" t="s">
        <v>125</v>
      </c>
      <c r="G694" s="24" t="s">
        <v>526</v>
      </c>
    </row>
    <row r="695" spans="1:7" x14ac:dyDescent="0.2">
      <c r="A695" s="48">
        <v>2017</v>
      </c>
      <c r="B695" s="48">
        <v>6</v>
      </c>
      <c r="C695" s="43">
        <v>9</v>
      </c>
      <c r="D695" s="24" t="s">
        <v>492</v>
      </c>
      <c r="E695" s="45">
        <v>2.64</v>
      </c>
      <c r="F695" s="49" t="s">
        <v>78</v>
      </c>
    </row>
    <row r="696" spans="1:7" x14ac:dyDescent="0.2">
      <c r="A696" s="48">
        <v>2017</v>
      </c>
      <c r="B696" s="48">
        <v>6</v>
      </c>
      <c r="C696" s="43">
        <v>12</v>
      </c>
      <c r="D696" s="24" t="s">
        <v>519</v>
      </c>
      <c r="E696" s="45">
        <v>31.46</v>
      </c>
      <c r="F696" s="49" t="s">
        <v>6</v>
      </c>
    </row>
    <row r="697" spans="1:7" x14ac:dyDescent="0.2">
      <c r="A697" s="48">
        <v>2017</v>
      </c>
      <c r="B697" s="48">
        <v>6</v>
      </c>
      <c r="C697" s="43">
        <v>12</v>
      </c>
      <c r="D697" s="24" t="s">
        <v>492</v>
      </c>
      <c r="E697" s="45">
        <v>1.5</v>
      </c>
      <c r="F697" s="49" t="s">
        <v>78</v>
      </c>
    </row>
    <row r="698" spans="1:7" x14ac:dyDescent="0.2">
      <c r="A698" s="48">
        <v>2017</v>
      </c>
      <c r="B698" s="48">
        <v>6</v>
      </c>
      <c r="C698" s="43">
        <v>12</v>
      </c>
      <c r="D698" s="24" t="s">
        <v>520</v>
      </c>
      <c r="E698" s="45">
        <v>10.99</v>
      </c>
      <c r="F698" s="49" t="s">
        <v>7</v>
      </c>
    </row>
    <row r="699" spans="1:7" x14ac:dyDescent="0.2">
      <c r="A699" s="48">
        <v>2017</v>
      </c>
      <c r="B699" s="48">
        <v>6</v>
      </c>
      <c r="C699" s="43">
        <v>12</v>
      </c>
      <c r="D699" s="24" t="s">
        <v>529</v>
      </c>
      <c r="E699" s="45">
        <v>20.329999999999998</v>
      </c>
      <c r="F699" s="49" t="s">
        <v>32</v>
      </c>
      <c r="G699" s="24" t="s">
        <v>530</v>
      </c>
    </row>
    <row r="700" spans="1:7" x14ac:dyDescent="0.2">
      <c r="A700" s="48">
        <v>2017</v>
      </c>
      <c r="B700" s="48">
        <v>6</v>
      </c>
      <c r="C700" s="43">
        <v>13</v>
      </c>
      <c r="D700" s="24" t="s">
        <v>521</v>
      </c>
      <c r="E700" s="45">
        <v>5.05</v>
      </c>
      <c r="F700" s="49" t="s">
        <v>8</v>
      </c>
    </row>
    <row r="701" spans="1:7" x14ac:dyDescent="0.2">
      <c r="A701" s="48">
        <v>2017</v>
      </c>
      <c r="B701" s="48">
        <v>6</v>
      </c>
      <c r="C701" s="43">
        <v>14</v>
      </c>
      <c r="D701" s="24" t="s">
        <v>470</v>
      </c>
      <c r="E701" s="45">
        <v>14.67</v>
      </c>
      <c r="F701" s="49" t="s">
        <v>8</v>
      </c>
    </row>
    <row r="702" spans="1:7" x14ac:dyDescent="0.2">
      <c r="A702" s="48">
        <v>2017</v>
      </c>
      <c r="B702" s="48">
        <v>6</v>
      </c>
      <c r="C702" s="43">
        <v>14</v>
      </c>
      <c r="D702" s="24" t="s">
        <v>522</v>
      </c>
      <c r="E702" s="45">
        <v>23.71</v>
      </c>
      <c r="F702" s="49" t="s">
        <v>7</v>
      </c>
      <c r="G702" s="24" t="s">
        <v>523</v>
      </c>
    </row>
    <row r="703" spans="1:7" x14ac:dyDescent="0.2">
      <c r="A703" s="48">
        <v>2017</v>
      </c>
      <c r="B703" s="48">
        <v>6</v>
      </c>
      <c r="C703" s="43">
        <v>14</v>
      </c>
      <c r="D703" s="24" t="s">
        <v>408</v>
      </c>
      <c r="E703" s="45">
        <v>10.51</v>
      </c>
      <c r="F703" s="49" t="s">
        <v>11</v>
      </c>
    </row>
    <row r="704" spans="1:7" x14ac:dyDescent="0.2">
      <c r="A704" s="48">
        <v>2017</v>
      </c>
      <c r="B704" s="48">
        <v>6</v>
      </c>
      <c r="C704" s="43">
        <v>14</v>
      </c>
      <c r="D704" s="24" t="s">
        <v>528</v>
      </c>
      <c r="E704" s="45">
        <v>4.1900000000000004</v>
      </c>
      <c r="F704" s="49" t="s">
        <v>8</v>
      </c>
    </row>
    <row r="705" spans="1:6" x14ac:dyDescent="0.2">
      <c r="A705" s="48">
        <v>2017</v>
      </c>
      <c r="B705" s="48">
        <v>6</v>
      </c>
      <c r="C705" s="43">
        <v>14</v>
      </c>
      <c r="D705" s="24" t="s">
        <v>524</v>
      </c>
      <c r="E705" s="45">
        <v>5.24</v>
      </c>
      <c r="F705" s="49" t="s">
        <v>8</v>
      </c>
    </row>
    <row r="706" spans="1:6" x14ac:dyDescent="0.2">
      <c r="A706" s="48">
        <v>2017</v>
      </c>
      <c r="B706" s="48">
        <v>6</v>
      </c>
      <c r="C706" s="43">
        <v>15</v>
      </c>
      <c r="D706" s="24" t="s">
        <v>19</v>
      </c>
      <c r="E706" s="45">
        <v>15.95</v>
      </c>
      <c r="F706" s="49" t="s">
        <v>6</v>
      </c>
    </row>
    <row r="707" spans="1:6" x14ac:dyDescent="0.2">
      <c r="A707" s="48">
        <v>2017</v>
      </c>
      <c r="B707" s="48">
        <v>6</v>
      </c>
      <c r="C707" s="43">
        <v>15</v>
      </c>
      <c r="D707" s="24" t="s">
        <v>524</v>
      </c>
      <c r="E707" s="45">
        <v>5.24</v>
      </c>
      <c r="F707" s="49" t="s">
        <v>8</v>
      </c>
    </row>
    <row r="708" spans="1:6" x14ac:dyDescent="0.2">
      <c r="A708" s="48">
        <v>2017</v>
      </c>
      <c r="B708" s="48">
        <v>6</v>
      </c>
      <c r="C708" s="43">
        <v>16</v>
      </c>
      <c r="D708" s="24" t="s">
        <v>486</v>
      </c>
      <c r="E708" s="45">
        <v>43.03</v>
      </c>
      <c r="F708" s="49" t="s">
        <v>11</v>
      </c>
    </row>
    <row r="709" spans="1:6" x14ac:dyDescent="0.2">
      <c r="A709" s="48">
        <v>2017</v>
      </c>
      <c r="B709" s="48">
        <v>6</v>
      </c>
      <c r="C709" s="43">
        <v>16</v>
      </c>
      <c r="D709" s="24" t="s">
        <v>533</v>
      </c>
      <c r="E709" s="45">
        <v>18.82</v>
      </c>
      <c r="F709" s="49" t="s">
        <v>8</v>
      </c>
    </row>
    <row r="710" spans="1:6" x14ac:dyDescent="0.2">
      <c r="A710" s="48">
        <v>2017</v>
      </c>
      <c r="B710" s="48">
        <v>6</v>
      </c>
      <c r="C710" s="43">
        <v>16</v>
      </c>
      <c r="D710" s="24" t="s">
        <v>492</v>
      </c>
      <c r="E710" s="45">
        <v>9.0399999999999991</v>
      </c>
      <c r="F710" s="49" t="s">
        <v>8</v>
      </c>
    </row>
    <row r="711" spans="1:6" x14ac:dyDescent="0.2">
      <c r="A711" s="48">
        <v>2017</v>
      </c>
      <c r="B711" s="48">
        <v>6</v>
      </c>
      <c r="C711" s="43">
        <v>17</v>
      </c>
      <c r="D711" s="24" t="s">
        <v>534</v>
      </c>
      <c r="E711" s="45">
        <v>8</v>
      </c>
      <c r="F711" s="49" t="s">
        <v>125</v>
      </c>
    </row>
    <row r="712" spans="1:6" x14ac:dyDescent="0.2">
      <c r="A712" s="48">
        <v>2017</v>
      </c>
      <c r="B712" s="48">
        <v>6</v>
      </c>
      <c r="C712" s="43">
        <v>18</v>
      </c>
      <c r="D712" s="24" t="s">
        <v>531</v>
      </c>
      <c r="E712" s="45">
        <v>34.590000000000003</v>
      </c>
      <c r="F712" s="49" t="s">
        <v>11</v>
      </c>
    </row>
    <row r="713" spans="1:6" x14ac:dyDescent="0.2">
      <c r="A713" s="48">
        <v>2017</v>
      </c>
      <c r="B713" s="48">
        <v>6</v>
      </c>
      <c r="C713" s="43">
        <v>18</v>
      </c>
      <c r="D713" s="24" t="s">
        <v>535</v>
      </c>
      <c r="E713" s="45">
        <v>4.51</v>
      </c>
      <c r="F713" s="49" t="s">
        <v>8</v>
      </c>
    </row>
    <row r="714" spans="1:6" x14ac:dyDescent="0.2">
      <c r="A714" s="48">
        <v>2017</v>
      </c>
      <c r="B714" s="48">
        <v>6</v>
      </c>
      <c r="C714" s="43">
        <v>18</v>
      </c>
      <c r="D714" s="24" t="s">
        <v>492</v>
      </c>
      <c r="E714" s="45">
        <v>1.6</v>
      </c>
      <c r="F714" s="49" t="s">
        <v>78</v>
      </c>
    </row>
    <row r="715" spans="1:6" x14ac:dyDescent="0.2">
      <c r="A715" s="48">
        <v>2017</v>
      </c>
      <c r="B715" s="48">
        <v>6</v>
      </c>
      <c r="C715" s="43">
        <v>20</v>
      </c>
      <c r="D715" s="24" t="s">
        <v>410</v>
      </c>
      <c r="E715" s="45">
        <v>2</v>
      </c>
      <c r="F715" s="49" t="s">
        <v>78</v>
      </c>
    </row>
    <row r="716" spans="1:6" x14ac:dyDescent="0.2">
      <c r="A716" s="48">
        <v>2017</v>
      </c>
      <c r="B716" s="48">
        <v>6</v>
      </c>
      <c r="C716" s="43">
        <v>21</v>
      </c>
      <c r="D716" s="24" t="s">
        <v>536</v>
      </c>
      <c r="E716" s="45">
        <v>9.68</v>
      </c>
      <c r="F716" s="49" t="s">
        <v>8</v>
      </c>
    </row>
    <row r="717" spans="1:6" x14ac:dyDescent="0.2">
      <c r="A717" s="48">
        <v>2017</v>
      </c>
      <c r="B717" s="48">
        <v>6</v>
      </c>
      <c r="C717" s="43">
        <v>21</v>
      </c>
      <c r="D717" s="24" t="s">
        <v>537</v>
      </c>
      <c r="E717" s="45">
        <v>5.64</v>
      </c>
      <c r="F717" s="49" t="s">
        <v>8</v>
      </c>
    </row>
    <row r="718" spans="1:6" x14ac:dyDescent="0.2">
      <c r="A718" s="48">
        <v>2017</v>
      </c>
      <c r="B718" s="48">
        <v>6</v>
      </c>
      <c r="C718" s="43">
        <v>21</v>
      </c>
      <c r="D718" s="24" t="s">
        <v>538</v>
      </c>
      <c r="E718" s="45">
        <v>38.340000000000003</v>
      </c>
      <c r="F718" s="49" t="s">
        <v>8</v>
      </c>
    </row>
    <row r="719" spans="1:6" x14ac:dyDescent="0.2">
      <c r="A719" s="48">
        <v>2017</v>
      </c>
      <c r="B719" s="48">
        <v>6</v>
      </c>
      <c r="C719" s="43">
        <v>23</v>
      </c>
      <c r="D719" s="24" t="s">
        <v>539</v>
      </c>
      <c r="E719" s="45">
        <v>18.600000000000001</v>
      </c>
      <c r="F719" s="49" t="s">
        <v>7</v>
      </c>
    </row>
    <row r="720" spans="1:6" x14ac:dyDescent="0.2">
      <c r="A720" s="48">
        <v>2017</v>
      </c>
      <c r="B720" s="48">
        <v>6</v>
      </c>
      <c r="C720" s="43">
        <v>23</v>
      </c>
      <c r="D720" s="24" t="s">
        <v>540</v>
      </c>
      <c r="E720" s="45">
        <v>7.89</v>
      </c>
      <c r="F720" s="49" t="s">
        <v>8</v>
      </c>
    </row>
    <row r="721" spans="1:6" x14ac:dyDescent="0.2">
      <c r="A721" s="48">
        <v>2017</v>
      </c>
      <c r="B721" s="48">
        <v>6</v>
      </c>
      <c r="C721" s="43">
        <v>23</v>
      </c>
      <c r="D721" s="24" t="s">
        <v>50</v>
      </c>
      <c r="E721" s="45">
        <v>4.99</v>
      </c>
      <c r="F721" s="49" t="s">
        <v>3</v>
      </c>
    </row>
    <row r="722" spans="1:6" x14ac:dyDescent="0.2">
      <c r="A722" s="48">
        <v>2017</v>
      </c>
      <c r="B722" s="48">
        <v>6</v>
      </c>
      <c r="C722" s="43">
        <v>24</v>
      </c>
      <c r="D722" s="24" t="s">
        <v>541</v>
      </c>
      <c r="E722" s="45">
        <v>18.93</v>
      </c>
      <c r="F722" s="49" t="s">
        <v>8</v>
      </c>
    </row>
    <row r="723" spans="1:6" x14ac:dyDescent="0.2">
      <c r="A723" s="48">
        <v>2017</v>
      </c>
      <c r="B723" s="48">
        <v>6</v>
      </c>
      <c r="C723" s="43">
        <v>25</v>
      </c>
      <c r="D723" s="24" t="s">
        <v>515</v>
      </c>
      <c r="E723" s="45">
        <v>13.11</v>
      </c>
      <c r="F723" s="49" t="s">
        <v>8</v>
      </c>
    </row>
    <row r="724" spans="1:6" x14ac:dyDescent="0.2">
      <c r="A724" s="48">
        <v>2017</v>
      </c>
      <c r="B724" s="48">
        <v>6</v>
      </c>
      <c r="C724" s="43">
        <v>25</v>
      </c>
      <c r="D724" s="24" t="s">
        <v>532</v>
      </c>
      <c r="E724" s="45">
        <v>20</v>
      </c>
      <c r="F724" s="49" t="s">
        <v>11</v>
      </c>
    </row>
    <row r="725" spans="1:6" x14ac:dyDescent="0.2">
      <c r="A725" s="48">
        <v>2017</v>
      </c>
      <c r="B725" s="48">
        <v>6</v>
      </c>
      <c r="C725" s="43">
        <v>25</v>
      </c>
      <c r="D725" s="24" t="s">
        <v>542</v>
      </c>
      <c r="E725" s="45">
        <v>186.44</v>
      </c>
      <c r="F725" s="49" t="s">
        <v>32</v>
      </c>
    </row>
    <row r="726" spans="1:6" x14ac:dyDescent="0.2">
      <c r="A726" s="48">
        <v>2017</v>
      </c>
      <c r="B726" s="48">
        <v>6</v>
      </c>
      <c r="C726" s="43">
        <v>25</v>
      </c>
      <c r="D726" s="24" t="s">
        <v>243</v>
      </c>
      <c r="E726" s="45">
        <v>20.25</v>
      </c>
      <c r="F726" s="49" t="s">
        <v>11</v>
      </c>
    </row>
    <row r="727" spans="1:6" x14ac:dyDescent="0.2">
      <c r="A727" s="48">
        <v>2017</v>
      </c>
      <c r="B727" s="48">
        <v>6</v>
      </c>
      <c r="C727" s="43">
        <v>26</v>
      </c>
      <c r="D727" s="24" t="s">
        <v>19</v>
      </c>
      <c r="E727" s="45">
        <v>27.13</v>
      </c>
      <c r="F727" s="49" t="s">
        <v>6</v>
      </c>
    </row>
    <row r="728" spans="1:6" x14ac:dyDescent="0.2">
      <c r="A728" s="48">
        <v>2017</v>
      </c>
      <c r="B728" s="48">
        <v>6</v>
      </c>
      <c r="C728" s="43">
        <v>26</v>
      </c>
      <c r="D728" s="24" t="s">
        <v>492</v>
      </c>
      <c r="E728" s="45">
        <v>1.5</v>
      </c>
      <c r="F728" s="49" t="s">
        <v>78</v>
      </c>
    </row>
    <row r="729" spans="1:6" x14ac:dyDescent="0.2">
      <c r="A729" s="48">
        <v>2017</v>
      </c>
      <c r="B729" s="48">
        <v>6</v>
      </c>
      <c r="C729" s="43">
        <v>26</v>
      </c>
      <c r="D729" s="24" t="s">
        <v>543</v>
      </c>
      <c r="E729" s="45">
        <v>9.08</v>
      </c>
      <c r="F729" s="49" t="s">
        <v>7</v>
      </c>
    </row>
    <row r="730" spans="1:6" x14ac:dyDescent="0.2">
      <c r="A730" s="48">
        <v>2017</v>
      </c>
      <c r="B730" s="48">
        <v>6</v>
      </c>
      <c r="C730" s="43">
        <v>26</v>
      </c>
      <c r="D730" s="24" t="s">
        <v>396</v>
      </c>
      <c r="E730" s="45">
        <v>11.87</v>
      </c>
      <c r="F730" s="49" t="s">
        <v>8</v>
      </c>
    </row>
    <row r="731" spans="1:6" x14ac:dyDescent="0.2">
      <c r="A731" s="48">
        <v>2017</v>
      </c>
      <c r="B731" s="48">
        <v>6</v>
      </c>
      <c r="C731" s="43">
        <v>27</v>
      </c>
      <c r="D731" s="24" t="s">
        <v>517</v>
      </c>
      <c r="E731" s="45">
        <v>1.25</v>
      </c>
      <c r="F731" s="49" t="s">
        <v>78</v>
      </c>
    </row>
    <row r="732" spans="1:6" x14ac:dyDescent="0.2">
      <c r="A732" s="48">
        <v>2017</v>
      </c>
      <c r="B732" s="48">
        <v>6</v>
      </c>
      <c r="C732" s="43">
        <v>27</v>
      </c>
      <c r="D732" s="24" t="s">
        <v>492</v>
      </c>
      <c r="E732" s="45">
        <v>2.29</v>
      </c>
      <c r="F732" s="49" t="s">
        <v>8</v>
      </c>
    </row>
    <row r="733" spans="1:6" x14ac:dyDescent="0.2">
      <c r="A733" s="48">
        <v>2017</v>
      </c>
      <c r="B733" s="48">
        <v>6</v>
      </c>
      <c r="C733" s="43">
        <v>27</v>
      </c>
      <c r="D733" s="24" t="s">
        <v>544</v>
      </c>
      <c r="E733" s="45">
        <v>10.74</v>
      </c>
      <c r="F733" s="49" t="s">
        <v>28</v>
      </c>
    </row>
    <row r="734" spans="1:6" x14ac:dyDescent="0.2">
      <c r="A734" s="48">
        <v>2017</v>
      </c>
      <c r="B734" s="48">
        <v>6</v>
      </c>
      <c r="C734" s="43">
        <v>27</v>
      </c>
      <c r="D734" s="24" t="s">
        <v>470</v>
      </c>
      <c r="E734" s="45">
        <v>11.28</v>
      </c>
      <c r="F734" s="49" t="s">
        <v>8</v>
      </c>
    </row>
    <row r="735" spans="1:6" x14ac:dyDescent="0.2">
      <c r="A735" s="48">
        <v>2017</v>
      </c>
      <c r="B735" s="48">
        <v>6</v>
      </c>
      <c r="C735" s="43">
        <v>28</v>
      </c>
      <c r="D735" s="24" t="s">
        <v>492</v>
      </c>
      <c r="E735" s="45">
        <v>3.79</v>
      </c>
      <c r="F735" s="49" t="s">
        <v>8</v>
      </c>
    </row>
    <row r="736" spans="1:6" x14ac:dyDescent="0.2">
      <c r="A736" s="48">
        <v>2017</v>
      </c>
      <c r="B736" s="48">
        <v>6</v>
      </c>
      <c r="C736" s="43">
        <v>28</v>
      </c>
      <c r="D736" s="24" t="s">
        <v>548</v>
      </c>
      <c r="E736" s="45">
        <v>11.32</v>
      </c>
      <c r="F736" s="49" t="s">
        <v>8</v>
      </c>
    </row>
    <row r="737" spans="1:7" x14ac:dyDescent="0.2">
      <c r="A737" s="48">
        <v>2017</v>
      </c>
      <c r="B737" s="48">
        <v>6</v>
      </c>
      <c r="C737" s="43">
        <v>29</v>
      </c>
      <c r="D737" s="24" t="s">
        <v>339</v>
      </c>
      <c r="E737" s="45">
        <v>74.58</v>
      </c>
      <c r="F737" s="49" t="s">
        <v>11</v>
      </c>
      <c r="G737" s="24" t="s">
        <v>545</v>
      </c>
    </row>
    <row r="738" spans="1:7" x14ac:dyDescent="0.2">
      <c r="A738" s="48">
        <v>2017</v>
      </c>
      <c r="B738" s="48">
        <v>6</v>
      </c>
      <c r="C738" s="43">
        <v>29</v>
      </c>
      <c r="D738" s="24" t="s">
        <v>546</v>
      </c>
      <c r="E738" s="45">
        <v>3.66</v>
      </c>
      <c r="F738" s="49" t="s">
        <v>8</v>
      </c>
    </row>
    <row r="739" spans="1:7" x14ac:dyDescent="0.2">
      <c r="A739" s="48">
        <v>2017</v>
      </c>
      <c r="B739" s="48">
        <v>6</v>
      </c>
      <c r="C739" s="43">
        <v>30</v>
      </c>
      <c r="D739" s="24" t="s">
        <v>547</v>
      </c>
      <c r="E739" s="45">
        <v>14.91</v>
      </c>
      <c r="F739" s="49" t="s">
        <v>8</v>
      </c>
    </row>
    <row r="740" spans="1:7" x14ac:dyDescent="0.2">
      <c r="A740" s="48">
        <v>2017</v>
      </c>
      <c r="B740" s="48">
        <v>6</v>
      </c>
      <c r="C740" s="43">
        <v>30</v>
      </c>
      <c r="D740" s="24" t="s">
        <v>76</v>
      </c>
      <c r="E740" s="45">
        <v>30.56</v>
      </c>
      <c r="F740" s="49" t="s">
        <v>2</v>
      </c>
      <c r="G740" s="24" t="s">
        <v>556</v>
      </c>
    </row>
    <row r="741" spans="1:7" x14ac:dyDescent="0.2">
      <c r="A741" s="48">
        <v>2017</v>
      </c>
      <c r="B741" s="48">
        <v>6</v>
      </c>
      <c r="C741" s="43">
        <v>30</v>
      </c>
      <c r="D741" s="24" t="s">
        <v>381</v>
      </c>
      <c r="E741" s="45">
        <v>3.56</v>
      </c>
      <c r="F741" s="49" t="s">
        <v>8</v>
      </c>
    </row>
    <row r="742" spans="1:7" x14ac:dyDescent="0.2">
      <c r="A742" s="48">
        <v>2017</v>
      </c>
      <c r="B742" s="48">
        <v>7</v>
      </c>
      <c r="C742" s="43">
        <v>1</v>
      </c>
      <c r="D742" s="24" t="s">
        <v>554</v>
      </c>
      <c r="E742" s="45">
        <v>52.83</v>
      </c>
      <c r="F742" s="49" t="s">
        <v>8</v>
      </c>
    </row>
    <row r="743" spans="1:7" x14ac:dyDescent="0.2">
      <c r="A743" s="48">
        <v>2017</v>
      </c>
      <c r="B743" s="48">
        <v>7</v>
      </c>
      <c r="C743" s="43">
        <v>2</v>
      </c>
      <c r="D743" s="24" t="s">
        <v>408</v>
      </c>
      <c r="E743" s="45">
        <v>53.11</v>
      </c>
      <c r="F743" s="49" t="s">
        <v>11</v>
      </c>
      <c r="G743" s="24" t="s">
        <v>564</v>
      </c>
    </row>
    <row r="744" spans="1:7" x14ac:dyDescent="0.2">
      <c r="A744" s="48">
        <v>2017</v>
      </c>
      <c r="B744" s="48">
        <v>7</v>
      </c>
      <c r="C744" s="43">
        <v>2</v>
      </c>
      <c r="D744" s="24" t="s">
        <v>67</v>
      </c>
      <c r="E744" s="45">
        <v>895</v>
      </c>
      <c r="F744" s="49" t="s">
        <v>198</v>
      </c>
    </row>
    <row r="745" spans="1:7" x14ac:dyDescent="0.2">
      <c r="A745" s="48">
        <v>2017</v>
      </c>
      <c r="B745" s="48">
        <v>7</v>
      </c>
      <c r="C745" s="43">
        <v>3</v>
      </c>
      <c r="D745" s="24" t="s">
        <v>203</v>
      </c>
      <c r="E745" s="45">
        <v>6.72</v>
      </c>
      <c r="F745" s="49" t="s">
        <v>7</v>
      </c>
      <c r="G745" s="24" t="s">
        <v>555</v>
      </c>
    </row>
    <row r="746" spans="1:7" x14ac:dyDescent="0.2">
      <c r="A746" s="48">
        <v>2017</v>
      </c>
      <c r="B746" s="48">
        <v>7</v>
      </c>
      <c r="C746" s="43">
        <v>4</v>
      </c>
      <c r="D746" s="24" t="s">
        <v>492</v>
      </c>
      <c r="E746" s="45">
        <v>2.61</v>
      </c>
      <c r="F746" s="49" t="s">
        <v>8</v>
      </c>
    </row>
    <row r="747" spans="1:7" x14ac:dyDescent="0.2">
      <c r="A747" s="48">
        <v>2017</v>
      </c>
      <c r="B747" s="48">
        <v>7</v>
      </c>
      <c r="C747" s="43">
        <v>4</v>
      </c>
      <c r="D747" s="24" t="s">
        <v>116</v>
      </c>
      <c r="E747" s="45">
        <v>13.95</v>
      </c>
      <c r="F747" s="49" t="s">
        <v>28</v>
      </c>
    </row>
    <row r="748" spans="1:7" x14ac:dyDescent="0.2">
      <c r="A748" s="48">
        <v>2017</v>
      </c>
      <c r="B748" s="48">
        <v>7</v>
      </c>
      <c r="C748" s="43">
        <v>4</v>
      </c>
      <c r="D748" s="24" t="s">
        <v>498</v>
      </c>
      <c r="E748" s="45">
        <v>57.4</v>
      </c>
      <c r="F748" s="49" t="s">
        <v>497</v>
      </c>
    </row>
    <row r="749" spans="1:7" x14ac:dyDescent="0.2">
      <c r="A749" s="48">
        <v>2017</v>
      </c>
      <c r="B749" s="48">
        <v>7</v>
      </c>
      <c r="C749" s="43">
        <v>4</v>
      </c>
      <c r="D749" s="24" t="s">
        <v>183</v>
      </c>
      <c r="E749" s="45">
        <v>1.8</v>
      </c>
      <c r="F749" s="49" t="s">
        <v>78</v>
      </c>
    </row>
    <row r="750" spans="1:7" x14ac:dyDescent="0.2">
      <c r="A750" s="48">
        <v>2017</v>
      </c>
      <c r="B750" s="48">
        <v>7</v>
      </c>
      <c r="C750" s="43">
        <v>5</v>
      </c>
      <c r="D750" s="24" t="s">
        <v>437</v>
      </c>
      <c r="E750" s="45">
        <v>70</v>
      </c>
      <c r="F750" s="49" t="s">
        <v>13</v>
      </c>
    </row>
    <row r="751" spans="1:7" x14ac:dyDescent="0.2">
      <c r="A751" s="48">
        <v>2017</v>
      </c>
      <c r="B751" s="48">
        <v>7</v>
      </c>
      <c r="C751" s="43">
        <v>5</v>
      </c>
      <c r="D751" s="24" t="s">
        <v>557</v>
      </c>
      <c r="E751" s="45">
        <v>19.79</v>
      </c>
      <c r="F751" s="49" t="s">
        <v>8</v>
      </c>
    </row>
    <row r="752" spans="1:7" x14ac:dyDescent="0.2">
      <c r="A752" s="48">
        <v>2017</v>
      </c>
      <c r="B752" s="48">
        <v>7</v>
      </c>
      <c r="C752" s="43">
        <v>5</v>
      </c>
      <c r="D752" s="24" t="s">
        <v>393</v>
      </c>
      <c r="E752" s="45">
        <v>8.19</v>
      </c>
      <c r="F752" s="49" t="s">
        <v>8</v>
      </c>
    </row>
    <row r="753" spans="1:7" x14ac:dyDescent="0.2">
      <c r="A753" s="48">
        <v>2017</v>
      </c>
      <c r="B753" s="48">
        <v>7</v>
      </c>
      <c r="C753" s="43">
        <v>6</v>
      </c>
      <c r="D753" s="24" t="s">
        <v>551</v>
      </c>
      <c r="E753" s="45">
        <v>1</v>
      </c>
      <c r="F753" s="49" t="s">
        <v>125</v>
      </c>
    </row>
    <row r="754" spans="1:7" x14ac:dyDescent="0.2">
      <c r="A754" s="48">
        <v>2017</v>
      </c>
      <c r="B754" s="48">
        <v>7</v>
      </c>
      <c r="C754" s="43">
        <v>6</v>
      </c>
      <c r="D754" s="24" t="s">
        <v>470</v>
      </c>
      <c r="E754" s="45">
        <v>11.28</v>
      </c>
      <c r="F754" s="49" t="s">
        <v>8</v>
      </c>
    </row>
    <row r="755" spans="1:7" x14ac:dyDescent="0.2">
      <c r="A755" s="48">
        <v>2017</v>
      </c>
      <c r="B755" s="48">
        <v>7</v>
      </c>
      <c r="C755" s="43">
        <v>6</v>
      </c>
      <c r="D755" s="24" t="s">
        <v>492</v>
      </c>
      <c r="E755" s="45">
        <v>1.5</v>
      </c>
      <c r="F755" s="49" t="s">
        <v>78</v>
      </c>
    </row>
    <row r="756" spans="1:7" x14ac:dyDescent="0.2">
      <c r="A756" s="48">
        <v>2017</v>
      </c>
      <c r="B756" s="48">
        <v>7</v>
      </c>
      <c r="C756" s="43">
        <v>7</v>
      </c>
      <c r="D756" s="24" t="s">
        <v>4</v>
      </c>
      <c r="E756" s="45">
        <v>30</v>
      </c>
      <c r="F756" s="49" t="s">
        <v>21</v>
      </c>
      <c r="G756" s="24" t="s">
        <v>550</v>
      </c>
    </row>
    <row r="757" spans="1:7" x14ac:dyDescent="0.2">
      <c r="A757" s="48">
        <v>2017</v>
      </c>
      <c r="B757" s="48">
        <v>7</v>
      </c>
      <c r="C757" s="43">
        <v>7</v>
      </c>
      <c r="D757" s="24" t="s">
        <v>558</v>
      </c>
      <c r="E757" s="45">
        <v>327</v>
      </c>
      <c r="F757" s="49" t="s">
        <v>125</v>
      </c>
    </row>
    <row r="758" spans="1:7" x14ac:dyDescent="0.2">
      <c r="A758" s="48">
        <v>2017</v>
      </c>
      <c r="B758" s="48">
        <v>7</v>
      </c>
      <c r="C758" s="43">
        <v>7</v>
      </c>
      <c r="D758" s="24" t="s">
        <v>559</v>
      </c>
      <c r="E758" s="45">
        <v>25.34</v>
      </c>
      <c r="F758" s="49" t="s">
        <v>8</v>
      </c>
      <c r="G758" s="24" t="s">
        <v>560</v>
      </c>
    </row>
    <row r="759" spans="1:7" x14ac:dyDescent="0.2">
      <c r="A759" s="48">
        <v>2017</v>
      </c>
      <c r="B759" s="48">
        <v>7</v>
      </c>
      <c r="C759" s="43">
        <v>8</v>
      </c>
      <c r="D759" s="24" t="s">
        <v>561</v>
      </c>
      <c r="E759" s="45">
        <v>11.5</v>
      </c>
      <c r="F759" s="49" t="s">
        <v>8</v>
      </c>
    </row>
    <row r="760" spans="1:7" x14ac:dyDescent="0.2">
      <c r="A760" s="48">
        <v>2017</v>
      </c>
      <c r="B760" s="48">
        <v>7</v>
      </c>
      <c r="C760" s="43">
        <v>8</v>
      </c>
      <c r="D760" s="24" t="s">
        <v>562</v>
      </c>
      <c r="E760" s="45">
        <v>27.12</v>
      </c>
      <c r="F760" s="49" t="s">
        <v>125</v>
      </c>
    </row>
    <row r="761" spans="1:7" x14ac:dyDescent="0.2">
      <c r="A761" s="48">
        <v>2017</v>
      </c>
      <c r="B761" s="48">
        <v>7</v>
      </c>
      <c r="C761" s="43">
        <v>8</v>
      </c>
      <c r="D761" s="24" t="s">
        <v>563</v>
      </c>
      <c r="E761" s="45">
        <v>7.91</v>
      </c>
      <c r="F761" s="49" t="s">
        <v>8</v>
      </c>
    </row>
    <row r="762" spans="1:7" x14ac:dyDescent="0.2">
      <c r="A762" s="48">
        <v>2017</v>
      </c>
      <c r="B762" s="48">
        <v>7</v>
      </c>
      <c r="C762" s="43">
        <v>9</v>
      </c>
      <c r="D762" s="24" t="s">
        <v>492</v>
      </c>
      <c r="E762" s="45">
        <v>2.82</v>
      </c>
      <c r="F762" s="49" t="s">
        <v>8</v>
      </c>
    </row>
    <row r="763" spans="1:7" x14ac:dyDescent="0.2">
      <c r="A763" s="48">
        <v>2017</v>
      </c>
      <c r="B763" s="48">
        <v>7</v>
      </c>
      <c r="C763" s="43">
        <v>9</v>
      </c>
      <c r="D763" s="24" t="s">
        <v>492</v>
      </c>
      <c r="E763" s="45">
        <v>3.28</v>
      </c>
      <c r="F763" s="49" t="s">
        <v>8</v>
      </c>
    </row>
    <row r="764" spans="1:7" x14ac:dyDescent="0.2">
      <c r="A764" s="48">
        <v>2017</v>
      </c>
      <c r="B764" s="48">
        <v>7</v>
      </c>
      <c r="C764" s="43">
        <v>9</v>
      </c>
      <c r="D764" s="24" t="s">
        <v>19</v>
      </c>
      <c r="E764" s="45">
        <v>39.08</v>
      </c>
      <c r="F764" s="49" t="s">
        <v>6</v>
      </c>
    </row>
    <row r="765" spans="1:7" x14ac:dyDescent="0.2">
      <c r="A765" s="48">
        <v>2017</v>
      </c>
      <c r="B765" s="48">
        <v>7</v>
      </c>
      <c r="C765" s="43">
        <v>10</v>
      </c>
      <c r="D765" s="24" t="s">
        <v>552</v>
      </c>
      <c r="E765" s="45">
        <v>55.98</v>
      </c>
      <c r="F765" s="49" t="s">
        <v>13</v>
      </c>
    </row>
    <row r="766" spans="1:7" x14ac:dyDescent="0.2">
      <c r="A766" s="48">
        <v>2017</v>
      </c>
      <c r="B766" s="48">
        <v>7</v>
      </c>
      <c r="C766" s="43">
        <v>10</v>
      </c>
      <c r="D766" s="24" t="s">
        <v>553</v>
      </c>
      <c r="E766" s="45">
        <v>2.4</v>
      </c>
      <c r="F766" s="49" t="s">
        <v>78</v>
      </c>
    </row>
    <row r="767" spans="1:7" x14ac:dyDescent="0.2">
      <c r="A767" s="48">
        <v>2017</v>
      </c>
      <c r="B767" s="48">
        <v>7</v>
      </c>
      <c r="C767" s="43">
        <v>10</v>
      </c>
      <c r="D767" s="24" t="s">
        <v>31</v>
      </c>
      <c r="E767" s="45">
        <v>5.08</v>
      </c>
      <c r="F767" s="49" t="s">
        <v>6</v>
      </c>
    </row>
    <row r="768" spans="1:7" x14ac:dyDescent="0.2">
      <c r="A768" s="48">
        <v>2017</v>
      </c>
      <c r="B768" s="48">
        <v>7</v>
      </c>
      <c r="C768" s="43">
        <v>10</v>
      </c>
      <c r="D768" s="24" t="s">
        <v>470</v>
      </c>
      <c r="E768" s="45">
        <v>11.28</v>
      </c>
      <c r="F768" s="49" t="s">
        <v>8</v>
      </c>
    </row>
    <row r="769" spans="1:7" x14ac:dyDescent="0.2">
      <c r="A769" s="48">
        <v>2017</v>
      </c>
      <c r="B769" s="48">
        <v>7</v>
      </c>
      <c r="C769" s="43">
        <v>11</v>
      </c>
      <c r="D769" s="24" t="s">
        <v>410</v>
      </c>
      <c r="E769" s="45">
        <v>3.1</v>
      </c>
      <c r="F769" s="49" t="s">
        <v>78</v>
      </c>
    </row>
    <row r="770" spans="1:7" x14ac:dyDescent="0.2">
      <c r="A770" s="48">
        <v>2017</v>
      </c>
      <c r="B770" s="48">
        <v>7</v>
      </c>
      <c r="C770" s="43">
        <v>12</v>
      </c>
      <c r="D770" s="24" t="s">
        <v>306</v>
      </c>
      <c r="E770" s="45">
        <v>20.52</v>
      </c>
      <c r="F770" s="49" t="s">
        <v>8</v>
      </c>
    </row>
    <row r="771" spans="1:7" x14ac:dyDescent="0.2">
      <c r="A771" s="48">
        <v>2017</v>
      </c>
      <c r="B771" s="48">
        <v>7</v>
      </c>
      <c r="C771" s="43">
        <v>13</v>
      </c>
      <c r="D771" s="24" t="s">
        <v>492</v>
      </c>
      <c r="E771" s="45">
        <v>3.79</v>
      </c>
      <c r="F771" s="49" t="s">
        <v>8</v>
      </c>
    </row>
    <row r="772" spans="1:7" x14ac:dyDescent="0.2">
      <c r="A772" s="48">
        <v>2017</v>
      </c>
      <c r="B772" s="48">
        <v>7</v>
      </c>
      <c r="C772" s="43">
        <v>14</v>
      </c>
      <c r="D772" s="24" t="s">
        <v>393</v>
      </c>
      <c r="E772" s="45">
        <v>4.8</v>
      </c>
      <c r="F772" s="49" t="s">
        <v>78</v>
      </c>
    </row>
    <row r="773" spans="1:7" x14ac:dyDescent="0.2">
      <c r="A773" s="48">
        <v>2017</v>
      </c>
      <c r="B773" s="48">
        <v>7</v>
      </c>
      <c r="C773" s="43">
        <v>14</v>
      </c>
      <c r="D773" s="24" t="s">
        <v>31</v>
      </c>
      <c r="E773" s="45">
        <v>9.34</v>
      </c>
      <c r="F773" s="49" t="s">
        <v>6</v>
      </c>
    </row>
    <row r="774" spans="1:7" x14ac:dyDescent="0.2">
      <c r="A774" s="48">
        <v>2017</v>
      </c>
      <c r="B774" s="48">
        <v>7</v>
      </c>
      <c r="C774" s="43">
        <v>14</v>
      </c>
      <c r="D774" s="24" t="s">
        <v>509</v>
      </c>
      <c r="E774" s="45">
        <v>4.62</v>
      </c>
      <c r="F774" s="49" t="s">
        <v>8</v>
      </c>
    </row>
    <row r="775" spans="1:7" x14ac:dyDescent="0.2">
      <c r="A775" s="48">
        <v>2017</v>
      </c>
      <c r="B775" s="48">
        <v>7</v>
      </c>
      <c r="C775" s="43">
        <v>14</v>
      </c>
      <c r="D775" s="24" t="s">
        <v>576</v>
      </c>
      <c r="E775" s="45">
        <v>2</v>
      </c>
      <c r="F775" s="49" t="s">
        <v>816</v>
      </c>
    </row>
    <row r="776" spans="1:7" x14ac:dyDescent="0.2">
      <c r="A776" s="48">
        <v>2017</v>
      </c>
      <c r="B776" s="48">
        <v>7</v>
      </c>
      <c r="C776" s="43">
        <v>15</v>
      </c>
      <c r="D776" s="24" t="s">
        <v>515</v>
      </c>
      <c r="E776" s="45">
        <v>14.86</v>
      </c>
      <c r="F776" s="49" t="s">
        <v>8</v>
      </c>
    </row>
    <row r="777" spans="1:7" x14ac:dyDescent="0.2">
      <c r="A777" s="48">
        <v>2017</v>
      </c>
      <c r="B777" s="48">
        <v>7</v>
      </c>
      <c r="C777" s="43">
        <v>15</v>
      </c>
      <c r="D777" s="24" t="s">
        <v>565</v>
      </c>
      <c r="E777" s="45">
        <v>21.52</v>
      </c>
      <c r="F777" s="49" t="s">
        <v>28</v>
      </c>
    </row>
    <row r="778" spans="1:7" x14ac:dyDescent="0.2">
      <c r="A778" s="48">
        <v>2017</v>
      </c>
      <c r="B778" s="48">
        <v>7</v>
      </c>
      <c r="C778" s="43">
        <v>16</v>
      </c>
      <c r="D778" s="24" t="s">
        <v>566</v>
      </c>
      <c r="E778" s="45">
        <v>18.309999999999999</v>
      </c>
      <c r="F778" s="49" t="s">
        <v>11</v>
      </c>
      <c r="G778" s="24" t="s">
        <v>569</v>
      </c>
    </row>
    <row r="779" spans="1:7" x14ac:dyDescent="0.2">
      <c r="A779" s="48">
        <v>2017</v>
      </c>
      <c r="B779" s="48">
        <v>7</v>
      </c>
      <c r="C779" s="43">
        <v>16</v>
      </c>
      <c r="D779" s="24" t="s">
        <v>567</v>
      </c>
      <c r="E779" s="45">
        <v>202</v>
      </c>
      <c r="F779" s="49" t="s">
        <v>11</v>
      </c>
      <c r="G779" s="24" t="s">
        <v>568</v>
      </c>
    </row>
    <row r="780" spans="1:7" x14ac:dyDescent="0.2">
      <c r="A780" s="48">
        <v>2017</v>
      </c>
      <c r="B780" s="48">
        <v>7</v>
      </c>
      <c r="C780" s="43">
        <v>16</v>
      </c>
      <c r="D780" s="24" t="s">
        <v>571</v>
      </c>
      <c r="E780" s="45">
        <v>280</v>
      </c>
      <c r="F780" s="49" t="s">
        <v>11</v>
      </c>
      <c r="G780" s="24" t="s">
        <v>570</v>
      </c>
    </row>
    <row r="781" spans="1:7" x14ac:dyDescent="0.2">
      <c r="A781" s="48">
        <v>2017</v>
      </c>
      <c r="B781" s="48">
        <v>7</v>
      </c>
      <c r="C781" s="43">
        <v>16</v>
      </c>
      <c r="D781" s="24" t="s">
        <v>572</v>
      </c>
      <c r="E781" s="45">
        <v>55</v>
      </c>
      <c r="F781" s="49" t="s">
        <v>125</v>
      </c>
    </row>
    <row r="782" spans="1:7" x14ac:dyDescent="0.2">
      <c r="A782" s="48">
        <v>2017</v>
      </c>
      <c r="B782" s="48">
        <v>7</v>
      </c>
      <c r="C782" s="43">
        <v>17</v>
      </c>
      <c r="D782" s="24" t="s">
        <v>537</v>
      </c>
      <c r="E782" s="45">
        <v>5.76</v>
      </c>
      <c r="F782" s="52" t="s">
        <v>8</v>
      </c>
    </row>
    <row r="783" spans="1:7" x14ac:dyDescent="0.2">
      <c r="A783" s="48">
        <v>2017</v>
      </c>
      <c r="B783" s="48">
        <v>7</v>
      </c>
      <c r="C783" s="43">
        <v>17</v>
      </c>
      <c r="D783" s="24" t="s">
        <v>537</v>
      </c>
      <c r="E783" s="45">
        <v>5.76</v>
      </c>
      <c r="F783" s="49" t="s">
        <v>8</v>
      </c>
    </row>
    <row r="784" spans="1:7" x14ac:dyDescent="0.2">
      <c r="A784" s="48">
        <v>2017</v>
      </c>
      <c r="B784" s="48">
        <v>7</v>
      </c>
      <c r="C784" s="43">
        <v>17</v>
      </c>
      <c r="D784" s="24" t="s">
        <v>492</v>
      </c>
      <c r="E784" s="45">
        <v>1.5</v>
      </c>
      <c r="F784" s="49" t="s">
        <v>78</v>
      </c>
    </row>
    <row r="785" spans="1:7" x14ac:dyDescent="0.2">
      <c r="A785" s="48">
        <v>2017</v>
      </c>
      <c r="B785" s="48">
        <v>7</v>
      </c>
      <c r="C785" s="43">
        <v>17</v>
      </c>
      <c r="D785" s="24" t="s">
        <v>573</v>
      </c>
      <c r="E785" s="45">
        <v>3.94</v>
      </c>
      <c r="F785" s="49" t="s">
        <v>8</v>
      </c>
    </row>
    <row r="786" spans="1:7" x14ac:dyDescent="0.2">
      <c r="A786" s="48">
        <v>2017</v>
      </c>
      <c r="B786" s="48">
        <v>7</v>
      </c>
      <c r="C786" s="43">
        <v>17</v>
      </c>
      <c r="D786" s="24" t="s">
        <v>574</v>
      </c>
      <c r="E786" s="45">
        <v>10</v>
      </c>
      <c r="F786" s="49" t="s">
        <v>11</v>
      </c>
    </row>
    <row r="787" spans="1:7" x14ac:dyDescent="0.2">
      <c r="A787" s="48">
        <v>2017</v>
      </c>
      <c r="B787" s="48">
        <v>7</v>
      </c>
      <c r="C787" s="43">
        <v>17</v>
      </c>
      <c r="D787" s="24" t="s">
        <v>575</v>
      </c>
      <c r="E787" s="45">
        <v>2.1</v>
      </c>
      <c r="F787" s="49" t="s">
        <v>8</v>
      </c>
    </row>
    <row r="788" spans="1:7" x14ac:dyDescent="0.2">
      <c r="A788" s="48">
        <v>2017</v>
      </c>
      <c r="B788" s="48">
        <v>7</v>
      </c>
      <c r="C788" s="43">
        <v>17</v>
      </c>
      <c r="D788" s="24" t="s">
        <v>586</v>
      </c>
      <c r="E788" s="45">
        <v>1.84</v>
      </c>
      <c r="F788" s="49" t="s">
        <v>8</v>
      </c>
    </row>
    <row r="789" spans="1:7" x14ac:dyDescent="0.2">
      <c r="A789" s="48">
        <v>2017</v>
      </c>
      <c r="B789" s="48">
        <v>7</v>
      </c>
      <c r="C789" s="43">
        <v>18</v>
      </c>
      <c r="D789" s="24" t="s">
        <v>578</v>
      </c>
      <c r="E789" s="45">
        <v>146.80000000000001</v>
      </c>
      <c r="F789" s="49" t="s">
        <v>7</v>
      </c>
      <c r="G789" s="24" t="s">
        <v>579</v>
      </c>
    </row>
    <row r="790" spans="1:7" x14ac:dyDescent="0.2">
      <c r="A790" s="48">
        <v>2017</v>
      </c>
      <c r="B790" s="48">
        <v>7</v>
      </c>
      <c r="C790" s="43">
        <v>19</v>
      </c>
      <c r="D790" s="24" t="s">
        <v>515</v>
      </c>
      <c r="E790" s="45">
        <v>3.1</v>
      </c>
      <c r="F790" s="49" t="s">
        <v>8</v>
      </c>
    </row>
    <row r="791" spans="1:7" x14ac:dyDescent="0.2">
      <c r="A791" s="48">
        <v>2017</v>
      </c>
      <c r="B791" s="48">
        <v>7</v>
      </c>
      <c r="C791" s="43">
        <v>19</v>
      </c>
      <c r="D791" s="24" t="s">
        <v>577</v>
      </c>
      <c r="E791" s="45">
        <v>20</v>
      </c>
      <c r="F791" s="49" t="s">
        <v>7</v>
      </c>
    </row>
    <row r="792" spans="1:7" x14ac:dyDescent="0.2">
      <c r="A792" s="48">
        <v>2017</v>
      </c>
      <c r="B792" s="48">
        <v>7</v>
      </c>
      <c r="C792" s="43">
        <v>19</v>
      </c>
      <c r="D792" s="24" t="s">
        <v>580</v>
      </c>
      <c r="E792" s="45">
        <v>20</v>
      </c>
      <c r="F792" s="49" t="s">
        <v>8</v>
      </c>
    </row>
    <row r="793" spans="1:7" x14ac:dyDescent="0.2">
      <c r="A793" s="48">
        <v>2017</v>
      </c>
      <c r="B793" s="48">
        <v>7</v>
      </c>
      <c r="C793" s="43">
        <v>19</v>
      </c>
      <c r="D793" s="24" t="s">
        <v>581</v>
      </c>
      <c r="E793" s="45">
        <v>9</v>
      </c>
      <c r="F793" s="49" t="s">
        <v>28</v>
      </c>
    </row>
    <row r="794" spans="1:7" x14ac:dyDescent="0.2">
      <c r="A794" s="48">
        <v>2017</v>
      </c>
      <c r="B794" s="48">
        <v>7</v>
      </c>
      <c r="C794" s="43">
        <v>19</v>
      </c>
      <c r="D794" s="24" t="s">
        <v>587</v>
      </c>
      <c r="E794" s="45">
        <v>6.75</v>
      </c>
      <c r="F794" s="49" t="s">
        <v>8</v>
      </c>
    </row>
    <row r="795" spans="1:7" x14ac:dyDescent="0.2">
      <c r="A795" s="48">
        <v>2017</v>
      </c>
      <c r="B795" s="48">
        <v>7</v>
      </c>
      <c r="C795" s="43">
        <v>20</v>
      </c>
      <c r="D795" s="24" t="s">
        <v>588</v>
      </c>
      <c r="E795" s="45">
        <v>55</v>
      </c>
      <c r="F795" s="49" t="s">
        <v>7</v>
      </c>
      <c r="G795" s="24" t="s">
        <v>589</v>
      </c>
    </row>
    <row r="796" spans="1:7" x14ac:dyDescent="0.2">
      <c r="A796" s="48">
        <v>2017</v>
      </c>
      <c r="B796" s="48">
        <v>7</v>
      </c>
      <c r="C796" s="43">
        <v>20</v>
      </c>
      <c r="D796" s="24" t="s">
        <v>410</v>
      </c>
      <c r="E796" s="45">
        <v>9.77</v>
      </c>
      <c r="F796" s="49" t="s">
        <v>8</v>
      </c>
    </row>
    <row r="797" spans="1:7" x14ac:dyDescent="0.2">
      <c r="A797" s="48">
        <v>2017</v>
      </c>
      <c r="B797" s="48">
        <v>7</v>
      </c>
      <c r="C797" s="43">
        <v>20</v>
      </c>
      <c r="D797" s="24" t="s">
        <v>539</v>
      </c>
      <c r="E797" s="45">
        <v>18.600000000000001</v>
      </c>
      <c r="F797" s="49" t="s">
        <v>7</v>
      </c>
      <c r="G797" s="24" t="s">
        <v>590</v>
      </c>
    </row>
    <row r="798" spans="1:7" x14ac:dyDescent="0.2">
      <c r="A798" s="48">
        <v>2017</v>
      </c>
      <c r="B798" s="48">
        <v>7</v>
      </c>
      <c r="C798" s="43">
        <v>21</v>
      </c>
      <c r="D798" s="24" t="s">
        <v>203</v>
      </c>
      <c r="E798" s="45">
        <v>26.58</v>
      </c>
      <c r="F798" s="49" t="s">
        <v>7</v>
      </c>
      <c r="G798" s="24" t="s">
        <v>591</v>
      </c>
    </row>
    <row r="799" spans="1:7" x14ac:dyDescent="0.2">
      <c r="A799" s="48">
        <v>2017</v>
      </c>
      <c r="B799" s="48">
        <v>7</v>
      </c>
      <c r="C799" s="43">
        <v>21</v>
      </c>
      <c r="D799" s="24" t="s">
        <v>592</v>
      </c>
      <c r="E799" s="45">
        <v>4.18</v>
      </c>
      <c r="F799" s="49" t="s">
        <v>78</v>
      </c>
    </row>
    <row r="800" spans="1:7" x14ac:dyDescent="0.2">
      <c r="A800" s="48">
        <v>2017</v>
      </c>
      <c r="B800" s="48">
        <v>7</v>
      </c>
      <c r="C800" s="43">
        <v>21</v>
      </c>
      <c r="D800" s="24" t="s">
        <v>593</v>
      </c>
      <c r="E800" s="45">
        <v>20.329999999999998</v>
      </c>
      <c r="F800" s="49" t="s">
        <v>3</v>
      </c>
    </row>
    <row r="801" spans="1:7" x14ac:dyDescent="0.2">
      <c r="A801" s="48">
        <v>2017</v>
      </c>
      <c r="B801" s="48">
        <v>7</v>
      </c>
      <c r="C801" s="43">
        <v>23</v>
      </c>
      <c r="D801" s="24" t="s">
        <v>50</v>
      </c>
      <c r="E801" s="45">
        <v>4.99</v>
      </c>
      <c r="F801" s="49" t="s">
        <v>3</v>
      </c>
    </row>
    <row r="802" spans="1:7" x14ac:dyDescent="0.2">
      <c r="A802" s="48">
        <v>2017</v>
      </c>
      <c r="B802" s="48">
        <v>7</v>
      </c>
      <c r="C802" s="43">
        <v>25</v>
      </c>
      <c r="D802" s="24" t="s">
        <v>594</v>
      </c>
      <c r="E802" s="45">
        <v>80.209999999999994</v>
      </c>
      <c r="F802" s="49" t="s">
        <v>125</v>
      </c>
      <c r="G802" s="24" t="s">
        <v>595</v>
      </c>
    </row>
    <row r="803" spans="1:7" x14ac:dyDescent="0.2">
      <c r="A803" s="48">
        <v>2017</v>
      </c>
      <c r="B803" s="48">
        <v>7</v>
      </c>
      <c r="C803" s="43">
        <v>25</v>
      </c>
      <c r="D803" s="24" t="s">
        <v>582</v>
      </c>
      <c r="E803" s="45">
        <v>108.48</v>
      </c>
      <c r="F803" s="49" t="s">
        <v>7</v>
      </c>
    </row>
    <row r="804" spans="1:7" x14ac:dyDescent="0.2">
      <c r="A804" s="48">
        <v>2017</v>
      </c>
      <c r="B804" s="48">
        <v>7</v>
      </c>
      <c r="C804" s="43">
        <v>25</v>
      </c>
      <c r="D804" s="24" t="s">
        <v>652</v>
      </c>
      <c r="E804" s="45">
        <v>6</v>
      </c>
      <c r="F804" s="49" t="s">
        <v>28</v>
      </c>
      <c r="G804" s="24" t="s">
        <v>653</v>
      </c>
    </row>
    <row r="805" spans="1:7" x14ac:dyDescent="0.2">
      <c r="A805" s="48">
        <v>2017</v>
      </c>
      <c r="B805" s="48">
        <v>7</v>
      </c>
      <c r="C805" s="43">
        <v>25</v>
      </c>
      <c r="D805" s="24" t="s">
        <v>651</v>
      </c>
      <c r="E805" s="45">
        <v>20</v>
      </c>
      <c r="F805" s="49" t="s">
        <v>816</v>
      </c>
      <c r="G805" s="24" t="s">
        <v>653</v>
      </c>
    </row>
    <row r="806" spans="1:7" x14ac:dyDescent="0.2">
      <c r="A806" s="48">
        <v>2017</v>
      </c>
      <c r="B806" s="48">
        <v>7</v>
      </c>
      <c r="C806" s="43">
        <v>26</v>
      </c>
      <c r="D806" s="24" t="s">
        <v>596</v>
      </c>
      <c r="E806" s="45">
        <v>34.33</v>
      </c>
      <c r="F806" s="49" t="s">
        <v>13</v>
      </c>
    </row>
    <row r="807" spans="1:7" x14ac:dyDescent="0.2">
      <c r="A807" s="48">
        <v>2017</v>
      </c>
      <c r="B807" s="48">
        <v>7</v>
      </c>
      <c r="C807" s="43">
        <v>28</v>
      </c>
      <c r="D807" s="24" t="s">
        <v>584</v>
      </c>
      <c r="E807" s="45">
        <f>79.04-40</f>
        <v>39.040000000000006</v>
      </c>
      <c r="F807" s="49" t="s">
        <v>2</v>
      </c>
      <c r="G807" s="24" t="s">
        <v>585</v>
      </c>
    </row>
    <row r="808" spans="1:7" x14ac:dyDescent="0.2">
      <c r="A808" s="48">
        <v>2017</v>
      </c>
      <c r="B808" s="48">
        <v>7</v>
      </c>
      <c r="C808" s="43">
        <v>30</v>
      </c>
      <c r="D808" s="24" t="s">
        <v>636</v>
      </c>
      <c r="E808" s="45">
        <v>12.97</v>
      </c>
      <c r="F808" s="49" t="s">
        <v>8</v>
      </c>
    </row>
    <row r="809" spans="1:7" x14ac:dyDescent="0.2">
      <c r="A809" s="48">
        <v>2017</v>
      </c>
      <c r="B809" s="48">
        <v>7</v>
      </c>
      <c r="C809" s="43">
        <v>30</v>
      </c>
      <c r="D809" s="24" t="s">
        <v>637</v>
      </c>
      <c r="E809" s="45">
        <v>6</v>
      </c>
      <c r="F809" s="49" t="s">
        <v>6</v>
      </c>
    </row>
    <row r="810" spans="1:7" x14ac:dyDescent="0.2">
      <c r="A810" s="48">
        <v>2017</v>
      </c>
      <c r="B810" s="48">
        <v>7</v>
      </c>
      <c r="C810" s="43">
        <v>31</v>
      </c>
      <c r="D810" s="24" t="s">
        <v>638</v>
      </c>
      <c r="E810" s="45">
        <v>4.25</v>
      </c>
      <c r="F810" s="49" t="s">
        <v>8</v>
      </c>
    </row>
    <row r="811" spans="1:7" x14ac:dyDescent="0.2">
      <c r="A811" s="48">
        <v>2017</v>
      </c>
      <c r="B811" s="48">
        <v>7</v>
      </c>
      <c r="C811" s="43">
        <v>31</v>
      </c>
      <c r="D811" s="24" t="s">
        <v>597</v>
      </c>
      <c r="E811" s="45">
        <v>9.7100000000000009</v>
      </c>
      <c r="F811" s="49" t="s">
        <v>8</v>
      </c>
      <c r="G811" s="58" t="s">
        <v>598</v>
      </c>
    </row>
    <row r="812" spans="1:7" x14ac:dyDescent="0.2">
      <c r="A812" s="48">
        <v>2017</v>
      </c>
      <c r="B812" s="48">
        <v>7</v>
      </c>
      <c r="C812" s="43">
        <v>31</v>
      </c>
      <c r="D812" s="24" t="s">
        <v>599</v>
      </c>
      <c r="E812" s="45">
        <v>2.23</v>
      </c>
      <c r="F812" s="49" t="s">
        <v>11</v>
      </c>
    </row>
    <row r="813" spans="1:7" x14ac:dyDescent="0.2">
      <c r="A813" s="48">
        <v>2017</v>
      </c>
      <c r="B813" s="48">
        <v>7</v>
      </c>
      <c r="C813" s="43">
        <v>31</v>
      </c>
      <c r="D813" s="24" t="s">
        <v>600</v>
      </c>
      <c r="E813" s="45">
        <v>15</v>
      </c>
      <c r="F813" s="49" t="s">
        <v>125</v>
      </c>
    </row>
    <row r="814" spans="1:7" x14ac:dyDescent="0.2">
      <c r="A814" s="48">
        <v>2017</v>
      </c>
      <c r="B814" s="48">
        <v>7</v>
      </c>
      <c r="C814" s="43">
        <v>31</v>
      </c>
      <c r="D814" s="24" t="s">
        <v>649</v>
      </c>
      <c r="E814" s="45">
        <v>5.2</v>
      </c>
      <c r="F814" s="49" t="s">
        <v>8</v>
      </c>
    </row>
    <row r="815" spans="1:7" ht="17" thickBot="1" x14ac:dyDescent="0.25">
      <c r="A815" s="48">
        <v>2017</v>
      </c>
      <c r="B815" s="48">
        <v>7</v>
      </c>
      <c r="C815" s="43">
        <v>31</v>
      </c>
      <c r="D815" s="24" t="s">
        <v>650</v>
      </c>
      <c r="E815" s="45">
        <v>5</v>
      </c>
      <c r="F815" s="49" t="s">
        <v>816</v>
      </c>
      <c r="G815" s="24" t="s">
        <v>568</v>
      </c>
    </row>
    <row r="816" spans="1:7" x14ac:dyDescent="0.2">
      <c r="A816" s="72">
        <v>2017</v>
      </c>
      <c r="B816" s="72">
        <v>8</v>
      </c>
      <c r="C816" s="73">
        <v>1</v>
      </c>
      <c r="D816" s="74" t="s">
        <v>583</v>
      </c>
      <c r="E816" s="75">
        <v>895</v>
      </c>
      <c r="F816" s="76" t="s">
        <v>198</v>
      </c>
      <c r="G816" s="85" t="s">
        <v>663</v>
      </c>
    </row>
    <row r="817" spans="1:7" x14ac:dyDescent="0.2">
      <c r="A817" s="48">
        <v>2017</v>
      </c>
      <c r="B817" s="48">
        <v>8</v>
      </c>
      <c r="C817" s="43">
        <v>1</v>
      </c>
      <c r="D817" s="24" t="s">
        <v>601</v>
      </c>
      <c r="E817" s="45">
        <v>38.340000000000003</v>
      </c>
      <c r="F817" s="49" t="s">
        <v>8</v>
      </c>
    </row>
    <row r="818" spans="1:7" x14ac:dyDescent="0.2">
      <c r="A818" s="48">
        <v>2017</v>
      </c>
      <c r="B818" s="48">
        <v>8</v>
      </c>
      <c r="C818" s="43">
        <v>1</v>
      </c>
      <c r="D818" s="24" t="s">
        <v>602</v>
      </c>
      <c r="E818" s="45">
        <v>13.57</v>
      </c>
      <c r="F818" s="49" t="s">
        <v>8</v>
      </c>
    </row>
    <row r="819" spans="1:7" x14ac:dyDescent="0.2">
      <c r="A819" s="48">
        <v>2017</v>
      </c>
      <c r="B819" s="48">
        <v>8</v>
      </c>
      <c r="C819" s="43">
        <v>1</v>
      </c>
      <c r="D819" s="24" t="s">
        <v>626</v>
      </c>
      <c r="E819" s="45">
        <v>48.92</v>
      </c>
      <c r="F819" s="49" t="s">
        <v>8</v>
      </c>
      <c r="G819" s="24" t="s">
        <v>627</v>
      </c>
    </row>
    <row r="820" spans="1:7" x14ac:dyDescent="0.2">
      <c r="A820" s="48">
        <v>2017</v>
      </c>
      <c r="B820" s="48">
        <v>8</v>
      </c>
      <c r="C820" s="43">
        <v>1</v>
      </c>
      <c r="D820" s="24" t="s">
        <v>498</v>
      </c>
      <c r="E820" s="45">
        <v>56.33</v>
      </c>
      <c r="F820" s="49" t="s">
        <v>497</v>
      </c>
    </row>
    <row r="821" spans="1:7" x14ac:dyDescent="0.2">
      <c r="A821" s="48">
        <v>2017</v>
      </c>
      <c r="B821" s="48">
        <v>8</v>
      </c>
      <c r="C821" s="43">
        <v>1</v>
      </c>
      <c r="D821" s="24" t="s">
        <v>4</v>
      </c>
      <c r="E821" s="45">
        <v>4</v>
      </c>
      <c r="F821" s="49" t="s">
        <v>21</v>
      </c>
    </row>
    <row r="822" spans="1:7" x14ac:dyDescent="0.2">
      <c r="A822" s="48">
        <v>2017</v>
      </c>
      <c r="B822" s="48">
        <v>8</v>
      </c>
      <c r="C822" s="43">
        <v>1</v>
      </c>
      <c r="D822" s="24" t="s">
        <v>648</v>
      </c>
      <c r="E822" s="45">
        <v>2</v>
      </c>
      <c r="F822" s="49" t="s">
        <v>816</v>
      </c>
    </row>
    <row r="823" spans="1:7" x14ac:dyDescent="0.2">
      <c r="A823" s="48">
        <v>2017</v>
      </c>
      <c r="B823" s="48">
        <v>8</v>
      </c>
      <c r="C823" s="43">
        <v>2</v>
      </c>
      <c r="D823" s="24" t="s">
        <v>603</v>
      </c>
      <c r="E823" s="45">
        <v>32.43</v>
      </c>
      <c r="F823" s="49" t="s">
        <v>8</v>
      </c>
    </row>
    <row r="824" spans="1:7" x14ac:dyDescent="0.2">
      <c r="A824" s="48">
        <v>2017</v>
      </c>
      <c r="B824" s="48">
        <v>8</v>
      </c>
      <c r="C824" s="43">
        <v>2</v>
      </c>
      <c r="D824" s="24" t="s">
        <v>604</v>
      </c>
      <c r="E824" s="45">
        <v>6.9</v>
      </c>
      <c r="F824" s="49" t="s">
        <v>8</v>
      </c>
    </row>
    <row r="825" spans="1:7" x14ac:dyDescent="0.2">
      <c r="A825" s="48">
        <v>2017</v>
      </c>
      <c r="B825" s="48">
        <v>8</v>
      </c>
      <c r="C825" s="43">
        <v>2</v>
      </c>
      <c r="D825" s="24" t="s">
        <v>596</v>
      </c>
      <c r="E825" s="45">
        <v>2</v>
      </c>
      <c r="F825" s="49" t="s">
        <v>13</v>
      </c>
    </row>
    <row r="826" spans="1:7" x14ac:dyDescent="0.2">
      <c r="A826" s="48">
        <v>2017</v>
      </c>
      <c r="B826" s="48">
        <v>8</v>
      </c>
      <c r="C826" s="43">
        <v>2</v>
      </c>
      <c r="D826" s="24" t="s">
        <v>628</v>
      </c>
      <c r="E826" s="45">
        <v>5</v>
      </c>
      <c r="F826" s="49" t="s">
        <v>7</v>
      </c>
    </row>
    <row r="827" spans="1:7" x14ac:dyDescent="0.2">
      <c r="A827" s="48">
        <v>2017</v>
      </c>
      <c r="B827" s="48">
        <v>8</v>
      </c>
      <c r="C827" s="43">
        <v>3</v>
      </c>
      <c r="D827" s="24" t="s">
        <v>605</v>
      </c>
      <c r="E827" s="45">
        <v>11.75</v>
      </c>
      <c r="F827" s="49" t="s">
        <v>8</v>
      </c>
    </row>
    <row r="828" spans="1:7" x14ac:dyDescent="0.2">
      <c r="A828" s="48">
        <v>2017</v>
      </c>
      <c r="B828" s="48">
        <v>8</v>
      </c>
      <c r="C828" s="43">
        <v>3</v>
      </c>
      <c r="D828" s="24" t="s">
        <v>606</v>
      </c>
      <c r="E828" s="45">
        <v>15.21</v>
      </c>
      <c r="F828" s="49" t="s">
        <v>8</v>
      </c>
    </row>
    <row r="829" spans="1:7" x14ac:dyDescent="0.2">
      <c r="A829" s="48">
        <v>2017</v>
      </c>
      <c r="B829" s="48">
        <v>8</v>
      </c>
      <c r="C829" s="43">
        <v>3</v>
      </c>
      <c r="D829" s="24" t="s">
        <v>607</v>
      </c>
      <c r="E829" s="45">
        <v>36.58</v>
      </c>
      <c r="F829" s="49" t="s">
        <v>8</v>
      </c>
    </row>
    <row r="830" spans="1:7" x14ac:dyDescent="0.2">
      <c r="A830" s="48">
        <v>2017</v>
      </c>
      <c r="B830" s="48">
        <v>8</v>
      </c>
      <c r="C830" s="43">
        <v>3</v>
      </c>
      <c r="D830" s="24" t="s">
        <v>608</v>
      </c>
      <c r="E830" s="45">
        <v>14.1</v>
      </c>
      <c r="F830" s="49" t="s">
        <v>28</v>
      </c>
    </row>
    <row r="831" spans="1:7" x14ac:dyDescent="0.2">
      <c r="A831" s="48">
        <v>2017</v>
      </c>
      <c r="B831" s="48">
        <v>8</v>
      </c>
      <c r="C831" s="43">
        <v>3</v>
      </c>
      <c r="D831" s="24" t="s">
        <v>644</v>
      </c>
      <c r="E831" s="45">
        <v>2</v>
      </c>
      <c r="F831" s="49" t="s">
        <v>28</v>
      </c>
    </row>
    <row r="832" spans="1:7" x14ac:dyDescent="0.2">
      <c r="A832" s="48">
        <v>2017</v>
      </c>
      <c r="B832" s="48">
        <v>8</v>
      </c>
      <c r="C832" s="43">
        <v>3</v>
      </c>
      <c r="D832" s="24" t="s">
        <v>645</v>
      </c>
      <c r="E832" s="45">
        <v>20</v>
      </c>
      <c r="F832" s="49" t="s">
        <v>7</v>
      </c>
    </row>
    <row r="833" spans="1:7" x14ac:dyDescent="0.2">
      <c r="A833" s="48">
        <v>2017</v>
      </c>
      <c r="B833" s="48">
        <v>8</v>
      </c>
      <c r="C833" s="43">
        <v>3</v>
      </c>
      <c r="D833" s="24" t="s">
        <v>646</v>
      </c>
      <c r="E833" s="45">
        <v>32</v>
      </c>
      <c r="F833" s="49" t="s">
        <v>8</v>
      </c>
      <c r="G833" s="24" t="s">
        <v>647</v>
      </c>
    </row>
    <row r="834" spans="1:7" x14ac:dyDescent="0.2">
      <c r="A834" s="48">
        <v>2017</v>
      </c>
      <c r="B834" s="48">
        <v>8</v>
      </c>
      <c r="C834" s="43">
        <v>4</v>
      </c>
      <c r="D834" s="24" t="s">
        <v>19</v>
      </c>
      <c r="E834" s="45">
        <v>48.37</v>
      </c>
      <c r="F834" s="49" t="s">
        <v>6</v>
      </c>
    </row>
    <row r="835" spans="1:7" x14ac:dyDescent="0.2">
      <c r="A835" s="48">
        <v>2017</v>
      </c>
      <c r="B835" s="48">
        <v>8</v>
      </c>
      <c r="C835" s="43">
        <v>4</v>
      </c>
      <c r="D835" s="24" t="s">
        <v>609</v>
      </c>
      <c r="E835" s="45">
        <v>9.5</v>
      </c>
      <c r="F835" s="49" t="s">
        <v>8</v>
      </c>
    </row>
    <row r="836" spans="1:7" x14ac:dyDescent="0.2">
      <c r="A836" s="48">
        <v>2017</v>
      </c>
      <c r="B836" s="48">
        <v>8</v>
      </c>
      <c r="C836" s="43">
        <v>4</v>
      </c>
      <c r="D836" s="24" t="s">
        <v>610</v>
      </c>
      <c r="E836" s="45">
        <v>30.8</v>
      </c>
      <c r="F836" s="49" t="s">
        <v>28</v>
      </c>
    </row>
    <row r="837" spans="1:7" x14ac:dyDescent="0.2">
      <c r="A837" s="48">
        <v>2017</v>
      </c>
      <c r="B837" s="48">
        <v>8</v>
      </c>
      <c r="C837" s="43">
        <v>4</v>
      </c>
      <c r="D837" s="24" t="s">
        <v>610</v>
      </c>
      <c r="E837" s="45">
        <v>9.9</v>
      </c>
      <c r="F837" s="49" t="s">
        <v>28</v>
      </c>
    </row>
    <row r="838" spans="1:7" x14ac:dyDescent="0.2">
      <c r="A838" s="48">
        <v>2017</v>
      </c>
      <c r="B838" s="48">
        <v>8</v>
      </c>
      <c r="C838" s="43">
        <v>4</v>
      </c>
      <c r="D838" s="24" t="s">
        <v>558</v>
      </c>
      <c r="E838" s="45">
        <v>8.34</v>
      </c>
      <c r="F838" s="49" t="s">
        <v>125</v>
      </c>
    </row>
    <row r="839" spans="1:7" x14ac:dyDescent="0.2">
      <c r="A839" s="48">
        <v>2017</v>
      </c>
      <c r="B839" s="48">
        <v>8</v>
      </c>
      <c r="C839" s="43">
        <v>4</v>
      </c>
      <c r="D839" s="24" t="s">
        <v>558</v>
      </c>
      <c r="E839" s="45">
        <v>16.68</v>
      </c>
      <c r="F839" s="49" t="s">
        <v>125</v>
      </c>
    </row>
    <row r="840" spans="1:7" x14ac:dyDescent="0.2">
      <c r="A840" s="48">
        <v>2017</v>
      </c>
      <c r="B840" s="48">
        <v>8</v>
      </c>
      <c r="C840" s="43">
        <v>4</v>
      </c>
      <c r="D840" s="24" t="s">
        <v>558</v>
      </c>
      <c r="E840" s="45">
        <v>10.64</v>
      </c>
      <c r="F840" s="49" t="s">
        <v>125</v>
      </c>
    </row>
    <row r="841" spans="1:7" x14ac:dyDescent="0.2">
      <c r="A841" s="48">
        <v>2017</v>
      </c>
      <c r="B841" s="48">
        <v>8</v>
      </c>
      <c r="C841" s="43">
        <v>5</v>
      </c>
      <c r="D841" s="24" t="s">
        <v>611</v>
      </c>
      <c r="E841" s="45">
        <v>5</v>
      </c>
      <c r="F841" s="49" t="s">
        <v>8</v>
      </c>
    </row>
    <row r="842" spans="1:7" x14ac:dyDescent="0.2">
      <c r="A842" s="48">
        <v>2017</v>
      </c>
      <c r="B842" s="48">
        <v>8</v>
      </c>
      <c r="C842" s="43">
        <v>5</v>
      </c>
      <c r="D842" s="24" t="s">
        <v>288</v>
      </c>
      <c r="E842" s="45">
        <v>5.18</v>
      </c>
      <c r="F842" s="49" t="s">
        <v>7</v>
      </c>
    </row>
    <row r="843" spans="1:7" x14ac:dyDescent="0.2">
      <c r="A843" s="48">
        <v>2017</v>
      </c>
      <c r="B843" s="48">
        <v>8</v>
      </c>
      <c r="C843" s="43">
        <v>5</v>
      </c>
      <c r="D843" s="24" t="s">
        <v>608</v>
      </c>
      <c r="E843" s="45">
        <v>15.35</v>
      </c>
      <c r="F843" s="49" t="s">
        <v>28</v>
      </c>
    </row>
    <row r="844" spans="1:7" x14ac:dyDescent="0.2">
      <c r="A844" s="48">
        <v>2017</v>
      </c>
      <c r="B844" s="48">
        <v>8</v>
      </c>
      <c r="C844" s="43">
        <v>5</v>
      </c>
      <c r="D844" s="24" t="s">
        <v>612</v>
      </c>
      <c r="E844" s="45">
        <v>6.5</v>
      </c>
      <c r="F844" s="49" t="s">
        <v>8</v>
      </c>
    </row>
    <row r="845" spans="1:7" x14ac:dyDescent="0.2">
      <c r="A845" s="48">
        <v>2017</v>
      </c>
      <c r="B845" s="48">
        <v>8</v>
      </c>
      <c r="C845" s="43">
        <v>6</v>
      </c>
      <c r="D845" s="24" t="s">
        <v>558</v>
      </c>
      <c r="E845" s="45">
        <v>10.35</v>
      </c>
      <c r="F845" s="49" t="s">
        <v>125</v>
      </c>
    </row>
    <row r="846" spans="1:7" x14ac:dyDescent="0.2">
      <c r="A846" s="48">
        <v>2017</v>
      </c>
      <c r="B846" s="48">
        <v>8</v>
      </c>
      <c r="C846" s="43">
        <v>6</v>
      </c>
      <c r="D846" s="24" t="s">
        <v>558</v>
      </c>
      <c r="E846" s="45">
        <v>7</v>
      </c>
      <c r="F846" s="49" t="s">
        <v>125</v>
      </c>
    </row>
    <row r="847" spans="1:7" x14ac:dyDescent="0.2">
      <c r="A847" s="48">
        <v>2017</v>
      </c>
      <c r="B847" s="48">
        <v>8</v>
      </c>
      <c r="C847" s="43">
        <v>6</v>
      </c>
      <c r="D847" s="24" t="s">
        <v>609</v>
      </c>
      <c r="E847" s="45">
        <v>7.5</v>
      </c>
      <c r="F847" s="49" t="s">
        <v>8</v>
      </c>
    </row>
    <row r="848" spans="1:7" x14ac:dyDescent="0.2">
      <c r="A848" s="48">
        <v>2017</v>
      </c>
      <c r="B848" s="48">
        <v>8</v>
      </c>
      <c r="C848" s="43">
        <v>6</v>
      </c>
      <c r="D848" s="24" t="s">
        <v>613</v>
      </c>
      <c r="E848" s="45">
        <v>10.210000000000001</v>
      </c>
      <c r="F848" s="49" t="s">
        <v>8</v>
      </c>
    </row>
    <row r="849" spans="1:7" x14ac:dyDescent="0.2">
      <c r="A849" s="48">
        <v>2017</v>
      </c>
      <c r="B849" s="48">
        <v>8</v>
      </c>
      <c r="C849" s="43">
        <v>7</v>
      </c>
      <c r="D849" s="24" t="s">
        <v>616</v>
      </c>
      <c r="E849" s="45">
        <v>27.59</v>
      </c>
      <c r="F849" s="49" t="s">
        <v>11</v>
      </c>
      <c r="G849" s="24" t="s">
        <v>635</v>
      </c>
    </row>
    <row r="850" spans="1:7" x14ac:dyDescent="0.2">
      <c r="A850" s="48">
        <v>2017</v>
      </c>
      <c r="B850" s="48">
        <v>8</v>
      </c>
      <c r="C850" s="43">
        <v>7</v>
      </c>
      <c r="D850" s="24" t="s">
        <v>614</v>
      </c>
      <c r="E850" s="45">
        <v>25.13</v>
      </c>
      <c r="F850" s="49" t="s">
        <v>8</v>
      </c>
    </row>
    <row r="851" spans="1:7" x14ac:dyDescent="0.2">
      <c r="A851" s="48">
        <v>2017</v>
      </c>
      <c r="B851" s="48">
        <v>8</v>
      </c>
      <c r="C851" s="43">
        <v>7</v>
      </c>
      <c r="D851" s="24" t="s">
        <v>615</v>
      </c>
      <c r="E851" s="45">
        <v>27.76</v>
      </c>
      <c r="F851" s="49" t="s">
        <v>28</v>
      </c>
    </row>
    <row r="852" spans="1:7" x14ac:dyDescent="0.2">
      <c r="A852" s="48">
        <v>2017</v>
      </c>
      <c r="B852" s="48">
        <v>8</v>
      </c>
      <c r="C852" s="43">
        <v>8</v>
      </c>
      <c r="D852" s="24" t="s">
        <v>617</v>
      </c>
      <c r="E852" s="45">
        <v>9.19</v>
      </c>
      <c r="F852" s="49" t="s">
        <v>8</v>
      </c>
    </row>
    <row r="853" spans="1:7" x14ac:dyDescent="0.2">
      <c r="A853" s="48">
        <v>2017</v>
      </c>
      <c r="B853" s="48">
        <v>8</v>
      </c>
      <c r="C853" s="43">
        <v>8</v>
      </c>
      <c r="D853" s="24" t="s">
        <v>618</v>
      </c>
      <c r="E853" s="45">
        <v>35.479999999999997</v>
      </c>
      <c r="F853" s="49" t="s">
        <v>11</v>
      </c>
      <c r="G853" s="58" t="s">
        <v>630</v>
      </c>
    </row>
    <row r="854" spans="1:7" x14ac:dyDescent="0.2">
      <c r="A854" s="48">
        <v>2017</v>
      </c>
      <c r="B854" s="48">
        <v>8</v>
      </c>
      <c r="C854" s="43">
        <v>8</v>
      </c>
      <c r="D854" s="24" t="s">
        <v>629</v>
      </c>
      <c r="E854" s="45">
        <v>267.60000000000002</v>
      </c>
      <c r="F854" s="49" t="s">
        <v>125</v>
      </c>
    </row>
    <row r="855" spans="1:7" x14ac:dyDescent="0.2">
      <c r="A855" s="48">
        <v>2017</v>
      </c>
      <c r="B855" s="48">
        <v>8</v>
      </c>
      <c r="C855" s="43">
        <v>10</v>
      </c>
      <c r="D855" s="24" t="s">
        <v>619</v>
      </c>
      <c r="E855" s="45">
        <v>21.35</v>
      </c>
      <c r="F855" s="49" t="s">
        <v>7</v>
      </c>
    </row>
    <row r="856" spans="1:7" x14ac:dyDescent="0.2">
      <c r="A856" s="48">
        <v>2017</v>
      </c>
      <c r="B856" s="48">
        <v>8</v>
      </c>
      <c r="C856" s="43">
        <v>10</v>
      </c>
      <c r="D856" s="24" t="s">
        <v>552</v>
      </c>
      <c r="E856" s="45">
        <v>55.98</v>
      </c>
      <c r="F856" s="49" t="s">
        <v>13</v>
      </c>
    </row>
    <row r="857" spans="1:7" x14ac:dyDescent="0.2">
      <c r="A857" s="48">
        <v>2017</v>
      </c>
      <c r="B857" s="48">
        <v>8</v>
      </c>
      <c r="C857" s="43">
        <v>11</v>
      </c>
      <c r="D857" s="24" t="s">
        <v>629</v>
      </c>
      <c r="E857" s="45">
        <v>137.58000000000001</v>
      </c>
      <c r="F857" s="49" t="s">
        <v>125</v>
      </c>
    </row>
    <row r="858" spans="1:7" x14ac:dyDescent="0.2">
      <c r="A858" s="48">
        <v>2017</v>
      </c>
      <c r="B858" s="48">
        <v>8</v>
      </c>
      <c r="C858" s="43">
        <v>12</v>
      </c>
      <c r="D858" s="24" t="s">
        <v>620</v>
      </c>
      <c r="E858" s="45">
        <v>44.45</v>
      </c>
      <c r="F858" s="49" t="s">
        <v>28</v>
      </c>
    </row>
    <row r="859" spans="1:7" x14ac:dyDescent="0.2">
      <c r="A859" s="48">
        <v>2017</v>
      </c>
      <c r="B859" s="48">
        <v>8</v>
      </c>
      <c r="C859" s="43">
        <v>14</v>
      </c>
      <c r="D859" s="24" t="s">
        <v>629</v>
      </c>
      <c r="E859" s="45">
        <v>110.2</v>
      </c>
      <c r="F859" s="49" t="s">
        <v>125</v>
      </c>
    </row>
    <row r="860" spans="1:7" x14ac:dyDescent="0.2">
      <c r="A860" s="48">
        <v>2017</v>
      </c>
      <c r="B860" s="48">
        <v>8</v>
      </c>
      <c r="C860" s="43">
        <v>14</v>
      </c>
      <c r="D860" s="24" t="s">
        <v>629</v>
      </c>
      <c r="E860" s="45">
        <v>137.63999999999999</v>
      </c>
      <c r="F860" s="49" t="s">
        <v>125</v>
      </c>
    </row>
    <row r="861" spans="1:7" x14ac:dyDescent="0.2">
      <c r="A861" s="48">
        <v>2017</v>
      </c>
      <c r="B861" s="48">
        <v>8</v>
      </c>
      <c r="C861" s="43">
        <v>14</v>
      </c>
      <c r="D861" s="24" t="s">
        <v>631</v>
      </c>
      <c r="E861" s="45">
        <v>143</v>
      </c>
      <c r="F861" s="49" t="s">
        <v>11</v>
      </c>
      <c r="G861" s="24" t="s">
        <v>633</v>
      </c>
    </row>
    <row r="862" spans="1:7" x14ac:dyDescent="0.2">
      <c r="A862" s="48">
        <v>2017</v>
      </c>
      <c r="B862" s="48">
        <v>8</v>
      </c>
      <c r="C862" s="43">
        <v>14</v>
      </c>
      <c r="D862" s="24" t="s">
        <v>621</v>
      </c>
      <c r="E862" s="45">
        <v>44.04</v>
      </c>
      <c r="F862" s="49" t="s">
        <v>7</v>
      </c>
    </row>
    <row r="863" spans="1:7" x14ac:dyDescent="0.2">
      <c r="A863" s="48">
        <v>2017</v>
      </c>
      <c r="B863" s="48">
        <v>8</v>
      </c>
      <c r="C863" s="43">
        <v>14</v>
      </c>
      <c r="D863" s="24" t="s">
        <v>622</v>
      </c>
      <c r="E863" s="45">
        <v>126.56</v>
      </c>
      <c r="F863" s="49" t="s">
        <v>11</v>
      </c>
    </row>
    <row r="864" spans="1:7" x14ac:dyDescent="0.2">
      <c r="A864" s="48">
        <v>2017</v>
      </c>
      <c r="B864" s="48">
        <v>8</v>
      </c>
      <c r="C864" s="43">
        <v>15</v>
      </c>
      <c r="D864" s="24" t="s">
        <v>623</v>
      </c>
      <c r="E864" s="45">
        <v>5.57</v>
      </c>
      <c r="F864" s="49" t="s">
        <v>78</v>
      </c>
    </row>
    <row r="865" spans="1:7" x14ac:dyDescent="0.2">
      <c r="A865" s="48">
        <v>2017</v>
      </c>
      <c r="B865" s="48">
        <v>8</v>
      </c>
      <c r="C865" s="43">
        <v>15</v>
      </c>
      <c r="D865" s="24" t="s">
        <v>624</v>
      </c>
      <c r="E865" s="45">
        <v>10.38</v>
      </c>
      <c r="F865" s="49" t="s">
        <v>8</v>
      </c>
    </row>
    <row r="866" spans="1:7" x14ac:dyDescent="0.2">
      <c r="A866" s="48">
        <v>2017</v>
      </c>
      <c r="B866" s="48">
        <v>8</v>
      </c>
      <c r="C866" s="43">
        <v>15</v>
      </c>
      <c r="D866" s="24" t="s">
        <v>243</v>
      </c>
      <c r="E866" s="45">
        <v>30.25</v>
      </c>
      <c r="F866" s="49" t="s">
        <v>11</v>
      </c>
    </row>
    <row r="867" spans="1:7" x14ac:dyDescent="0.2">
      <c r="A867" s="48">
        <v>2017</v>
      </c>
      <c r="B867" s="48">
        <v>8</v>
      </c>
      <c r="C867" s="43">
        <v>16</v>
      </c>
      <c r="D867" s="24" t="s">
        <v>639</v>
      </c>
      <c r="E867" s="45">
        <v>4.83</v>
      </c>
      <c r="F867" s="49" t="s">
        <v>78</v>
      </c>
    </row>
    <row r="868" spans="1:7" x14ac:dyDescent="0.2">
      <c r="A868" s="48">
        <v>2017</v>
      </c>
      <c r="B868" s="48">
        <v>8</v>
      </c>
      <c r="C868" s="43">
        <v>16</v>
      </c>
      <c r="D868" s="24" t="s">
        <v>640</v>
      </c>
      <c r="E868" s="45">
        <v>11.71</v>
      </c>
      <c r="F868" s="49" t="s">
        <v>28</v>
      </c>
      <c r="G868" s="24" t="s">
        <v>641</v>
      </c>
    </row>
    <row r="869" spans="1:7" x14ac:dyDescent="0.2">
      <c r="A869" s="48">
        <v>2017</v>
      </c>
      <c r="B869" s="48">
        <v>8</v>
      </c>
      <c r="C869" s="43">
        <v>16</v>
      </c>
      <c r="D869" s="24" t="s">
        <v>642</v>
      </c>
      <c r="E869" s="45">
        <v>6</v>
      </c>
      <c r="F869" s="49" t="s">
        <v>8</v>
      </c>
    </row>
    <row r="870" spans="1:7" x14ac:dyDescent="0.2">
      <c r="A870" s="48">
        <v>2017</v>
      </c>
      <c r="B870" s="48">
        <v>8</v>
      </c>
      <c r="C870" s="43">
        <v>16</v>
      </c>
      <c r="D870" s="24" t="s">
        <v>643</v>
      </c>
      <c r="E870" s="45">
        <v>5</v>
      </c>
      <c r="F870" s="49" t="s">
        <v>8</v>
      </c>
    </row>
    <row r="871" spans="1:7" x14ac:dyDescent="0.2">
      <c r="A871" s="48">
        <v>2017</v>
      </c>
      <c r="B871" s="48">
        <v>8</v>
      </c>
      <c r="C871" s="43">
        <v>16</v>
      </c>
      <c r="D871" s="24" t="s">
        <v>519</v>
      </c>
      <c r="E871" s="45">
        <v>25.3</v>
      </c>
      <c r="F871" s="49"/>
      <c r="G871" s="24" t="s">
        <v>676</v>
      </c>
    </row>
    <row r="872" spans="1:7" x14ac:dyDescent="0.2">
      <c r="A872" s="87">
        <v>2017</v>
      </c>
      <c r="B872" s="87">
        <v>8</v>
      </c>
      <c r="C872" s="88">
        <v>16</v>
      </c>
      <c r="D872" s="89" t="s">
        <v>664</v>
      </c>
      <c r="E872" s="90">
        <v>106.64</v>
      </c>
      <c r="F872" s="91"/>
      <c r="G872" s="24" t="s">
        <v>676</v>
      </c>
    </row>
    <row r="873" spans="1:7" x14ac:dyDescent="0.2">
      <c r="A873" s="48">
        <v>2017</v>
      </c>
      <c r="B873" s="48">
        <v>8</v>
      </c>
      <c r="C873" s="43">
        <v>17</v>
      </c>
      <c r="D873" s="24" t="s">
        <v>632</v>
      </c>
      <c r="E873" s="45">
        <v>30.5</v>
      </c>
      <c r="F873" s="49" t="s">
        <v>125</v>
      </c>
      <c r="G873" s="24" t="s">
        <v>633</v>
      </c>
    </row>
    <row r="874" spans="1:7" x14ac:dyDescent="0.2">
      <c r="A874" s="48">
        <v>2017</v>
      </c>
      <c r="B874" s="48">
        <v>8</v>
      </c>
      <c r="C874" s="43">
        <v>17</v>
      </c>
      <c r="D874" s="24" t="s">
        <v>634</v>
      </c>
      <c r="E874" s="45">
        <v>25</v>
      </c>
      <c r="F874" s="49" t="s">
        <v>125</v>
      </c>
    </row>
    <row r="875" spans="1:7" x14ac:dyDescent="0.2">
      <c r="A875" s="48">
        <v>2017</v>
      </c>
      <c r="B875" s="48">
        <v>8</v>
      </c>
      <c r="C875" s="43">
        <v>17</v>
      </c>
      <c r="D875" s="24" t="s">
        <v>625</v>
      </c>
      <c r="E875" s="45">
        <v>14.35</v>
      </c>
      <c r="F875" s="49" t="s">
        <v>8</v>
      </c>
    </row>
    <row r="876" spans="1:7" x14ac:dyDescent="0.2">
      <c r="A876" s="48">
        <v>2017</v>
      </c>
      <c r="B876" s="48">
        <v>8</v>
      </c>
      <c r="C876" s="43">
        <v>17</v>
      </c>
      <c r="D876" s="24" t="s">
        <v>4</v>
      </c>
      <c r="E876" s="45">
        <v>3.75</v>
      </c>
      <c r="F876" s="49" t="s">
        <v>21</v>
      </c>
    </row>
    <row r="877" spans="1:7" x14ac:dyDescent="0.2">
      <c r="A877" s="48">
        <v>2017</v>
      </c>
      <c r="B877" s="48">
        <v>8</v>
      </c>
      <c r="C877" s="43">
        <v>19</v>
      </c>
      <c r="D877" s="24" t="s">
        <v>27</v>
      </c>
      <c r="E877" s="45">
        <v>7.95</v>
      </c>
      <c r="F877" s="49" t="s">
        <v>28</v>
      </c>
    </row>
    <row r="878" spans="1:7" x14ac:dyDescent="0.2">
      <c r="A878" s="48">
        <v>2017</v>
      </c>
      <c r="B878" s="48">
        <v>8</v>
      </c>
      <c r="C878" s="43">
        <v>19</v>
      </c>
      <c r="D878" s="24" t="s">
        <v>665</v>
      </c>
      <c r="E878" s="45">
        <v>4.08</v>
      </c>
      <c r="F878" s="49" t="s">
        <v>8</v>
      </c>
    </row>
    <row r="879" spans="1:7" x14ac:dyDescent="0.2">
      <c r="A879" s="48">
        <v>2017</v>
      </c>
      <c r="B879" s="48">
        <v>8</v>
      </c>
      <c r="C879" s="43">
        <v>19</v>
      </c>
      <c r="D879" s="24" t="s">
        <v>666</v>
      </c>
      <c r="E879" s="45">
        <v>7.01</v>
      </c>
      <c r="F879" s="49" t="s">
        <v>8</v>
      </c>
      <c r="G879" s="86" t="s">
        <v>668</v>
      </c>
    </row>
    <row r="880" spans="1:7" x14ac:dyDescent="0.2">
      <c r="A880" s="48">
        <v>2017</v>
      </c>
      <c r="B880" s="48">
        <v>8</v>
      </c>
      <c r="C880" s="43">
        <v>19</v>
      </c>
      <c r="D880" s="24" t="s">
        <v>667</v>
      </c>
      <c r="E880" s="45">
        <v>13.33</v>
      </c>
      <c r="F880" s="49" t="s">
        <v>8</v>
      </c>
    </row>
    <row r="881" spans="1:7" x14ac:dyDescent="0.2">
      <c r="A881" s="48">
        <v>2017</v>
      </c>
      <c r="B881" s="48">
        <v>8</v>
      </c>
      <c r="C881" s="43">
        <v>20</v>
      </c>
      <c r="D881" s="24" t="s">
        <v>669</v>
      </c>
      <c r="E881" s="45">
        <v>19.48</v>
      </c>
      <c r="F881" s="49" t="s">
        <v>8</v>
      </c>
    </row>
    <row r="882" spans="1:7" x14ac:dyDescent="0.2">
      <c r="A882" s="48">
        <v>2017</v>
      </c>
      <c r="B882" s="48">
        <v>8</v>
      </c>
      <c r="C882" s="43">
        <v>21</v>
      </c>
      <c r="D882" s="24" t="s">
        <v>492</v>
      </c>
      <c r="E882" s="45">
        <v>6.41</v>
      </c>
      <c r="F882" s="49" t="s">
        <v>8</v>
      </c>
    </row>
    <row r="883" spans="1:7" x14ac:dyDescent="0.2">
      <c r="A883" s="48">
        <v>2017</v>
      </c>
      <c r="B883" s="48">
        <v>8</v>
      </c>
      <c r="C883" s="43">
        <v>22</v>
      </c>
      <c r="D883" s="24" t="s">
        <v>593</v>
      </c>
      <c r="E883" s="45">
        <v>20.329999999999998</v>
      </c>
      <c r="F883" s="49" t="s">
        <v>3</v>
      </c>
    </row>
    <row r="884" spans="1:7" x14ac:dyDescent="0.2">
      <c r="A884" s="48">
        <v>2017</v>
      </c>
      <c r="B884" s="48">
        <v>8</v>
      </c>
      <c r="C884" s="43">
        <v>22</v>
      </c>
      <c r="D884" s="24" t="s">
        <v>670</v>
      </c>
      <c r="E884" s="45">
        <v>33.61</v>
      </c>
      <c r="F884" s="49" t="s">
        <v>32</v>
      </c>
    </row>
    <row r="885" spans="1:7" x14ac:dyDescent="0.2">
      <c r="A885" s="48">
        <v>2017</v>
      </c>
      <c r="B885" s="48">
        <v>8</v>
      </c>
      <c r="C885" s="43">
        <v>22</v>
      </c>
      <c r="D885" s="24" t="s">
        <v>540</v>
      </c>
      <c r="E885" s="45">
        <v>3.94</v>
      </c>
      <c r="F885" s="49" t="s">
        <v>8</v>
      </c>
    </row>
    <row r="886" spans="1:7" x14ac:dyDescent="0.2">
      <c r="A886" s="48">
        <v>2017</v>
      </c>
      <c r="B886" s="48">
        <v>8</v>
      </c>
      <c r="C886" s="43">
        <v>22</v>
      </c>
      <c r="D886" s="24" t="s">
        <v>671</v>
      </c>
      <c r="E886" s="45">
        <v>158.19</v>
      </c>
      <c r="F886" s="49" t="s">
        <v>32</v>
      </c>
    </row>
    <row r="887" spans="1:7" x14ac:dyDescent="0.2">
      <c r="A887" s="48">
        <v>2017</v>
      </c>
      <c r="B887" s="48">
        <v>8</v>
      </c>
      <c r="C887" s="43">
        <v>23</v>
      </c>
      <c r="D887" s="24" t="s">
        <v>50</v>
      </c>
      <c r="E887" s="45">
        <v>4.99</v>
      </c>
      <c r="F887" s="49" t="s">
        <v>3</v>
      </c>
    </row>
    <row r="888" spans="1:7" x14ac:dyDescent="0.2">
      <c r="A888" s="48">
        <v>2017</v>
      </c>
      <c r="B888" s="48">
        <v>8</v>
      </c>
      <c r="C888" s="43">
        <v>23</v>
      </c>
      <c r="D888" s="24" t="s">
        <v>677</v>
      </c>
      <c r="E888" s="45">
        <v>6.21</v>
      </c>
      <c r="F888" s="49"/>
      <c r="G888" s="24" t="s">
        <v>678</v>
      </c>
    </row>
    <row r="889" spans="1:7" x14ac:dyDescent="0.2">
      <c r="A889" s="48">
        <v>2017</v>
      </c>
      <c r="B889" s="48">
        <v>8</v>
      </c>
      <c r="C889" s="43">
        <v>24</v>
      </c>
      <c r="D889" s="24" t="s">
        <v>672</v>
      </c>
      <c r="E889" s="45">
        <v>26.94</v>
      </c>
      <c r="F889" s="49" t="s">
        <v>8</v>
      </c>
    </row>
    <row r="890" spans="1:7" x14ac:dyDescent="0.2">
      <c r="A890" s="48">
        <v>2017</v>
      </c>
      <c r="B890" s="48">
        <v>8</v>
      </c>
      <c r="C890" s="43">
        <v>24</v>
      </c>
      <c r="D890" s="24" t="s">
        <v>673</v>
      </c>
      <c r="E890" s="45">
        <v>9.44</v>
      </c>
      <c r="F890" s="49" t="s">
        <v>7</v>
      </c>
      <c r="G890" s="24" t="s">
        <v>674</v>
      </c>
    </row>
    <row r="891" spans="1:7" x14ac:dyDescent="0.2">
      <c r="A891" s="48">
        <v>2017</v>
      </c>
      <c r="B891" s="48">
        <v>8</v>
      </c>
      <c r="C891" s="43">
        <v>24</v>
      </c>
      <c r="D891" s="24" t="s">
        <v>249</v>
      </c>
      <c r="E891" s="45">
        <v>41.62</v>
      </c>
      <c r="F891" s="49" t="s">
        <v>8</v>
      </c>
    </row>
    <row r="892" spans="1:7" x14ac:dyDescent="0.2">
      <c r="A892" s="48">
        <v>2017</v>
      </c>
      <c r="B892" s="48">
        <v>8</v>
      </c>
      <c r="C892" s="43">
        <v>25</v>
      </c>
      <c r="D892" s="24" t="s">
        <v>623</v>
      </c>
      <c r="E892" s="45">
        <v>4.58</v>
      </c>
      <c r="F892" s="49" t="s">
        <v>8</v>
      </c>
    </row>
    <row r="893" spans="1:7" x14ac:dyDescent="0.2">
      <c r="A893" s="48">
        <v>2017</v>
      </c>
      <c r="B893" s="48">
        <v>8</v>
      </c>
      <c r="C893" s="43">
        <v>25</v>
      </c>
      <c r="D893" s="24" t="s">
        <v>243</v>
      </c>
      <c r="E893" s="45">
        <v>50</v>
      </c>
      <c r="F893" s="49" t="s">
        <v>11</v>
      </c>
    </row>
    <row r="894" spans="1:7" x14ac:dyDescent="0.2">
      <c r="A894" s="48">
        <v>2017</v>
      </c>
      <c r="B894" s="48">
        <v>8</v>
      </c>
      <c r="C894" s="43">
        <v>25</v>
      </c>
      <c r="D894" s="24" t="s">
        <v>588</v>
      </c>
      <c r="E894" s="45">
        <v>480</v>
      </c>
      <c r="F894" s="49" t="s">
        <v>7</v>
      </c>
      <c r="G894" s="24" t="s">
        <v>680</v>
      </c>
    </row>
    <row r="895" spans="1:7" x14ac:dyDescent="0.2">
      <c r="A895" s="48">
        <v>2017</v>
      </c>
      <c r="B895" s="48">
        <v>8</v>
      </c>
      <c r="C895" s="43">
        <v>25</v>
      </c>
      <c r="D895" s="24" t="s">
        <v>243</v>
      </c>
      <c r="E895" s="45">
        <v>50</v>
      </c>
      <c r="F895" s="49" t="s">
        <v>11</v>
      </c>
    </row>
    <row r="896" spans="1:7" x14ac:dyDescent="0.2">
      <c r="A896" s="48">
        <v>2017</v>
      </c>
      <c r="B896" s="48">
        <v>8</v>
      </c>
      <c r="C896" s="43">
        <v>31</v>
      </c>
      <c r="D896" s="24" t="s">
        <v>76</v>
      </c>
      <c r="E896" s="45">
        <v>39.04</v>
      </c>
      <c r="F896" s="49" t="s">
        <v>2</v>
      </c>
      <c r="G896" s="24" t="s">
        <v>675</v>
      </c>
    </row>
    <row r="897" spans="1:7" x14ac:dyDescent="0.2">
      <c r="A897" s="48">
        <v>2017</v>
      </c>
      <c r="B897" s="48">
        <v>9</v>
      </c>
      <c r="C897" s="43">
        <v>1</v>
      </c>
      <c r="D897" s="24" t="s">
        <v>498</v>
      </c>
      <c r="E897" s="45">
        <v>71.69</v>
      </c>
      <c r="F897" s="49" t="s">
        <v>497</v>
      </c>
    </row>
    <row r="898" spans="1:7" x14ac:dyDescent="0.2">
      <c r="A898" s="48">
        <v>2017</v>
      </c>
      <c r="B898" s="48">
        <v>9</v>
      </c>
      <c r="C898" s="43">
        <v>1</v>
      </c>
      <c r="D898" s="24" t="s">
        <v>583</v>
      </c>
      <c r="E898" s="45">
        <v>895</v>
      </c>
      <c r="F898" s="49" t="s">
        <v>198</v>
      </c>
    </row>
    <row r="899" spans="1:7" x14ac:dyDescent="0.2">
      <c r="A899" s="48">
        <v>2017</v>
      </c>
      <c r="B899" s="48">
        <v>9</v>
      </c>
      <c r="C899" s="43">
        <v>1</v>
      </c>
      <c r="D899" s="24" t="s">
        <v>381</v>
      </c>
      <c r="E899" s="45">
        <v>2.82</v>
      </c>
      <c r="F899" s="49" t="s">
        <v>8</v>
      </c>
    </row>
    <row r="900" spans="1:7" x14ac:dyDescent="0.2">
      <c r="A900" s="48">
        <v>2017</v>
      </c>
      <c r="B900" s="48">
        <v>9</v>
      </c>
      <c r="C900" s="43">
        <v>1</v>
      </c>
      <c r="D900" s="24" t="s">
        <v>681</v>
      </c>
      <c r="E900" s="45">
        <v>62.23</v>
      </c>
      <c r="F900" s="49" t="s">
        <v>11</v>
      </c>
    </row>
    <row r="901" spans="1:7" x14ac:dyDescent="0.2">
      <c r="A901" s="48">
        <v>2017</v>
      </c>
      <c r="B901" s="48">
        <v>9</v>
      </c>
      <c r="C901" s="43">
        <v>2</v>
      </c>
      <c r="D901" s="24" t="s">
        <v>492</v>
      </c>
      <c r="E901" s="45">
        <v>1.56</v>
      </c>
      <c r="F901" s="49" t="s">
        <v>78</v>
      </c>
    </row>
    <row r="902" spans="1:7" x14ac:dyDescent="0.2">
      <c r="A902" s="48">
        <v>2017</v>
      </c>
      <c r="B902" s="48">
        <v>9</v>
      </c>
      <c r="C902" s="43">
        <v>2</v>
      </c>
      <c r="D902" s="24" t="s">
        <v>682</v>
      </c>
      <c r="E902" s="45">
        <v>423</v>
      </c>
      <c r="F902" s="49"/>
      <c r="G902" s="24" t="s">
        <v>697</v>
      </c>
    </row>
    <row r="903" spans="1:7" x14ac:dyDescent="0.2">
      <c r="A903" s="48">
        <v>2017</v>
      </c>
      <c r="B903" s="48">
        <v>9</v>
      </c>
      <c r="C903" s="43">
        <v>2</v>
      </c>
      <c r="D903" s="24" t="s">
        <v>470</v>
      </c>
      <c r="E903" s="45">
        <v>11.28</v>
      </c>
      <c r="F903" s="49" t="s">
        <v>8</v>
      </c>
    </row>
    <row r="904" spans="1:7" x14ac:dyDescent="0.2">
      <c r="A904" s="48">
        <v>2017</v>
      </c>
      <c r="B904" s="48">
        <v>9</v>
      </c>
      <c r="C904" s="43">
        <v>2</v>
      </c>
      <c r="D904" s="24" t="s">
        <v>18</v>
      </c>
      <c r="E904" s="45">
        <v>15</v>
      </c>
      <c r="F904" s="49" t="s">
        <v>11</v>
      </c>
    </row>
    <row r="905" spans="1:7" x14ac:dyDescent="0.2">
      <c r="A905" s="48">
        <v>2017</v>
      </c>
      <c r="B905" s="48">
        <v>9</v>
      </c>
      <c r="C905" s="43">
        <v>2</v>
      </c>
      <c r="D905" s="24" t="s">
        <v>683</v>
      </c>
      <c r="E905" s="45">
        <v>259.24</v>
      </c>
      <c r="F905" s="49"/>
      <c r="G905" s="24" t="s">
        <v>684</v>
      </c>
    </row>
    <row r="906" spans="1:7" x14ac:dyDescent="0.2">
      <c r="A906" s="48">
        <v>2017</v>
      </c>
      <c r="B906" s="48">
        <v>9</v>
      </c>
      <c r="C906" s="43">
        <v>3</v>
      </c>
      <c r="D906" s="24" t="s">
        <v>685</v>
      </c>
      <c r="E906" s="45">
        <v>11.24</v>
      </c>
      <c r="F906" s="49" t="s">
        <v>8</v>
      </c>
    </row>
    <row r="907" spans="1:7" x14ac:dyDescent="0.2">
      <c r="A907" s="48">
        <v>2017</v>
      </c>
      <c r="B907" s="48">
        <v>9</v>
      </c>
      <c r="C907" s="43">
        <v>3</v>
      </c>
      <c r="D907" s="24" t="s">
        <v>686</v>
      </c>
      <c r="E907" s="45">
        <v>2</v>
      </c>
      <c r="F907" s="49" t="s">
        <v>78</v>
      </c>
    </row>
    <row r="908" spans="1:7" x14ac:dyDescent="0.2">
      <c r="A908" s="48">
        <v>2017</v>
      </c>
      <c r="B908" s="48">
        <v>9</v>
      </c>
      <c r="C908" s="43">
        <v>3</v>
      </c>
      <c r="D908" s="24" t="s">
        <v>687</v>
      </c>
      <c r="E908" s="45">
        <v>30</v>
      </c>
      <c r="F908" s="49" t="s">
        <v>7</v>
      </c>
    </row>
    <row r="909" spans="1:7" x14ac:dyDescent="0.2">
      <c r="A909" s="48">
        <v>2017</v>
      </c>
      <c r="B909" s="48">
        <v>9</v>
      </c>
      <c r="C909" s="43">
        <v>4</v>
      </c>
      <c r="D909" s="24" t="s">
        <v>688</v>
      </c>
      <c r="E909" s="45">
        <v>58.61</v>
      </c>
      <c r="F909" s="49" t="s">
        <v>6</v>
      </c>
    </row>
    <row r="910" spans="1:7" x14ac:dyDescent="0.2">
      <c r="A910" s="48">
        <v>2017</v>
      </c>
      <c r="B910" s="48">
        <v>9</v>
      </c>
      <c r="C910" s="43">
        <v>4</v>
      </c>
      <c r="D910" s="24" t="s">
        <v>48</v>
      </c>
      <c r="E910" s="45">
        <v>68.37</v>
      </c>
      <c r="F910" s="49" t="s">
        <v>5</v>
      </c>
      <c r="G910" s="24" t="s">
        <v>689</v>
      </c>
    </row>
    <row r="911" spans="1:7" x14ac:dyDescent="0.2">
      <c r="A911" s="48">
        <v>2017</v>
      </c>
      <c r="B911" s="48">
        <v>9</v>
      </c>
      <c r="C911" s="43">
        <v>5</v>
      </c>
      <c r="D911" s="24" t="s">
        <v>55</v>
      </c>
      <c r="E911" s="45">
        <v>1688</v>
      </c>
      <c r="F911" s="49" t="s">
        <v>13</v>
      </c>
    </row>
    <row r="912" spans="1:7" x14ac:dyDescent="0.2">
      <c r="A912" s="48">
        <v>2017</v>
      </c>
      <c r="B912" s="48">
        <v>9</v>
      </c>
      <c r="C912" s="43">
        <v>5</v>
      </c>
      <c r="D912" s="24" t="s">
        <v>55</v>
      </c>
      <c r="E912" s="45">
        <v>5874</v>
      </c>
      <c r="F912" s="49"/>
    </row>
    <row r="913" spans="1:10" x14ac:dyDescent="0.2">
      <c r="A913" s="48">
        <v>2017</v>
      </c>
      <c r="B913" s="48">
        <v>9</v>
      </c>
      <c r="C913" s="43">
        <v>6</v>
      </c>
      <c r="D913" s="24" t="s">
        <v>168</v>
      </c>
      <c r="E913" s="45">
        <v>4.5199999999999996</v>
      </c>
      <c r="F913" s="49" t="s">
        <v>21</v>
      </c>
      <c r="G913" s="24" t="s">
        <v>690</v>
      </c>
    </row>
    <row r="914" spans="1:10" x14ac:dyDescent="0.2">
      <c r="A914" s="48">
        <v>2017</v>
      </c>
      <c r="B914" s="48">
        <v>9</v>
      </c>
      <c r="C914" s="43">
        <v>6</v>
      </c>
      <c r="D914" s="24" t="s">
        <v>138</v>
      </c>
      <c r="E914" s="45">
        <v>3116</v>
      </c>
      <c r="F914" s="49" t="s">
        <v>13</v>
      </c>
    </row>
    <row r="915" spans="1:10" x14ac:dyDescent="0.2">
      <c r="A915" s="48">
        <v>2017</v>
      </c>
      <c r="B915" s="48">
        <v>9</v>
      </c>
      <c r="C915" s="43">
        <v>7</v>
      </c>
      <c r="D915" s="24" t="s">
        <v>698</v>
      </c>
      <c r="E915" s="45">
        <v>35</v>
      </c>
      <c r="F915" s="49" t="s">
        <v>816</v>
      </c>
      <c r="G915" s="24" t="s">
        <v>699</v>
      </c>
    </row>
    <row r="916" spans="1:10" x14ac:dyDescent="0.2">
      <c r="A916" s="48">
        <v>2017</v>
      </c>
      <c r="B916" s="48">
        <v>9</v>
      </c>
      <c r="C916" s="43">
        <v>8</v>
      </c>
      <c r="D916" s="24" t="s">
        <v>384</v>
      </c>
      <c r="E916" s="45">
        <v>5.25</v>
      </c>
      <c r="F916" s="49" t="s">
        <v>8</v>
      </c>
    </row>
    <row r="917" spans="1:10" x14ac:dyDescent="0.2">
      <c r="A917" s="48">
        <v>2017</v>
      </c>
      <c r="B917" s="48">
        <v>9</v>
      </c>
      <c r="C917" s="43">
        <v>8</v>
      </c>
      <c r="D917" s="24" t="s">
        <v>552</v>
      </c>
      <c r="E917" s="45">
        <v>55.98</v>
      </c>
      <c r="F917" s="49" t="s">
        <v>13</v>
      </c>
    </row>
    <row r="918" spans="1:10" x14ac:dyDescent="0.2">
      <c r="A918" s="48">
        <v>2017</v>
      </c>
      <c r="B918" s="48">
        <v>9</v>
      </c>
      <c r="C918" s="43">
        <v>9</v>
      </c>
      <c r="D918" s="24" t="s">
        <v>688</v>
      </c>
      <c r="E918" s="45">
        <v>20.170000000000002</v>
      </c>
      <c r="F918" s="49" t="s">
        <v>6</v>
      </c>
    </row>
    <row r="919" spans="1:10" x14ac:dyDescent="0.2">
      <c r="A919" s="48">
        <v>2017</v>
      </c>
      <c r="B919" s="48">
        <v>9</v>
      </c>
      <c r="C919" s="43">
        <v>9</v>
      </c>
      <c r="D919" s="24" t="s">
        <v>691</v>
      </c>
      <c r="E919" s="45">
        <v>4.29</v>
      </c>
      <c r="F919" s="49" t="s">
        <v>8</v>
      </c>
    </row>
    <row r="920" spans="1:10" x14ac:dyDescent="0.2">
      <c r="A920" s="48">
        <v>2017</v>
      </c>
      <c r="B920" s="48">
        <v>9</v>
      </c>
      <c r="C920" s="43">
        <v>9</v>
      </c>
      <c r="D920" s="24" t="s">
        <v>692</v>
      </c>
      <c r="E920" s="45">
        <v>8.0500000000000007</v>
      </c>
      <c r="F920" s="49" t="s">
        <v>28</v>
      </c>
    </row>
    <row r="921" spans="1:10" x14ac:dyDescent="0.2">
      <c r="A921" s="48">
        <v>2017</v>
      </c>
      <c r="B921" s="48">
        <v>9</v>
      </c>
      <c r="C921" s="43">
        <v>10</v>
      </c>
      <c r="D921" s="24" t="s">
        <v>693</v>
      </c>
      <c r="E921" s="45">
        <v>1.85</v>
      </c>
      <c r="F921" s="49" t="s">
        <v>78</v>
      </c>
    </row>
    <row r="922" spans="1:10" x14ac:dyDescent="0.2">
      <c r="A922" s="48">
        <v>2017</v>
      </c>
      <c r="B922" s="48">
        <v>9</v>
      </c>
      <c r="C922" s="43">
        <v>10</v>
      </c>
      <c r="D922" s="24" t="s">
        <v>694</v>
      </c>
      <c r="E922" s="45">
        <v>7.91</v>
      </c>
      <c r="F922" s="49" t="s">
        <v>8</v>
      </c>
    </row>
    <row r="923" spans="1:10" x14ac:dyDescent="0.2">
      <c r="A923" s="48">
        <v>2017</v>
      </c>
      <c r="B923" s="48">
        <v>9</v>
      </c>
      <c r="C923" s="43">
        <v>10</v>
      </c>
      <c r="D923" s="24" t="s">
        <v>48</v>
      </c>
      <c r="E923" s="45">
        <v>15.46</v>
      </c>
      <c r="F923" s="49" t="s">
        <v>21</v>
      </c>
      <c r="G923" s="24" t="s">
        <v>703</v>
      </c>
    </row>
    <row r="924" spans="1:10" x14ac:dyDescent="0.2">
      <c r="A924" s="48">
        <v>2017</v>
      </c>
      <c r="B924" s="48">
        <v>9</v>
      </c>
      <c r="C924" s="43">
        <v>12</v>
      </c>
      <c r="D924" s="24" t="s">
        <v>688</v>
      </c>
      <c r="E924" s="45">
        <v>80.36</v>
      </c>
      <c r="F924" s="49" t="s">
        <v>6</v>
      </c>
    </row>
    <row r="925" spans="1:10" x14ac:dyDescent="0.2">
      <c r="A925" s="48">
        <v>2017</v>
      </c>
      <c r="B925" s="48">
        <v>9</v>
      </c>
      <c r="C925" s="43">
        <v>12</v>
      </c>
      <c r="D925" s="24" t="s">
        <v>492</v>
      </c>
      <c r="E925" s="45">
        <v>1.46</v>
      </c>
      <c r="F925" s="49" t="s">
        <v>78</v>
      </c>
    </row>
    <row r="926" spans="1:10" x14ac:dyDescent="0.2">
      <c r="A926" s="48">
        <v>2017</v>
      </c>
      <c r="B926" s="48">
        <v>9</v>
      </c>
      <c r="C926" s="43">
        <v>12</v>
      </c>
      <c r="D926" s="24" t="s">
        <v>695</v>
      </c>
      <c r="E926" s="45">
        <v>54.23</v>
      </c>
      <c r="F926" s="49" t="s">
        <v>6</v>
      </c>
      <c r="G926" s="24" t="s">
        <v>696</v>
      </c>
    </row>
    <row r="927" spans="1:10" x14ac:dyDescent="0.2">
      <c r="A927" s="48">
        <v>2017</v>
      </c>
      <c r="B927" s="48">
        <v>9</v>
      </c>
      <c r="C927" s="43">
        <v>13</v>
      </c>
      <c r="D927" s="24" t="s">
        <v>434</v>
      </c>
      <c r="E927" s="45">
        <f>80.13-16-15-17</f>
        <v>32.129999999999995</v>
      </c>
      <c r="F927" s="49" t="s">
        <v>8</v>
      </c>
      <c r="G927" s="24" t="s">
        <v>712</v>
      </c>
    </row>
    <row r="928" spans="1:10" x14ac:dyDescent="0.2">
      <c r="A928" s="48">
        <v>2017</v>
      </c>
      <c r="B928" s="48">
        <v>9</v>
      </c>
      <c r="C928" s="43">
        <v>14</v>
      </c>
      <c r="D928" s="24" t="s">
        <v>492</v>
      </c>
      <c r="E928" s="45">
        <v>1.46</v>
      </c>
      <c r="F928" s="49" t="s">
        <v>78</v>
      </c>
      <c r="H928" s="92"/>
      <c r="I928" s="92"/>
      <c r="J928" s="89"/>
    </row>
    <row r="929" spans="1:7" x14ac:dyDescent="0.2">
      <c r="A929" s="48">
        <v>2017</v>
      </c>
      <c r="B929" s="48">
        <v>9</v>
      </c>
      <c r="C929" s="43">
        <v>15</v>
      </c>
      <c r="D929" s="24" t="s">
        <v>700</v>
      </c>
      <c r="E929" s="45">
        <v>108.48</v>
      </c>
      <c r="F929" s="49"/>
      <c r="G929" s="24" t="s">
        <v>701</v>
      </c>
    </row>
    <row r="930" spans="1:7" x14ac:dyDescent="0.2">
      <c r="A930" s="48">
        <v>2017</v>
      </c>
      <c r="B930" s="48">
        <v>9</v>
      </c>
      <c r="C930" s="43">
        <v>15</v>
      </c>
      <c r="D930" s="24" t="s">
        <v>490</v>
      </c>
      <c r="E930" s="45">
        <v>4.57</v>
      </c>
      <c r="F930" s="49" t="s">
        <v>78</v>
      </c>
    </row>
    <row r="931" spans="1:7" x14ac:dyDescent="0.2">
      <c r="A931" s="48">
        <v>2017</v>
      </c>
      <c r="B931" s="48">
        <v>9</v>
      </c>
      <c r="C931" s="43">
        <v>15</v>
      </c>
      <c r="D931" s="24" t="s">
        <v>116</v>
      </c>
      <c r="E931" s="45">
        <v>13.95</v>
      </c>
      <c r="F931" s="49" t="s">
        <v>28</v>
      </c>
    </row>
    <row r="932" spans="1:7" x14ac:dyDescent="0.2">
      <c r="A932" s="48">
        <v>2017</v>
      </c>
      <c r="B932" s="48">
        <v>9</v>
      </c>
      <c r="C932" s="43">
        <v>16</v>
      </c>
      <c r="D932" s="24" t="s">
        <v>688</v>
      </c>
      <c r="E932" s="45">
        <v>52.35</v>
      </c>
      <c r="F932" s="49" t="s">
        <v>6</v>
      </c>
    </row>
    <row r="933" spans="1:7" x14ac:dyDescent="0.2">
      <c r="A933" s="48">
        <v>2017</v>
      </c>
      <c r="B933" s="48">
        <v>9</v>
      </c>
      <c r="C933" s="43">
        <v>16</v>
      </c>
      <c r="D933" s="24" t="s">
        <v>470</v>
      </c>
      <c r="E933" s="45">
        <v>11.28</v>
      </c>
      <c r="F933" s="49" t="s">
        <v>8</v>
      </c>
    </row>
    <row r="934" spans="1:7" x14ac:dyDescent="0.2">
      <c r="A934" s="48">
        <v>2017</v>
      </c>
      <c r="B934" s="48">
        <v>9</v>
      </c>
      <c r="C934" s="43">
        <v>16</v>
      </c>
      <c r="D934" s="24" t="s">
        <v>691</v>
      </c>
      <c r="E934" s="45">
        <v>5.76</v>
      </c>
      <c r="F934" s="49" t="s">
        <v>78</v>
      </c>
    </row>
    <row r="935" spans="1:7" x14ac:dyDescent="0.2">
      <c r="A935" s="48">
        <v>2017</v>
      </c>
      <c r="B935" s="48">
        <v>9</v>
      </c>
      <c r="C935" s="43">
        <v>17</v>
      </c>
      <c r="D935" s="24" t="s">
        <v>183</v>
      </c>
      <c r="E935" s="45">
        <v>1.51</v>
      </c>
      <c r="F935" s="49" t="s">
        <v>78</v>
      </c>
    </row>
    <row r="936" spans="1:7" x14ac:dyDescent="0.2">
      <c r="A936" s="48">
        <v>2017</v>
      </c>
      <c r="B936" s="48">
        <v>9</v>
      </c>
      <c r="C936" s="43">
        <v>17</v>
      </c>
      <c r="D936" s="24" t="s">
        <v>339</v>
      </c>
      <c r="E936" s="45">
        <v>45.2</v>
      </c>
      <c r="F936" s="49" t="s">
        <v>11</v>
      </c>
      <c r="G936" s="24" t="s">
        <v>715</v>
      </c>
    </row>
    <row r="937" spans="1:7" x14ac:dyDescent="0.2">
      <c r="A937" s="48">
        <v>2017</v>
      </c>
      <c r="B937" s="48">
        <v>9</v>
      </c>
      <c r="C937" s="43">
        <v>17</v>
      </c>
      <c r="D937" s="24" t="s">
        <v>716</v>
      </c>
      <c r="E937" s="45">
        <v>45</v>
      </c>
      <c r="F937" s="49" t="s">
        <v>816</v>
      </c>
      <c r="G937" s="24" t="s">
        <v>717</v>
      </c>
    </row>
    <row r="938" spans="1:7" x14ac:dyDescent="0.2">
      <c r="A938" s="48">
        <v>2017</v>
      </c>
      <c r="B938" s="48">
        <v>9</v>
      </c>
      <c r="C938" s="43">
        <v>18</v>
      </c>
      <c r="D938" s="24" t="s">
        <v>576</v>
      </c>
      <c r="E938" s="45">
        <v>2</v>
      </c>
      <c r="F938" s="49" t="s">
        <v>816</v>
      </c>
    </row>
    <row r="939" spans="1:7" x14ac:dyDescent="0.2">
      <c r="A939" s="48">
        <v>2017</v>
      </c>
      <c r="B939" s="48">
        <v>9</v>
      </c>
      <c r="C939" s="43">
        <v>18</v>
      </c>
      <c r="D939" s="24" t="s">
        <v>469</v>
      </c>
      <c r="E939" s="45">
        <v>20.329999999999998</v>
      </c>
      <c r="F939" s="49" t="s">
        <v>7</v>
      </c>
      <c r="G939" s="24" t="s">
        <v>718</v>
      </c>
    </row>
    <row r="940" spans="1:7" x14ac:dyDescent="0.2">
      <c r="A940" s="48">
        <v>2017</v>
      </c>
      <c r="B940" s="48">
        <v>9</v>
      </c>
      <c r="C940" s="43">
        <v>18</v>
      </c>
      <c r="D940" s="24" t="s">
        <v>31</v>
      </c>
      <c r="E940" s="45">
        <v>8.4600000000000009</v>
      </c>
      <c r="F940" s="49" t="s">
        <v>6</v>
      </c>
    </row>
    <row r="941" spans="1:7" x14ac:dyDescent="0.2">
      <c r="A941" s="48">
        <v>2017</v>
      </c>
      <c r="B941" s="48">
        <v>9</v>
      </c>
      <c r="C941" s="43">
        <v>20</v>
      </c>
      <c r="D941" s="24" t="s">
        <v>719</v>
      </c>
      <c r="E941" s="45">
        <v>6.95</v>
      </c>
      <c r="F941" s="49" t="s">
        <v>8</v>
      </c>
    </row>
    <row r="942" spans="1:7" x14ac:dyDescent="0.2">
      <c r="A942" s="48">
        <v>2017</v>
      </c>
      <c r="B942" s="48">
        <v>9</v>
      </c>
      <c r="C942" s="43">
        <v>21</v>
      </c>
      <c r="D942" s="24" t="s">
        <v>183</v>
      </c>
      <c r="E942" s="45">
        <v>3.72</v>
      </c>
      <c r="F942" s="49" t="s">
        <v>8</v>
      </c>
    </row>
    <row r="943" spans="1:7" x14ac:dyDescent="0.2">
      <c r="A943" s="48">
        <v>2017</v>
      </c>
      <c r="B943" s="48">
        <v>9</v>
      </c>
      <c r="C943" s="43">
        <v>21</v>
      </c>
      <c r="D943" s="24" t="s">
        <v>492</v>
      </c>
      <c r="E943" s="45">
        <v>4.6100000000000003</v>
      </c>
      <c r="F943" s="49" t="s">
        <v>8</v>
      </c>
    </row>
    <row r="944" spans="1:7" x14ac:dyDescent="0.2">
      <c r="A944" s="48">
        <v>2017</v>
      </c>
      <c r="B944" s="48">
        <v>9</v>
      </c>
      <c r="C944" s="43">
        <v>22</v>
      </c>
      <c r="D944" s="24" t="s">
        <v>713</v>
      </c>
      <c r="E944" s="45">
        <v>20</v>
      </c>
      <c r="F944" s="49" t="s">
        <v>7</v>
      </c>
    </row>
    <row r="945" spans="1:7" x14ac:dyDescent="0.2">
      <c r="A945" s="48">
        <v>2017</v>
      </c>
      <c r="B945" s="48">
        <v>9</v>
      </c>
      <c r="C945" s="43">
        <v>22</v>
      </c>
      <c r="D945" s="24" t="s">
        <v>720</v>
      </c>
      <c r="E945" s="45">
        <v>1.41</v>
      </c>
      <c r="F945" s="49" t="s">
        <v>21</v>
      </c>
    </row>
    <row r="946" spans="1:7" x14ac:dyDescent="0.2">
      <c r="A946" s="48">
        <v>2017</v>
      </c>
      <c r="B946" s="48">
        <v>9</v>
      </c>
      <c r="C946" s="43">
        <v>22</v>
      </c>
      <c r="D946" s="24" t="s">
        <v>303</v>
      </c>
      <c r="E946" s="45">
        <v>6.45</v>
      </c>
      <c r="F946" s="49" t="s">
        <v>8</v>
      </c>
    </row>
    <row r="947" spans="1:7" x14ac:dyDescent="0.2">
      <c r="A947" s="48">
        <v>2017</v>
      </c>
      <c r="B947" s="48">
        <v>9</v>
      </c>
      <c r="C947" s="43">
        <v>22</v>
      </c>
      <c r="D947" s="24" t="s">
        <v>288</v>
      </c>
      <c r="E947" s="45">
        <v>3.67</v>
      </c>
      <c r="F947" s="49" t="s">
        <v>7</v>
      </c>
    </row>
    <row r="948" spans="1:7" x14ac:dyDescent="0.2">
      <c r="A948" s="48">
        <v>2017</v>
      </c>
      <c r="B948" s="48">
        <v>9</v>
      </c>
      <c r="C948" s="43">
        <v>22</v>
      </c>
      <c r="D948" s="24" t="s">
        <v>48</v>
      </c>
      <c r="E948" s="45">
        <v>5.41</v>
      </c>
      <c r="F948" s="49" t="s">
        <v>5</v>
      </c>
    </row>
    <row r="949" spans="1:7" x14ac:dyDescent="0.2">
      <c r="A949" s="48">
        <v>2017</v>
      </c>
      <c r="B949" s="48">
        <v>9</v>
      </c>
      <c r="C949" s="43">
        <v>22</v>
      </c>
      <c r="D949" s="24" t="s">
        <v>168</v>
      </c>
      <c r="E949" s="45">
        <v>3.38</v>
      </c>
      <c r="F949" s="49" t="s">
        <v>7</v>
      </c>
    </row>
    <row r="950" spans="1:7" x14ac:dyDescent="0.2">
      <c r="A950" s="48">
        <v>2017</v>
      </c>
      <c r="B950" s="48">
        <v>9</v>
      </c>
      <c r="C950" s="43">
        <v>22</v>
      </c>
      <c r="D950" s="24" t="s">
        <v>36</v>
      </c>
      <c r="E950" s="45">
        <v>76.84</v>
      </c>
      <c r="F950" s="49" t="s">
        <v>7</v>
      </c>
      <c r="G950" s="24" t="s">
        <v>721</v>
      </c>
    </row>
    <row r="951" spans="1:7" x14ac:dyDescent="0.2">
      <c r="A951" s="48">
        <v>2017</v>
      </c>
      <c r="B951" s="48">
        <v>9</v>
      </c>
      <c r="C951" s="43">
        <v>22</v>
      </c>
      <c r="D951" s="24" t="s">
        <v>593</v>
      </c>
      <c r="E951" s="45">
        <v>20.329999999999998</v>
      </c>
      <c r="F951" s="49" t="s">
        <v>3</v>
      </c>
    </row>
    <row r="952" spans="1:7" x14ac:dyDescent="0.2">
      <c r="A952" s="48">
        <v>2017</v>
      </c>
      <c r="B952" s="48">
        <v>9</v>
      </c>
      <c r="C952" s="43">
        <v>23</v>
      </c>
      <c r="D952" s="24" t="s">
        <v>183</v>
      </c>
      <c r="E952" s="45">
        <v>1.82</v>
      </c>
      <c r="F952" s="49" t="s">
        <v>78</v>
      </c>
    </row>
    <row r="953" spans="1:7" x14ac:dyDescent="0.2">
      <c r="A953" s="48">
        <v>2017</v>
      </c>
      <c r="B953" s="48">
        <v>9</v>
      </c>
      <c r="C953" s="43">
        <v>23</v>
      </c>
      <c r="D953" s="24" t="s">
        <v>50</v>
      </c>
      <c r="E953" s="45">
        <v>4.99</v>
      </c>
      <c r="F953" s="49" t="s">
        <v>3</v>
      </c>
    </row>
    <row r="954" spans="1:7" x14ac:dyDescent="0.2">
      <c r="A954" s="48">
        <v>2017</v>
      </c>
      <c r="B954" s="48">
        <v>9</v>
      </c>
      <c r="C954" s="43">
        <v>24</v>
      </c>
      <c r="D954" s="24" t="s">
        <v>722</v>
      </c>
      <c r="E954" s="45">
        <v>2.66</v>
      </c>
      <c r="F954" s="49" t="s">
        <v>78</v>
      </c>
    </row>
    <row r="955" spans="1:7" x14ac:dyDescent="0.2">
      <c r="A955" s="48">
        <v>2017</v>
      </c>
      <c r="B955" s="48">
        <v>9</v>
      </c>
      <c r="C955" s="43">
        <v>25</v>
      </c>
      <c r="D955" s="24" t="s">
        <v>492</v>
      </c>
      <c r="E955" s="45">
        <v>6.98</v>
      </c>
      <c r="F955" s="49" t="s">
        <v>8</v>
      </c>
    </row>
    <row r="956" spans="1:7" x14ac:dyDescent="0.2">
      <c r="A956" s="48">
        <v>2017</v>
      </c>
      <c r="B956" s="48">
        <v>9</v>
      </c>
      <c r="C956" s="43">
        <v>27</v>
      </c>
      <c r="D956" s="24" t="s">
        <v>714</v>
      </c>
      <c r="E956" s="45">
        <v>1</v>
      </c>
      <c r="F956" s="49" t="s">
        <v>78</v>
      </c>
    </row>
    <row r="957" spans="1:7" x14ac:dyDescent="0.2">
      <c r="A957" s="48">
        <v>2017</v>
      </c>
      <c r="B957" s="48">
        <v>9</v>
      </c>
      <c r="C957" s="43">
        <v>27</v>
      </c>
      <c r="D957" s="24" t="s">
        <v>325</v>
      </c>
      <c r="E957" s="45">
        <v>13444.14</v>
      </c>
      <c r="F957" s="49" t="s">
        <v>10</v>
      </c>
    </row>
    <row r="958" spans="1:7" x14ac:dyDescent="0.2">
      <c r="A958" s="48">
        <v>2017</v>
      </c>
      <c r="B958" s="48">
        <v>9</v>
      </c>
      <c r="C958" s="43">
        <v>29</v>
      </c>
      <c r="D958" s="24" t="s">
        <v>726</v>
      </c>
      <c r="E958" s="45">
        <v>29.19</v>
      </c>
      <c r="F958" s="49" t="s">
        <v>8</v>
      </c>
    </row>
    <row r="959" spans="1:7" x14ac:dyDescent="0.2">
      <c r="A959" s="48">
        <v>2017</v>
      </c>
      <c r="B959" s="48">
        <v>9</v>
      </c>
      <c r="C959" s="43">
        <v>30</v>
      </c>
      <c r="D959" s="24" t="s">
        <v>481</v>
      </c>
      <c r="E959" s="45">
        <v>20</v>
      </c>
      <c r="F959" s="49" t="s">
        <v>8</v>
      </c>
      <c r="G959" s="24" t="s">
        <v>723</v>
      </c>
    </row>
    <row r="960" spans="1:7" x14ac:dyDescent="0.2">
      <c r="A960" s="48">
        <v>2017</v>
      </c>
      <c r="B960" s="48">
        <v>9</v>
      </c>
      <c r="C960" s="43">
        <v>30</v>
      </c>
      <c r="D960" s="24" t="s">
        <v>76</v>
      </c>
      <c r="E960" s="45">
        <f>79.04-40</f>
        <v>39.040000000000006</v>
      </c>
      <c r="F960" s="49" t="s">
        <v>2</v>
      </c>
      <c r="G960" s="30" t="s">
        <v>724</v>
      </c>
    </row>
    <row r="961" spans="1:7" x14ac:dyDescent="0.2">
      <c r="A961" s="48">
        <v>2017</v>
      </c>
      <c r="B961" s="48">
        <v>10</v>
      </c>
      <c r="C961" s="43">
        <v>1</v>
      </c>
      <c r="D961" s="24" t="s">
        <v>583</v>
      </c>
      <c r="E961" s="45">
        <v>895</v>
      </c>
      <c r="F961" s="49" t="s">
        <v>198</v>
      </c>
    </row>
    <row r="962" spans="1:7" x14ac:dyDescent="0.2">
      <c r="A962" s="48">
        <v>2017</v>
      </c>
      <c r="B962" s="48">
        <v>10</v>
      </c>
      <c r="C962" s="43">
        <v>1</v>
      </c>
      <c r="D962" s="24" t="s">
        <v>183</v>
      </c>
      <c r="E962" s="45">
        <v>5.23</v>
      </c>
      <c r="F962" s="49" t="s">
        <v>8</v>
      </c>
    </row>
    <row r="963" spans="1:7" x14ac:dyDescent="0.2">
      <c r="A963" s="48">
        <v>2017</v>
      </c>
      <c r="B963" s="48">
        <v>10</v>
      </c>
      <c r="C963" s="43">
        <v>2</v>
      </c>
      <c r="D963" s="24" t="s">
        <v>447</v>
      </c>
      <c r="E963" s="45">
        <v>20</v>
      </c>
      <c r="F963" s="49" t="s">
        <v>5</v>
      </c>
    </row>
    <row r="964" spans="1:7" x14ac:dyDescent="0.2">
      <c r="A964" s="48">
        <v>2017</v>
      </c>
      <c r="B964" s="48">
        <v>10</v>
      </c>
      <c r="C964" s="43">
        <v>2</v>
      </c>
      <c r="D964" s="24" t="s">
        <v>565</v>
      </c>
      <c r="E964" s="45">
        <v>17.829999999999998</v>
      </c>
      <c r="F964" s="49" t="s">
        <v>28</v>
      </c>
      <c r="G964" s="24" t="s">
        <v>727</v>
      </c>
    </row>
    <row r="965" spans="1:7" x14ac:dyDescent="0.2">
      <c r="A965" s="48">
        <v>2017</v>
      </c>
      <c r="B965" s="48">
        <v>10</v>
      </c>
      <c r="C965" s="43">
        <v>2</v>
      </c>
      <c r="D965" s="24" t="s">
        <v>719</v>
      </c>
      <c r="E965" s="45">
        <v>1.6</v>
      </c>
      <c r="F965" s="49" t="s">
        <v>78</v>
      </c>
    </row>
    <row r="966" spans="1:7" x14ac:dyDescent="0.2">
      <c r="A966" s="48">
        <v>2017</v>
      </c>
      <c r="B966" s="48">
        <v>10</v>
      </c>
      <c r="C966" s="43">
        <v>2</v>
      </c>
      <c r="D966" s="24" t="s">
        <v>498</v>
      </c>
      <c r="E966" s="45">
        <v>58.54</v>
      </c>
      <c r="F966" s="49" t="s">
        <v>497</v>
      </c>
    </row>
    <row r="967" spans="1:7" x14ac:dyDescent="0.2">
      <c r="A967" s="48">
        <v>2017</v>
      </c>
      <c r="B967" s="48">
        <v>10</v>
      </c>
      <c r="C967" s="43">
        <v>5</v>
      </c>
      <c r="D967" s="24" t="s">
        <v>183</v>
      </c>
      <c r="E967" s="45">
        <v>3.5</v>
      </c>
      <c r="F967" s="49" t="s">
        <v>8</v>
      </c>
    </row>
    <row r="968" spans="1:7" x14ac:dyDescent="0.2">
      <c r="A968" s="48">
        <v>2017</v>
      </c>
      <c r="B968" s="48">
        <v>10</v>
      </c>
      <c r="C968" s="43">
        <v>5</v>
      </c>
      <c r="D968" s="24" t="s">
        <v>410</v>
      </c>
      <c r="E968" s="45">
        <v>7.63</v>
      </c>
      <c r="F968" s="49" t="s">
        <v>8</v>
      </c>
    </row>
    <row r="969" spans="1:7" x14ac:dyDescent="0.2">
      <c r="A969" s="48">
        <v>2017</v>
      </c>
      <c r="B969" s="48">
        <v>10</v>
      </c>
      <c r="C969" s="43">
        <v>5</v>
      </c>
      <c r="D969" s="24" t="s">
        <v>734</v>
      </c>
      <c r="E969" s="45">
        <v>70</v>
      </c>
      <c r="F969" s="49" t="s">
        <v>13</v>
      </c>
    </row>
    <row r="970" spans="1:7" x14ac:dyDescent="0.2">
      <c r="A970" s="48">
        <v>2017</v>
      </c>
      <c r="B970" s="48">
        <v>10</v>
      </c>
      <c r="C970" s="43">
        <v>6</v>
      </c>
      <c r="D970" s="24" t="s">
        <v>4</v>
      </c>
      <c r="E970" s="45">
        <v>0.5</v>
      </c>
      <c r="F970" s="49" t="s">
        <v>21</v>
      </c>
    </row>
    <row r="971" spans="1:7" x14ac:dyDescent="0.2">
      <c r="A971" s="48">
        <v>2017</v>
      </c>
      <c r="B971" s="48">
        <v>10</v>
      </c>
      <c r="C971" s="43">
        <v>6</v>
      </c>
      <c r="D971" s="24" t="s">
        <v>728</v>
      </c>
      <c r="E971" s="45">
        <v>20</v>
      </c>
      <c r="F971" s="49" t="s">
        <v>816</v>
      </c>
    </row>
    <row r="972" spans="1:7" x14ac:dyDescent="0.2">
      <c r="A972" s="48">
        <v>2017</v>
      </c>
      <c r="B972" s="48">
        <v>10</v>
      </c>
      <c r="C972" s="43">
        <v>6</v>
      </c>
      <c r="D972" s="24" t="s">
        <v>492</v>
      </c>
      <c r="E972" s="45">
        <v>5.28</v>
      </c>
      <c r="F972" s="49" t="s">
        <v>8</v>
      </c>
    </row>
    <row r="973" spans="1:7" x14ac:dyDescent="0.2">
      <c r="A973" s="48">
        <v>2017</v>
      </c>
      <c r="B973" s="48">
        <v>10</v>
      </c>
      <c r="C973" s="43">
        <v>6</v>
      </c>
      <c r="D973" s="24" t="s">
        <v>729</v>
      </c>
      <c r="E973" s="45">
        <v>14.29</v>
      </c>
      <c r="F973" s="49" t="s">
        <v>8</v>
      </c>
    </row>
    <row r="974" spans="1:7" x14ac:dyDescent="0.2">
      <c r="A974" s="48">
        <v>2017</v>
      </c>
      <c r="B974" s="48">
        <v>10</v>
      </c>
      <c r="C974" s="43">
        <v>6</v>
      </c>
      <c r="D974" s="24" t="s">
        <v>720</v>
      </c>
      <c r="E974" s="45">
        <v>1.41</v>
      </c>
      <c r="F974" s="49" t="s">
        <v>5</v>
      </c>
    </row>
    <row r="975" spans="1:7" x14ac:dyDescent="0.2">
      <c r="A975" s="48">
        <v>2017</v>
      </c>
      <c r="B975" s="48">
        <v>10</v>
      </c>
      <c r="C975" s="43">
        <v>10</v>
      </c>
      <c r="D975" s="24" t="s">
        <v>730</v>
      </c>
      <c r="E975" s="45">
        <v>5.64</v>
      </c>
      <c r="F975" s="49" t="s">
        <v>8</v>
      </c>
    </row>
    <row r="976" spans="1:7" x14ac:dyDescent="0.2">
      <c r="A976" s="48">
        <v>2017</v>
      </c>
      <c r="B976" s="48">
        <v>10</v>
      </c>
      <c r="C976" s="43">
        <v>10</v>
      </c>
      <c r="D976" s="24" t="s">
        <v>492</v>
      </c>
      <c r="E976" s="45">
        <v>1.46</v>
      </c>
      <c r="F976" s="49" t="s">
        <v>78</v>
      </c>
    </row>
    <row r="977" spans="1:7" x14ac:dyDescent="0.2">
      <c r="A977" s="48">
        <v>2017</v>
      </c>
      <c r="B977" s="48">
        <v>10</v>
      </c>
      <c r="C977" s="43">
        <v>10</v>
      </c>
      <c r="D977" s="24" t="s">
        <v>688</v>
      </c>
      <c r="E977" s="45">
        <v>108.69</v>
      </c>
      <c r="F977" s="49" t="s">
        <v>6</v>
      </c>
    </row>
    <row r="978" spans="1:7" x14ac:dyDescent="0.2">
      <c r="A978" s="48">
        <v>2017</v>
      </c>
      <c r="B978" s="48">
        <v>10</v>
      </c>
      <c r="C978" s="43">
        <v>10</v>
      </c>
      <c r="D978" s="24" t="s">
        <v>552</v>
      </c>
      <c r="E978" s="45">
        <v>55.98</v>
      </c>
      <c r="F978" s="49" t="s">
        <v>13</v>
      </c>
    </row>
    <row r="979" spans="1:7" x14ac:dyDescent="0.2">
      <c r="A979" s="48">
        <v>2017</v>
      </c>
      <c r="B979" s="48">
        <v>10</v>
      </c>
      <c r="C979" s="43">
        <v>10</v>
      </c>
      <c r="D979" s="24" t="s">
        <v>738</v>
      </c>
      <c r="E979" s="45">
        <v>20</v>
      </c>
      <c r="F979" s="49" t="s">
        <v>5</v>
      </c>
      <c r="G979" s="24" t="s">
        <v>739</v>
      </c>
    </row>
    <row r="980" spans="1:7" x14ac:dyDescent="0.2">
      <c r="A980" s="48">
        <v>2017</v>
      </c>
      <c r="B980" s="48">
        <v>10</v>
      </c>
      <c r="C980" s="43">
        <v>10</v>
      </c>
      <c r="D980" s="24" t="s">
        <v>737</v>
      </c>
      <c r="E980" s="45">
        <v>40</v>
      </c>
      <c r="F980" s="49" t="s">
        <v>11</v>
      </c>
    </row>
    <row r="981" spans="1:7" x14ac:dyDescent="0.2">
      <c r="A981" s="48">
        <v>2017</v>
      </c>
      <c r="B981" s="48">
        <v>10</v>
      </c>
      <c r="C981" s="43">
        <v>11</v>
      </c>
      <c r="D981" s="24" t="s">
        <v>492</v>
      </c>
      <c r="E981" s="45">
        <v>3.76</v>
      </c>
      <c r="F981" s="49" t="s">
        <v>8</v>
      </c>
    </row>
    <row r="982" spans="1:7" x14ac:dyDescent="0.2">
      <c r="A982" s="48">
        <v>2017</v>
      </c>
      <c r="B982" s="48">
        <v>10</v>
      </c>
      <c r="C982" s="43">
        <v>12</v>
      </c>
      <c r="D982" s="24" t="s">
        <v>492</v>
      </c>
      <c r="E982" s="45">
        <v>3.45</v>
      </c>
      <c r="F982" s="49" t="s">
        <v>8</v>
      </c>
      <c r="G982" s="24" t="s">
        <v>731</v>
      </c>
    </row>
    <row r="983" spans="1:7" x14ac:dyDescent="0.2">
      <c r="A983" s="48">
        <v>2017</v>
      </c>
      <c r="B983" s="48">
        <v>10</v>
      </c>
      <c r="C983" s="43">
        <v>12</v>
      </c>
      <c r="D983" s="24" t="s">
        <v>719</v>
      </c>
      <c r="E983" s="45">
        <v>8.9499999999999993</v>
      </c>
      <c r="F983" s="49" t="s">
        <v>8</v>
      </c>
    </row>
    <row r="984" spans="1:7" x14ac:dyDescent="0.2">
      <c r="A984" s="48">
        <v>2017</v>
      </c>
      <c r="B984" s="48">
        <v>10</v>
      </c>
      <c r="C984" s="43">
        <v>13</v>
      </c>
      <c r="D984" s="24" t="s">
        <v>192</v>
      </c>
      <c r="E984" s="45">
        <v>12.11</v>
      </c>
      <c r="F984" s="49" t="s">
        <v>8</v>
      </c>
    </row>
    <row r="985" spans="1:7" x14ac:dyDescent="0.2">
      <c r="A985" s="48">
        <v>2017</v>
      </c>
      <c r="B985" s="48">
        <v>10</v>
      </c>
      <c r="C985" s="43">
        <v>13</v>
      </c>
      <c r="D985" s="24" t="s">
        <v>492</v>
      </c>
      <c r="E985" s="45">
        <v>1.46</v>
      </c>
      <c r="F985" s="49" t="s">
        <v>78</v>
      </c>
    </row>
    <row r="986" spans="1:7" x14ac:dyDescent="0.2">
      <c r="A986" s="48">
        <v>2017</v>
      </c>
      <c r="B986" s="48">
        <v>10</v>
      </c>
      <c r="C986" s="43">
        <v>13</v>
      </c>
      <c r="D986" s="24" t="s">
        <v>492</v>
      </c>
      <c r="E986" s="45">
        <v>9.9</v>
      </c>
      <c r="F986" s="49" t="s">
        <v>8</v>
      </c>
    </row>
    <row r="987" spans="1:7" x14ac:dyDescent="0.2">
      <c r="A987" s="48">
        <v>2017</v>
      </c>
      <c r="B987" s="48">
        <v>10</v>
      </c>
      <c r="C987" s="43">
        <v>14</v>
      </c>
      <c r="D987" s="24" t="s">
        <v>192</v>
      </c>
      <c r="E987" s="45">
        <v>9.92</v>
      </c>
      <c r="F987" s="49" t="s">
        <v>8</v>
      </c>
    </row>
    <row r="988" spans="1:7" x14ac:dyDescent="0.2">
      <c r="A988" s="48">
        <v>2017</v>
      </c>
      <c r="B988" s="48">
        <v>10</v>
      </c>
      <c r="C988" s="43">
        <v>14</v>
      </c>
      <c r="D988" s="24" t="s">
        <v>183</v>
      </c>
      <c r="E988" s="45">
        <v>5.23</v>
      </c>
      <c r="F988" s="49" t="s">
        <v>8</v>
      </c>
    </row>
    <row r="989" spans="1:7" x14ac:dyDescent="0.2">
      <c r="A989" s="48">
        <v>2017</v>
      </c>
      <c r="B989" s="48">
        <v>10</v>
      </c>
      <c r="C989" s="43">
        <v>15</v>
      </c>
      <c r="D989" s="24" t="s">
        <v>492</v>
      </c>
      <c r="E989" s="45">
        <v>3.85</v>
      </c>
      <c r="F989" s="49" t="s">
        <v>8</v>
      </c>
    </row>
    <row r="990" spans="1:7" x14ac:dyDescent="0.2">
      <c r="A990" s="48">
        <v>2017</v>
      </c>
      <c r="B990" s="48">
        <v>10</v>
      </c>
      <c r="C990" s="43">
        <v>16</v>
      </c>
      <c r="D990" s="24" t="s">
        <v>492</v>
      </c>
      <c r="E990" s="45">
        <v>1.56</v>
      </c>
      <c r="F990" s="49" t="s">
        <v>78</v>
      </c>
    </row>
    <row r="991" spans="1:7" x14ac:dyDescent="0.2">
      <c r="A991" s="48">
        <v>2017</v>
      </c>
      <c r="B991" s="48">
        <v>10</v>
      </c>
      <c r="C991" s="43">
        <v>16</v>
      </c>
      <c r="D991" s="24" t="s">
        <v>492</v>
      </c>
      <c r="E991" s="45">
        <v>7.77</v>
      </c>
      <c r="F991" s="49" t="s">
        <v>8</v>
      </c>
    </row>
    <row r="992" spans="1:7" s="89" customFormat="1" x14ac:dyDescent="0.2">
      <c r="A992" s="87">
        <v>2017</v>
      </c>
      <c r="B992" s="87">
        <v>10</v>
      </c>
      <c r="C992" s="88">
        <v>17</v>
      </c>
      <c r="D992" s="89" t="s">
        <v>417</v>
      </c>
      <c r="E992" s="90">
        <v>11.3</v>
      </c>
      <c r="F992" s="91" t="s">
        <v>8</v>
      </c>
    </row>
    <row r="993" spans="1:7" x14ac:dyDescent="0.2">
      <c r="A993" s="48">
        <v>2017</v>
      </c>
      <c r="B993" s="48">
        <v>10</v>
      </c>
      <c r="C993" s="43">
        <v>17</v>
      </c>
      <c r="D993" s="24" t="s">
        <v>735</v>
      </c>
      <c r="E993" s="45">
        <v>15</v>
      </c>
      <c r="F993" s="49" t="s">
        <v>8</v>
      </c>
      <c r="G993" s="24" t="s">
        <v>736</v>
      </c>
    </row>
    <row r="994" spans="1:7" x14ac:dyDescent="0.2">
      <c r="A994" s="48">
        <v>2017</v>
      </c>
      <c r="B994" s="48">
        <v>10</v>
      </c>
      <c r="C994" s="43">
        <v>17</v>
      </c>
      <c r="D994" s="24" t="s">
        <v>432</v>
      </c>
      <c r="E994" s="45">
        <v>1.6</v>
      </c>
      <c r="F994" s="49" t="s">
        <v>78</v>
      </c>
    </row>
    <row r="995" spans="1:7" x14ac:dyDescent="0.2">
      <c r="A995" s="48">
        <v>2017</v>
      </c>
      <c r="B995" s="48">
        <v>10</v>
      </c>
      <c r="C995" s="43">
        <v>18</v>
      </c>
      <c r="D995" s="24" t="s">
        <v>470</v>
      </c>
      <c r="E995" s="45">
        <v>11.84</v>
      </c>
      <c r="F995" s="49" t="s">
        <v>8</v>
      </c>
    </row>
    <row r="996" spans="1:7" x14ac:dyDescent="0.2">
      <c r="A996" s="48">
        <v>2017</v>
      </c>
      <c r="B996" s="48">
        <v>10</v>
      </c>
      <c r="C996" s="43">
        <v>18</v>
      </c>
      <c r="D996" s="24" t="s">
        <v>732</v>
      </c>
      <c r="E996" s="45">
        <v>264.12</v>
      </c>
      <c r="F996" s="49" t="s">
        <v>125</v>
      </c>
    </row>
    <row r="997" spans="1:7" x14ac:dyDescent="0.2">
      <c r="A997" s="48">
        <v>2017</v>
      </c>
      <c r="B997" s="48">
        <v>10</v>
      </c>
      <c r="C997" s="43">
        <v>19</v>
      </c>
      <c r="D997" s="24" t="s">
        <v>492</v>
      </c>
      <c r="E997" s="45">
        <v>9.1300000000000008</v>
      </c>
      <c r="F997" s="49" t="s">
        <v>8</v>
      </c>
    </row>
    <row r="998" spans="1:7" x14ac:dyDescent="0.2">
      <c r="A998" s="48">
        <v>2017</v>
      </c>
      <c r="B998" s="48">
        <v>10</v>
      </c>
      <c r="C998" s="43">
        <v>19</v>
      </c>
      <c r="D998" s="24" t="s">
        <v>384</v>
      </c>
      <c r="E998" s="45">
        <v>6.7</v>
      </c>
      <c r="F998" s="49" t="s">
        <v>8</v>
      </c>
    </row>
    <row r="999" spans="1:7" x14ac:dyDescent="0.2">
      <c r="A999" s="48">
        <v>2017</v>
      </c>
      <c r="B999" s="48">
        <v>10</v>
      </c>
      <c r="C999" s="43">
        <v>20</v>
      </c>
      <c r="D999" s="24" t="s">
        <v>740</v>
      </c>
      <c r="E999" s="45">
        <v>15</v>
      </c>
      <c r="F999" s="49" t="s">
        <v>11</v>
      </c>
    </row>
    <row r="1000" spans="1:7" x14ac:dyDescent="0.2">
      <c r="A1000" s="48">
        <v>2017</v>
      </c>
      <c r="B1000" s="48">
        <v>10</v>
      </c>
      <c r="C1000" s="43">
        <v>20</v>
      </c>
      <c r="D1000" s="24" t="s">
        <v>432</v>
      </c>
      <c r="E1000" s="45">
        <v>1.6</v>
      </c>
      <c r="F1000" s="49" t="s">
        <v>78</v>
      </c>
    </row>
    <row r="1001" spans="1:7" x14ac:dyDescent="0.2">
      <c r="A1001" s="48">
        <v>2017</v>
      </c>
      <c r="B1001" s="48">
        <v>10</v>
      </c>
      <c r="C1001" s="43">
        <v>21</v>
      </c>
      <c r="D1001" s="24" t="s">
        <v>743</v>
      </c>
      <c r="E1001" s="45">
        <v>68.34</v>
      </c>
      <c r="F1001" s="49" t="s">
        <v>32</v>
      </c>
      <c r="G1001" s="24" t="s">
        <v>744</v>
      </c>
    </row>
    <row r="1002" spans="1:7" x14ac:dyDescent="0.2">
      <c r="A1002" s="48">
        <v>2017</v>
      </c>
      <c r="B1002" s="48">
        <v>10</v>
      </c>
      <c r="C1002" s="43">
        <v>22</v>
      </c>
      <c r="D1002" s="24" t="s">
        <v>492</v>
      </c>
      <c r="E1002" s="45">
        <v>3.86</v>
      </c>
      <c r="F1002" s="49" t="s">
        <v>8</v>
      </c>
    </row>
    <row r="1003" spans="1:7" x14ac:dyDescent="0.2">
      <c r="A1003" s="48">
        <v>2017</v>
      </c>
      <c r="B1003" s="48">
        <v>10</v>
      </c>
      <c r="C1003" s="43">
        <v>23</v>
      </c>
      <c r="D1003" s="24" t="s">
        <v>741</v>
      </c>
      <c r="E1003" s="45">
        <v>15</v>
      </c>
      <c r="F1003" s="49" t="s">
        <v>11</v>
      </c>
    </row>
    <row r="1004" spans="1:7" x14ac:dyDescent="0.2">
      <c r="A1004" s="48">
        <v>2017</v>
      </c>
      <c r="B1004" s="48">
        <v>10</v>
      </c>
      <c r="C1004" s="43">
        <v>23</v>
      </c>
      <c r="D1004" s="24" t="s">
        <v>733</v>
      </c>
      <c r="E1004" s="45">
        <v>32.49</v>
      </c>
      <c r="F1004" s="49" t="s">
        <v>7</v>
      </c>
      <c r="G1004" s="24" t="s">
        <v>466</v>
      </c>
    </row>
    <row r="1005" spans="1:7" x14ac:dyDescent="0.2">
      <c r="A1005" s="48">
        <v>2017</v>
      </c>
      <c r="B1005" s="48">
        <v>10</v>
      </c>
      <c r="C1005" s="43">
        <v>23</v>
      </c>
      <c r="D1005" s="24" t="s">
        <v>492</v>
      </c>
      <c r="E1005" s="45">
        <v>1.56</v>
      </c>
      <c r="F1005" s="49" t="s">
        <v>78</v>
      </c>
    </row>
    <row r="1006" spans="1:7" x14ac:dyDescent="0.2">
      <c r="A1006" s="48">
        <v>2017</v>
      </c>
      <c r="B1006" s="48">
        <v>10</v>
      </c>
      <c r="C1006" s="43">
        <v>23</v>
      </c>
      <c r="D1006" s="24" t="s">
        <v>688</v>
      </c>
      <c r="E1006" s="45">
        <v>14.92</v>
      </c>
      <c r="F1006" s="49" t="s">
        <v>6</v>
      </c>
    </row>
    <row r="1007" spans="1:7" x14ac:dyDescent="0.2">
      <c r="A1007" s="48">
        <v>2017</v>
      </c>
      <c r="B1007" s="48">
        <v>10</v>
      </c>
      <c r="C1007" s="43">
        <v>23</v>
      </c>
      <c r="D1007" s="24" t="s">
        <v>432</v>
      </c>
      <c r="E1007" s="45">
        <v>1.6</v>
      </c>
      <c r="F1007" s="49" t="s">
        <v>78</v>
      </c>
    </row>
    <row r="1008" spans="1:7" x14ac:dyDescent="0.2">
      <c r="A1008" s="48">
        <v>2017</v>
      </c>
      <c r="B1008" s="48">
        <v>10</v>
      </c>
      <c r="C1008" s="43">
        <v>23</v>
      </c>
      <c r="D1008" s="24" t="s">
        <v>593</v>
      </c>
      <c r="E1008" s="45">
        <v>20.329999999999998</v>
      </c>
      <c r="F1008" s="49" t="s">
        <v>3</v>
      </c>
    </row>
    <row r="1009" spans="1:7" x14ac:dyDescent="0.2">
      <c r="A1009" s="48">
        <v>2017</v>
      </c>
      <c r="B1009" s="48">
        <v>10</v>
      </c>
      <c r="C1009" s="43">
        <v>24</v>
      </c>
      <c r="D1009" s="24" t="s">
        <v>50</v>
      </c>
      <c r="E1009" s="45">
        <v>4.99</v>
      </c>
      <c r="F1009" s="49" t="s">
        <v>3</v>
      </c>
    </row>
    <row r="1010" spans="1:7" x14ac:dyDescent="0.2">
      <c r="A1010" s="48">
        <v>2017</v>
      </c>
      <c r="B1010" s="48">
        <v>10</v>
      </c>
      <c r="C1010" s="43">
        <v>24</v>
      </c>
      <c r="D1010" s="24" t="s">
        <v>492</v>
      </c>
      <c r="E1010" s="45">
        <v>1.46</v>
      </c>
      <c r="F1010" s="49" t="s">
        <v>78</v>
      </c>
    </row>
    <row r="1011" spans="1:7" x14ac:dyDescent="0.2">
      <c r="A1011" s="48">
        <v>2017</v>
      </c>
      <c r="B1011" s="48">
        <v>10</v>
      </c>
      <c r="C1011" s="43">
        <v>25</v>
      </c>
      <c r="D1011" s="24" t="s">
        <v>303</v>
      </c>
      <c r="E1011" s="45">
        <v>5.0999999999999996</v>
      </c>
      <c r="F1011" s="49" t="s">
        <v>8</v>
      </c>
    </row>
    <row r="1012" spans="1:7" x14ac:dyDescent="0.2">
      <c r="A1012" s="48">
        <v>2017</v>
      </c>
      <c r="B1012" s="48">
        <v>10</v>
      </c>
      <c r="C1012" s="43">
        <v>25</v>
      </c>
      <c r="D1012" s="24" t="s">
        <v>192</v>
      </c>
      <c r="E1012" s="45">
        <v>30</v>
      </c>
      <c r="F1012" s="49" t="s">
        <v>6</v>
      </c>
    </row>
    <row r="1013" spans="1:7" x14ac:dyDescent="0.2">
      <c r="A1013" s="48">
        <v>2017</v>
      </c>
      <c r="B1013" s="48">
        <v>10</v>
      </c>
      <c r="C1013" s="43">
        <v>26</v>
      </c>
      <c r="D1013" s="24" t="s">
        <v>492</v>
      </c>
      <c r="E1013" s="45">
        <v>1.46</v>
      </c>
      <c r="F1013" s="49" t="s">
        <v>78</v>
      </c>
    </row>
    <row r="1014" spans="1:7" x14ac:dyDescent="0.2">
      <c r="A1014" s="48">
        <v>2017</v>
      </c>
      <c r="B1014" s="48">
        <v>10</v>
      </c>
      <c r="C1014" s="43">
        <v>26</v>
      </c>
      <c r="D1014" s="24" t="s">
        <v>745</v>
      </c>
      <c r="E1014" s="45">
        <v>21.08</v>
      </c>
      <c r="F1014" s="49" t="s">
        <v>8</v>
      </c>
    </row>
    <row r="1015" spans="1:7" x14ac:dyDescent="0.2">
      <c r="A1015" s="48">
        <v>2017</v>
      </c>
      <c r="B1015" s="48">
        <v>10</v>
      </c>
      <c r="C1015" s="43">
        <v>26</v>
      </c>
      <c r="D1015" s="24" t="s">
        <v>746</v>
      </c>
      <c r="E1015" s="45">
        <v>9.93</v>
      </c>
      <c r="F1015" s="49" t="s">
        <v>816</v>
      </c>
    </row>
    <row r="1016" spans="1:7" x14ac:dyDescent="0.2">
      <c r="A1016" s="48">
        <v>2017</v>
      </c>
      <c r="B1016" s="48">
        <v>10</v>
      </c>
      <c r="C1016" s="43">
        <v>27</v>
      </c>
      <c r="D1016" s="24" t="s">
        <v>747</v>
      </c>
      <c r="E1016" s="45">
        <v>11.28</v>
      </c>
      <c r="F1016" s="49" t="s">
        <v>8</v>
      </c>
    </row>
    <row r="1017" spans="1:7" x14ac:dyDescent="0.2">
      <c r="A1017" s="48">
        <v>2017</v>
      </c>
      <c r="B1017" s="48">
        <v>10</v>
      </c>
      <c r="C1017" s="43">
        <v>27</v>
      </c>
      <c r="D1017" s="24" t="s">
        <v>742</v>
      </c>
      <c r="E1017" s="45">
        <v>25</v>
      </c>
      <c r="F1017" s="49" t="s">
        <v>125</v>
      </c>
    </row>
    <row r="1018" spans="1:7" x14ac:dyDescent="0.2">
      <c r="A1018" s="48">
        <v>2017</v>
      </c>
      <c r="B1018" s="48">
        <v>10</v>
      </c>
      <c r="C1018" s="43">
        <v>28</v>
      </c>
      <c r="D1018" s="24" t="s">
        <v>691</v>
      </c>
      <c r="E1018" s="45">
        <v>2.83</v>
      </c>
      <c r="F1018" s="49" t="s">
        <v>78</v>
      </c>
    </row>
    <row r="1019" spans="1:7" x14ac:dyDescent="0.2">
      <c r="A1019" s="48">
        <v>2017</v>
      </c>
      <c r="B1019" s="48">
        <v>10</v>
      </c>
      <c r="C1019" s="43">
        <v>28</v>
      </c>
      <c r="D1019" s="24" t="s">
        <v>396</v>
      </c>
      <c r="E1019" s="45">
        <f>37.67-20</f>
        <v>17.670000000000002</v>
      </c>
      <c r="F1019" s="49" t="s">
        <v>8</v>
      </c>
    </row>
    <row r="1020" spans="1:7" x14ac:dyDescent="0.2">
      <c r="A1020" s="48">
        <v>2017</v>
      </c>
      <c r="B1020" s="48">
        <v>10</v>
      </c>
      <c r="C1020" s="43">
        <v>29</v>
      </c>
      <c r="D1020" s="24" t="s">
        <v>748</v>
      </c>
      <c r="E1020" s="45">
        <v>35</v>
      </c>
      <c r="F1020" s="49" t="s">
        <v>28</v>
      </c>
      <c r="G1020" s="24" t="s">
        <v>749</v>
      </c>
    </row>
    <row r="1021" spans="1:7" x14ac:dyDescent="0.2">
      <c r="A1021" s="48">
        <v>2017</v>
      </c>
      <c r="B1021" s="48">
        <v>10</v>
      </c>
      <c r="C1021" s="43">
        <v>29</v>
      </c>
      <c r="D1021" s="24" t="s">
        <v>691</v>
      </c>
      <c r="E1021" s="45">
        <v>2.3199999999999998</v>
      </c>
      <c r="F1021" s="49" t="s">
        <v>78</v>
      </c>
    </row>
    <row r="1022" spans="1:7" x14ac:dyDescent="0.2">
      <c r="A1022" s="48">
        <v>2017</v>
      </c>
      <c r="B1022" s="48">
        <v>10</v>
      </c>
      <c r="C1022" s="43">
        <v>29</v>
      </c>
      <c r="D1022" s="24" t="s">
        <v>492</v>
      </c>
      <c r="E1022" s="45">
        <v>8.8699999999999992</v>
      </c>
      <c r="F1022" s="49" t="s">
        <v>8</v>
      </c>
    </row>
    <row r="1023" spans="1:7" x14ac:dyDescent="0.2">
      <c r="A1023" s="48">
        <v>2017</v>
      </c>
      <c r="B1023" s="48">
        <v>10</v>
      </c>
      <c r="C1023" s="43">
        <v>29</v>
      </c>
      <c r="D1023" s="24" t="s">
        <v>492</v>
      </c>
      <c r="E1023" s="45">
        <v>6.18</v>
      </c>
      <c r="F1023" s="49" t="s">
        <v>8</v>
      </c>
    </row>
    <row r="1024" spans="1:7" x14ac:dyDescent="0.2">
      <c r="A1024" s="48">
        <v>2017</v>
      </c>
      <c r="B1024" s="48">
        <v>10</v>
      </c>
      <c r="C1024" s="43">
        <v>30</v>
      </c>
      <c r="D1024" s="24" t="s">
        <v>492</v>
      </c>
      <c r="E1024" s="45">
        <v>1.46</v>
      </c>
      <c r="F1024" s="49" t="s">
        <v>78</v>
      </c>
    </row>
    <row r="1025" spans="1:7" x14ac:dyDescent="0.2">
      <c r="A1025" s="48">
        <v>2017</v>
      </c>
      <c r="B1025" s="48">
        <v>10</v>
      </c>
      <c r="C1025" s="43">
        <v>31</v>
      </c>
      <c r="D1025" s="24" t="s">
        <v>192</v>
      </c>
      <c r="E1025" s="45">
        <v>19.32</v>
      </c>
      <c r="F1025" s="49" t="s">
        <v>6</v>
      </c>
    </row>
    <row r="1026" spans="1:7" x14ac:dyDescent="0.2">
      <c r="A1026" s="48">
        <v>2017</v>
      </c>
      <c r="B1026" s="48">
        <v>10</v>
      </c>
      <c r="C1026" s="43">
        <v>31</v>
      </c>
      <c r="D1026" s="24" t="s">
        <v>750</v>
      </c>
      <c r="E1026" s="45">
        <v>11.02</v>
      </c>
      <c r="F1026" s="49" t="s">
        <v>8</v>
      </c>
    </row>
    <row r="1027" spans="1:7" x14ac:dyDescent="0.2">
      <c r="A1027" s="48">
        <v>2017</v>
      </c>
      <c r="B1027" s="48">
        <v>10</v>
      </c>
      <c r="C1027" s="43">
        <v>31</v>
      </c>
      <c r="D1027" s="24" t="s">
        <v>494</v>
      </c>
      <c r="E1027" s="45">
        <v>1.6</v>
      </c>
      <c r="F1027" s="49" t="s">
        <v>78</v>
      </c>
    </row>
    <row r="1028" spans="1:7" x14ac:dyDescent="0.2">
      <c r="A1028" s="48">
        <v>2017</v>
      </c>
      <c r="B1028" s="48">
        <v>10</v>
      </c>
      <c r="C1028" s="43">
        <v>31</v>
      </c>
      <c r="D1028" s="24" t="s">
        <v>76</v>
      </c>
      <c r="E1028" s="45">
        <f>79.04-40</f>
        <v>39.040000000000006</v>
      </c>
      <c r="F1028" s="49" t="s">
        <v>2</v>
      </c>
    </row>
    <row r="1029" spans="1:7" x14ac:dyDescent="0.2">
      <c r="A1029" s="48">
        <v>2017</v>
      </c>
      <c r="B1029" s="48">
        <v>11</v>
      </c>
      <c r="C1029" s="43">
        <v>1</v>
      </c>
      <c r="D1029" s="24" t="s">
        <v>498</v>
      </c>
      <c r="E1029" s="45">
        <v>88.36</v>
      </c>
      <c r="F1029" s="49" t="s">
        <v>497</v>
      </c>
    </row>
    <row r="1030" spans="1:7" x14ac:dyDescent="0.2">
      <c r="A1030" s="48">
        <v>2017</v>
      </c>
      <c r="B1030" s="48">
        <v>11</v>
      </c>
      <c r="C1030" s="43">
        <v>1</v>
      </c>
      <c r="D1030" s="24" t="s">
        <v>583</v>
      </c>
      <c r="E1030" s="45">
        <v>895</v>
      </c>
      <c r="F1030" s="49" t="s">
        <v>198</v>
      </c>
    </row>
    <row r="1031" spans="1:7" x14ac:dyDescent="0.2">
      <c r="A1031" s="48">
        <v>2017</v>
      </c>
      <c r="B1031" s="48">
        <v>11</v>
      </c>
      <c r="C1031" s="43">
        <v>1</v>
      </c>
      <c r="D1031" s="24" t="s">
        <v>82</v>
      </c>
      <c r="E1031" s="45">
        <v>1.6</v>
      </c>
      <c r="F1031" s="49" t="s">
        <v>78</v>
      </c>
    </row>
    <row r="1032" spans="1:7" x14ac:dyDescent="0.2">
      <c r="A1032" s="48">
        <v>2017</v>
      </c>
      <c r="B1032" s="48">
        <v>11</v>
      </c>
      <c r="C1032" s="43">
        <v>2</v>
      </c>
      <c r="D1032" s="24" t="s">
        <v>379</v>
      </c>
      <c r="E1032" s="45">
        <v>12.59</v>
      </c>
      <c r="F1032" s="49" t="s">
        <v>11</v>
      </c>
    </row>
    <row r="1033" spans="1:7" x14ac:dyDescent="0.2">
      <c r="A1033" s="48">
        <v>2017</v>
      </c>
      <c r="B1033" s="48">
        <v>11</v>
      </c>
      <c r="C1033" s="43">
        <v>2</v>
      </c>
      <c r="D1033" s="24" t="s">
        <v>751</v>
      </c>
      <c r="E1033" s="45">
        <v>28</v>
      </c>
      <c r="F1033" s="49" t="s">
        <v>28</v>
      </c>
    </row>
    <row r="1034" spans="1:7" x14ac:dyDescent="0.2">
      <c r="A1034" s="48">
        <v>2017</v>
      </c>
      <c r="B1034" s="48">
        <v>11</v>
      </c>
      <c r="C1034" s="43">
        <v>2</v>
      </c>
      <c r="D1034" s="24" t="s">
        <v>819</v>
      </c>
      <c r="E1034" s="45">
        <v>2.1</v>
      </c>
      <c r="F1034" s="49" t="s">
        <v>8</v>
      </c>
    </row>
    <row r="1035" spans="1:7" x14ac:dyDescent="0.2">
      <c r="A1035" s="48">
        <v>2017</v>
      </c>
      <c r="B1035" s="48">
        <v>11</v>
      </c>
      <c r="C1035" s="43">
        <v>2</v>
      </c>
      <c r="D1035" s="24" t="s">
        <v>752</v>
      </c>
      <c r="E1035" s="45">
        <v>3.87</v>
      </c>
      <c r="F1035" s="49" t="s">
        <v>8</v>
      </c>
    </row>
    <row r="1036" spans="1:7" x14ac:dyDescent="0.2">
      <c r="A1036" s="48">
        <v>2017</v>
      </c>
      <c r="B1036" s="48">
        <v>11</v>
      </c>
      <c r="C1036" s="43">
        <v>2</v>
      </c>
      <c r="D1036" s="24" t="s">
        <v>384</v>
      </c>
      <c r="E1036" s="45">
        <v>8.4</v>
      </c>
      <c r="F1036" s="49" t="s">
        <v>8</v>
      </c>
    </row>
    <row r="1037" spans="1:7" x14ac:dyDescent="0.2">
      <c r="A1037" s="48">
        <v>2017</v>
      </c>
      <c r="B1037" s="48">
        <v>11</v>
      </c>
      <c r="C1037" s="43">
        <v>2</v>
      </c>
      <c r="D1037" s="24" t="s">
        <v>379</v>
      </c>
      <c r="E1037" s="45">
        <v>14.92</v>
      </c>
      <c r="F1037" s="49" t="s">
        <v>11</v>
      </c>
    </row>
    <row r="1038" spans="1:7" x14ac:dyDescent="0.2">
      <c r="A1038" s="48">
        <v>2017</v>
      </c>
      <c r="B1038" s="48">
        <v>11</v>
      </c>
      <c r="C1038" s="43">
        <v>2</v>
      </c>
      <c r="D1038" s="24" t="s">
        <v>492</v>
      </c>
      <c r="E1038" s="45">
        <v>5.96</v>
      </c>
      <c r="F1038" s="52" t="s">
        <v>8</v>
      </c>
    </row>
    <row r="1039" spans="1:7" x14ac:dyDescent="0.2">
      <c r="A1039" s="48">
        <v>2017</v>
      </c>
      <c r="B1039" s="48">
        <v>11</v>
      </c>
      <c r="C1039" s="43">
        <v>3</v>
      </c>
      <c r="D1039" s="24" t="s">
        <v>820</v>
      </c>
      <c r="E1039" s="45">
        <v>4</v>
      </c>
      <c r="F1039" s="52" t="s">
        <v>816</v>
      </c>
      <c r="G1039" s="24" t="s">
        <v>821</v>
      </c>
    </row>
    <row r="1040" spans="1:7" x14ac:dyDescent="0.2">
      <c r="A1040" s="48">
        <v>2017</v>
      </c>
      <c r="B1040" s="48">
        <v>11</v>
      </c>
      <c r="C1040" s="43">
        <v>3</v>
      </c>
      <c r="D1040" s="24" t="s">
        <v>27</v>
      </c>
      <c r="E1040" s="45">
        <v>8.8000000000000007</v>
      </c>
      <c r="F1040" s="52" t="s">
        <v>28</v>
      </c>
    </row>
    <row r="1041" spans="1:6" x14ac:dyDescent="0.2">
      <c r="A1041" s="48">
        <v>2017</v>
      </c>
      <c r="B1041" s="48">
        <v>11</v>
      </c>
      <c r="C1041" s="43">
        <v>4</v>
      </c>
      <c r="D1041" s="24" t="s">
        <v>753</v>
      </c>
      <c r="E1041" s="45">
        <v>73.38</v>
      </c>
      <c r="F1041" s="52" t="s">
        <v>8</v>
      </c>
    </row>
    <row r="1042" spans="1:6" x14ac:dyDescent="0.2">
      <c r="A1042" s="48">
        <v>2017</v>
      </c>
      <c r="B1042" s="48">
        <v>11</v>
      </c>
      <c r="C1042" s="43">
        <v>4</v>
      </c>
      <c r="D1042" s="24" t="s">
        <v>754</v>
      </c>
      <c r="E1042" s="45">
        <v>22.54</v>
      </c>
      <c r="F1042" s="52" t="s">
        <v>8</v>
      </c>
    </row>
    <row r="1043" spans="1:6" x14ac:dyDescent="0.2">
      <c r="A1043" s="48">
        <v>2017</v>
      </c>
      <c r="B1043" s="48">
        <v>11</v>
      </c>
      <c r="C1043" s="43">
        <v>4</v>
      </c>
      <c r="D1043" s="24" t="s">
        <v>755</v>
      </c>
      <c r="E1043" s="45">
        <v>9.26</v>
      </c>
      <c r="F1043" s="52" t="s">
        <v>8</v>
      </c>
    </row>
    <row r="1044" spans="1:6" x14ac:dyDescent="0.2">
      <c r="A1044" s="48">
        <v>2017</v>
      </c>
      <c r="B1044" s="48">
        <v>11</v>
      </c>
      <c r="C1044" s="43">
        <v>5</v>
      </c>
      <c r="D1044" s="24" t="s">
        <v>756</v>
      </c>
      <c r="E1044" s="45">
        <v>7.33</v>
      </c>
      <c r="F1044" s="52" t="s">
        <v>8</v>
      </c>
    </row>
    <row r="1045" spans="1:6" x14ac:dyDescent="0.2">
      <c r="A1045" s="48">
        <v>2017</v>
      </c>
      <c r="B1045" s="48">
        <v>11</v>
      </c>
      <c r="C1045" s="43">
        <v>6</v>
      </c>
      <c r="D1045" s="24" t="s">
        <v>432</v>
      </c>
      <c r="E1045" s="45">
        <v>1.6</v>
      </c>
      <c r="F1045" s="52" t="s">
        <v>78</v>
      </c>
    </row>
    <row r="1046" spans="1:6" x14ac:dyDescent="0.2">
      <c r="A1046" s="48">
        <v>2017</v>
      </c>
      <c r="B1046" s="48">
        <v>11</v>
      </c>
      <c r="C1046" s="43">
        <v>6</v>
      </c>
      <c r="D1046" s="24" t="s">
        <v>494</v>
      </c>
      <c r="E1046" s="45">
        <v>7.3</v>
      </c>
      <c r="F1046" s="52" t="s">
        <v>8</v>
      </c>
    </row>
    <row r="1047" spans="1:6" x14ac:dyDescent="0.2">
      <c r="A1047" s="48">
        <v>2017</v>
      </c>
      <c r="B1047" s="48">
        <v>11</v>
      </c>
      <c r="C1047" s="43">
        <v>6</v>
      </c>
      <c r="D1047" s="24" t="s">
        <v>770</v>
      </c>
      <c r="E1047" s="45">
        <v>6</v>
      </c>
      <c r="F1047" s="52" t="s">
        <v>11</v>
      </c>
    </row>
    <row r="1048" spans="1:6" x14ac:dyDescent="0.2">
      <c r="A1048" s="48">
        <v>2017</v>
      </c>
      <c r="B1048" s="48">
        <v>11</v>
      </c>
      <c r="C1048" s="43">
        <v>7</v>
      </c>
      <c r="D1048" s="24" t="s">
        <v>492</v>
      </c>
      <c r="E1048" s="45">
        <v>6.98</v>
      </c>
      <c r="F1048" s="52" t="s">
        <v>8</v>
      </c>
    </row>
    <row r="1049" spans="1:6" x14ac:dyDescent="0.2">
      <c r="A1049" s="48">
        <v>2017</v>
      </c>
      <c r="B1049" s="48">
        <v>11</v>
      </c>
      <c r="C1049" s="43">
        <v>7</v>
      </c>
      <c r="D1049" s="24" t="s">
        <v>492</v>
      </c>
      <c r="E1049" s="45">
        <v>1.46</v>
      </c>
      <c r="F1049" s="52" t="s">
        <v>78</v>
      </c>
    </row>
    <row r="1050" spans="1:6" x14ac:dyDescent="0.2">
      <c r="A1050" s="48">
        <v>2017</v>
      </c>
      <c r="B1050" s="48">
        <v>11</v>
      </c>
      <c r="C1050" s="43">
        <v>8</v>
      </c>
      <c r="D1050" s="24" t="s">
        <v>492</v>
      </c>
      <c r="E1050" s="45">
        <v>1.46</v>
      </c>
      <c r="F1050" s="52" t="s">
        <v>78</v>
      </c>
    </row>
    <row r="1051" spans="1:6" x14ac:dyDescent="0.2">
      <c r="A1051" s="48">
        <v>2017</v>
      </c>
      <c r="B1051" s="48">
        <v>11</v>
      </c>
      <c r="C1051" s="43">
        <v>8</v>
      </c>
      <c r="D1051" s="24" t="s">
        <v>470</v>
      </c>
      <c r="E1051" s="45">
        <v>12.18</v>
      </c>
      <c r="F1051" s="52" t="s">
        <v>8</v>
      </c>
    </row>
    <row r="1052" spans="1:6" x14ac:dyDescent="0.2">
      <c r="A1052" s="48">
        <v>2017</v>
      </c>
      <c r="B1052" s="48">
        <v>11</v>
      </c>
      <c r="C1052" s="43">
        <v>8</v>
      </c>
      <c r="D1052" s="24" t="s">
        <v>31</v>
      </c>
      <c r="E1052" s="45">
        <v>6.75</v>
      </c>
      <c r="F1052" s="52" t="s">
        <v>6</v>
      </c>
    </row>
    <row r="1053" spans="1:6" x14ac:dyDescent="0.2">
      <c r="A1053" s="48">
        <v>2017</v>
      </c>
      <c r="B1053" s="48">
        <v>11</v>
      </c>
      <c r="C1053" s="43">
        <v>8</v>
      </c>
      <c r="D1053" s="24" t="s">
        <v>779</v>
      </c>
      <c r="E1053" s="45">
        <v>20</v>
      </c>
      <c r="F1053" s="52" t="s">
        <v>7</v>
      </c>
    </row>
    <row r="1054" spans="1:6" x14ac:dyDescent="0.2">
      <c r="A1054" s="48">
        <v>2017</v>
      </c>
      <c r="B1054" s="48">
        <v>11</v>
      </c>
      <c r="C1054" s="43">
        <v>9</v>
      </c>
      <c r="D1054" s="24" t="s">
        <v>432</v>
      </c>
      <c r="E1054" s="45">
        <v>1.6</v>
      </c>
      <c r="F1054" s="52" t="s">
        <v>78</v>
      </c>
    </row>
    <row r="1055" spans="1:6" x14ac:dyDescent="0.2">
      <c r="A1055" s="48">
        <v>2017</v>
      </c>
      <c r="B1055" s="48">
        <v>11</v>
      </c>
      <c r="C1055" s="43">
        <v>9</v>
      </c>
      <c r="D1055" s="24" t="s">
        <v>494</v>
      </c>
      <c r="E1055" s="45">
        <v>6.7</v>
      </c>
      <c r="F1055" s="52" t="s">
        <v>8</v>
      </c>
    </row>
    <row r="1056" spans="1:6" x14ac:dyDescent="0.2">
      <c r="A1056" s="48">
        <v>2017</v>
      </c>
      <c r="B1056" s="48">
        <v>11</v>
      </c>
      <c r="C1056" s="43">
        <v>10</v>
      </c>
      <c r="D1056" s="24" t="s">
        <v>771</v>
      </c>
      <c r="E1056" s="45">
        <v>55.98</v>
      </c>
      <c r="F1056" s="52" t="s">
        <v>13</v>
      </c>
    </row>
    <row r="1057" spans="1:7" x14ac:dyDescent="0.2">
      <c r="A1057" s="48">
        <v>2017</v>
      </c>
      <c r="B1057" s="48">
        <v>11</v>
      </c>
      <c r="C1057" s="43">
        <v>10</v>
      </c>
      <c r="D1057" s="24" t="s">
        <v>688</v>
      </c>
      <c r="E1057" s="45">
        <v>24.38</v>
      </c>
      <c r="F1057" s="52" t="s">
        <v>6</v>
      </c>
    </row>
    <row r="1058" spans="1:7" x14ac:dyDescent="0.2">
      <c r="A1058" s="48">
        <v>2017</v>
      </c>
      <c r="B1058" s="48">
        <v>11</v>
      </c>
      <c r="C1058" s="43">
        <v>10</v>
      </c>
      <c r="D1058" s="24" t="s">
        <v>432</v>
      </c>
      <c r="E1058" s="45">
        <v>1.6</v>
      </c>
      <c r="F1058" s="52" t="s">
        <v>78</v>
      </c>
    </row>
    <row r="1059" spans="1:7" x14ac:dyDescent="0.2">
      <c r="A1059" s="48">
        <v>2017</v>
      </c>
      <c r="B1059" s="48">
        <v>11</v>
      </c>
      <c r="C1059" s="43">
        <v>10</v>
      </c>
      <c r="D1059" s="24" t="s">
        <v>27</v>
      </c>
      <c r="E1059" s="45">
        <v>15.95</v>
      </c>
      <c r="F1059" s="52" t="s">
        <v>28</v>
      </c>
    </row>
    <row r="1060" spans="1:7" x14ac:dyDescent="0.2">
      <c r="A1060" s="48">
        <v>2017</v>
      </c>
      <c r="B1060" s="48">
        <v>11</v>
      </c>
      <c r="C1060" s="43">
        <v>10</v>
      </c>
      <c r="D1060" s="24" t="s">
        <v>183</v>
      </c>
      <c r="E1060" s="45">
        <v>6.5</v>
      </c>
      <c r="F1060" s="52" t="s">
        <v>8</v>
      </c>
    </row>
    <row r="1061" spans="1:7" x14ac:dyDescent="0.2">
      <c r="A1061" s="48">
        <v>2017</v>
      </c>
      <c r="B1061" s="48">
        <v>11</v>
      </c>
      <c r="C1061" s="43">
        <v>10</v>
      </c>
      <c r="D1061" s="24" t="s">
        <v>314</v>
      </c>
      <c r="E1061" s="45">
        <v>38.42</v>
      </c>
      <c r="F1061" s="52" t="s">
        <v>21</v>
      </c>
    </row>
    <row r="1062" spans="1:7" x14ac:dyDescent="0.2">
      <c r="A1062" s="48">
        <v>2017</v>
      </c>
      <c r="B1062" s="48">
        <v>11</v>
      </c>
      <c r="C1062" s="43">
        <v>10</v>
      </c>
      <c r="D1062" s="24" t="s">
        <v>288</v>
      </c>
      <c r="E1062" s="45">
        <v>1.7</v>
      </c>
      <c r="F1062" s="52" t="s">
        <v>21</v>
      </c>
    </row>
    <row r="1063" spans="1:7" x14ac:dyDescent="0.2">
      <c r="A1063" s="48">
        <v>2017</v>
      </c>
      <c r="B1063" s="48">
        <v>11</v>
      </c>
      <c r="C1063" s="43">
        <v>10</v>
      </c>
      <c r="D1063" s="24" t="s">
        <v>757</v>
      </c>
      <c r="E1063" s="45">
        <v>55.97</v>
      </c>
      <c r="F1063" s="52" t="s">
        <v>7</v>
      </c>
      <c r="G1063" s="24" t="s">
        <v>758</v>
      </c>
    </row>
    <row r="1064" spans="1:7" x14ac:dyDescent="0.2">
      <c r="A1064" s="48">
        <v>2017</v>
      </c>
      <c r="B1064" s="48">
        <v>11</v>
      </c>
      <c r="C1064" s="43">
        <v>10</v>
      </c>
      <c r="D1064" s="24" t="s">
        <v>509</v>
      </c>
      <c r="E1064" s="45">
        <v>4.5999999999999996</v>
      </c>
      <c r="F1064" s="49" t="s">
        <v>8</v>
      </c>
    </row>
    <row r="1065" spans="1:7" x14ac:dyDescent="0.2">
      <c r="A1065" s="48">
        <v>2017</v>
      </c>
      <c r="B1065" s="48">
        <v>11</v>
      </c>
      <c r="C1065" s="43">
        <v>11</v>
      </c>
      <c r="D1065" s="24" t="s">
        <v>759</v>
      </c>
      <c r="E1065" s="45">
        <v>34.5</v>
      </c>
      <c r="F1065" s="52" t="s">
        <v>8</v>
      </c>
    </row>
    <row r="1066" spans="1:7" x14ac:dyDescent="0.2">
      <c r="A1066" s="48">
        <v>2017</v>
      </c>
      <c r="B1066" s="48">
        <v>11</v>
      </c>
      <c r="C1066" s="43">
        <v>12</v>
      </c>
      <c r="D1066" s="24" t="s">
        <v>688</v>
      </c>
      <c r="E1066" s="45">
        <v>11.03</v>
      </c>
      <c r="F1066" s="52" t="s">
        <v>6</v>
      </c>
    </row>
    <row r="1067" spans="1:7" x14ac:dyDescent="0.2">
      <c r="A1067" s="48">
        <v>2017</v>
      </c>
      <c r="B1067" s="48">
        <v>11</v>
      </c>
      <c r="C1067" s="43">
        <v>12</v>
      </c>
      <c r="D1067" s="24" t="s">
        <v>682</v>
      </c>
      <c r="E1067" s="45">
        <v>34.71</v>
      </c>
      <c r="F1067" s="52" t="s">
        <v>8</v>
      </c>
    </row>
    <row r="1068" spans="1:7" x14ac:dyDescent="0.2">
      <c r="A1068" s="48">
        <v>2017</v>
      </c>
      <c r="B1068" s="48">
        <v>11</v>
      </c>
      <c r="C1068" s="43">
        <v>13</v>
      </c>
      <c r="D1068" s="24" t="s">
        <v>384</v>
      </c>
      <c r="E1068" s="45">
        <v>7.3</v>
      </c>
      <c r="F1068" s="52" t="s">
        <v>8</v>
      </c>
    </row>
    <row r="1069" spans="1:7" x14ac:dyDescent="0.2">
      <c r="A1069" s="48">
        <v>2017</v>
      </c>
      <c r="B1069" s="48">
        <v>11</v>
      </c>
      <c r="C1069" s="43">
        <v>13</v>
      </c>
      <c r="D1069" s="24" t="s">
        <v>432</v>
      </c>
      <c r="E1069" s="45">
        <v>1.6</v>
      </c>
      <c r="F1069" s="52" t="s">
        <v>78</v>
      </c>
    </row>
    <row r="1070" spans="1:7" x14ac:dyDescent="0.2">
      <c r="A1070" s="87">
        <v>2017</v>
      </c>
      <c r="B1070" s="87">
        <v>11</v>
      </c>
      <c r="C1070" s="88">
        <v>14</v>
      </c>
      <c r="D1070" s="89" t="s">
        <v>760</v>
      </c>
      <c r="E1070" s="90">
        <f>350-155.32-150</f>
        <v>44.680000000000007</v>
      </c>
      <c r="F1070" s="117" t="s">
        <v>7</v>
      </c>
      <c r="G1070" s="89" t="s">
        <v>970</v>
      </c>
    </row>
    <row r="1071" spans="1:7" x14ac:dyDescent="0.2">
      <c r="A1071" s="48">
        <v>2017</v>
      </c>
      <c r="B1071" s="48">
        <v>11</v>
      </c>
      <c r="C1071" s="43">
        <v>14</v>
      </c>
      <c r="D1071" s="24" t="s">
        <v>432</v>
      </c>
      <c r="E1071" s="45">
        <v>1.6</v>
      </c>
      <c r="F1071" s="52" t="s">
        <v>78</v>
      </c>
    </row>
    <row r="1072" spans="1:7" x14ac:dyDescent="0.2">
      <c r="A1072" s="48">
        <v>2017</v>
      </c>
      <c r="B1072" s="48">
        <v>11</v>
      </c>
      <c r="C1072" s="43">
        <v>15</v>
      </c>
      <c r="D1072" s="24" t="s">
        <v>470</v>
      </c>
      <c r="E1072" s="45">
        <v>11.84</v>
      </c>
      <c r="F1072" s="52" t="s">
        <v>8</v>
      </c>
    </row>
    <row r="1073" spans="1:7" x14ac:dyDescent="0.2">
      <c r="A1073" s="48">
        <v>2017</v>
      </c>
      <c r="B1073" s="48">
        <v>11</v>
      </c>
      <c r="C1073" s="43">
        <v>15</v>
      </c>
      <c r="D1073" s="24" t="s">
        <v>183</v>
      </c>
      <c r="E1073" s="45">
        <v>1.51</v>
      </c>
      <c r="F1073" s="52" t="s">
        <v>78</v>
      </c>
    </row>
    <row r="1074" spans="1:7" x14ac:dyDescent="0.2">
      <c r="A1074" s="48">
        <v>2017</v>
      </c>
      <c r="B1074" s="48">
        <v>11</v>
      </c>
      <c r="C1074" s="43">
        <v>16</v>
      </c>
      <c r="D1074" s="24" t="s">
        <v>700</v>
      </c>
      <c r="E1074" s="45">
        <v>7.85</v>
      </c>
      <c r="F1074" s="52" t="s">
        <v>32</v>
      </c>
    </row>
    <row r="1075" spans="1:7" x14ac:dyDescent="0.2">
      <c r="A1075" s="48">
        <v>2017</v>
      </c>
      <c r="B1075" s="48">
        <v>11</v>
      </c>
      <c r="C1075" s="43">
        <v>16</v>
      </c>
      <c r="D1075" s="24" t="s">
        <v>470</v>
      </c>
      <c r="E1075" s="45">
        <v>10.71</v>
      </c>
      <c r="F1075" s="52" t="s">
        <v>8</v>
      </c>
    </row>
    <row r="1076" spans="1:7" x14ac:dyDescent="0.2">
      <c r="A1076" s="48">
        <v>2017</v>
      </c>
      <c r="B1076" s="48">
        <v>11</v>
      </c>
      <c r="C1076" s="43">
        <v>16</v>
      </c>
      <c r="D1076" s="24" t="s">
        <v>761</v>
      </c>
      <c r="E1076" s="45">
        <v>9.3000000000000007</v>
      </c>
      <c r="F1076" s="52" t="s">
        <v>28</v>
      </c>
    </row>
    <row r="1077" spans="1:7" x14ac:dyDescent="0.2">
      <c r="A1077" s="48">
        <v>2017</v>
      </c>
      <c r="B1077" s="48">
        <v>11</v>
      </c>
      <c r="C1077" s="43">
        <v>18</v>
      </c>
      <c r="D1077" s="24" t="s">
        <v>544</v>
      </c>
      <c r="E1077" s="45">
        <v>22.06</v>
      </c>
      <c r="F1077" s="52" t="s">
        <v>8</v>
      </c>
    </row>
    <row r="1078" spans="1:7" x14ac:dyDescent="0.2">
      <c r="A1078" s="48">
        <v>2017</v>
      </c>
      <c r="B1078" s="48">
        <v>11</v>
      </c>
      <c r="C1078" s="43">
        <v>19</v>
      </c>
      <c r="D1078" s="24" t="s">
        <v>688</v>
      </c>
      <c r="E1078" s="45">
        <v>4.99</v>
      </c>
      <c r="F1078" s="52" t="s">
        <v>6</v>
      </c>
    </row>
    <row r="1079" spans="1:7" x14ac:dyDescent="0.2">
      <c r="A1079" s="48">
        <v>2017</v>
      </c>
      <c r="B1079" s="48">
        <v>11</v>
      </c>
      <c r="C1079" s="43">
        <v>19</v>
      </c>
      <c r="D1079" s="24" t="s">
        <v>688</v>
      </c>
      <c r="E1079" s="45">
        <v>47.09</v>
      </c>
      <c r="F1079" s="52" t="s">
        <v>6</v>
      </c>
    </row>
    <row r="1080" spans="1:7" x14ac:dyDescent="0.2">
      <c r="A1080" s="48">
        <v>2017</v>
      </c>
      <c r="B1080" s="48">
        <v>11</v>
      </c>
      <c r="C1080" s="43">
        <v>19</v>
      </c>
      <c r="D1080" s="24" t="s">
        <v>183</v>
      </c>
      <c r="E1080" s="45">
        <v>1.8</v>
      </c>
      <c r="F1080" s="52" t="s">
        <v>78</v>
      </c>
    </row>
    <row r="1081" spans="1:7" x14ac:dyDescent="0.2">
      <c r="A1081" s="48">
        <v>2017</v>
      </c>
      <c r="B1081" s="48">
        <v>11</v>
      </c>
      <c r="C1081" s="43">
        <v>20</v>
      </c>
      <c r="D1081" s="24" t="s">
        <v>492</v>
      </c>
      <c r="E1081" s="45">
        <v>3.45</v>
      </c>
      <c r="F1081" s="52" t="s">
        <v>8</v>
      </c>
    </row>
    <row r="1082" spans="1:7" x14ac:dyDescent="0.2">
      <c r="A1082" s="48">
        <v>2017</v>
      </c>
      <c r="B1082" s="48">
        <v>11</v>
      </c>
      <c r="C1082" s="43">
        <v>20</v>
      </c>
      <c r="D1082" s="24" t="s">
        <v>762</v>
      </c>
      <c r="E1082" s="90">
        <f>53.01-17-17</f>
        <v>19.009999999999998</v>
      </c>
      <c r="F1082" s="52" t="s">
        <v>8</v>
      </c>
      <c r="G1082" s="24" t="s">
        <v>777</v>
      </c>
    </row>
    <row r="1083" spans="1:7" x14ac:dyDescent="0.2">
      <c r="A1083" s="48">
        <v>2017</v>
      </c>
      <c r="B1083" s="48">
        <v>11</v>
      </c>
      <c r="C1083" s="43">
        <v>20</v>
      </c>
      <c r="D1083" s="24" t="s">
        <v>432</v>
      </c>
      <c r="E1083" s="45">
        <v>1.6</v>
      </c>
      <c r="F1083" s="52" t="s">
        <v>78</v>
      </c>
    </row>
    <row r="1084" spans="1:7" x14ac:dyDescent="0.2">
      <c r="A1084" s="48">
        <v>2017</v>
      </c>
      <c r="B1084" s="48">
        <v>11</v>
      </c>
      <c r="C1084" s="43">
        <v>20</v>
      </c>
      <c r="D1084" s="24" t="s">
        <v>772</v>
      </c>
      <c r="E1084" s="45">
        <v>110</v>
      </c>
      <c r="F1084" s="52" t="s">
        <v>125</v>
      </c>
      <c r="G1084" s="24" t="s">
        <v>773</v>
      </c>
    </row>
    <row r="1085" spans="1:7" x14ac:dyDescent="0.2">
      <c r="A1085" s="48">
        <v>2017</v>
      </c>
      <c r="B1085" s="48">
        <v>11</v>
      </c>
      <c r="C1085" s="43">
        <v>21</v>
      </c>
      <c r="D1085" s="24" t="s">
        <v>432</v>
      </c>
      <c r="E1085" s="45">
        <v>1.6</v>
      </c>
      <c r="F1085" s="52" t="s">
        <v>78</v>
      </c>
    </row>
    <row r="1086" spans="1:7" x14ac:dyDescent="0.2">
      <c r="A1086" s="48">
        <v>2017</v>
      </c>
      <c r="B1086" s="48">
        <v>11</v>
      </c>
      <c r="C1086" s="43">
        <v>21</v>
      </c>
      <c r="D1086" s="24" t="s">
        <v>492</v>
      </c>
      <c r="E1086" s="45">
        <v>6.98</v>
      </c>
      <c r="F1086" s="52" t="s">
        <v>8</v>
      </c>
    </row>
    <row r="1087" spans="1:7" x14ac:dyDescent="0.2">
      <c r="A1087" s="48">
        <v>2017</v>
      </c>
      <c r="B1087" s="48">
        <v>11</v>
      </c>
      <c r="C1087" s="43">
        <v>23</v>
      </c>
      <c r="D1087" s="24" t="s">
        <v>432</v>
      </c>
      <c r="E1087" s="45">
        <v>1.6</v>
      </c>
      <c r="F1087" s="52" t="s">
        <v>78</v>
      </c>
    </row>
    <row r="1088" spans="1:7" x14ac:dyDescent="0.2">
      <c r="A1088" s="48">
        <v>2017</v>
      </c>
      <c r="B1088" s="48">
        <v>11</v>
      </c>
      <c r="C1088" s="43">
        <v>23</v>
      </c>
      <c r="D1088" s="24" t="s">
        <v>492</v>
      </c>
      <c r="E1088" s="45">
        <v>6.98</v>
      </c>
      <c r="F1088" s="52" t="s">
        <v>8</v>
      </c>
    </row>
    <row r="1089" spans="1:7" x14ac:dyDescent="0.2">
      <c r="A1089" s="48">
        <v>2017</v>
      </c>
      <c r="B1089" s="48">
        <v>11</v>
      </c>
      <c r="C1089" s="43">
        <v>24</v>
      </c>
      <c r="D1089" s="24" t="s">
        <v>492</v>
      </c>
      <c r="E1089" s="45">
        <v>2.09</v>
      </c>
      <c r="F1089" s="52" t="s">
        <v>78</v>
      </c>
    </row>
    <row r="1090" spans="1:7" x14ac:dyDescent="0.2">
      <c r="A1090" s="48">
        <v>2017</v>
      </c>
      <c r="B1090" s="48">
        <v>11</v>
      </c>
      <c r="C1090" s="43">
        <v>24</v>
      </c>
      <c r="D1090" s="24" t="s">
        <v>432</v>
      </c>
      <c r="E1090" s="45">
        <v>1.6</v>
      </c>
      <c r="F1090" s="52" t="s">
        <v>78</v>
      </c>
    </row>
    <row r="1091" spans="1:7" x14ac:dyDescent="0.2">
      <c r="A1091" s="48">
        <v>2017</v>
      </c>
      <c r="B1091" s="48">
        <v>11</v>
      </c>
      <c r="C1091" s="43">
        <v>24</v>
      </c>
      <c r="D1091" s="24" t="s">
        <v>50</v>
      </c>
      <c r="E1091" s="45">
        <v>4.99</v>
      </c>
      <c r="F1091" s="52" t="s">
        <v>3</v>
      </c>
    </row>
    <row r="1092" spans="1:7" x14ac:dyDescent="0.2">
      <c r="A1092" s="48">
        <v>2017</v>
      </c>
      <c r="B1092" s="48">
        <v>11</v>
      </c>
      <c r="C1092" s="43">
        <v>25</v>
      </c>
      <c r="D1092" s="24" t="s">
        <v>192</v>
      </c>
      <c r="E1092" s="45">
        <v>5.64</v>
      </c>
      <c r="F1092" s="52" t="s">
        <v>6</v>
      </c>
    </row>
    <row r="1093" spans="1:7" x14ac:dyDescent="0.2">
      <c r="A1093" s="48">
        <v>2017</v>
      </c>
      <c r="B1093" s="48">
        <v>11</v>
      </c>
      <c r="C1093" s="43">
        <v>25</v>
      </c>
      <c r="D1093" s="24" t="s">
        <v>183</v>
      </c>
      <c r="E1093" s="45">
        <v>4.2699999999999996</v>
      </c>
      <c r="F1093" s="52" t="s">
        <v>8</v>
      </c>
    </row>
    <row r="1094" spans="1:7" x14ac:dyDescent="0.2">
      <c r="A1094" s="48">
        <v>2017</v>
      </c>
      <c r="B1094" s="48">
        <v>11</v>
      </c>
      <c r="C1094" s="43">
        <v>25</v>
      </c>
      <c r="D1094" s="24" t="s">
        <v>316</v>
      </c>
      <c r="E1094" s="90">
        <f>56.38-41</f>
        <v>15.380000000000003</v>
      </c>
      <c r="F1094" s="52" t="s">
        <v>8</v>
      </c>
      <c r="G1094" s="24" t="s">
        <v>774</v>
      </c>
    </row>
    <row r="1095" spans="1:7" x14ac:dyDescent="0.2">
      <c r="A1095" s="48">
        <v>2017</v>
      </c>
      <c r="B1095" s="48">
        <v>11</v>
      </c>
      <c r="C1095" s="43">
        <v>25</v>
      </c>
      <c r="D1095" s="24" t="s">
        <v>688</v>
      </c>
      <c r="E1095" s="45">
        <v>30.81</v>
      </c>
      <c r="F1095" s="52" t="s">
        <v>6</v>
      </c>
    </row>
    <row r="1096" spans="1:7" x14ac:dyDescent="0.2">
      <c r="A1096" s="48">
        <v>2017</v>
      </c>
      <c r="B1096" s="48">
        <v>11</v>
      </c>
      <c r="C1096" s="43">
        <v>26</v>
      </c>
      <c r="D1096" s="24" t="s">
        <v>470</v>
      </c>
      <c r="E1096" s="45">
        <v>24.59</v>
      </c>
      <c r="F1096" s="52" t="s">
        <v>8</v>
      </c>
    </row>
    <row r="1097" spans="1:7" x14ac:dyDescent="0.2">
      <c r="A1097" s="48">
        <v>2017</v>
      </c>
      <c r="B1097" s="48">
        <v>11</v>
      </c>
      <c r="C1097" s="43">
        <v>27</v>
      </c>
      <c r="D1097" s="24" t="s">
        <v>379</v>
      </c>
      <c r="E1097" s="45">
        <v>11.75</v>
      </c>
      <c r="F1097" s="52" t="s">
        <v>11</v>
      </c>
    </row>
    <row r="1098" spans="1:7" x14ac:dyDescent="0.2">
      <c r="A1098" s="48">
        <v>2017</v>
      </c>
      <c r="B1098" s="48">
        <v>11</v>
      </c>
      <c r="C1098" s="43">
        <v>27</v>
      </c>
      <c r="D1098" s="24" t="s">
        <v>183</v>
      </c>
      <c r="E1098" s="45">
        <v>1.51</v>
      </c>
      <c r="F1098" s="52" t="s">
        <v>78</v>
      </c>
    </row>
    <row r="1099" spans="1:7" x14ac:dyDescent="0.2">
      <c r="A1099" s="48">
        <v>2017</v>
      </c>
      <c r="B1099" s="48">
        <v>11</v>
      </c>
      <c r="C1099" s="43">
        <v>27</v>
      </c>
      <c r="D1099" s="24" t="s">
        <v>755</v>
      </c>
      <c r="E1099" s="45">
        <v>16.100000000000001</v>
      </c>
      <c r="F1099" s="52" t="s">
        <v>8</v>
      </c>
    </row>
    <row r="1100" spans="1:7" x14ac:dyDescent="0.2">
      <c r="A1100" s="48">
        <v>2017</v>
      </c>
      <c r="B1100" s="48">
        <v>11</v>
      </c>
      <c r="C1100" s="43">
        <v>28</v>
      </c>
      <c r="D1100" s="24" t="s">
        <v>763</v>
      </c>
      <c r="E1100" s="45">
        <v>11.17</v>
      </c>
      <c r="F1100" s="52" t="s">
        <v>8</v>
      </c>
    </row>
    <row r="1101" spans="1:7" x14ac:dyDescent="0.2">
      <c r="A1101" s="48">
        <v>2017</v>
      </c>
      <c r="B1101" s="48">
        <v>11</v>
      </c>
      <c r="C1101" s="43">
        <v>28</v>
      </c>
      <c r="D1101" s="24" t="s">
        <v>764</v>
      </c>
      <c r="E1101" s="45">
        <v>13.55</v>
      </c>
      <c r="F1101" s="52" t="s">
        <v>11</v>
      </c>
    </row>
    <row r="1102" spans="1:7" x14ac:dyDescent="0.2">
      <c r="A1102" s="48">
        <v>2017</v>
      </c>
      <c r="B1102" s="48">
        <v>11</v>
      </c>
      <c r="C1102" s="43">
        <v>28</v>
      </c>
      <c r="D1102" s="24" t="s">
        <v>76</v>
      </c>
      <c r="E1102" s="45">
        <f>79.04-40</f>
        <v>39.040000000000006</v>
      </c>
      <c r="F1102" s="52" t="s">
        <v>2</v>
      </c>
      <c r="G1102" s="24" t="s">
        <v>765</v>
      </c>
    </row>
    <row r="1103" spans="1:7" x14ac:dyDescent="0.2">
      <c r="A1103" s="48">
        <v>2017</v>
      </c>
      <c r="B1103" s="48">
        <v>11</v>
      </c>
      <c r="C1103" s="43">
        <v>28</v>
      </c>
      <c r="D1103" s="24" t="s">
        <v>778</v>
      </c>
      <c r="E1103" s="45">
        <v>3.25</v>
      </c>
      <c r="F1103" s="52" t="s">
        <v>11</v>
      </c>
    </row>
    <row r="1104" spans="1:7" x14ac:dyDescent="0.2">
      <c r="A1104" s="48">
        <v>2017</v>
      </c>
      <c r="B1104" s="48">
        <v>11</v>
      </c>
      <c r="C1104" s="43">
        <v>29</v>
      </c>
      <c r="D1104" s="24" t="s">
        <v>432</v>
      </c>
      <c r="E1104" s="45">
        <v>1.6</v>
      </c>
      <c r="F1104" s="52" t="s">
        <v>78</v>
      </c>
    </row>
    <row r="1105" spans="1:7" x14ac:dyDescent="0.2">
      <c r="A1105" s="48">
        <v>2017</v>
      </c>
      <c r="B1105" s="48">
        <v>11</v>
      </c>
      <c r="C1105" s="43">
        <v>29</v>
      </c>
      <c r="D1105" s="24" t="s">
        <v>775</v>
      </c>
      <c r="E1105" s="45">
        <v>5</v>
      </c>
      <c r="F1105" s="52" t="s">
        <v>125</v>
      </c>
      <c r="G1105" s="24" t="s">
        <v>776</v>
      </c>
    </row>
    <row r="1106" spans="1:7" x14ac:dyDescent="0.2">
      <c r="A1106" s="48">
        <v>2017</v>
      </c>
      <c r="B1106" s="48">
        <v>11</v>
      </c>
      <c r="C1106" s="43">
        <v>29</v>
      </c>
      <c r="D1106" s="24" t="s">
        <v>492</v>
      </c>
      <c r="E1106" s="45">
        <v>2.82</v>
      </c>
      <c r="F1106" s="52" t="s">
        <v>8</v>
      </c>
    </row>
    <row r="1107" spans="1:7" x14ac:dyDescent="0.2">
      <c r="A1107" s="48">
        <v>2017</v>
      </c>
      <c r="B1107" s="48">
        <v>11</v>
      </c>
      <c r="C1107" s="43">
        <v>30</v>
      </c>
      <c r="D1107" s="24" t="s">
        <v>492</v>
      </c>
      <c r="E1107" s="45">
        <v>8.11</v>
      </c>
      <c r="F1107" s="52" t="s">
        <v>8</v>
      </c>
    </row>
    <row r="1108" spans="1:7" x14ac:dyDescent="0.2">
      <c r="A1108" s="48">
        <v>2017</v>
      </c>
      <c r="B1108" s="48">
        <v>11</v>
      </c>
      <c r="C1108" s="43">
        <v>30</v>
      </c>
      <c r="D1108" s="24" t="s">
        <v>432</v>
      </c>
      <c r="E1108" s="45">
        <v>1.6</v>
      </c>
      <c r="F1108" s="52" t="s">
        <v>78</v>
      </c>
    </row>
    <row r="1109" spans="1:7" x14ac:dyDescent="0.2">
      <c r="A1109" s="48">
        <v>2017</v>
      </c>
      <c r="B1109" s="48">
        <v>11</v>
      </c>
      <c r="C1109" s="43">
        <v>30</v>
      </c>
      <c r="D1109" s="24" t="s">
        <v>501</v>
      </c>
      <c r="E1109" s="45">
        <v>17</v>
      </c>
      <c r="F1109" s="52" t="s">
        <v>28</v>
      </c>
    </row>
    <row r="1110" spans="1:7" x14ac:dyDescent="0.2">
      <c r="A1110" s="48">
        <v>2017</v>
      </c>
      <c r="B1110" s="48">
        <v>11</v>
      </c>
      <c r="C1110" s="43">
        <v>30</v>
      </c>
      <c r="D1110" s="24" t="s">
        <v>501</v>
      </c>
      <c r="E1110" s="45">
        <v>19</v>
      </c>
      <c r="F1110" s="52" t="s">
        <v>28</v>
      </c>
    </row>
    <row r="1111" spans="1:7" x14ac:dyDescent="0.2">
      <c r="A1111" s="48">
        <v>2017</v>
      </c>
      <c r="B1111" s="48">
        <v>11</v>
      </c>
      <c r="C1111" s="43">
        <v>30</v>
      </c>
      <c r="D1111" s="24" t="s">
        <v>768</v>
      </c>
      <c r="E1111" s="45">
        <v>5</v>
      </c>
      <c r="F1111" s="52" t="s">
        <v>125</v>
      </c>
      <c r="G1111" s="24" t="s">
        <v>769</v>
      </c>
    </row>
    <row r="1112" spans="1:7" x14ac:dyDescent="0.2">
      <c r="A1112" s="48">
        <v>2017</v>
      </c>
      <c r="B1112" s="48">
        <v>11</v>
      </c>
      <c r="C1112" s="43">
        <v>30</v>
      </c>
      <c r="D1112" s="24" t="s">
        <v>738</v>
      </c>
      <c r="E1112" s="45">
        <v>20</v>
      </c>
      <c r="F1112" s="52" t="s">
        <v>5</v>
      </c>
      <c r="G1112" s="24" t="s">
        <v>766</v>
      </c>
    </row>
    <row r="1113" spans="1:7" x14ac:dyDescent="0.2">
      <c r="A1113" s="48">
        <v>2017</v>
      </c>
      <c r="B1113" s="48">
        <v>11</v>
      </c>
      <c r="C1113" s="43">
        <v>30</v>
      </c>
      <c r="D1113" s="24" t="s">
        <v>767</v>
      </c>
      <c r="E1113" s="45">
        <v>2</v>
      </c>
      <c r="F1113" s="52" t="s">
        <v>816</v>
      </c>
    </row>
    <row r="1114" spans="1:7" x14ac:dyDescent="0.2">
      <c r="A1114" s="48">
        <v>2017</v>
      </c>
      <c r="B1114" s="48">
        <v>12</v>
      </c>
      <c r="C1114" s="43">
        <v>1</v>
      </c>
      <c r="D1114" s="24" t="s">
        <v>583</v>
      </c>
      <c r="E1114" s="45">
        <v>895</v>
      </c>
      <c r="F1114" s="52" t="s">
        <v>198</v>
      </c>
    </row>
    <row r="1115" spans="1:7" x14ac:dyDescent="0.2">
      <c r="A1115" s="48">
        <v>2017</v>
      </c>
      <c r="B1115" s="48">
        <v>12</v>
      </c>
      <c r="C1115" s="43">
        <v>1</v>
      </c>
      <c r="D1115" s="24" t="s">
        <v>498</v>
      </c>
      <c r="E1115" s="45">
        <v>93.33</v>
      </c>
      <c r="F1115" s="52" t="s">
        <v>497</v>
      </c>
    </row>
    <row r="1116" spans="1:7" x14ac:dyDescent="0.2">
      <c r="A1116" s="48">
        <v>2017</v>
      </c>
      <c r="B1116" s="48">
        <v>12</v>
      </c>
      <c r="C1116" s="43">
        <v>1</v>
      </c>
      <c r="D1116" s="24" t="s">
        <v>432</v>
      </c>
      <c r="E1116" s="45">
        <v>1.6</v>
      </c>
      <c r="F1116" s="52" t="s">
        <v>78</v>
      </c>
    </row>
    <row r="1117" spans="1:7" x14ac:dyDescent="0.2">
      <c r="A1117" s="48">
        <v>2017</v>
      </c>
      <c r="B1117" s="48">
        <v>12</v>
      </c>
      <c r="C1117" s="43">
        <v>1</v>
      </c>
      <c r="D1117" s="24" t="s">
        <v>781</v>
      </c>
      <c r="E1117" s="45">
        <v>7.3</v>
      </c>
      <c r="F1117" s="52" t="s">
        <v>8</v>
      </c>
    </row>
    <row r="1118" spans="1:7" x14ac:dyDescent="0.2">
      <c r="A1118" s="48">
        <v>2017</v>
      </c>
      <c r="B1118" s="48">
        <v>12</v>
      </c>
      <c r="C1118" s="43">
        <v>1</v>
      </c>
      <c r="D1118" s="24" t="s">
        <v>178</v>
      </c>
      <c r="E1118" s="45">
        <v>10.74</v>
      </c>
      <c r="F1118" s="52" t="s">
        <v>7</v>
      </c>
      <c r="G1118" s="24" t="s">
        <v>785</v>
      </c>
    </row>
    <row r="1119" spans="1:7" x14ac:dyDescent="0.2">
      <c r="A1119" s="48">
        <v>2017</v>
      </c>
      <c r="B1119" s="48">
        <v>12</v>
      </c>
      <c r="C1119" s="43">
        <v>1</v>
      </c>
      <c r="D1119" s="24" t="s">
        <v>469</v>
      </c>
      <c r="E1119" s="45">
        <v>7.32</v>
      </c>
      <c r="F1119" s="52" t="s">
        <v>21</v>
      </c>
    </row>
    <row r="1120" spans="1:7" x14ac:dyDescent="0.2">
      <c r="A1120" s="48">
        <v>2017</v>
      </c>
      <c r="B1120" s="48">
        <v>12</v>
      </c>
      <c r="C1120" s="43">
        <v>1</v>
      </c>
      <c r="D1120" s="24" t="s">
        <v>752</v>
      </c>
      <c r="E1120" s="45">
        <v>8.93</v>
      </c>
      <c r="F1120" s="52" t="s">
        <v>8</v>
      </c>
    </row>
    <row r="1121" spans="1:7" x14ac:dyDescent="0.2">
      <c r="A1121" s="48">
        <v>2017</v>
      </c>
      <c r="B1121" s="48">
        <v>12</v>
      </c>
      <c r="C1121" s="43">
        <v>2</v>
      </c>
      <c r="D1121" s="24" t="s">
        <v>203</v>
      </c>
      <c r="E1121" s="45">
        <v>15.74</v>
      </c>
      <c r="F1121" s="52" t="s">
        <v>816</v>
      </c>
    </row>
    <row r="1122" spans="1:7" x14ac:dyDescent="0.2">
      <c r="A1122" s="48">
        <v>2017</v>
      </c>
      <c r="B1122" s="48">
        <v>12</v>
      </c>
      <c r="C1122" s="43">
        <v>2</v>
      </c>
      <c r="D1122" s="24" t="s">
        <v>817</v>
      </c>
      <c r="E1122" s="45">
        <v>150</v>
      </c>
      <c r="F1122" s="52" t="s">
        <v>5</v>
      </c>
      <c r="G1122" s="24" t="s">
        <v>780</v>
      </c>
    </row>
    <row r="1123" spans="1:7" x14ac:dyDescent="0.2">
      <c r="A1123" s="48">
        <v>2017</v>
      </c>
      <c r="B1123" s="48">
        <v>12</v>
      </c>
      <c r="C1123" s="43">
        <v>2</v>
      </c>
      <c r="D1123" s="24" t="s">
        <v>540</v>
      </c>
      <c r="E1123" s="45">
        <v>10.11</v>
      </c>
      <c r="F1123" s="52" t="s">
        <v>8</v>
      </c>
    </row>
    <row r="1124" spans="1:7" x14ac:dyDescent="0.2">
      <c r="A1124" s="48">
        <v>2017</v>
      </c>
      <c r="B1124" s="48">
        <v>12</v>
      </c>
      <c r="C1124" s="43">
        <v>2</v>
      </c>
      <c r="D1124" s="24" t="s">
        <v>783</v>
      </c>
      <c r="E1124" s="45">
        <v>35.01</v>
      </c>
      <c r="F1124" s="52" t="s">
        <v>32</v>
      </c>
    </row>
    <row r="1125" spans="1:7" x14ac:dyDescent="0.2">
      <c r="A1125" s="48">
        <v>2017</v>
      </c>
      <c r="B1125" s="48">
        <v>12</v>
      </c>
      <c r="C1125" s="43">
        <v>4</v>
      </c>
      <c r="D1125" s="24" t="s">
        <v>492</v>
      </c>
      <c r="E1125" s="45">
        <v>3.45</v>
      </c>
      <c r="F1125" s="52" t="s">
        <v>8</v>
      </c>
    </row>
    <row r="1126" spans="1:7" x14ac:dyDescent="0.2">
      <c r="A1126" s="48">
        <v>2017</v>
      </c>
      <c r="B1126" s="48">
        <v>12</v>
      </c>
      <c r="C1126" s="43">
        <v>4</v>
      </c>
      <c r="D1126" s="24" t="s">
        <v>492</v>
      </c>
      <c r="E1126" s="45">
        <v>1.67</v>
      </c>
      <c r="F1126" s="52" t="s">
        <v>78</v>
      </c>
    </row>
    <row r="1127" spans="1:7" x14ac:dyDescent="0.2">
      <c r="A1127" s="48">
        <v>2017</v>
      </c>
      <c r="B1127" s="48">
        <v>12</v>
      </c>
      <c r="C1127" s="43">
        <v>4</v>
      </c>
      <c r="D1127" s="24" t="s">
        <v>801</v>
      </c>
      <c r="E1127" s="45">
        <v>35</v>
      </c>
      <c r="F1127" s="52" t="s">
        <v>11</v>
      </c>
    </row>
    <row r="1128" spans="1:7" x14ac:dyDescent="0.2">
      <c r="A1128" s="48">
        <v>2017</v>
      </c>
      <c r="B1128" s="48">
        <v>12</v>
      </c>
      <c r="C1128" s="43">
        <v>5</v>
      </c>
      <c r="D1128" s="24" t="s">
        <v>492</v>
      </c>
      <c r="E1128" s="45">
        <v>1.46</v>
      </c>
      <c r="F1128" s="52" t="s">
        <v>78</v>
      </c>
    </row>
    <row r="1129" spans="1:7" x14ac:dyDescent="0.2">
      <c r="A1129" s="48">
        <v>2017</v>
      </c>
      <c r="B1129" s="48">
        <v>12</v>
      </c>
      <c r="C1129" s="43">
        <v>5</v>
      </c>
      <c r="D1129" s="24" t="s">
        <v>784</v>
      </c>
      <c r="E1129" s="45">
        <v>10.17</v>
      </c>
      <c r="F1129" s="52" t="s">
        <v>8</v>
      </c>
    </row>
    <row r="1130" spans="1:7" x14ac:dyDescent="0.2">
      <c r="A1130" s="48">
        <v>2017</v>
      </c>
      <c r="B1130" s="48">
        <v>12</v>
      </c>
      <c r="C1130" s="43">
        <v>5</v>
      </c>
      <c r="D1130" s="24" t="s">
        <v>784</v>
      </c>
      <c r="E1130" s="45">
        <v>2.15</v>
      </c>
      <c r="F1130" s="52" t="s">
        <v>78</v>
      </c>
    </row>
    <row r="1131" spans="1:7" x14ac:dyDescent="0.2">
      <c r="A1131" s="48">
        <v>2017</v>
      </c>
      <c r="B1131" s="48">
        <v>12</v>
      </c>
      <c r="C1131" s="43">
        <v>6</v>
      </c>
      <c r="D1131" s="24" t="s">
        <v>470</v>
      </c>
      <c r="E1131" s="45">
        <v>11.84</v>
      </c>
      <c r="F1131" s="52" t="s">
        <v>8</v>
      </c>
    </row>
    <row r="1132" spans="1:7" x14ac:dyDescent="0.2">
      <c r="A1132" s="48">
        <v>2017</v>
      </c>
      <c r="B1132" s="48">
        <v>12</v>
      </c>
      <c r="C1132" s="43">
        <v>6</v>
      </c>
      <c r="D1132" s="24" t="s">
        <v>802</v>
      </c>
      <c r="E1132" s="45">
        <v>22.06</v>
      </c>
      <c r="F1132" s="52" t="s">
        <v>5</v>
      </c>
      <c r="G1132" s="24" t="s">
        <v>803</v>
      </c>
    </row>
    <row r="1133" spans="1:7" x14ac:dyDescent="0.2">
      <c r="A1133" s="48">
        <v>2017</v>
      </c>
      <c r="B1133" s="48">
        <v>12</v>
      </c>
      <c r="C1133" s="43">
        <v>6</v>
      </c>
      <c r="D1133" s="24" t="s">
        <v>691</v>
      </c>
      <c r="E1133" s="45">
        <v>4.97</v>
      </c>
      <c r="F1133" s="52" t="s">
        <v>78</v>
      </c>
    </row>
    <row r="1134" spans="1:7" x14ac:dyDescent="0.2">
      <c r="A1134" s="48">
        <v>2017</v>
      </c>
      <c r="B1134" s="48">
        <v>12</v>
      </c>
      <c r="C1134" s="43">
        <v>7</v>
      </c>
      <c r="D1134" s="24" t="s">
        <v>492</v>
      </c>
      <c r="E1134" s="45">
        <v>1.46</v>
      </c>
      <c r="F1134" s="52" t="s">
        <v>78</v>
      </c>
    </row>
    <row r="1135" spans="1:7" x14ac:dyDescent="0.2">
      <c r="A1135" s="48">
        <v>2017</v>
      </c>
      <c r="B1135" s="48">
        <v>12</v>
      </c>
      <c r="C1135" s="43">
        <v>8</v>
      </c>
      <c r="D1135" s="24" t="s">
        <v>492</v>
      </c>
      <c r="E1135" s="45">
        <v>1.46</v>
      </c>
      <c r="F1135" s="52" t="s">
        <v>78</v>
      </c>
    </row>
    <row r="1136" spans="1:7" x14ac:dyDescent="0.2">
      <c r="A1136" s="48">
        <v>2017</v>
      </c>
      <c r="B1136" s="48">
        <v>12</v>
      </c>
      <c r="C1136" s="43">
        <v>8</v>
      </c>
      <c r="D1136" s="24" t="s">
        <v>782</v>
      </c>
      <c r="E1136" s="45">
        <v>7.91</v>
      </c>
      <c r="F1136" s="52" t="s">
        <v>816</v>
      </c>
    </row>
    <row r="1137" spans="1:7" x14ac:dyDescent="0.2">
      <c r="A1137" s="48">
        <v>2017</v>
      </c>
      <c r="B1137" s="48">
        <v>12</v>
      </c>
      <c r="C1137" s="43">
        <v>8</v>
      </c>
      <c r="D1137" s="24" t="s">
        <v>688</v>
      </c>
      <c r="E1137" s="45">
        <v>67.2</v>
      </c>
      <c r="F1137" s="52" t="s">
        <v>6</v>
      </c>
    </row>
    <row r="1138" spans="1:7" x14ac:dyDescent="0.2">
      <c r="A1138" s="48">
        <v>2017</v>
      </c>
      <c r="B1138" s="48">
        <v>12</v>
      </c>
      <c r="C1138" s="43">
        <v>8</v>
      </c>
      <c r="D1138" s="24" t="s">
        <v>168</v>
      </c>
      <c r="E1138" s="45">
        <v>11.29</v>
      </c>
      <c r="F1138" s="52" t="s">
        <v>21</v>
      </c>
      <c r="G1138" s="24" t="s">
        <v>822</v>
      </c>
    </row>
    <row r="1139" spans="1:7" x14ac:dyDescent="0.2">
      <c r="A1139" s="48">
        <v>2017</v>
      </c>
      <c r="B1139" s="48">
        <v>12</v>
      </c>
      <c r="C1139" s="43">
        <v>8</v>
      </c>
      <c r="D1139" s="24" t="s">
        <v>31</v>
      </c>
      <c r="E1139" s="45">
        <v>8.2100000000000009</v>
      </c>
      <c r="F1139" s="52" t="s">
        <v>6</v>
      </c>
    </row>
    <row r="1140" spans="1:7" x14ac:dyDescent="0.2">
      <c r="A1140" s="48">
        <v>2017</v>
      </c>
      <c r="B1140" s="48">
        <v>12</v>
      </c>
      <c r="C1140" s="43">
        <v>8</v>
      </c>
      <c r="D1140" s="24" t="s">
        <v>796</v>
      </c>
      <c r="E1140" s="45">
        <v>55.98</v>
      </c>
      <c r="F1140" s="52" t="s">
        <v>13</v>
      </c>
    </row>
    <row r="1141" spans="1:7" x14ac:dyDescent="0.2">
      <c r="A1141" s="48">
        <v>2017</v>
      </c>
      <c r="B1141" s="48">
        <v>12</v>
      </c>
      <c r="C1141" s="43">
        <v>8</v>
      </c>
      <c r="D1141" s="24" t="s">
        <v>804</v>
      </c>
      <c r="E1141" s="45">
        <v>50</v>
      </c>
      <c r="F1141" s="52" t="s">
        <v>5</v>
      </c>
      <c r="G1141" s="24" t="s">
        <v>805</v>
      </c>
    </row>
    <row r="1142" spans="1:7" x14ac:dyDescent="0.2">
      <c r="A1142" s="48">
        <v>2017</v>
      </c>
      <c r="B1142" s="48">
        <v>12</v>
      </c>
      <c r="C1142" s="43">
        <v>10</v>
      </c>
      <c r="D1142" s="24" t="s">
        <v>786</v>
      </c>
      <c r="E1142" s="45">
        <v>21.35</v>
      </c>
      <c r="F1142" s="52" t="s">
        <v>8</v>
      </c>
    </row>
    <row r="1143" spans="1:7" x14ac:dyDescent="0.2">
      <c r="A1143" s="48">
        <v>2017</v>
      </c>
      <c r="B1143" s="48">
        <v>12</v>
      </c>
      <c r="C1143" s="43">
        <v>11</v>
      </c>
      <c r="D1143" s="24" t="s">
        <v>481</v>
      </c>
      <c r="E1143" s="45">
        <v>8.9700000000000006</v>
      </c>
      <c r="F1143" s="52" t="s">
        <v>28</v>
      </c>
    </row>
    <row r="1144" spans="1:7" x14ac:dyDescent="0.2">
      <c r="A1144" s="48">
        <v>2017</v>
      </c>
      <c r="B1144" s="48">
        <v>12</v>
      </c>
      <c r="C1144" s="43">
        <v>11</v>
      </c>
      <c r="D1144" s="24" t="s">
        <v>492</v>
      </c>
      <c r="E1144" s="45">
        <v>1.46</v>
      </c>
      <c r="F1144" s="52" t="s">
        <v>78</v>
      </c>
    </row>
    <row r="1145" spans="1:7" x14ac:dyDescent="0.2">
      <c r="A1145" s="48">
        <v>2017</v>
      </c>
      <c r="B1145" s="48">
        <v>12</v>
      </c>
      <c r="C1145" s="43">
        <v>11</v>
      </c>
      <c r="D1145" s="24" t="s">
        <v>806</v>
      </c>
      <c r="E1145" s="45">
        <v>8</v>
      </c>
      <c r="F1145" s="52" t="s">
        <v>8</v>
      </c>
    </row>
    <row r="1146" spans="1:7" x14ac:dyDescent="0.2">
      <c r="A1146" s="48">
        <v>2017</v>
      </c>
      <c r="B1146" s="48">
        <v>12</v>
      </c>
      <c r="C1146" s="43">
        <v>13</v>
      </c>
      <c r="D1146" s="24" t="s">
        <v>786</v>
      </c>
      <c r="E1146" s="45">
        <v>29.16</v>
      </c>
      <c r="F1146" s="52" t="s">
        <v>8</v>
      </c>
    </row>
    <row r="1147" spans="1:7" x14ac:dyDescent="0.2">
      <c r="A1147" s="48">
        <v>2017</v>
      </c>
      <c r="B1147" s="48">
        <v>12</v>
      </c>
      <c r="C1147" s="43">
        <v>13</v>
      </c>
      <c r="D1147" s="24" t="s">
        <v>492</v>
      </c>
      <c r="E1147" s="45">
        <v>1.46</v>
      </c>
      <c r="F1147" s="52" t="s">
        <v>78</v>
      </c>
    </row>
    <row r="1148" spans="1:7" x14ac:dyDescent="0.2">
      <c r="A1148" s="48">
        <v>2017</v>
      </c>
      <c r="B1148" s="48">
        <v>12</v>
      </c>
      <c r="C1148" s="43">
        <v>13</v>
      </c>
      <c r="D1148" s="24" t="s">
        <v>470</v>
      </c>
      <c r="E1148" s="45">
        <v>11.84</v>
      </c>
      <c r="F1148" s="52" t="s">
        <v>8</v>
      </c>
    </row>
    <row r="1149" spans="1:7" x14ac:dyDescent="0.2">
      <c r="A1149" s="48">
        <v>2017</v>
      </c>
      <c r="B1149" s="48">
        <v>12</v>
      </c>
      <c r="C1149" s="43">
        <v>14</v>
      </c>
      <c r="D1149" s="24" t="s">
        <v>492</v>
      </c>
      <c r="E1149" s="45">
        <v>5.28</v>
      </c>
      <c r="F1149" s="52" t="s">
        <v>8</v>
      </c>
    </row>
    <row r="1150" spans="1:7" x14ac:dyDescent="0.2">
      <c r="A1150" s="48">
        <v>2017</v>
      </c>
      <c r="B1150" s="48">
        <v>12</v>
      </c>
      <c r="C1150" s="43">
        <v>14</v>
      </c>
      <c r="D1150" s="24" t="s">
        <v>481</v>
      </c>
      <c r="E1150" s="45">
        <v>25.6</v>
      </c>
      <c r="F1150" s="52" t="s">
        <v>8</v>
      </c>
    </row>
    <row r="1151" spans="1:7" x14ac:dyDescent="0.2">
      <c r="A1151" s="48">
        <v>2017</v>
      </c>
      <c r="B1151" s="48">
        <v>12</v>
      </c>
      <c r="C1151" s="43">
        <v>14</v>
      </c>
      <c r="D1151" s="24" t="s">
        <v>807</v>
      </c>
      <c r="E1151" s="45">
        <v>12.75</v>
      </c>
      <c r="F1151" s="52" t="s">
        <v>8</v>
      </c>
    </row>
    <row r="1152" spans="1:7" x14ac:dyDescent="0.2">
      <c r="A1152" s="48">
        <v>2017</v>
      </c>
      <c r="B1152" s="48">
        <v>12</v>
      </c>
      <c r="C1152" s="43">
        <v>15</v>
      </c>
      <c r="D1152" s="24" t="s">
        <v>787</v>
      </c>
      <c r="E1152" s="45">
        <v>137.72</v>
      </c>
      <c r="F1152" s="52" t="s">
        <v>8</v>
      </c>
    </row>
    <row r="1153" spans="1:6" x14ac:dyDescent="0.2">
      <c r="A1153" s="48">
        <v>2017</v>
      </c>
      <c r="B1153" s="48">
        <v>12</v>
      </c>
      <c r="C1153" s="43">
        <v>16</v>
      </c>
      <c r="D1153" s="24" t="s">
        <v>379</v>
      </c>
      <c r="E1153" s="45">
        <v>8.7100000000000009</v>
      </c>
      <c r="F1153" s="52" t="s">
        <v>11</v>
      </c>
    </row>
    <row r="1154" spans="1:6" x14ac:dyDescent="0.2">
      <c r="A1154" s="48">
        <v>2017</v>
      </c>
      <c r="B1154" s="48">
        <v>12</v>
      </c>
      <c r="C1154" s="43">
        <v>17</v>
      </c>
      <c r="D1154" s="24" t="s">
        <v>183</v>
      </c>
      <c r="E1154" s="45">
        <v>3.59</v>
      </c>
      <c r="F1154" s="52" t="s">
        <v>8</v>
      </c>
    </row>
    <row r="1155" spans="1:6" x14ac:dyDescent="0.2">
      <c r="A1155" s="48">
        <v>2017</v>
      </c>
      <c r="B1155" s="48">
        <v>12</v>
      </c>
      <c r="C1155" s="43">
        <v>18</v>
      </c>
      <c r="D1155" s="24" t="s">
        <v>808</v>
      </c>
      <c r="E1155" s="24">
        <v>8.31</v>
      </c>
      <c r="F1155" s="52" t="s">
        <v>8</v>
      </c>
    </row>
    <row r="1156" spans="1:6" x14ac:dyDescent="0.2">
      <c r="A1156" s="48">
        <v>2017</v>
      </c>
      <c r="B1156" s="48">
        <v>12</v>
      </c>
      <c r="C1156" s="43">
        <v>18</v>
      </c>
      <c r="D1156" s="24" t="s">
        <v>192</v>
      </c>
      <c r="E1156" s="45">
        <v>8.33</v>
      </c>
      <c r="F1156" s="52" t="s">
        <v>6</v>
      </c>
    </row>
    <row r="1157" spans="1:6" x14ac:dyDescent="0.2">
      <c r="A1157" s="48">
        <v>2017</v>
      </c>
      <c r="B1157" s="48">
        <v>12</v>
      </c>
      <c r="C1157" s="43">
        <v>18</v>
      </c>
      <c r="D1157" s="24" t="s">
        <v>183</v>
      </c>
      <c r="E1157" s="45">
        <v>1.51</v>
      </c>
      <c r="F1157" s="52" t="s">
        <v>78</v>
      </c>
    </row>
    <row r="1158" spans="1:6" x14ac:dyDescent="0.2">
      <c r="A1158" s="48">
        <v>2017</v>
      </c>
      <c r="B1158" s="48">
        <v>12</v>
      </c>
      <c r="C1158" s="43">
        <v>18</v>
      </c>
      <c r="D1158" s="24" t="s">
        <v>554</v>
      </c>
      <c r="E1158" s="45">
        <v>36.18</v>
      </c>
      <c r="F1158" s="52" t="s">
        <v>8</v>
      </c>
    </row>
    <row r="1159" spans="1:6" x14ac:dyDescent="0.2">
      <c r="A1159" s="48">
        <v>2017</v>
      </c>
      <c r="B1159" s="48">
        <v>12</v>
      </c>
      <c r="C1159" s="43">
        <v>18</v>
      </c>
      <c r="D1159" s="24" t="s">
        <v>788</v>
      </c>
      <c r="E1159" s="45">
        <v>13.65</v>
      </c>
      <c r="F1159" s="52" t="s">
        <v>8</v>
      </c>
    </row>
    <row r="1160" spans="1:6" x14ac:dyDescent="0.2">
      <c r="A1160" s="48">
        <v>2017</v>
      </c>
      <c r="B1160" s="48">
        <v>12</v>
      </c>
      <c r="C1160" s="43">
        <v>19</v>
      </c>
      <c r="D1160" s="24" t="s">
        <v>243</v>
      </c>
      <c r="E1160" s="45">
        <v>25</v>
      </c>
      <c r="F1160" s="52" t="s">
        <v>11</v>
      </c>
    </row>
    <row r="1161" spans="1:6" x14ac:dyDescent="0.2">
      <c r="A1161" s="48">
        <v>2017</v>
      </c>
      <c r="B1161" s="48">
        <v>12</v>
      </c>
      <c r="C1161" s="43">
        <v>19</v>
      </c>
      <c r="D1161" s="24" t="s">
        <v>492</v>
      </c>
      <c r="E1161" s="45">
        <v>1.67</v>
      </c>
      <c r="F1161" s="52" t="s">
        <v>78</v>
      </c>
    </row>
    <row r="1162" spans="1:6" x14ac:dyDescent="0.2">
      <c r="A1162" s="48">
        <v>2017</v>
      </c>
      <c r="B1162" s="48">
        <v>12</v>
      </c>
      <c r="C1162" s="43">
        <v>19</v>
      </c>
      <c r="D1162" s="24" t="s">
        <v>789</v>
      </c>
      <c r="E1162" s="45">
        <v>11.29</v>
      </c>
      <c r="F1162" s="52" t="s">
        <v>7</v>
      </c>
    </row>
    <row r="1163" spans="1:6" x14ac:dyDescent="0.2">
      <c r="A1163" s="48">
        <v>2017</v>
      </c>
      <c r="B1163" s="48">
        <v>12</v>
      </c>
      <c r="C1163" s="43">
        <v>19</v>
      </c>
      <c r="D1163" s="24" t="s">
        <v>790</v>
      </c>
      <c r="E1163" s="45">
        <v>16.100000000000001</v>
      </c>
      <c r="F1163" s="52" t="s">
        <v>8</v>
      </c>
    </row>
    <row r="1164" spans="1:6" x14ac:dyDescent="0.2">
      <c r="A1164" s="48">
        <v>2017</v>
      </c>
      <c r="B1164" s="48">
        <v>12</v>
      </c>
      <c r="C1164" s="43">
        <v>20</v>
      </c>
      <c r="D1164" s="24" t="s">
        <v>27</v>
      </c>
      <c r="E1164" s="45">
        <v>16.95</v>
      </c>
      <c r="F1164" s="52" t="s">
        <v>28</v>
      </c>
    </row>
    <row r="1165" spans="1:6" x14ac:dyDescent="0.2">
      <c r="A1165" s="48">
        <v>2017</v>
      </c>
      <c r="B1165" s="48">
        <v>12</v>
      </c>
      <c r="C1165" s="43">
        <v>20</v>
      </c>
      <c r="D1165" s="24" t="s">
        <v>404</v>
      </c>
      <c r="E1165" s="45">
        <v>1.98</v>
      </c>
      <c r="F1165" s="52" t="s">
        <v>7</v>
      </c>
    </row>
    <row r="1166" spans="1:6" x14ac:dyDescent="0.2">
      <c r="A1166" s="48">
        <v>2017</v>
      </c>
      <c r="B1166" s="48">
        <v>12</v>
      </c>
      <c r="C1166" s="43">
        <v>21</v>
      </c>
      <c r="D1166" s="24" t="s">
        <v>379</v>
      </c>
      <c r="E1166" s="45">
        <v>10.19</v>
      </c>
      <c r="F1166" s="52" t="s">
        <v>11</v>
      </c>
    </row>
    <row r="1167" spans="1:6" x14ac:dyDescent="0.2">
      <c r="A1167" s="48">
        <v>2017</v>
      </c>
      <c r="B1167" s="48">
        <v>12</v>
      </c>
      <c r="C1167" s="43">
        <v>21</v>
      </c>
      <c r="D1167" s="24" t="s">
        <v>791</v>
      </c>
      <c r="E1167" s="45">
        <v>22.09</v>
      </c>
      <c r="F1167" s="52" t="s">
        <v>28</v>
      </c>
    </row>
    <row r="1168" spans="1:6" x14ac:dyDescent="0.2">
      <c r="A1168" s="48">
        <v>2017</v>
      </c>
      <c r="B1168" s="48">
        <v>12</v>
      </c>
      <c r="C1168" s="43">
        <v>24</v>
      </c>
      <c r="D1168" s="24" t="s">
        <v>50</v>
      </c>
      <c r="E1168" s="45">
        <v>4.99</v>
      </c>
      <c r="F1168" s="52" t="s">
        <v>3</v>
      </c>
    </row>
    <row r="1169" spans="1:7" x14ac:dyDescent="0.2">
      <c r="A1169" s="48">
        <v>2017</v>
      </c>
      <c r="B1169" s="48">
        <v>12</v>
      </c>
      <c r="C1169" s="43">
        <v>25</v>
      </c>
      <c r="D1169" s="24" t="s">
        <v>792</v>
      </c>
      <c r="E1169" s="45">
        <v>23.69</v>
      </c>
      <c r="F1169" s="52" t="s">
        <v>816</v>
      </c>
    </row>
    <row r="1170" spans="1:7" x14ac:dyDescent="0.2">
      <c r="A1170" s="48">
        <v>2017</v>
      </c>
      <c r="B1170" s="48">
        <v>12</v>
      </c>
      <c r="C1170" s="43">
        <v>31</v>
      </c>
      <c r="D1170" s="24" t="s">
        <v>76</v>
      </c>
      <c r="E1170" s="45">
        <f>79.04-40</f>
        <v>39.040000000000006</v>
      </c>
      <c r="F1170" s="52" t="s">
        <v>2</v>
      </c>
      <c r="G1170" s="24" t="s">
        <v>814</v>
      </c>
    </row>
    <row r="1171" spans="1:7" x14ac:dyDescent="0.2">
      <c r="A1171" s="48">
        <v>2018</v>
      </c>
      <c r="B1171" s="48">
        <v>1</v>
      </c>
      <c r="C1171" s="43">
        <v>1</v>
      </c>
      <c r="D1171" s="24" t="s">
        <v>793</v>
      </c>
      <c r="E1171" s="45">
        <v>33.79</v>
      </c>
      <c r="F1171" s="52" t="s">
        <v>8</v>
      </c>
      <c r="G1171" s="24" t="s">
        <v>809</v>
      </c>
    </row>
    <row r="1172" spans="1:7" x14ac:dyDescent="0.2">
      <c r="A1172" s="48">
        <v>2018</v>
      </c>
      <c r="B1172" s="48">
        <v>1</v>
      </c>
      <c r="C1172" s="43">
        <v>1</v>
      </c>
      <c r="D1172" s="24" t="s">
        <v>794</v>
      </c>
      <c r="E1172" s="45">
        <v>28.07</v>
      </c>
      <c r="F1172" s="52" t="s">
        <v>816</v>
      </c>
    </row>
    <row r="1173" spans="1:7" x14ac:dyDescent="0.2">
      <c r="A1173" s="48">
        <v>2018</v>
      </c>
      <c r="B1173" s="48">
        <v>1</v>
      </c>
      <c r="C1173" s="43">
        <v>2</v>
      </c>
      <c r="D1173" s="24" t="s">
        <v>795</v>
      </c>
      <c r="E1173" s="45">
        <v>45.13</v>
      </c>
      <c r="F1173" s="52" t="s">
        <v>125</v>
      </c>
    </row>
    <row r="1174" spans="1:7" x14ac:dyDescent="0.2">
      <c r="A1174" s="48">
        <v>2018</v>
      </c>
      <c r="B1174" s="48">
        <v>1</v>
      </c>
      <c r="C1174" s="43">
        <v>2</v>
      </c>
      <c r="D1174" s="24" t="s">
        <v>583</v>
      </c>
      <c r="E1174" s="45">
        <v>895</v>
      </c>
      <c r="F1174" s="52" t="s">
        <v>198</v>
      </c>
    </row>
    <row r="1175" spans="1:7" x14ac:dyDescent="0.2">
      <c r="A1175" s="48">
        <v>2018</v>
      </c>
      <c r="B1175" s="48">
        <v>1</v>
      </c>
      <c r="C1175" s="43">
        <v>2</v>
      </c>
      <c r="D1175" s="24" t="s">
        <v>450</v>
      </c>
      <c r="E1175" s="45">
        <v>37.520000000000003</v>
      </c>
      <c r="F1175" s="52" t="s">
        <v>8</v>
      </c>
    </row>
    <row r="1176" spans="1:7" x14ac:dyDescent="0.2">
      <c r="A1176" s="48">
        <v>2018</v>
      </c>
      <c r="B1176" s="48">
        <v>1</v>
      </c>
      <c r="C1176" s="43">
        <v>2</v>
      </c>
      <c r="D1176" s="89" t="s">
        <v>797</v>
      </c>
      <c r="E1176" s="90">
        <v>3116</v>
      </c>
      <c r="F1176" s="117" t="s">
        <v>13</v>
      </c>
    </row>
    <row r="1177" spans="1:7" x14ac:dyDescent="0.2">
      <c r="A1177" s="48">
        <v>2018</v>
      </c>
      <c r="B1177" s="48">
        <v>1</v>
      </c>
      <c r="C1177" s="43">
        <v>2</v>
      </c>
      <c r="D1177" s="89" t="s">
        <v>798</v>
      </c>
      <c r="E1177" s="90">
        <v>1687</v>
      </c>
      <c r="F1177" s="117" t="s">
        <v>13</v>
      </c>
    </row>
    <row r="1178" spans="1:7" x14ac:dyDescent="0.2">
      <c r="A1178" s="48">
        <v>2018</v>
      </c>
      <c r="B1178" s="48">
        <v>1</v>
      </c>
      <c r="C1178" s="43">
        <v>2</v>
      </c>
      <c r="D1178" s="89" t="s">
        <v>799</v>
      </c>
      <c r="E1178" s="90">
        <v>2316</v>
      </c>
      <c r="F1178" s="117"/>
      <c r="G1178" s="24" t="s">
        <v>818</v>
      </c>
    </row>
    <row r="1179" spans="1:7" x14ac:dyDescent="0.2">
      <c r="A1179" s="48">
        <v>2018</v>
      </c>
      <c r="B1179" s="48">
        <v>1</v>
      </c>
      <c r="C1179" s="43">
        <v>2</v>
      </c>
      <c r="D1179" s="24" t="s">
        <v>4</v>
      </c>
      <c r="E1179" s="45">
        <v>10</v>
      </c>
      <c r="F1179" s="52" t="s">
        <v>21</v>
      </c>
    </row>
    <row r="1180" spans="1:7" x14ac:dyDescent="0.2">
      <c r="A1180" s="48">
        <v>2018</v>
      </c>
      <c r="B1180" s="48">
        <v>1</v>
      </c>
      <c r="C1180" s="43">
        <v>2</v>
      </c>
      <c r="D1180" s="24" t="s">
        <v>498</v>
      </c>
      <c r="E1180" s="45">
        <v>104.48</v>
      </c>
      <c r="F1180" s="52" t="s">
        <v>497</v>
      </c>
    </row>
    <row r="1181" spans="1:7" x14ac:dyDescent="0.2">
      <c r="A1181" s="48">
        <v>2018</v>
      </c>
      <c r="B1181" s="48">
        <v>1</v>
      </c>
      <c r="C1181" s="43">
        <v>3</v>
      </c>
      <c r="D1181" s="24" t="s">
        <v>800</v>
      </c>
      <c r="E1181" s="45">
        <v>20</v>
      </c>
      <c r="F1181" s="52" t="s">
        <v>11</v>
      </c>
    </row>
    <row r="1182" spans="1:7" x14ac:dyDescent="0.2">
      <c r="A1182" s="48">
        <v>2018</v>
      </c>
      <c r="B1182" s="48">
        <v>1</v>
      </c>
      <c r="C1182" s="43">
        <v>4</v>
      </c>
      <c r="D1182" s="24" t="s">
        <v>713</v>
      </c>
      <c r="E1182" s="45">
        <v>20</v>
      </c>
      <c r="F1182" s="52" t="s">
        <v>7</v>
      </c>
    </row>
    <row r="1183" spans="1:7" x14ac:dyDescent="0.2">
      <c r="A1183" s="48">
        <v>2018</v>
      </c>
      <c r="B1183" s="48">
        <v>1</v>
      </c>
      <c r="C1183" s="43">
        <v>3</v>
      </c>
      <c r="D1183" s="24" t="s">
        <v>470</v>
      </c>
      <c r="E1183" s="45">
        <v>11.84</v>
      </c>
      <c r="F1183" s="52" t="s">
        <v>8</v>
      </c>
    </row>
    <row r="1184" spans="1:7" x14ac:dyDescent="0.2">
      <c r="A1184" s="48">
        <v>2018</v>
      </c>
      <c r="B1184" s="48">
        <v>1</v>
      </c>
      <c r="C1184" s="43">
        <v>4</v>
      </c>
      <c r="D1184" s="24" t="s">
        <v>823</v>
      </c>
      <c r="E1184" s="45">
        <v>12.67</v>
      </c>
      <c r="F1184" s="52" t="s">
        <v>8</v>
      </c>
    </row>
    <row r="1185" spans="1:7" x14ac:dyDescent="0.2">
      <c r="A1185" s="48">
        <v>2018</v>
      </c>
      <c r="B1185" s="48">
        <v>1</v>
      </c>
      <c r="C1185" s="43">
        <v>4</v>
      </c>
      <c r="D1185" s="24" t="s">
        <v>824</v>
      </c>
      <c r="E1185" s="45">
        <f>395.08-333</f>
        <v>62.079999999999984</v>
      </c>
      <c r="F1185" s="52" t="s">
        <v>32</v>
      </c>
      <c r="G1185" s="24" t="s">
        <v>845</v>
      </c>
    </row>
    <row r="1186" spans="1:7" x14ac:dyDescent="0.2">
      <c r="A1186" s="48">
        <v>2018</v>
      </c>
      <c r="B1186" s="48">
        <v>1</v>
      </c>
      <c r="C1186" s="43">
        <v>4</v>
      </c>
      <c r="D1186" s="24" t="s">
        <v>381</v>
      </c>
      <c r="E1186" s="45">
        <v>4.24</v>
      </c>
      <c r="F1186" s="52" t="s">
        <v>8</v>
      </c>
    </row>
    <row r="1187" spans="1:7" x14ac:dyDescent="0.2">
      <c r="A1187" s="48">
        <v>2018</v>
      </c>
      <c r="B1187" s="48">
        <v>1</v>
      </c>
      <c r="C1187" s="43">
        <v>5</v>
      </c>
      <c r="D1187" s="24" t="s">
        <v>734</v>
      </c>
      <c r="E1187" s="45">
        <v>70</v>
      </c>
      <c r="F1187" s="52" t="s">
        <v>13</v>
      </c>
    </row>
    <row r="1188" spans="1:7" x14ac:dyDescent="0.2">
      <c r="A1188" s="48">
        <v>2018</v>
      </c>
      <c r="B1188" s="48">
        <v>1</v>
      </c>
      <c r="C1188" s="43">
        <v>6</v>
      </c>
      <c r="D1188" s="24" t="s">
        <v>825</v>
      </c>
      <c r="E1188" s="45">
        <v>15.8</v>
      </c>
      <c r="F1188" s="52" t="s">
        <v>28</v>
      </c>
    </row>
    <row r="1189" spans="1:7" x14ac:dyDescent="0.2">
      <c r="A1189" s="48">
        <v>2018</v>
      </c>
      <c r="B1189" s="48">
        <v>1</v>
      </c>
      <c r="C1189" s="43">
        <v>7</v>
      </c>
      <c r="D1189" s="24" t="s">
        <v>826</v>
      </c>
      <c r="E1189" s="45">
        <v>4.1900000000000004</v>
      </c>
      <c r="F1189" s="52" t="s">
        <v>78</v>
      </c>
    </row>
    <row r="1190" spans="1:7" x14ac:dyDescent="0.2">
      <c r="A1190" s="48">
        <v>2018</v>
      </c>
      <c r="B1190" s="48">
        <v>1</v>
      </c>
      <c r="C1190" s="43">
        <v>7</v>
      </c>
      <c r="D1190" s="24" t="s">
        <v>381</v>
      </c>
      <c r="E1190" s="45">
        <v>1.6</v>
      </c>
      <c r="F1190" s="52" t="s">
        <v>78</v>
      </c>
    </row>
    <row r="1191" spans="1:7" x14ac:dyDescent="0.2">
      <c r="A1191" s="48">
        <v>2018</v>
      </c>
      <c r="B1191" s="48">
        <v>1</v>
      </c>
      <c r="C1191" s="43">
        <v>7</v>
      </c>
      <c r="D1191" s="24" t="s">
        <v>730</v>
      </c>
      <c r="E1191" s="45">
        <v>16.64</v>
      </c>
      <c r="F1191" s="52" t="s">
        <v>8</v>
      </c>
    </row>
    <row r="1192" spans="1:7" x14ac:dyDescent="0.2">
      <c r="A1192" s="48">
        <v>2018</v>
      </c>
      <c r="B1192" s="48">
        <v>1</v>
      </c>
      <c r="C1192" s="43">
        <v>7</v>
      </c>
      <c r="D1192" s="24" t="s">
        <v>827</v>
      </c>
      <c r="E1192" s="45">
        <v>2.75</v>
      </c>
      <c r="F1192" s="52" t="s">
        <v>8</v>
      </c>
    </row>
    <row r="1193" spans="1:7" x14ac:dyDescent="0.2">
      <c r="A1193" s="48">
        <v>2018</v>
      </c>
      <c r="B1193" s="48">
        <v>1</v>
      </c>
      <c r="C1193" s="43">
        <v>7</v>
      </c>
      <c r="D1193" s="24" t="s">
        <v>431</v>
      </c>
      <c r="E1193" s="45">
        <v>8.2799999999999994</v>
      </c>
      <c r="F1193" s="52" t="s">
        <v>8</v>
      </c>
    </row>
    <row r="1194" spans="1:7" x14ac:dyDescent="0.2">
      <c r="A1194" s="48">
        <v>2018</v>
      </c>
      <c r="B1194" s="48">
        <v>1</v>
      </c>
      <c r="C1194" s="43">
        <v>8</v>
      </c>
      <c r="D1194" s="24" t="s">
        <v>688</v>
      </c>
      <c r="E1194" s="45">
        <v>126.03</v>
      </c>
      <c r="F1194" s="52" t="s">
        <v>6</v>
      </c>
    </row>
    <row r="1195" spans="1:7" x14ac:dyDescent="0.2">
      <c r="A1195" s="48">
        <v>2018</v>
      </c>
      <c r="B1195" s="48">
        <v>1</v>
      </c>
      <c r="C1195" s="43">
        <v>8</v>
      </c>
      <c r="D1195" s="24" t="s">
        <v>192</v>
      </c>
      <c r="E1195" s="45">
        <v>9.6</v>
      </c>
      <c r="F1195" s="52" t="s">
        <v>6</v>
      </c>
    </row>
    <row r="1196" spans="1:7" x14ac:dyDescent="0.2">
      <c r="A1196" s="48">
        <v>2018</v>
      </c>
      <c r="B1196" s="48">
        <v>1</v>
      </c>
      <c r="C1196" s="43">
        <v>9</v>
      </c>
      <c r="D1196" s="24" t="s">
        <v>828</v>
      </c>
      <c r="E1196" s="45">
        <v>33.6</v>
      </c>
      <c r="F1196" s="52" t="s">
        <v>816</v>
      </c>
    </row>
    <row r="1197" spans="1:7" x14ac:dyDescent="0.2">
      <c r="A1197" s="48">
        <v>2018</v>
      </c>
      <c r="B1197" s="48">
        <v>1</v>
      </c>
      <c r="C1197" s="43">
        <v>9</v>
      </c>
      <c r="D1197" s="24" t="s">
        <v>829</v>
      </c>
      <c r="E1197" s="45">
        <v>5.65</v>
      </c>
      <c r="F1197" s="52" t="s">
        <v>8</v>
      </c>
    </row>
    <row r="1198" spans="1:7" x14ac:dyDescent="0.2">
      <c r="A1198" s="48">
        <v>2018</v>
      </c>
      <c r="B1198" s="48">
        <v>1</v>
      </c>
      <c r="C1198" s="43">
        <v>10</v>
      </c>
      <c r="D1198" s="24" t="s">
        <v>843</v>
      </c>
      <c r="E1198" s="45">
        <v>55.98</v>
      </c>
      <c r="F1198" s="52" t="s">
        <v>13</v>
      </c>
    </row>
    <row r="1199" spans="1:7" x14ac:dyDescent="0.2">
      <c r="A1199" s="48">
        <v>2018</v>
      </c>
      <c r="B1199" s="48">
        <v>1</v>
      </c>
      <c r="C1199" s="43">
        <v>10</v>
      </c>
      <c r="D1199" s="24" t="s">
        <v>381</v>
      </c>
      <c r="E1199" s="45">
        <v>8.7799999999999994</v>
      </c>
      <c r="F1199" s="52" t="s">
        <v>8</v>
      </c>
    </row>
    <row r="1200" spans="1:7" x14ac:dyDescent="0.2">
      <c r="A1200" s="48">
        <v>2018</v>
      </c>
      <c r="B1200" s="48">
        <v>1</v>
      </c>
      <c r="C1200" s="43">
        <v>10</v>
      </c>
      <c r="D1200" s="24" t="s">
        <v>688</v>
      </c>
      <c r="E1200" s="45">
        <v>8.99</v>
      </c>
      <c r="F1200" s="52" t="s">
        <v>6</v>
      </c>
    </row>
    <row r="1201" spans="1:6" x14ac:dyDescent="0.2">
      <c r="A1201" s="48">
        <v>2018</v>
      </c>
      <c r="B1201" s="48">
        <v>1</v>
      </c>
      <c r="C1201" s="43">
        <v>11</v>
      </c>
      <c r="D1201" s="24" t="s">
        <v>830</v>
      </c>
      <c r="E1201" s="45">
        <v>80.819999999999993</v>
      </c>
      <c r="F1201" s="52" t="s">
        <v>8</v>
      </c>
    </row>
    <row r="1202" spans="1:6" x14ac:dyDescent="0.2">
      <c r="A1202" s="48">
        <v>2018</v>
      </c>
      <c r="B1202" s="48">
        <v>1</v>
      </c>
      <c r="C1202" s="43">
        <v>12</v>
      </c>
      <c r="D1202" s="24" t="s">
        <v>379</v>
      </c>
      <c r="E1202" s="45">
        <v>8.44</v>
      </c>
      <c r="F1202" s="52" t="s">
        <v>11</v>
      </c>
    </row>
    <row r="1203" spans="1:6" x14ac:dyDescent="0.2">
      <c r="A1203" s="48">
        <v>2018</v>
      </c>
      <c r="B1203" s="48">
        <v>1</v>
      </c>
      <c r="C1203" s="43">
        <v>12</v>
      </c>
      <c r="D1203" s="24" t="s">
        <v>831</v>
      </c>
      <c r="E1203" s="45">
        <v>45.19</v>
      </c>
      <c r="F1203" s="52" t="s">
        <v>6</v>
      </c>
    </row>
    <row r="1204" spans="1:6" x14ac:dyDescent="0.2">
      <c r="A1204" s="48">
        <v>2018</v>
      </c>
      <c r="B1204" s="48">
        <v>1</v>
      </c>
      <c r="C1204" s="43">
        <v>12</v>
      </c>
      <c r="D1204" s="24" t="s">
        <v>833</v>
      </c>
      <c r="E1204" s="45">
        <v>1.6</v>
      </c>
      <c r="F1204" s="52" t="s">
        <v>78</v>
      </c>
    </row>
    <row r="1205" spans="1:6" x14ac:dyDescent="0.2">
      <c r="A1205" s="48">
        <v>2018</v>
      </c>
      <c r="B1205" s="48">
        <v>1</v>
      </c>
      <c r="C1205" s="43">
        <v>13</v>
      </c>
      <c r="D1205" s="24" t="s">
        <v>192</v>
      </c>
      <c r="E1205" s="45">
        <v>26.63</v>
      </c>
      <c r="F1205" s="52" t="s">
        <v>6</v>
      </c>
    </row>
    <row r="1206" spans="1:6" x14ac:dyDescent="0.2">
      <c r="A1206" s="48">
        <v>2018</v>
      </c>
      <c r="B1206" s="48">
        <v>1</v>
      </c>
      <c r="C1206" s="43">
        <v>13</v>
      </c>
      <c r="D1206" s="24" t="s">
        <v>832</v>
      </c>
      <c r="E1206" s="45">
        <v>11.05</v>
      </c>
      <c r="F1206" s="52" t="s">
        <v>8</v>
      </c>
    </row>
    <row r="1207" spans="1:6" x14ac:dyDescent="0.2">
      <c r="A1207" s="48">
        <v>2018</v>
      </c>
      <c r="B1207" s="48">
        <v>1</v>
      </c>
      <c r="C1207" s="43">
        <v>14</v>
      </c>
      <c r="D1207" s="24" t="s">
        <v>183</v>
      </c>
      <c r="E1207" s="45">
        <v>1.51</v>
      </c>
      <c r="F1207" s="52" t="s">
        <v>78</v>
      </c>
    </row>
    <row r="1208" spans="1:6" x14ac:dyDescent="0.2">
      <c r="A1208" s="48">
        <v>2018</v>
      </c>
      <c r="B1208" s="48">
        <v>1</v>
      </c>
      <c r="C1208" s="43">
        <v>14</v>
      </c>
      <c r="D1208" s="24" t="s">
        <v>688</v>
      </c>
      <c r="E1208" s="45">
        <v>24.09</v>
      </c>
      <c r="F1208" s="52" t="s">
        <v>6</v>
      </c>
    </row>
    <row r="1209" spans="1:6" x14ac:dyDescent="0.2">
      <c r="A1209" s="48">
        <v>2018</v>
      </c>
      <c r="B1209" s="48">
        <v>1</v>
      </c>
      <c r="C1209" s="43">
        <v>15</v>
      </c>
      <c r="D1209" s="24" t="s">
        <v>381</v>
      </c>
      <c r="E1209" s="45">
        <v>1.1200000000000001</v>
      </c>
      <c r="F1209" s="52" t="s">
        <v>8</v>
      </c>
    </row>
    <row r="1210" spans="1:6" x14ac:dyDescent="0.2">
      <c r="A1210" s="48">
        <v>2018</v>
      </c>
      <c r="B1210" s="48">
        <v>1</v>
      </c>
      <c r="C1210" s="43">
        <v>15</v>
      </c>
      <c r="D1210" s="24" t="s">
        <v>381</v>
      </c>
      <c r="E1210" s="45">
        <v>1.04</v>
      </c>
      <c r="F1210" s="52" t="s">
        <v>8</v>
      </c>
    </row>
    <row r="1211" spans="1:6" x14ac:dyDescent="0.2">
      <c r="A1211" s="48">
        <v>2018</v>
      </c>
      <c r="B1211" s="48">
        <v>1</v>
      </c>
      <c r="C1211" s="43">
        <v>15</v>
      </c>
      <c r="D1211" s="24" t="s">
        <v>432</v>
      </c>
      <c r="E1211" s="45">
        <v>1.6</v>
      </c>
      <c r="F1211" s="52" t="s">
        <v>78</v>
      </c>
    </row>
    <row r="1212" spans="1:6" x14ac:dyDescent="0.2">
      <c r="A1212" s="48">
        <v>2018</v>
      </c>
      <c r="B1212" s="48">
        <v>1</v>
      </c>
      <c r="C1212" s="43">
        <v>15</v>
      </c>
      <c r="D1212" s="24" t="s">
        <v>381</v>
      </c>
      <c r="E1212" s="45">
        <v>12.4</v>
      </c>
      <c r="F1212" s="52" t="s">
        <v>8</v>
      </c>
    </row>
    <row r="1213" spans="1:6" x14ac:dyDescent="0.2">
      <c r="A1213" s="48">
        <v>2018</v>
      </c>
      <c r="B1213" s="48">
        <v>1</v>
      </c>
      <c r="C1213" s="43">
        <v>16</v>
      </c>
      <c r="D1213" s="24" t="s">
        <v>381</v>
      </c>
      <c r="E1213" s="45">
        <v>3.87</v>
      </c>
      <c r="F1213" s="52" t="s">
        <v>8</v>
      </c>
    </row>
    <row r="1214" spans="1:6" x14ac:dyDescent="0.2">
      <c r="A1214" s="48">
        <v>2018</v>
      </c>
      <c r="B1214" s="48">
        <v>1</v>
      </c>
      <c r="C1214" s="43">
        <v>16</v>
      </c>
      <c r="D1214" s="24" t="s">
        <v>432</v>
      </c>
      <c r="E1214" s="45">
        <v>1.6</v>
      </c>
      <c r="F1214" s="52" t="s">
        <v>78</v>
      </c>
    </row>
    <row r="1215" spans="1:6" x14ac:dyDescent="0.2">
      <c r="A1215" s="48">
        <v>2018</v>
      </c>
      <c r="B1215" s="48">
        <v>1</v>
      </c>
      <c r="C1215" s="43">
        <v>16</v>
      </c>
      <c r="D1215" s="24" t="s">
        <v>834</v>
      </c>
      <c r="E1215" s="45">
        <v>2.99</v>
      </c>
      <c r="F1215" s="52" t="s">
        <v>6</v>
      </c>
    </row>
    <row r="1216" spans="1:6" x14ac:dyDescent="0.2">
      <c r="A1216" s="48">
        <v>2018</v>
      </c>
      <c r="B1216" s="48">
        <v>1</v>
      </c>
      <c r="C1216" s="43">
        <v>16</v>
      </c>
      <c r="D1216" s="24" t="s">
        <v>835</v>
      </c>
      <c r="E1216" s="45">
        <v>51.39</v>
      </c>
      <c r="F1216" s="52" t="s">
        <v>8</v>
      </c>
    </row>
    <row r="1217" spans="1:7" x14ac:dyDescent="0.2">
      <c r="A1217" s="48">
        <v>2018</v>
      </c>
      <c r="B1217" s="48">
        <v>1</v>
      </c>
      <c r="C1217" s="43">
        <v>17</v>
      </c>
      <c r="D1217" s="24" t="s">
        <v>829</v>
      </c>
      <c r="E1217" s="45">
        <v>11.95</v>
      </c>
      <c r="F1217" s="52" t="s">
        <v>8</v>
      </c>
    </row>
    <row r="1218" spans="1:7" x14ac:dyDescent="0.2">
      <c r="A1218" s="48">
        <v>2018</v>
      </c>
      <c r="B1218" s="48">
        <v>1</v>
      </c>
      <c r="C1218" s="43">
        <v>17</v>
      </c>
      <c r="D1218" s="24" t="s">
        <v>470</v>
      </c>
      <c r="E1218" s="45">
        <v>24.59</v>
      </c>
      <c r="F1218" s="52" t="s">
        <v>8</v>
      </c>
    </row>
    <row r="1219" spans="1:7" x14ac:dyDescent="0.2">
      <c r="A1219" s="48">
        <v>2018</v>
      </c>
      <c r="B1219" s="48">
        <v>1</v>
      </c>
      <c r="C1219" s="43">
        <v>17</v>
      </c>
      <c r="D1219" s="24" t="s">
        <v>846</v>
      </c>
      <c r="E1219" s="45">
        <v>1.6</v>
      </c>
      <c r="F1219" s="52" t="s">
        <v>78</v>
      </c>
    </row>
    <row r="1220" spans="1:7" x14ac:dyDescent="0.2">
      <c r="A1220" s="48">
        <v>2018</v>
      </c>
      <c r="B1220" s="48">
        <v>1</v>
      </c>
      <c r="C1220" s="43">
        <v>18</v>
      </c>
      <c r="D1220" s="24" t="s">
        <v>846</v>
      </c>
      <c r="E1220" s="45">
        <v>1.6</v>
      </c>
      <c r="F1220" s="52" t="s">
        <v>78</v>
      </c>
    </row>
    <row r="1221" spans="1:7" x14ac:dyDescent="0.2">
      <c r="A1221" s="48">
        <v>2018</v>
      </c>
      <c r="B1221" s="48">
        <v>1</v>
      </c>
      <c r="C1221" s="43">
        <v>19</v>
      </c>
      <c r="D1221" s="24" t="s">
        <v>381</v>
      </c>
      <c r="E1221" s="45">
        <v>5.63</v>
      </c>
      <c r="F1221" s="52" t="s">
        <v>8</v>
      </c>
    </row>
    <row r="1222" spans="1:7" x14ac:dyDescent="0.2">
      <c r="A1222" s="48">
        <v>2018</v>
      </c>
      <c r="B1222" s="48">
        <v>1</v>
      </c>
      <c r="C1222" s="43">
        <v>19</v>
      </c>
      <c r="D1222" s="24" t="s">
        <v>836</v>
      </c>
      <c r="E1222" s="45">
        <v>61.72</v>
      </c>
      <c r="F1222" s="52" t="s">
        <v>8</v>
      </c>
    </row>
    <row r="1223" spans="1:7" x14ac:dyDescent="0.2">
      <c r="A1223" s="48">
        <v>2018</v>
      </c>
      <c r="B1223" s="48">
        <v>1</v>
      </c>
      <c r="C1223" s="43">
        <v>19</v>
      </c>
      <c r="D1223" s="24" t="s">
        <v>303</v>
      </c>
      <c r="E1223" s="45">
        <v>8.93</v>
      </c>
      <c r="F1223" s="52" t="s">
        <v>8</v>
      </c>
    </row>
    <row r="1224" spans="1:7" x14ac:dyDescent="0.2">
      <c r="A1224" s="87">
        <v>2018</v>
      </c>
      <c r="B1224" s="87">
        <v>1</v>
      </c>
      <c r="C1224" s="88">
        <v>20</v>
      </c>
      <c r="D1224" s="89" t="s">
        <v>730</v>
      </c>
      <c r="E1224" s="90">
        <v>21.31</v>
      </c>
      <c r="F1224" s="117" t="s">
        <v>8</v>
      </c>
    </row>
    <row r="1225" spans="1:7" x14ac:dyDescent="0.2">
      <c r="A1225" s="87">
        <v>2018</v>
      </c>
      <c r="B1225" s="87">
        <v>1</v>
      </c>
      <c r="C1225" s="88">
        <v>20</v>
      </c>
      <c r="D1225" s="89" t="s">
        <v>783</v>
      </c>
      <c r="E1225" s="90">
        <f xml:space="preserve"> 99.41-39.54</f>
        <v>59.87</v>
      </c>
      <c r="F1225" s="117" t="s">
        <v>32</v>
      </c>
      <c r="G1225" s="24" t="s">
        <v>850</v>
      </c>
    </row>
    <row r="1226" spans="1:7" x14ac:dyDescent="0.2">
      <c r="A1226" s="87">
        <v>2018</v>
      </c>
      <c r="B1226" s="87">
        <v>1</v>
      </c>
      <c r="C1226" s="88">
        <v>20</v>
      </c>
      <c r="D1226" s="89" t="s">
        <v>381</v>
      </c>
      <c r="E1226" s="90">
        <v>1.77</v>
      </c>
      <c r="F1226" s="117" t="s">
        <v>8</v>
      </c>
    </row>
    <row r="1227" spans="1:7" x14ac:dyDescent="0.2">
      <c r="A1227" s="87">
        <v>2018</v>
      </c>
      <c r="B1227" s="87">
        <v>1</v>
      </c>
      <c r="C1227" s="88">
        <v>21</v>
      </c>
      <c r="D1227" s="89" t="s">
        <v>183</v>
      </c>
      <c r="E1227" s="90">
        <v>1.8</v>
      </c>
      <c r="F1227" s="117" t="s">
        <v>78</v>
      </c>
    </row>
    <row r="1228" spans="1:7" x14ac:dyDescent="0.2">
      <c r="A1228" s="48">
        <v>2018</v>
      </c>
      <c r="B1228" s="48">
        <v>1</v>
      </c>
      <c r="C1228" s="43">
        <v>22</v>
      </c>
      <c r="D1228" s="24" t="s">
        <v>837</v>
      </c>
      <c r="E1228" s="45">
        <v>18.86</v>
      </c>
      <c r="F1228" s="52" t="s">
        <v>28</v>
      </c>
    </row>
    <row r="1229" spans="1:7" x14ac:dyDescent="0.2">
      <c r="A1229" s="48">
        <v>2018</v>
      </c>
      <c r="B1229" s="48">
        <v>1</v>
      </c>
      <c r="C1229" s="43">
        <v>22</v>
      </c>
      <c r="D1229" s="24" t="s">
        <v>192</v>
      </c>
      <c r="E1229" s="45">
        <v>11.67</v>
      </c>
      <c r="F1229" s="52" t="s">
        <v>8</v>
      </c>
    </row>
    <row r="1230" spans="1:7" x14ac:dyDescent="0.2">
      <c r="A1230" s="48">
        <v>2018</v>
      </c>
      <c r="B1230" s="48">
        <v>1</v>
      </c>
      <c r="C1230" s="43">
        <v>23</v>
      </c>
      <c r="D1230" s="24" t="s">
        <v>381</v>
      </c>
      <c r="E1230" s="45">
        <v>1.46</v>
      </c>
      <c r="F1230" s="52" t="s">
        <v>78</v>
      </c>
    </row>
    <row r="1231" spans="1:7" x14ac:dyDescent="0.2">
      <c r="A1231" s="48">
        <v>2018</v>
      </c>
      <c r="B1231" s="48">
        <v>1</v>
      </c>
      <c r="C1231" s="43">
        <v>23</v>
      </c>
      <c r="D1231" s="24" t="s">
        <v>688</v>
      </c>
      <c r="E1231" s="45">
        <v>53.67</v>
      </c>
      <c r="F1231" s="52" t="s">
        <v>6</v>
      </c>
    </row>
    <row r="1232" spans="1:7" x14ac:dyDescent="0.2">
      <c r="A1232" s="48">
        <v>2018</v>
      </c>
      <c r="B1232" s="48">
        <v>1</v>
      </c>
      <c r="C1232" s="43">
        <v>23</v>
      </c>
      <c r="D1232" s="24" t="s">
        <v>838</v>
      </c>
      <c r="E1232" s="45">
        <v>52.76</v>
      </c>
      <c r="F1232" s="52" t="s">
        <v>8</v>
      </c>
    </row>
    <row r="1233" spans="1:7" x14ac:dyDescent="0.2">
      <c r="A1233" s="48">
        <v>2018</v>
      </c>
      <c r="B1233" s="48">
        <v>1</v>
      </c>
      <c r="C1233" s="43">
        <v>24</v>
      </c>
      <c r="D1233" s="24" t="s">
        <v>50</v>
      </c>
      <c r="E1233" s="45">
        <v>4.99</v>
      </c>
      <c r="F1233" s="52" t="s">
        <v>3</v>
      </c>
    </row>
    <row r="1234" spans="1:7" x14ac:dyDescent="0.2">
      <c r="A1234" s="48">
        <v>2018</v>
      </c>
      <c r="B1234" s="48">
        <v>1</v>
      </c>
      <c r="C1234" s="43">
        <v>24</v>
      </c>
      <c r="D1234" s="24" t="s">
        <v>183</v>
      </c>
      <c r="E1234" s="45">
        <v>1.8</v>
      </c>
      <c r="F1234" s="52" t="s">
        <v>78</v>
      </c>
    </row>
    <row r="1235" spans="1:7" x14ac:dyDescent="0.2">
      <c r="A1235" s="48">
        <v>2018</v>
      </c>
      <c r="B1235" s="48">
        <v>1</v>
      </c>
      <c r="C1235" s="43">
        <v>26</v>
      </c>
      <c r="D1235" s="24" t="s">
        <v>852</v>
      </c>
      <c r="E1235" s="45">
        <v>12</v>
      </c>
      <c r="F1235" s="52" t="s">
        <v>28</v>
      </c>
    </row>
    <row r="1236" spans="1:7" x14ac:dyDescent="0.2">
      <c r="A1236" s="48">
        <v>2018</v>
      </c>
      <c r="B1236" s="48">
        <v>1</v>
      </c>
      <c r="C1236" s="43">
        <v>26</v>
      </c>
      <c r="D1236" s="24" t="s">
        <v>839</v>
      </c>
      <c r="E1236" s="45">
        <v>13.8</v>
      </c>
      <c r="F1236" s="52" t="s">
        <v>28</v>
      </c>
    </row>
    <row r="1237" spans="1:7" x14ac:dyDescent="0.2">
      <c r="A1237" s="48">
        <v>2018</v>
      </c>
      <c r="B1237" s="48">
        <v>1</v>
      </c>
      <c r="C1237" s="43">
        <v>27</v>
      </c>
      <c r="D1237" s="24" t="s">
        <v>752</v>
      </c>
      <c r="E1237" s="45">
        <v>9.3800000000000008</v>
      </c>
      <c r="F1237" s="52" t="s">
        <v>8</v>
      </c>
    </row>
    <row r="1238" spans="1:7" x14ac:dyDescent="0.2">
      <c r="A1238" s="48">
        <v>2018</v>
      </c>
      <c r="B1238" s="48">
        <v>1</v>
      </c>
      <c r="C1238" s="43">
        <v>27</v>
      </c>
      <c r="D1238" s="24" t="s">
        <v>840</v>
      </c>
      <c r="E1238" s="45">
        <v>5.92</v>
      </c>
      <c r="F1238" s="52" t="s">
        <v>78</v>
      </c>
    </row>
    <row r="1239" spans="1:7" x14ac:dyDescent="0.2">
      <c r="A1239" s="48">
        <v>2018</v>
      </c>
      <c r="B1239" s="48">
        <v>1</v>
      </c>
      <c r="C1239" s="43">
        <v>27</v>
      </c>
      <c r="D1239" s="24" t="s">
        <v>841</v>
      </c>
      <c r="E1239" s="45">
        <v>11.28</v>
      </c>
      <c r="F1239" s="52" t="s">
        <v>816</v>
      </c>
      <c r="G1239" s="24" t="s">
        <v>847</v>
      </c>
    </row>
    <row r="1240" spans="1:7" x14ac:dyDescent="0.2">
      <c r="A1240" s="48">
        <v>2018</v>
      </c>
      <c r="B1240" s="48">
        <v>1</v>
      </c>
      <c r="C1240" s="43">
        <v>27</v>
      </c>
      <c r="D1240" s="24" t="s">
        <v>688</v>
      </c>
      <c r="E1240" s="45">
        <v>59.35</v>
      </c>
      <c r="F1240" s="52" t="s">
        <v>6</v>
      </c>
    </row>
    <row r="1241" spans="1:7" x14ac:dyDescent="0.2">
      <c r="A1241" s="48">
        <v>2018</v>
      </c>
      <c r="B1241" s="48">
        <v>1</v>
      </c>
      <c r="C1241" s="43">
        <v>27</v>
      </c>
      <c r="D1241" s="24" t="s">
        <v>730</v>
      </c>
      <c r="E1241" s="45">
        <v>12.96</v>
      </c>
      <c r="F1241" s="52" t="s">
        <v>8</v>
      </c>
    </row>
    <row r="1242" spans="1:7" x14ac:dyDescent="0.2">
      <c r="A1242" s="48">
        <v>2018</v>
      </c>
      <c r="B1242" s="48">
        <v>1</v>
      </c>
      <c r="C1242" s="43">
        <v>28</v>
      </c>
      <c r="D1242" s="24" t="s">
        <v>183</v>
      </c>
      <c r="E1242" s="45">
        <v>3.25</v>
      </c>
      <c r="F1242" s="52" t="s">
        <v>8</v>
      </c>
    </row>
    <row r="1243" spans="1:7" x14ac:dyDescent="0.2">
      <c r="A1243" s="48">
        <v>2018</v>
      </c>
      <c r="B1243" s="48">
        <v>1</v>
      </c>
      <c r="C1243" s="43">
        <v>28</v>
      </c>
      <c r="D1243" s="24" t="s">
        <v>192</v>
      </c>
      <c r="E1243" s="45">
        <v>13.59</v>
      </c>
      <c r="F1243" s="52" t="s">
        <v>8</v>
      </c>
    </row>
    <row r="1244" spans="1:7" x14ac:dyDescent="0.2">
      <c r="A1244" s="48">
        <v>2018</v>
      </c>
      <c r="B1244" s="48">
        <v>1</v>
      </c>
      <c r="C1244" s="43">
        <v>29</v>
      </c>
      <c r="D1244" s="24" t="s">
        <v>381</v>
      </c>
      <c r="E1244" s="45">
        <v>4.83</v>
      </c>
      <c r="F1244" s="52" t="s">
        <v>8</v>
      </c>
    </row>
    <row r="1245" spans="1:7" x14ac:dyDescent="0.2">
      <c r="A1245" s="48">
        <v>2018</v>
      </c>
      <c r="B1245" s="48">
        <v>1</v>
      </c>
      <c r="C1245" s="43">
        <v>29</v>
      </c>
      <c r="D1245" s="24" t="s">
        <v>844</v>
      </c>
      <c r="E1245" s="45">
        <v>150</v>
      </c>
      <c r="F1245" s="52" t="s">
        <v>125</v>
      </c>
    </row>
    <row r="1246" spans="1:7" x14ac:dyDescent="0.2">
      <c r="A1246" s="48">
        <v>2018</v>
      </c>
      <c r="B1246" s="48">
        <v>1</v>
      </c>
      <c r="C1246" s="43">
        <v>30</v>
      </c>
      <c r="D1246" s="24" t="s">
        <v>858</v>
      </c>
      <c r="E1246" s="45">
        <v>20.7</v>
      </c>
      <c r="F1246" s="52" t="s">
        <v>28</v>
      </c>
    </row>
    <row r="1247" spans="1:7" x14ac:dyDescent="0.2">
      <c r="A1247" s="48">
        <v>2018</v>
      </c>
      <c r="B1247" s="48">
        <v>1</v>
      </c>
      <c r="C1247" s="43">
        <v>30</v>
      </c>
      <c r="D1247" s="24" t="s">
        <v>859</v>
      </c>
      <c r="E1247" s="45">
        <v>17</v>
      </c>
      <c r="F1247" s="52" t="s">
        <v>8</v>
      </c>
    </row>
    <row r="1248" spans="1:7" x14ac:dyDescent="0.2">
      <c r="A1248" s="48">
        <v>2018</v>
      </c>
      <c r="B1248" s="48">
        <v>1</v>
      </c>
      <c r="C1248" s="43">
        <v>30</v>
      </c>
      <c r="D1248" s="24" t="s">
        <v>848</v>
      </c>
      <c r="E1248" s="45">
        <v>5</v>
      </c>
      <c r="F1248" s="52" t="s">
        <v>125</v>
      </c>
    </row>
    <row r="1249" spans="1:7" x14ac:dyDescent="0.2">
      <c r="A1249" s="48">
        <v>2018</v>
      </c>
      <c r="B1249" s="48">
        <v>1</v>
      </c>
      <c r="C1249" s="43">
        <v>30</v>
      </c>
      <c r="D1249" s="24" t="s">
        <v>842</v>
      </c>
      <c r="E1249" s="45">
        <v>3</v>
      </c>
      <c r="F1249" s="52" t="s">
        <v>7</v>
      </c>
    </row>
    <row r="1250" spans="1:7" x14ac:dyDescent="0.2">
      <c r="A1250" s="48">
        <v>2018</v>
      </c>
      <c r="B1250" s="48">
        <v>1</v>
      </c>
      <c r="C1250" s="43">
        <v>31</v>
      </c>
      <c r="D1250" s="24" t="s">
        <v>76</v>
      </c>
      <c r="E1250" s="45">
        <f>79.04-40</f>
        <v>39.040000000000006</v>
      </c>
      <c r="F1250" s="52" t="s">
        <v>2</v>
      </c>
      <c r="G1250" s="24" t="s">
        <v>724</v>
      </c>
    </row>
    <row r="1251" spans="1:7" x14ac:dyDescent="0.2">
      <c r="A1251" s="48">
        <v>2018</v>
      </c>
      <c r="B1251" s="48">
        <v>1</v>
      </c>
      <c r="C1251" s="43">
        <v>31</v>
      </c>
      <c r="D1251" s="24" t="s">
        <v>325</v>
      </c>
      <c r="E1251" s="45">
        <v>12794.4</v>
      </c>
      <c r="F1251" s="52" t="s">
        <v>10</v>
      </c>
    </row>
    <row r="1252" spans="1:7" x14ac:dyDescent="0.2">
      <c r="A1252" s="48">
        <v>2018</v>
      </c>
      <c r="B1252" s="48">
        <v>1</v>
      </c>
      <c r="C1252" s="43">
        <v>31</v>
      </c>
      <c r="D1252" s="24" t="s">
        <v>432</v>
      </c>
      <c r="E1252" s="45">
        <v>1.6</v>
      </c>
      <c r="F1252" s="52" t="s">
        <v>78</v>
      </c>
    </row>
    <row r="1253" spans="1:7" x14ac:dyDescent="0.2">
      <c r="A1253" s="48">
        <v>2018</v>
      </c>
      <c r="B1253" s="48">
        <v>2</v>
      </c>
      <c r="C1253" s="43">
        <v>1</v>
      </c>
      <c r="D1253" s="24" t="s">
        <v>498</v>
      </c>
      <c r="E1253" s="45">
        <v>92.13</v>
      </c>
      <c r="F1253" s="52" t="s">
        <v>497</v>
      </c>
    </row>
    <row r="1254" spans="1:7" x14ac:dyDescent="0.2">
      <c r="A1254" s="48">
        <v>2018</v>
      </c>
      <c r="B1254" s="48">
        <v>2</v>
      </c>
      <c r="C1254" s="43">
        <v>1</v>
      </c>
      <c r="D1254" s="24" t="s">
        <v>583</v>
      </c>
      <c r="E1254" s="45">
        <v>895</v>
      </c>
      <c r="F1254" s="52" t="s">
        <v>198</v>
      </c>
    </row>
    <row r="1255" spans="1:7" x14ac:dyDescent="0.2">
      <c r="A1255" s="48">
        <v>2018</v>
      </c>
      <c r="B1255" s="48">
        <v>2</v>
      </c>
      <c r="C1255" s="43">
        <v>1</v>
      </c>
      <c r="D1255" s="24" t="s">
        <v>492</v>
      </c>
      <c r="E1255" s="45">
        <v>4.1900000000000004</v>
      </c>
      <c r="F1255" s="52" t="s">
        <v>8</v>
      </c>
    </row>
    <row r="1256" spans="1:7" x14ac:dyDescent="0.2">
      <c r="A1256" s="48">
        <v>2018</v>
      </c>
      <c r="B1256" s="48">
        <v>2</v>
      </c>
      <c r="C1256" s="43">
        <v>1</v>
      </c>
      <c r="D1256" s="24" t="s">
        <v>492</v>
      </c>
      <c r="E1256" s="45">
        <v>1.46</v>
      </c>
      <c r="F1256" s="52" t="s">
        <v>78</v>
      </c>
    </row>
    <row r="1257" spans="1:7" x14ac:dyDescent="0.2">
      <c r="A1257" s="48">
        <v>2018</v>
      </c>
      <c r="B1257" s="48">
        <v>2</v>
      </c>
      <c r="C1257" s="43">
        <v>1</v>
      </c>
      <c r="D1257" s="24" t="s">
        <v>860</v>
      </c>
      <c r="E1257" s="45">
        <v>24.3</v>
      </c>
      <c r="F1257" s="52" t="s">
        <v>21</v>
      </c>
      <c r="G1257" s="24" t="s">
        <v>861</v>
      </c>
    </row>
    <row r="1258" spans="1:7" x14ac:dyDescent="0.2">
      <c r="A1258" s="48">
        <v>2018</v>
      </c>
      <c r="B1258" s="48">
        <v>2</v>
      </c>
      <c r="C1258" s="43">
        <v>1</v>
      </c>
      <c r="D1258" s="24" t="s">
        <v>862</v>
      </c>
      <c r="E1258" s="45">
        <v>18.190000000000001</v>
      </c>
      <c r="F1258" s="52" t="s">
        <v>8</v>
      </c>
    </row>
    <row r="1259" spans="1:7" x14ac:dyDescent="0.2">
      <c r="A1259" s="48">
        <v>2018</v>
      </c>
      <c r="B1259" s="48">
        <v>2</v>
      </c>
      <c r="C1259" s="43">
        <v>1</v>
      </c>
      <c r="D1259" s="24" t="s">
        <v>829</v>
      </c>
      <c r="E1259" s="45">
        <v>9.9</v>
      </c>
      <c r="F1259" s="52" t="s">
        <v>8</v>
      </c>
    </row>
    <row r="1260" spans="1:7" x14ac:dyDescent="0.2">
      <c r="A1260" s="48">
        <v>2018</v>
      </c>
      <c r="B1260" s="48">
        <v>2</v>
      </c>
      <c r="C1260" s="43">
        <v>1</v>
      </c>
      <c r="D1260" s="24" t="s">
        <v>492</v>
      </c>
      <c r="E1260" s="45">
        <v>1.46</v>
      </c>
      <c r="F1260" s="52" t="s">
        <v>78</v>
      </c>
    </row>
    <row r="1261" spans="1:7" x14ac:dyDescent="0.2">
      <c r="A1261" s="48">
        <v>2018</v>
      </c>
      <c r="B1261" s="48">
        <v>2</v>
      </c>
      <c r="C1261" s="43">
        <v>2</v>
      </c>
      <c r="D1261" s="24" t="s">
        <v>745</v>
      </c>
      <c r="E1261" s="45">
        <v>23.98</v>
      </c>
      <c r="F1261" s="52" t="s">
        <v>8</v>
      </c>
    </row>
    <row r="1262" spans="1:7" x14ac:dyDescent="0.2">
      <c r="A1262" s="48">
        <v>2018</v>
      </c>
      <c r="B1262" s="48">
        <v>2</v>
      </c>
      <c r="C1262" s="43">
        <v>3</v>
      </c>
      <c r="D1262" s="24" t="s">
        <v>470</v>
      </c>
      <c r="E1262" s="45">
        <f>34.52-24</f>
        <v>10.520000000000003</v>
      </c>
      <c r="F1262" s="52" t="s">
        <v>8</v>
      </c>
      <c r="G1262" s="24" t="s">
        <v>863</v>
      </c>
    </row>
    <row r="1263" spans="1:7" x14ac:dyDescent="0.2">
      <c r="A1263" s="48">
        <v>2018</v>
      </c>
      <c r="B1263" s="48">
        <v>2</v>
      </c>
      <c r="C1263" s="43">
        <v>3</v>
      </c>
      <c r="D1263" s="24" t="s">
        <v>192</v>
      </c>
      <c r="E1263" s="45">
        <v>19.239999999999998</v>
      </c>
      <c r="F1263" s="52" t="s">
        <v>8</v>
      </c>
    </row>
    <row r="1264" spans="1:7" x14ac:dyDescent="0.2">
      <c r="A1264" s="48">
        <v>2018</v>
      </c>
      <c r="B1264" s="48">
        <v>2</v>
      </c>
      <c r="C1264" s="43">
        <v>3</v>
      </c>
      <c r="D1264" s="24" t="s">
        <v>470</v>
      </c>
      <c r="E1264" s="45">
        <v>10.49</v>
      </c>
      <c r="F1264" s="52" t="s">
        <v>8</v>
      </c>
    </row>
    <row r="1265" spans="1:7" x14ac:dyDescent="0.2">
      <c r="A1265" s="48">
        <v>2018</v>
      </c>
      <c r="B1265" s="48">
        <v>2</v>
      </c>
      <c r="C1265" s="43">
        <v>3</v>
      </c>
      <c r="D1265" s="24" t="s">
        <v>381</v>
      </c>
      <c r="E1265" s="45">
        <v>1.56</v>
      </c>
      <c r="F1265" s="52" t="s">
        <v>78</v>
      </c>
    </row>
    <row r="1266" spans="1:7" x14ac:dyDescent="0.2">
      <c r="A1266" s="48">
        <v>2018</v>
      </c>
      <c r="B1266" s="48">
        <v>2</v>
      </c>
      <c r="C1266" s="43">
        <v>4</v>
      </c>
      <c r="D1266" s="24" t="s">
        <v>746</v>
      </c>
      <c r="E1266" s="45">
        <v>9.59</v>
      </c>
      <c r="F1266" s="52" t="s">
        <v>8</v>
      </c>
    </row>
    <row r="1267" spans="1:7" x14ac:dyDescent="0.2">
      <c r="A1267" s="48">
        <v>2018</v>
      </c>
      <c r="B1267" s="48">
        <v>2</v>
      </c>
      <c r="C1267" s="43">
        <v>4</v>
      </c>
      <c r="D1267" s="24" t="s">
        <v>864</v>
      </c>
      <c r="E1267" s="45">
        <v>7.48</v>
      </c>
      <c r="F1267" s="52" t="s">
        <v>28</v>
      </c>
    </row>
    <row r="1268" spans="1:7" x14ac:dyDescent="0.2">
      <c r="A1268" s="48">
        <v>2018</v>
      </c>
      <c r="B1268" s="48">
        <v>2</v>
      </c>
      <c r="C1268" s="43">
        <v>4</v>
      </c>
      <c r="D1268" s="24" t="s">
        <v>864</v>
      </c>
      <c r="E1268" s="45">
        <v>17.47</v>
      </c>
      <c r="F1268" s="52" t="s">
        <v>8</v>
      </c>
    </row>
    <row r="1269" spans="1:7" x14ac:dyDescent="0.2">
      <c r="A1269" s="48">
        <v>2018</v>
      </c>
      <c r="B1269" s="48">
        <v>2</v>
      </c>
      <c r="C1269" s="43">
        <v>5</v>
      </c>
      <c r="D1269" s="24" t="s">
        <v>492</v>
      </c>
      <c r="E1269" s="45">
        <v>15.05</v>
      </c>
      <c r="F1269" s="52" t="s">
        <v>8</v>
      </c>
    </row>
    <row r="1270" spans="1:7" x14ac:dyDescent="0.2">
      <c r="A1270" s="48">
        <v>2018</v>
      </c>
      <c r="B1270" s="48">
        <v>2</v>
      </c>
      <c r="C1270" s="43">
        <v>5</v>
      </c>
      <c r="D1270" s="24" t="s">
        <v>492</v>
      </c>
      <c r="E1270" s="45">
        <v>2.92</v>
      </c>
      <c r="F1270" s="52" t="s">
        <v>8</v>
      </c>
    </row>
    <row r="1271" spans="1:7" x14ac:dyDescent="0.2">
      <c r="A1271" s="48">
        <v>2018</v>
      </c>
      <c r="B1271" s="48">
        <v>2</v>
      </c>
      <c r="C1271" s="43">
        <v>5</v>
      </c>
      <c r="D1271" s="24" t="s">
        <v>303</v>
      </c>
      <c r="E1271" s="45">
        <v>11.3</v>
      </c>
      <c r="F1271" s="52" t="s">
        <v>8</v>
      </c>
    </row>
    <row r="1272" spans="1:7" x14ac:dyDescent="0.2">
      <c r="A1272" s="48">
        <v>2018</v>
      </c>
      <c r="B1272" s="48">
        <v>2</v>
      </c>
      <c r="C1272" s="43">
        <v>5</v>
      </c>
      <c r="D1272" s="24" t="s">
        <v>192</v>
      </c>
      <c r="E1272" s="45">
        <v>2.1800000000000002</v>
      </c>
      <c r="F1272" s="52" t="s">
        <v>8</v>
      </c>
    </row>
    <row r="1273" spans="1:7" x14ac:dyDescent="0.2">
      <c r="A1273" s="48">
        <v>2018</v>
      </c>
      <c r="B1273" s="48">
        <v>2</v>
      </c>
      <c r="C1273" s="43">
        <v>6</v>
      </c>
      <c r="D1273" s="24" t="s">
        <v>432</v>
      </c>
      <c r="E1273" s="45">
        <v>1.6</v>
      </c>
      <c r="F1273" s="52" t="s">
        <v>78</v>
      </c>
    </row>
    <row r="1274" spans="1:7" x14ac:dyDescent="0.2">
      <c r="A1274" s="48">
        <v>2018</v>
      </c>
      <c r="B1274" s="48">
        <v>2</v>
      </c>
      <c r="C1274" s="43">
        <v>7</v>
      </c>
      <c r="D1274" s="24" t="s">
        <v>432</v>
      </c>
      <c r="E1274" s="45">
        <v>1.6</v>
      </c>
      <c r="F1274" s="52" t="s">
        <v>78</v>
      </c>
    </row>
    <row r="1275" spans="1:7" x14ac:dyDescent="0.2">
      <c r="A1275" s="48">
        <v>2018</v>
      </c>
      <c r="B1275" s="48">
        <v>2</v>
      </c>
      <c r="C1275" s="43">
        <v>7</v>
      </c>
      <c r="D1275" s="24" t="s">
        <v>492</v>
      </c>
      <c r="E1275" s="45">
        <v>3.66</v>
      </c>
      <c r="F1275" s="52" t="s">
        <v>8</v>
      </c>
    </row>
    <row r="1276" spans="1:7" x14ac:dyDescent="0.2">
      <c r="A1276" s="48">
        <v>2018</v>
      </c>
      <c r="B1276" s="48">
        <v>2</v>
      </c>
      <c r="C1276" s="43">
        <v>7</v>
      </c>
      <c r="D1276" s="24" t="s">
        <v>865</v>
      </c>
      <c r="E1276" s="45">
        <v>2.2000000000000002</v>
      </c>
      <c r="F1276" s="52" t="s">
        <v>8</v>
      </c>
    </row>
    <row r="1277" spans="1:7" x14ac:dyDescent="0.2">
      <c r="A1277" s="48">
        <v>2018</v>
      </c>
      <c r="B1277" s="48">
        <v>2</v>
      </c>
      <c r="C1277" s="43">
        <v>7</v>
      </c>
      <c r="D1277" s="24" t="s">
        <v>396</v>
      </c>
      <c r="E1277" s="45">
        <f>53.2-18</f>
        <v>35.200000000000003</v>
      </c>
      <c r="F1277" s="52" t="s">
        <v>8</v>
      </c>
      <c r="G1277" s="24" t="s">
        <v>851</v>
      </c>
    </row>
    <row r="1278" spans="1:7" x14ac:dyDescent="0.2">
      <c r="A1278" s="48">
        <v>2018</v>
      </c>
      <c r="B1278" s="48">
        <v>2</v>
      </c>
      <c r="C1278" s="43">
        <v>7</v>
      </c>
      <c r="D1278" s="24" t="s">
        <v>829</v>
      </c>
      <c r="E1278" s="45">
        <v>7.3</v>
      </c>
      <c r="F1278" s="52" t="s">
        <v>8</v>
      </c>
    </row>
    <row r="1279" spans="1:7" x14ac:dyDescent="0.2">
      <c r="A1279" s="48">
        <v>2018</v>
      </c>
      <c r="B1279" s="48">
        <v>2</v>
      </c>
      <c r="C1279" s="43">
        <v>8</v>
      </c>
      <c r="D1279" s="24" t="s">
        <v>492</v>
      </c>
      <c r="E1279" s="45">
        <v>5.51</v>
      </c>
      <c r="F1279" s="52" t="s">
        <v>8</v>
      </c>
    </row>
    <row r="1280" spans="1:7" x14ac:dyDescent="0.2">
      <c r="A1280" s="48">
        <v>2018</v>
      </c>
      <c r="B1280" s="48">
        <v>2</v>
      </c>
      <c r="C1280" s="43">
        <v>8</v>
      </c>
      <c r="D1280" s="24" t="s">
        <v>688</v>
      </c>
      <c r="E1280" s="45">
        <v>23.43</v>
      </c>
      <c r="F1280" s="52" t="s">
        <v>8</v>
      </c>
    </row>
    <row r="1281" spans="1:7" x14ac:dyDescent="0.2">
      <c r="A1281" s="48">
        <v>2018</v>
      </c>
      <c r="B1281" s="48">
        <v>2</v>
      </c>
      <c r="C1281" s="43">
        <v>8</v>
      </c>
      <c r="D1281" s="24" t="s">
        <v>192</v>
      </c>
      <c r="E1281" s="45">
        <v>6.77</v>
      </c>
      <c r="F1281" s="52" t="s">
        <v>8</v>
      </c>
    </row>
    <row r="1282" spans="1:7" x14ac:dyDescent="0.2">
      <c r="A1282" s="48">
        <v>2018</v>
      </c>
      <c r="B1282" s="48">
        <v>2</v>
      </c>
      <c r="C1282" s="43">
        <v>9</v>
      </c>
      <c r="D1282" s="24" t="s">
        <v>843</v>
      </c>
      <c r="E1282" s="45">
        <v>55.98</v>
      </c>
      <c r="F1282" s="52" t="s">
        <v>13</v>
      </c>
    </row>
    <row r="1283" spans="1:7" x14ac:dyDescent="0.2">
      <c r="A1283" s="48">
        <v>2018</v>
      </c>
      <c r="B1283" s="48">
        <v>2</v>
      </c>
      <c r="C1283" s="43">
        <v>11</v>
      </c>
      <c r="D1283" s="24" t="s">
        <v>866</v>
      </c>
      <c r="E1283" s="45">
        <v>83.65</v>
      </c>
      <c r="F1283" s="52" t="s">
        <v>125</v>
      </c>
    </row>
    <row r="1284" spans="1:7" x14ac:dyDescent="0.2">
      <c r="A1284" s="48">
        <v>2018</v>
      </c>
      <c r="B1284" s="48">
        <v>2</v>
      </c>
      <c r="C1284" s="43">
        <v>11</v>
      </c>
      <c r="D1284" s="24" t="s">
        <v>492</v>
      </c>
      <c r="E1284" s="45">
        <v>5.18</v>
      </c>
      <c r="F1284" s="52" t="s">
        <v>8</v>
      </c>
    </row>
    <row r="1285" spans="1:7" x14ac:dyDescent="0.2">
      <c r="A1285" s="48">
        <v>2018</v>
      </c>
      <c r="B1285" s="48">
        <v>2</v>
      </c>
      <c r="C1285" s="43">
        <v>12</v>
      </c>
      <c r="D1285" s="24" t="s">
        <v>492</v>
      </c>
      <c r="E1285" s="45">
        <v>1.46</v>
      </c>
      <c r="F1285" s="52" t="s">
        <v>78</v>
      </c>
    </row>
    <row r="1286" spans="1:7" x14ac:dyDescent="0.2">
      <c r="A1286" s="48">
        <v>2018</v>
      </c>
      <c r="B1286" s="48">
        <v>2</v>
      </c>
      <c r="C1286" s="43">
        <v>12</v>
      </c>
      <c r="D1286" s="24" t="s">
        <v>344</v>
      </c>
      <c r="E1286" s="45">
        <v>17.260000000000002</v>
      </c>
      <c r="F1286" s="52" t="s">
        <v>8</v>
      </c>
    </row>
    <row r="1287" spans="1:7" x14ac:dyDescent="0.2">
      <c r="A1287" s="48">
        <v>2018</v>
      </c>
      <c r="B1287" s="48">
        <v>2</v>
      </c>
      <c r="C1287" s="43">
        <v>12</v>
      </c>
      <c r="D1287" s="24" t="s">
        <v>894</v>
      </c>
      <c r="E1287" s="45">
        <v>40</v>
      </c>
      <c r="F1287" s="52" t="s">
        <v>11</v>
      </c>
    </row>
    <row r="1288" spans="1:7" x14ac:dyDescent="0.2">
      <c r="A1288" s="48">
        <v>2018</v>
      </c>
      <c r="B1288" s="48">
        <v>2</v>
      </c>
      <c r="C1288" s="43">
        <v>13</v>
      </c>
      <c r="D1288" s="24" t="s">
        <v>192</v>
      </c>
      <c r="E1288" s="45">
        <v>19.29</v>
      </c>
      <c r="F1288" s="52" t="s">
        <v>6</v>
      </c>
    </row>
    <row r="1289" spans="1:7" x14ac:dyDescent="0.2">
      <c r="A1289" s="48">
        <v>2018</v>
      </c>
      <c r="B1289" s="48">
        <v>2</v>
      </c>
      <c r="C1289" s="43">
        <v>14</v>
      </c>
      <c r="D1289" s="24" t="s">
        <v>492</v>
      </c>
      <c r="E1289" s="45">
        <v>7.65</v>
      </c>
      <c r="F1289" s="52" t="s">
        <v>8</v>
      </c>
    </row>
    <row r="1290" spans="1:7" x14ac:dyDescent="0.2">
      <c r="A1290" s="48">
        <v>2018</v>
      </c>
      <c r="B1290" s="48">
        <v>2</v>
      </c>
      <c r="C1290" s="43">
        <v>14</v>
      </c>
      <c r="D1290" s="24" t="s">
        <v>492</v>
      </c>
      <c r="E1290" s="45">
        <v>1.46</v>
      </c>
      <c r="F1290" s="52" t="s">
        <v>78</v>
      </c>
    </row>
    <row r="1291" spans="1:7" x14ac:dyDescent="0.2">
      <c r="A1291" s="48">
        <v>2018</v>
      </c>
      <c r="B1291" s="48">
        <v>2</v>
      </c>
      <c r="C1291" s="43">
        <v>14</v>
      </c>
      <c r="D1291" s="24" t="s">
        <v>867</v>
      </c>
      <c r="E1291" s="45">
        <v>167.64</v>
      </c>
      <c r="F1291" s="52" t="s">
        <v>8</v>
      </c>
      <c r="G1291" s="24" t="s">
        <v>868</v>
      </c>
    </row>
    <row r="1292" spans="1:7" x14ac:dyDescent="0.2">
      <c r="A1292" s="48">
        <v>2018</v>
      </c>
      <c r="B1292" s="48">
        <v>2</v>
      </c>
      <c r="C1292" s="43">
        <v>14</v>
      </c>
      <c r="D1292" s="24" t="s">
        <v>829</v>
      </c>
      <c r="E1292" s="45">
        <v>6.85</v>
      </c>
      <c r="F1292" s="52" t="s">
        <v>8</v>
      </c>
    </row>
    <row r="1293" spans="1:7" x14ac:dyDescent="0.2">
      <c r="A1293" s="48">
        <v>2018</v>
      </c>
      <c r="B1293" s="48">
        <v>2</v>
      </c>
      <c r="C1293" s="43">
        <v>15</v>
      </c>
      <c r="D1293" s="24" t="s">
        <v>492</v>
      </c>
      <c r="E1293" s="45">
        <v>5.63</v>
      </c>
      <c r="F1293" s="52" t="s">
        <v>8</v>
      </c>
    </row>
    <row r="1294" spans="1:7" x14ac:dyDescent="0.2">
      <c r="A1294" s="48">
        <v>2018</v>
      </c>
      <c r="B1294" s="48">
        <v>2</v>
      </c>
      <c r="C1294" s="43">
        <v>15</v>
      </c>
      <c r="D1294" s="24" t="s">
        <v>192</v>
      </c>
      <c r="E1294" s="45">
        <v>7.78</v>
      </c>
      <c r="F1294" s="52" t="s">
        <v>8</v>
      </c>
    </row>
    <row r="1295" spans="1:7" x14ac:dyDescent="0.2">
      <c r="A1295" s="48">
        <v>2018</v>
      </c>
      <c r="B1295" s="48">
        <v>2</v>
      </c>
      <c r="C1295" s="43">
        <v>17</v>
      </c>
      <c r="D1295" s="24" t="s">
        <v>869</v>
      </c>
      <c r="E1295" s="45">
        <v>21.13</v>
      </c>
      <c r="F1295" s="52" t="s">
        <v>8</v>
      </c>
    </row>
    <row r="1296" spans="1:7" x14ac:dyDescent="0.2">
      <c r="A1296" s="48">
        <v>2018</v>
      </c>
      <c r="B1296" s="48">
        <v>2</v>
      </c>
      <c r="C1296" s="43">
        <v>18</v>
      </c>
      <c r="D1296" s="24" t="s">
        <v>869</v>
      </c>
      <c r="E1296" s="45">
        <v>15.93</v>
      </c>
      <c r="F1296" s="52" t="s">
        <v>8</v>
      </c>
    </row>
    <row r="1297" spans="1:7" x14ac:dyDescent="0.2">
      <c r="A1297" s="48">
        <v>2018</v>
      </c>
      <c r="B1297" s="48">
        <v>2</v>
      </c>
      <c r="C1297" s="43">
        <v>19</v>
      </c>
      <c r="D1297" s="24" t="s">
        <v>895</v>
      </c>
      <c r="E1297" s="45">
        <f>106.61+3</f>
        <v>109.61</v>
      </c>
      <c r="F1297" s="52" t="s">
        <v>125</v>
      </c>
    </row>
    <row r="1298" spans="1:7" x14ac:dyDescent="0.2">
      <c r="A1298" s="48">
        <v>2018</v>
      </c>
      <c r="B1298" s="48">
        <v>2</v>
      </c>
      <c r="C1298" s="43">
        <v>19</v>
      </c>
      <c r="D1298" s="24" t="s">
        <v>870</v>
      </c>
      <c r="E1298" s="45">
        <v>74.88</v>
      </c>
      <c r="F1298" s="52" t="s">
        <v>8</v>
      </c>
    </row>
    <row r="1299" spans="1:7" x14ac:dyDescent="0.2">
      <c r="A1299" s="48">
        <v>2018</v>
      </c>
      <c r="B1299" s="48">
        <v>2</v>
      </c>
      <c r="C1299" s="43">
        <v>19</v>
      </c>
      <c r="D1299" s="24" t="s">
        <v>871</v>
      </c>
      <c r="E1299" s="45">
        <v>10.47</v>
      </c>
      <c r="F1299" s="52" t="s">
        <v>21</v>
      </c>
    </row>
    <row r="1300" spans="1:7" x14ac:dyDescent="0.2">
      <c r="A1300" s="48">
        <v>2018</v>
      </c>
      <c r="B1300" s="48">
        <v>2</v>
      </c>
      <c r="C1300" s="43">
        <v>19</v>
      </c>
      <c r="D1300" s="24" t="s">
        <v>316</v>
      </c>
      <c r="E1300" s="45">
        <f>55.57-40</f>
        <v>15.57</v>
      </c>
      <c r="F1300" s="52" t="s">
        <v>8</v>
      </c>
      <c r="G1300" s="24" t="s">
        <v>893</v>
      </c>
    </row>
    <row r="1301" spans="1:7" x14ac:dyDescent="0.2">
      <c r="A1301" s="48">
        <v>2018</v>
      </c>
      <c r="B1301" s="48">
        <v>2</v>
      </c>
      <c r="C1301" s="43">
        <v>20</v>
      </c>
      <c r="D1301" s="24" t="s">
        <v>492</v>
      </c>
      <c r="E1301" s="45">
        <v>3.66</v>
      </c>
      <c r="F1301" s="52" t="s">
        <v>8</v>
      </c>
    </row>
    <row r="1302" spans="1:7" x14ac:dyDescent="0.2">
      <c r="A1302" s="48">
        <v>2018</v>
      </c>
      <c r="B1302" s="48">
        <v>2</v>
      </c>
      <c r="C1302" s="43">
        <v>20</v>
      </c>
      <c r="D1302" s="24" t="s">
        <v>470</v>
      </c>
      <c r="E1302" s="45">
        <v>11.84</v>
      </c>
      <c r="F1302" s="52" t="s">
        <v>8</v>
      </c>
    </row>
    <row r="1303" spans="1:7" x14ac:dyDescent="0.2">
      <c r="A1303" s="48">
        <v>2018</v>
      </c>
      <c r="B1303" s="48">
        <v>2</v>
      </c>
      <c r="C1303" s="43">
        <v>21</v>
      </c>
      <c r="D1303" s="24" t="s">
        <v>492</v>
      </c>
      <c r="E1303" s="45">
        <v>3.66</v>
      </c>
      <c r="F1303" s="52" t="s">
        <v>8</v>
      </c>
    </row>
    <row r="1304" spans="1:7" x14ac:dyDescent="0.2">
      <c r="A1304" s="48">
        <v>2018</v>
      </c>
      <c r="B1304" s="48">
        <v>2</v>
      </c>
      <c r="C1304" s="43">
        <v>21</v>
      </c>
      <c r="D1304" s="24" t="s">
        <v>688</v>
      </c>
      <c r="E1304" s="45">
        <v>88.1</v>
      </c>
      <c r="F1304" s="52" t="s">
        <v>6</v>
      </c>
    </row>
    <row r="1305" spans="1:7" x14ac:dyDescent="0.2">
      <c r="A1305" s="48">
        <v>2018</v>
      </c>
      <c r="B1305" s="48">
        <v>2</v>
      </c>
      <c r="C1305" s="43">
        <v>22</v>
      </c>
      <c r="D1305" s="24" t="s">
        <v>853</v>
      </c>
      <c r="E1305" s="45">
        <v>3</v>
      </c>
      <c r="F1305" s="52" t="s">
        <v>816</v>
      </c>
    </row>
    <row r="1306" spans="1:7" x14ac:dyDescent="0.2">
      <c r="A1306" s="48">
        <v>2018</v>
      </c>
      <c r="B1306" s="48">
        <v>2</v>
      </c>
      <c r="C1306" s="43">
        <v>22</v>
      </c>
      <c r="D1306" s="24" t="s">
        <v>470</v>
      </c>
      <c r="E1306" s="45">
        <f>22.89-11</f>
        <v>11.89</v>
      </c>
      <c r="F1306" s="52" t="s">
        <v>8</v>
      </c>
      <c r="G1306" s="24" t="s">
        <v>892</v>
      </c>
    </row>
    <row r="1307" spans="1:7" x14ac:dyDescent="0.2">
      <c r="A1307" s="48">
        <v>2018</v>
      </c>
      <c r="B1307" s="48">
        <v>2</v>
      </c>
      <c r="C1307" s="43">
        <v>22</v>
      </c>
      <c r="D1307" s="24" t="s">
        <v>192</v>
      </c>
      <c r="E1307" s="45">
        <v>8.57</v>
      </c>
      <c r="F1307" s="52" t="s">
        <v>8</v>
      </c>
    </row>
    <row r="1308" spans="1:7" x14ac:dyDescent="0.2">
      <c r="A1308" s="48">
        <v>2018</v>
      </c>
      <c r="B1308" s="48">
        <v>2</v>
      </c>
      <c r="C1308" s="43">
        <v>23</v>
      </c>
      <c r="D1308" s="24" t="s">
        <v>872</v>
      </c>
      <c r="E1308" s="45">
        <v>11.81</v>
      </c>
      <c r="F1308" s="52" t="s">
        <v>816</v>
      </c>
      <c r="G1308" s="24" t="s">
        <v>873</v>
      </c>
    </row>
    <row r="1309" spans="1:7" x14ac:dyDescent="0.2">
      <c r="A1309" s="48">
        <v>2018</v>
      </c>
      <c r="B1309" s="48">
        <v>2</v>
      </c>
      <c r="C1309" s="43">
        <v>23</v>
      </c>
      <c r="D1309" s="24" t="s">
        <v>874</v>
      </c>
      <c r="E1309" s="45">
        <v>12.4</v>
      </c>
      <c r="F1309" s="52" t="s">
        <v>125</v>
      </c>
      <c r="G1309" s="24" t="s">
        <v>876</v>
      </c>
    </row>
    <row r="1310" spans="1:7" x14ac:dyDescent="0.2">
      <c r="A1310" s="48">
        <v>2018</v>
      </c>
      <c r="B1310" s="48">
        <v>2</v>
      </c>
      <c r="C1310" s="43">
        <v>23</v>
      </c>
      <c r="D1310" s="24" t="s">
        <v>875</v>
      </c>
      <c r="E1310" s="45">
        <v>16.989999999999998</v>
      </c>
      <c r="F1310" s="52" t="s">
        <v>8</v>
      </c>
    </row>
    <row r="1311" spans="1:7" x14ac:dyDescent="0.2">
      <c r="A1311" s="48">
        <v>2018</v>
      </c>
      <c r="B1311" s="48">
        <v>2</v>
      </c>
      <c r="C1311" s="43">
        <v>24</v>
      </c>
      <c r="D1311" s="24" t="s">
        <v>4</v>
      </c>
      <c r="E1311" s="45">
        <v>10</v>
      </c>
      <c r="F1311" s="52" t="s">
        <v>21</v>
      </c>
    </row>
    <row r="1312" spans="1:7" x14ac:dyDescent="0.2">
      <c r="A1312" s="48">
        <v>2018</v>
      </c>
      <c r="B1312" s="48">
        <v>2</v>
      </c>
      <c r="C1312" s="43">
        <v>24</v>
      </c>
      <c r="D1312" s="24" t="s">
        <v>854</v>
      </c>
      <c r="E1312" s="45">
        <v>60</v>
      </c>
      <c r="F1312" s="52" t="s">
        <v>816</v>
      </c>
      <c r="G1312" s="24" t="s">
        <v>855</v>
      </c>
    </row>
    <row r="1313" spans="1:7" x14ac:dyDescent="0.2">
      <c r="A1313" s="48">
        <v>2018</v>
      </c>
      <c r="B1313" s="48">
        <v>2</v>
      </c>
      <c r="C1313" s="43">
        <v>24</v>
      </c>
      <c r="D1313" s="24" t="s">
        <v>877</v>
      </c>
      <c r="E1313" s="45">
        <v>4.99</v>
      </c>
      <c r="F1313" s="52" t="s">
        <v>3</v>
      </c>
    </row>
    <row r="1314" spans="1:7" x14ac:dyDescent="0.2">
      <c r="A1314" s="48">
        <v>2018</v>
      </c>
      <c r="B1314" s="48">
        <v>2</v>
      </c>
      <c r="C1314" s="43">
        <v>24</v>
      </c>
      <c r="D1314" s="24" t="s">
        <v>688</v>
      </c>
      <c r="E1314" s="45">
        <v>33.64</v>
      </c>
      <c r="F1314" s="52" t="s">
        <v>6</v>
      </c>
    </row>
    <row r="1315" spans="1:7" x14ac:dyDescent="0.2">
      <c r="A1315" s="48">
        <v>2018</v>
      </c>
      <c r="B1315" s="48">
        <v>2</v>
      </c>
      <c r="C1315" s="43">
        <v>24</v>
      </c>
      <c r="D1315" s="24" t="s">
        <v>878</v>
      </c>
      <c r="E1315" s="45">
        <v>45.15</v>
      </c>
      <c r="F1315" s="52" t="s">
        <v>816</v>
      </c>
      <c r="G1315" s="24" t="s">
        <v>879</v>
      </c>
    </row>
    <row r="1316" spans="1:7" x14ac:dyDescent="0.2">
      <c r="A1316" s="48">
        <v>2018</v>
      </c>
      <c r="B1316" s="48">
        <v>2</v>
      </c>
      <c r="C1316" s="43">
        <v>25</v>
      </c>
      <c r="D1316" s="24" t="s">
        <v>880</v>
      </c>
      <c r="E1316" s="45">
        <v>29.38</v>
      </c>
      <c r="F1316" s="52" t="s">
        <v>816</v>
      </c>
    </row>
    <row r="1317" spans="1:7" x14ac:dyDescent="0.2">
      <c r="A1317" s="48">
        <v>2018</v>
      </c>
      <c r="B1317" s="48">
        <v>2</v>
      </c>
      <c r="C1317" s="43">
        <v>25</v>
      </c>
      <c r="D1317" s="24" t="s">
        <v>835</v>
      </c>
      <c r="E1317" s="45">
        <v>17.61</v>
      </c>
      <c r="F1317" s="52" t="s">
        <v>8</v>
      </c>
    </row>
    <row r="1318" spans="1:7" x14ac:dyDescent="0.2">
      <c r="A1318" s="48">
        <v>2018</v>
      </c>
      <c r="B1318" s="48">
        <v>2</v>
      </c>
      <c r="C1318" s="43">
        <v>25</v>
      </c>
      <c r="D1318" s="24" t="s">
        <v>784</v>
      </c>
      <c r="E1318" s="45">
        <v>6.2</v>
      </c>
      <c r="F1318" s="52" t="s">
        <v>8</v>
      </c>
    </row>
    <row r="1319" spans="1:7" x14ac:dyDescent="0.2">
      <c r="A1319" s="48">
        <v>2018</v>
      </c>
      <c r="B1319" s="48">
        <v>2</v>
      </c>
      <c r="C1319" s="43">
        <v>25</v>
      </c>
      <c r="D1319" s="24" t="s">
        <v>27</v>
      </c>
      <c r="E1319" s="45">
        <v>5.85</v>
      </c>
      <c r="F1319" s="52" t="s">
        <v>28</v>
      </c>
    </row>
    <row r="1320" spans="1:7" x14ac:dyDescent="0.2">
      <c r="A1320" s="48">
        <v>2018</v>
      </c>
      <c r="B1320" s="48">
        <v>2</v>
      </c>
      <c r="C1320" s="43">
        <v>26</v>
      </c>
      <c r="D1320" s="24" t="s">
        <v>492</v>
      </c>
      <c r="E1320" s="45">
        <v>1.56</v>
      </c>
      <c r="F1320" s="52" t="s">
        <v>78</v>
      </c>
    </row>
    <row r="1321" spans="1:7" x14ac:dyDescent="0.2">
      <c r="A1321" s="48">
        <v>2018</v>
      </c>
      <c r="B1321" s="48">
        <v>2</v>
      </c>
      <c r="C1321" s="43">
        <v>26</v>
      </c>
      <c r="D1321" s="24" t="s">
        <v>183</v>
      </c>
      <c r="E1321" s="45">
        <v>3.81</v>
      </c>
      <c r="F1321" s="52" t="s">
        <v>8</v>
      </c>
    </row>
    <row r="1322" spans="1:7" x14ac:dyDescent="0.2">
      <c r="A1322" s="48">
        <v>2018</v>
      </c>
      <c r="B1322" s="48">
        <v>2</v>
      </c>
      <c r="C1322" s="43">
        <v>26</v>
      </c>
      <c r="D1322" s="24" t="s">
        <v>881</v>
      </c>
      <c r="E1322" s="45">
        <v>35.94</v>
      </c>
      <c r="F1322" s="52" t="s">
        <v>8</v>
      </c>
    </row>
    <row r="1323" spans="1:7" x14ac:dyDescent="0.2">
      <c r="A1323" s="48">
        <v>2018</v>
      </c>
      <c r="B1323" s="48">
        <v>2</v>
      </c>
      <c r="C1323" s="43">
        <v>26</v>
      </c>
      <c r="D1323" s="24" t="s">
        <v>856</v>
      </c>
      <c r="E1323" s="45">
        <v>5</v>
      </c>
      <c r="F1323" s="52" t="s">
        <v>5</v>
      </c>
    </row>
    <row r="1324" spans="1:7" x14ac:dyDescent="0.2">
      <c r="A1324" s="48">
        <v>2018</v>
      </c>
      <c r="B1324" s="48">
        <v>2</v>
      </c>
      <c r="C1324" s="43">
        <v>26</v>
      </c>
      <c r="D1324" s="24" t="s">
        <v>857</v>
      </c>
      <c r="E1324" s="45">
        <v>10</v>
      </c>
      <c r="F1324" s="52" t="s">
        <v>125</v>
      </c>
    </row>
    <row r="1325" spans="1:7" x14ac:dyDescent="0.2">
      <c r="A1325" s="48">
        <v>2018</v>
      </c>
      <c r="B1325" s="48">
        <v>2</v>
      </c>
      <c r="C1325" s="43">
        <v>27</v>
      </c>
      <c r="D1325" s="24" t="s">
        <v>492</v>
      </c>
      <c r="E1325" s="45">
        <v>9.4700000000000006</v>
      </c>
      <c r="F1325" s="52" t="s">
        <v>8</v>
      </c>
    </row>
    <row r="1326" spans="1:7" x14ac:dyDescent="0.2">
      <c r="A1326" s="48">
        <v>2018</v>
      </c>
      <c r="B1326" s="48">
        <v>2</v>
      </c>
      <c r="C1326" s="43">
        <v>27</v>
      </c>
      <c r="D1326" s="24" t="s">
        <v>858</v>
      </c>
      <c r="E1326" s="45">
        <f>14.95+10.75</f>
        <v>25.7</v>
      </c>
      <c r="F1326" s="52" t="s">
        <v>28</v>
      </c>
    </row>
    <row r="1327" spans="1:7" x14ac:dyDescent="0.2">
      <c r="A1327" s="48">
        <v>2018</v>
      </c>
      <c r="B1327" s="48">
        <v>2</v>
      </c>
      <c r="C1327" s="43">
        <v>27</v>
      </c>
      <c r="D1327" s="24" t="s">
        <v>899</v>
      </c>
      <c r="E1327" s="45">
        <v>8</v>
      </c>
      <c r="F1327" s="52" t="s">
        <v>8</v>
      </c>
    </row>
    <row r="1328" spans="1:7" x14ac:dyDescent="0.2">
      <c r="A1328" s="48">
        <v>2018</v>
      </c>
      <c r="B1328" s="48">
        <v>2</v>
      </c>
      <c r="C1328" s="43">
        <v>28</v>
      </c>
      <c r="D1328" s="24" t="s">
        <v>829</v>
      </c>
      <c r="E1328" s="45">
        <v>8.65</v>
      </c>
      <c r="F1328" s="52" t="s">
        <v>8</v>
      </c>
    </row>
    <row r="1329" spans="1:7" x14ac:dyDescent="0.2">
      <c r="A1329" s="48">
        <v>2018</v>
      </c>
      <c r="B1329" s="48">
        <v>2</v>
      </c>
      <c r="C1329" s="43">
        <v>28</v>
      </c>
      <c r="D1329" s="24" t="s">
        <v>492</v>
      </c>
      <c r="E1329" s="45">
        <v>3.66</v>
      </c>
      <c r="F1329" s="52" t="s">
        <v>8</v>
      </c>
    </row>
    <row r="1330" spans="1:7" x14ac:dyDescent="0.2">
      <c r="A1330" s="48">
        <v>2018</v>
      </c>
      <c r="B1330" s="48">
        <v>2</v>
      </c>
      <c r="C1330" s="43">
        <v>28</v>
      </c>
      <c r="D1330" s="24" t="s">
        <v>748</v>
      </c>
      <c r="E1330" s="45">
        <v>12.67</v>
      </c>
      <c r="F1330" s="52" t="s">
        <v>8</v>
      </c>
    </row>
    <row r="1331" spans="1:7" x14ac:dyDescent="0.2">
      <c r="A1331" s="48">
        <v>2018</v>
      </c>
      <c r="B1331" s="48">
        <v>2</v>
      </c>
      <c r="C1331" s="43">
        <v>28</v>
      </c>
      <c r="D1331" s="24" t="s">
        <v>307</v>
      </c>
      <c r="E1331" s="45">
        <v>2.83</v>
      </c>
      <c r="F1331" s="52" t="s">
        <v>7</v>
      </c>
    </row>
    <row r="1332" spans="1:7" x14ac:dyDescent="0.2">
      <c r="A1332" s="48">
        <v>2018</v>
      </c>
      <c r="B1332" s="48">
        <v>2</v>
      </c>
      <c r="C1332" s="43">
        <v>28</v>
      </c>
      <c r="D1332" s="24" t="s">
        <v>584</v>
      </c>
      <c r="E1332" s="45">
        <f>79.04-40</f>
        <v>39.040000000000006</v>
      </c>
      <c r="F1332" s="52" t="s">
        <v>2</v>
      </c>
      <c r="G1332" s="24" t="s">
        <v>884</v>
      </c>
    </row>
    <row r="1333" spans="1:7" x14ac:dyDescent="0.2">
      <c r="A1333" s="48">
        <v>2018</v>
      </c>
      <c r="B1333" s="48">
        <v>3</v>
      </c>
      <c r="C1333" s="43">
        <v>1</v>
      </c>
      <c r="D1333" s="24" t="s">
        <v>583</v>
      </c>
      <c r="E1333" s="45">
        <v>895</v>
      </c>
      <c r="F1333" s="52" t="s">
        <v>198</v>
      </c>
    </row>
    <row r="1334" spans="1:7" x14ac:dyDescent="0.2">
      <c r="A1334" s="48">
        <v>2018</v>
      </c>
      <c r="B1334" s="48">
        <v>3</v>
      </c>
      <c r="C1334" s="43">
        <v>1</v>
      </c>
      <c r="D1334" s="24" t="s">
        <v>498</v>
      </c>
      <c r="E1334" s="45">
        <v>123.78</v>
      </c>
      <c r="F1334" s="52" t="s">
        <v>497</v>
      </c>
    </row>
    <row r="1335" spans="1:7" x14ac:dyDescent="0.2">
      <c r="A1335" s="48">
        <v>2018</v>
      </c>
      <c r="B1335" s="48">
        <v>3</v>
      </c>
      <c r="C1335" s="43">
        <v>1</v>
      </c>
      <c r="D1335" s="24" t="s">
        <v>492</v>
      </c>
      <c r="E1335" s="45">
        <v>2.93</v>
      </c>
      <c r="F1335" s="52" t="s">
        <v>8</v>
      </c>
    </row>
    <row r="1336" spans="1:7" x14ac:dyDescent="0.2">
      <c r="A1336" s="48">
        <v>2018</v>
      </c>
      <c r="B1336" s="48">
        <v>3</v>
      </c>
      <c r="C1336" s="43">
        <v>1</v>
      </c>
      <c r="D1336" s="24" t="s">
        <v>492</v>
      </c>
      <c r="E1336" s="45">
        <v>1.56</v>
      </c>
      <c r="F1336" s="52" t="s">
        <v>78</v>
      </c>
    </row>
    <row r="1337" spans="1:7" x14ac:dyDescent="0.2">
      <c r="A1337" s="48">
        <v>2018</v>
      </c>
      <c r="B1337" s="48">
        <v>3</v>
      </c>
      <c r="C1337" s="43">
        <v>2</v>
      </c>
      <c r="D1337" s="24" t="s">
        <v>688</v>
      </c>
      <c r="E1337" s="45">
        <v>45.76</v>
      </c>
      <c r="F1337" s="52" t="s">
        <v>6</v>
      </c>
    </row>
    <row r="1338" spans="1:7" x14ac:dyDescent="0.2">
      <c r="A1338" s="48">
        <v>2018</v>
      </c>
      <c r="B1338" s="48">
        <v>3</v>
      </c>
      <c r="C1338" s="43">
        <v>3</v>
      </c>
      <c r="D1338" s="24" t="s">
        <v>544</v>
      </c>
      <c r="E1338" s="45">
        <v>35.94</v>
      </c>
      <c r="F1338" s="52" t="s">
        <v>28</v>
      </c>
      <c r="G1338" s="24" t="s">
        <v>890</v>
      </c>
    </row>
    <row r="1339" spans="1:7" x14ac:dyDescent="0.2">
      <c r="A1339" s="48">
        <v>2018</v>
      </c>
      <c r="B1339" s="48">
        <v>3</v>
      </c>
      <c r="C1339" s="43">
        <v>3</v>
      </c>
      <c r="D1339" s="24" t="s">
        <v>882</v>
      </c>
      <c r="E1339" s="45">
        <v>5.09</v>
      </c>
      <c r="F1339" s="52" t="s">
        <v>78</v>
      </c>
    </row>
    <row r="1340" spans="1:7" x14ac:dyDescent="0.2">
      <c r="A1340" s="48">
        <v>2018</v>
      </c>
      <c r="B1340" s="48">
        <v>3</v>
      </c>
      <c r="C1340" s="43">
        <v>3</v>
      </c>
      <c r="D1340" s="24" t="s">
        <v>882</v>
      </c>
      <c r="E1340" s="45">
        <v>3.68</v>
      </c>
      <c r="F1340" s="52" t="s">
        <v>8</v>
      </c>
    </row>
    <row r="1341" spans="1:7" x14ac:dyDescent="0.2">
      <c r="A1341" s="48">
        <v>2018</v>
      </c>
      <c r="B1341" s="48">
        <v>3</v>
      </c>
      <c r="C1341" s="43">
        <v>3</v>
      </c>
      <c r="D1341" s="24" t="s">
        <v>883</v>
      </c>
      <c r="E1341" s="45">
        <v>46.38</v>
      </c>
      <c r="F1341" s="52" t="s">
        <v>8</v>
      </c>
    </row>
    <row r="1342" spans="1:7" x14ac:dyDescent="0.2">
      <c r="A1342" s="48">
        <v>2018</v>
      </c>
      <c r="B1342" s="48">
        <v>3</v>
      </c>
      <c r="C1342" s="43">
        <v>5</v>
      </c>
      <c r="D1342" s="24" t="s">
        <v>750</v>
      </c>
      <c r="E1342" s="45">
        <v>22.88</v>
      </c>
      <c r="F1342" s="52" t="s">
        <v>8</v>
      </c>
    </row>
    <row r="1343" spans="1:7" x14ac:dyDescent="0.2">
      <c r="A1343" s="48">
        <v>2018</v>
      </c>
      <c r="B1343" s="48">
        <v>3</v>
      </c>
      <c r="C1343" s="43">
        <v>5</v>
      </c>
      <c r="D1343" s="24" t="s">
        <v>492</v>
      </c>
      <c r="E1343" s="45">
        <v>12.4</v>
      </c>
      <c r="F1343" s="52" t="s">
        <v>8</v>
      </c>
    </row>
    <row r="1344" spans="1:7" x14ac:dyDescent="0.2">
      <c r="A1344" s="48">
        <v>2018</v>
      </c>
      <c r="B1344" s="48">
        <v>3</v>
      </c>
      <c r="C1344" s="43">
        <v>6</v>
      </c>
      <c r="D1344" s="24" t="s">
        <v>896</v>
      </c>
      <c r="E1344" s="45">
        <v>30</v>
      </c>
      <c r="F1344" s="52" t="s">
        <v>5</v>
      </c>
    </row>
    <row r="1345" spans="1:7" x14ac:dyDescent="0.2">
      <c r="A1345" s="48">
        <v>2018</v>
      </c>
      <c r="B1345" s="48">
        <v>3</v>
      </c>
      <c r="C1345" s="43">
        <v>6</v>
      </c>
      <c r="D1345" s="24" t="s">
        <v>492</v>
      </c>
      <c r="E1345" s="45">
        <v>6.2</v>
      </c>
      <c r="F1345" s="52" t="s">
        <v>8</v>
      </c>
    </row>
    <row r="1346" spans="1:7" x14ac:dyDescent="0.2">
      <c r="A1346" s="48">
        <v>2018</v>
      </c>
      <c r="B1346" s="48">
        <v>3</v>
      </c>
      <c r="C1346" s="43">
        <v>6</v>
      </c>
      <c r="D1346" s="24" t="s">
        <v>396</v>
      </c>
      <c r="E1346" s="45">
        <f>37.34-18</f>
        <v>19.340000000000003</v>
      </c>
      <c r="F1346" s="52" t="s">
        <v>8</v>
      </c>
      <c r="G1346" s="24" t="s">
        <v>889</v>
      </c>
    </row>
    <row r="1347" spans="1:7" x14ac:dyDescent="0.2">
      <c r="A1347" s="48">
        <v>2018</v>
      </c>
      <c r="B1347" s="48">
        <v>3</v>
      </c>
      <c r="C1347" s="43">
        <v>7</v>
      </c>
      <c r="D1347" s="24" t="s">
        <v>492</v>
      </c>
      <c r="E1347" s="45">
        <v>5.63</v>
      </c>
      <c r="F1347" s="52" t="s">
        <v>8</v>
      </c>
    </row>
    <row r="1348" spans="1:7" x14ac:dyDescent="0.2">
      <c r="A1348" s="48">
        <v>2018</v>
      </c>
      <c r="B1348" s="48">
        <v>3</v>
      </c>
      <c r="C1348" s="43">
        <v>7</v>
      </c>
      <c r="D1348" s="24" t="s">
        <v>729</v>
      </c>
      <c r="E1348" s="45">
        <v>18.98</v>
      </c>
      <c r="F1348" s="52" t="s">
        <v>8</v>
      </c>
    </row>
    <row r="1349" spans="1:7" x14ac:dyDescent="0.2">
      <c r="A1349" s="48">
        <v>2018</v>
      </c>
      <c r="B1349" s="48">
        <v>3</v>
      </c>
      <c r="C1349" s="43">
        <v>7</v>
      </c>
      <c r="D1349" s="24" t="s">
        <v>192</v>
      </c>
      <c r="E1349" s="45">
        <v>7.48</v>
      </c>
      <c r="F1349" s="52" t="s">
        <v>8</v>
      </c>
    </row>
    <row r="1350" spans="1:7" x14ac:dyDescent="0.2">
      <c r="A1350" s="48">
        <v>2018</v>
      </c>
      <c r="B1350" s="48">
        <v>3</v>
      </c>
      <c r="C1350" s="43">
        <v>8</v>
      </c>
      <c r="D1350" s="24" t="s">
        <v>880</v>
      </c>
      <c r="E1350" s="45">
        <v>27.12</v>
      </c>
      <c r="F1350" s="52" t="s">
        <v>21</v>
      </c>
      <c r="G1350" s="24" t="s">
        <v>891</v>
      </c>
    </row>
    <row r="1351" spans="1:7" x14ac:dyDescent="0.2">
      <c r="A1351" s="48">
        <v>2018</v>
      </c>
      <c r="B1351" s="48">
        <v>3</v>
      </c>
      <c r="C1351" s="43">
        <v>8</v>
      </c>
      <c r="D1351" s="24" t="s">
        <v>481</v>
      </c>
      <c r="E1351" s="45">
        <v>8.1999999999999993</v>
      </c>
      <c r="F1351" s="52" t="s">
        <v>28</v>
      </c>
    </row>
    <row r="1352" spans="1:7" x14ac:dyDescent="0.2">
      <c r="A1352" s="48">
        <v>2018</v>
      </c>
      <c r="B1352" s="48">
        <v>3</v>
      </c>
      <c r="C1352" s="43">
        <v>8</v>
      </c>
      <c r="D1352" s="24" t="s">
        <v>192</v>
      </c>
      <c r="E1352" s="45">
        <v>10.6</v>
      </c>
      <c r="F1352" s="52" t="s">
        <v>8</v>
      </c>
    </row>
    <row r="1353" spans="1:7" x14ac:dyDescent="0.2">
      <c r="A1353" s="48">
        <v>2018</v>
      </c>
      <c r="B1353" s="48">
        <v>3</v>
      </c>
      <c r="C1353" s="43">
        <v>9</v>
      </c>
      <c r="D1353" s="24" t="s">
        <v>540</v>
      </c>
      <c r="E1353" s="45">
        <v>2.0499999999999998</v>
      </c>
      <c r="F1353" s="52" t="s">
        <v>78</v>
      </c>
    </row>
    <row r="1354" spans="1:7" x14ac:dyDescent="0.2">
      <c r="A1354" s="48">
        <v>2018</v>
      </c>
      <c r="B1354" s="48">
        <v>3</v>
      </c>
      <c r="C1354" s="43">
        <v>9</v>
      </c>
      <c r="D1354" s="24" t="s">
        <v>843</v>
      </c>
      <c r="E1354" s="45">
        <v>55.98</v>
      </c>
      <c r="F1354" s="52" t="s">
        <v>13</v>
      </c>
    </row>
    <row r="1355" spans="1:7" x14ac:dyDescent="0.2">
      <c r="A1355" s="48">
        <v>2018</v>
      </c>
      <c r="B1355" s="48">
        <v>3</v>
      </c>
      <c r="C1355" s="43">
        <v>10</v>
      </c>
      <c r="D1355" s="24" t="s">
        <v>885</v>
      </c>
      <c r="E1355" s="45">
        <f>720-150</f>
        <v>570</v>
      </c>
      <c r="F1355" s="52" t="s">
        <v>7</v>
      </c>
      <c r="G1355" s="24" t="s">
        <v>886</v>
      </c>
    </row>
    <row r="1356" spans="1:7" x14ac:dyDescent="0.2">
      <c r="A1356" s="48">
        <v>2018</v>
      </c>
      <c r="B1356" s="48">
        <v>3</v>
      </c>
      <c r="C1356" s="43">
        <v>10</v>
      </c>
      <c r="D1356" s="24" t="s">
        <v>887</v>
      </c>
      <c r="E1356" s="45">
        <v>17.62</v>
      </c>
      <c r="F1356" s="52" t="s">
        <v>8</v>
      </c>
    </row>
    <row r="1357" spans="1:7" x14ac:dyDescent="0.2">
      <c r="A1357" s="48">
        <v>2018</v>
      </c>
      <c r="B1357" s="48">
        <v>3</v>
      </c>
      <c r="C1357" s="43">
        <v>11</v>
      </c>
      <c r="D1357" s="24" t="s">
        <v>681</v>
      </c>
      <c r="E1357" s="45">
        <v>30</v>
      </c>
      <c r="F1357" s="52" t="s">
        <v>11</v>
      </c>
      <c r="G1357" s="24" t="s">
        <v>888</v>
      </c>
    </row>
    <row r="1358" spans="1:7" x14ac:dyDescent="0.2">
      <c r="A1358" s="48">
        <v>2018</v>
      </c>
      <c r="B1358" s="48">
        <v>3</v>
      </c>
      <c r="C1358" s="43">
        <v>11</v>
      </c>
      <c r="D1358" s="24" t="s">
        <v>900</v>
      </c>
      <c r="E1358" s="45">
        <v>70</v>
      </c>
      <c r="F1358" s="52" t="s">
        <v>5</v>
      </c>
    </row>
    <row r="1359" spans="1:7" x14ac:dyDescent="0.2">
      <c r="A1359" s="48">
        <v>2018</v>
      </c>
      <c r="B1359" s="48">
        <v>3</v>
      </c>
      <c r="C1359" s="43">
        <v>12</v>
      </c>
      <c r="D1359" s="24" t="s">
        <v>379</v>
      </c>
      <c r="E1359" s="45">
        <v>13.97</v>
      </c>
      <c r="F1359" s="52" t="s">
        <v>11</v>
      </c>
    </row>
    <row r="1360" spans="1:7" x14ac:dyDescent="0.2">
      <c r="A1360" s="48">
        <v>2018</v>
      </c>
      <c r="B1360" s="48">
        <v>3</v>
      </c>
      <c r="C1360" s="43">
        <v>12</v>
      </c>
      <c r="D1360" s="24" t="s">
        <v>339</v>
      </c>
      <c r="E1360" s="45">
        <v>37.29</v>
      </c>
      <c r="F1360" s="52" t="s">
        <v>11</v>
      </c>
    </row>
    <row r="1361" spans="1:7" x14ac:dyDescent="0.2">
      <c r="A1361" s="48">
        <v>2018</v>
      </c>
      <c r="B1361" s="48">
        <v>3</v>
      </c>
      <c r="C1361" s="43">
        <v>12</v>
      </c>
      <c r="D1361" s="24" t="s">
        <v>249</v>
      </c>
      <c r="E1361" s="45">
        <v>46.78</v>
      </c>
      <c r="F1361" s="52" t="s">
        <v>8</v>
      </c>
    </row>
    <row r="1362" spans="1:7" x14ac:dyDescent="0.2">
      <c r="A1362" s="48">
        <v>2018</v>
      </c>
      <c r="B1362" s="48">
        <v>3</v>
      </c>
      <c r="C1362" s="43">
        <v>12</v>
      </c>
      <c r="D1362" s="24" t="s">
        <v>755</v>
      </c>
      <c r="E1362" s="45">
        <v>12.03</v>
      </c>
      <c r="F1362" s="52" t="s">
        <v>8</v>
      </c>
    </row>
    <row r="1363" spans="1:7" x14ac:dyDescent="0.2">
      <c r="A1363" s="48">
        <v>2018</v>
      </c>
      <c r="B1363" s="48">
        <v>3</v>
      </c>
      <c r="C1363" s="43">
        <v>13</v>
      </c>
      <c r="D1363" s="24" t="s">
        <v>898</v>
      </c>
      <c r="E1363" s="45">
        <v>293.8</v>
      </c>
      <c r="F1363" s="52" t="s">
        <v>32</v>
      </c>
    </row>
    <row r="1364" spans="1:7" x14ac:dyDescent="0.2">
      <c r="A1364" s="48">
        <v>2018</v>
      </c>
      <c r="B1364" s="48">
        <v>3</v>
      </c>
      <c r="C1364" s="43">
        <v>13</v>
      </c>
      <c r="D1364" s="24" t="s">
        <v>243</v>
      </c>
      <c r="E1364" s="45">
        <v>50</v>
      </c>
      <c r="F1364" s="52" t="s">
        <v>11</v>
      </c>
    </row>
    <row r="1365" spans="1:7" x14ac:dyDescent="0.2">
      <c r="A1365" s="48">
        <v>2018</v>
      </c>
      <c r="B1365" s="48">
        <v>3</v>
      </c>
      <c r="C1365" s="43">
        <v>13</v>
      </c>
      <c r="D1365" s="24" t="s">
        <v>379</v>
      </c>
      <c r="E1365" s="45">
        <v>8.15</v>
      </c>
      <c r="F1365" s="52" t="s">
        <v>11</v>
      </c>
    </row>
    <row r="1366" spans="1:7" x14ac:dyDescent="0.2">
      <c r="A1366" s="48">
        <v>2018</v>
      </c>
      <c r="B1366" s="48">
        <v>3</v>
      </c>
      <c r="C1366" s="43">
        <v>13</v>
      </c>
      <c r="D1366" s="24" t="s">
        <v>237</v>
      </c>
      <c r="E1366" s="45">
        <v>19.43</v>
      </c>
      <c r="F1366" s="52" t="s">
        <v>6</v>
      </c>
    </row>
    <row r="1367" spans="1:7" x14ac:dyDescent="0.2">
      <c r="A1367" s="48">
        <v>2018</v>
      </c>
      <c r="B1367" s="48">
        <v>3</v>
      </c>
      <c r="C1367" s="43">
        <v>13</v>
      </c>
      <c r="D1367" s="24" t="s">
        <v>778</v>
      </c>
      <c r="E1367" s="45">
        <v>3.25</v>
      </c>
      <c r="F1367" s="52" t="s">
        <v>11</v>
      </c>
    </row>
    <row r="1368" spans="1:7" x14ac:dyDescent="0.2">
      <c r="A1368" s="48">
        <v>2018</v>
      </c>
      <c r="B1368" s="48">
        <v>3</v>
      </c>
      <c r="C1368" s="43">
        <v>15</v>
      </c>
      <c r="D1368" s="24" t="s">
        <v>741</v>
      </c>
      <c r="E1368" s="45">
        <v>15</v>
      </c>
      <c r="F1368" s="52" t="s">
        <v>11</v>
      </c>
    </row>
    <row r="1369" spans="1:7" x14ac:dyDescent="0.2">
      <c r="A1369" s="48">
        <v>2018</v>
      </c>
      <c r="B1369" s="48">
        <v>3</v>
      </c>
      <c r="C1369" s="43">
        <v>15</v>
      </c>
      <c r="D1369" s="24" t="s">
        <v>897</v>
      </c>
      <c r="E1369" s="45">
        <v>15.53</v>
      </c>
      <c r="F1369" s="52" t="s">
        <v>8</v>
      </c>
    </row>
    <row r="1370" spans="1:7" x14ac:dyDescent="0.2">
      <c r="A1370" s="48">
        <v>2018</v>
      </c>
      <c r="B1370" s="48">
        <v>3</v>
      </c>
      <c r="C1370" s="43">
        <v>15</v>
      </c>
      <c r="D1370" s="24" t="s">
        <v>664</v>
      </c>
      <c r="E1370" s="45">
        <f>20-18.65</f>
        <v>1.3500000000000014</v>
      </c>
      <c r="F1370" s="52" t="s">
        <v>13</v>
      </c>
      <c r="G1370" s="24" t="s">
        <v>901</v>
      </c>
    </row>
    <row r="1371" spans="1:7" x14ac:dyDescent="0.2">
      <c r="A1371" s="48">
        <v>2018</v>
      </c>
      <c r="B1371" s="48">
        <v>3</v>
      </c>
      <c r="C1371" s="43">
        <v>13</v>
      </c>
      <c r="D1371" s="24" t="s">
        <v>903</v>
      </c>
      <c r="E1371" s="45">
        <v>14.28</v>
      </c>
      <c r="F1371" s="52" t="s">
        <v>8</v>
      </c>
    </row>
    <row r="1372" spans="1:7" x14ac:dyDescent="0.2">
      <c r="A1372" s="48">
        <v>2018</v>
      </c>
      <c r="B1372" s="48">
        <v>3</v>
      </c>
      <c r="C1372" s="43">
        <v>14</v>
      </c>
      <c r="D1372" s="24" t="s">
        <v>904</v>
      </c>
      <c r="E1372" s="45">
        <v>16.22</v>
      </c>
      <c r="F1372" s="52" t="s">
        <v>32</v>
      </c>
    </row>
    <row r="1373" spans="1:7" x14ac:dyDescent="0.2">
      <c r="A1373" s="48">
        <v>2018</v>
      </c>
      <c r="B1373" s="48">
        <v>3</v>
      </c>
      <c r="C1373" s="43">
        <v>15</v>
      </c>
      <c r="D1373" s="24" t="s">
        <v>688</v>
      </c>
      <c r="E1373" s="45">
        <v>18.649999999999999</v>
      </c>
      <c r="F1373" s="52" t="s">
        <v>6</v>
      </c>
    </row>
    <row r="1374" spans="1:7" x14ac:dyDescent="0.2">
      <c r="A1374" s="48">
        <v>2018</v>
      </c>
      <c r="B1374" s="48">
        <v>3</v>
      </c>
      <c r="C1374" s="43">
        <v>17</v>
      </c>
      <c r="D1374" s="24" t="s">
        <v>381</v>
      </c>
      <c r="E1374" s="45">
        <v>4.18</v>
      </c>
      <c r="F1374" s="52" t="s">
        <v>8</v>
      </c>
    </row>
    <row r="1375" spans="1:7" x14ac:dyDescent="0.2">
      <c r="A1375" s="48">
        <v>2018</v>
      </c>
      <c r="B1375" s="48">
        <v>3</v>
      </c>
      <c r="C1375" s="43">
        <v>17</v>
      </c>
      <c r="D1375" s="24" t="s">
        <v>431</v>
      </c>
      <c r="E1375" s="45">
        <v>8.11</v>
      </c>
      <c r="F1375" s="52" t="s">
        <v>8</v>
      </c>
    </row>
    <row r="1376" spans="1:7" x14ac:dyDescent="0.2">
      <c r="A1376" s="48">
        <v>2018</v>
      </c>
      <c r="B1376" s="48">
        <v>3</v>
      </c>
      <c r="C1376" s="43">
        <v>18</v>
      </c>
      <c r="D1376" s="24" t="s">
        <v>688</v>
      </c>
      <c r="E1376" s="45">
        <f>87-56</f>
        <v>31</v>
      </c>
      <c r="F1376" s="52" t="s">
        <v>6</v>
      </c>
      <c r="G1376" s="24" t="s">
        <v>928</v>
      </c>
    </row>
    <row r="1377" spans="1:6" x14ac:dyDescent="0.2">
      <c r="A1377" s="48">
        <v>2018</v>
      </c>
      <c r="B1377" s="48">
        <v>3</v>
      </c>
      <c r="C1377" s="43">
        <v>18</v>
      </c>
      <c r="D1377" s="24" t="s">
        <v>905</v>
      </c>
      <c r="E1377" s="45">
        <v>24.28</v>
      </c>
      <c r="F1377" s="52" t="s">
        <v>8</v>
      </c>
    </row>
    <row r="1378" spans="1:6" x14ac:dyDescent="0.2">
      <c r="A1378" s="48">
        <v>2018</v>
      </c>
      <c r="B1378" s="48">
        <v>3</v>
      </c>
      <c r="C1378" s="43">
        <v>19</v>
      </c>
      <c r="D1378" s="24" t="s">
        <v>906</v>
      </c>
      <c r="E1378" s="45">
        <v>6.27</v>
      </c>
      <c r="F1378" s="52" t="s">
        <v>5</v>
      </c>
    </row>
    <row r="1379" spans="1:6" x14ac:dyDescent="0.2">
      <c r="A1379" s="48">
        <v>2018</v>
      </c>
      <c r="B1379" s="48">
        <v>3</v>
      </c>
      <c r="C1379" s="43">
        <v>19</v>
      </c>
      <c r="D1379" s="24" t="s">
        <v>192</v>
      </c>
      <c r="E1379" s="45">
        <v>8.82</v>
      </c>
      <c r="F1379" s="52" t="s">
        <v>8</v>
      </c>
    </row>
    <row r="1380" spans="1:6" x14ac:dyDescent="0.2">
      <c r="A1380" s="48">
        <v>2018</v>
      </c>
      <c r="B1380" s="48">
        <v>3</v>
      </c>
      <c r="C1380" s="43">
        <v>19</v>
      </c>
      <c r="D1380" s="24" t="s">
        <v>192</v>
      </c>
      <c r="E1380" s="45">
        <v>6.77</v>
      </c>
      <c r="F1380" s="52" t="s">
        <v>8</v>
      </c>
    </row>
    <row r="1381" spans="1:6" x14ac:dyDescent="0.2">
      <c r="A1381" s="48">
        <v>2018</v>
      </c>
      <c r="B1381" s="48">
        <v>3</v>
      </c>
      <c r="C1381" s="43">
        <v>19</v>
      </c>
      <c r="D1381" s="24" t="s">
        <v>288</v>
      </c>
      <c r="E1381" s="45">
        <v>5.09</v>
      </c>
      <c r="F1381" s="52" t="s">
        <v>21</v>
      </c>
    </row>
    <row r="1382" spans="1:6" x14ac:dyDescent="0.2">
      <c r="A1382" s="48">
        <v>2018</v>
      </c>
      <c r="B1382" s="48">
        <v>3</v>
      </c>
      <c r="C1382" s="43">
        <v>20</v>
      </c>
      <c r="D1382" s="24" t="s">
        <v>431</v>
      </c>
      <c r="E1382" s="45">
        <v>10.62</v>
      </c>
      <c r="F1382" s="52" t="s">
        <v>8</v>
      </c>
    </row>
    <row r="1383" spans="1:6" x14ac:dyDescent="0.2">
      <c r="A1383" s="48">
        <v>2018</v>
      </c>
      <c r="B1383" s="48">
        <v>3</v>
      </c>
      <c r="C1383" s="43">
        <v>20</v>
      </c>
      <c r="D1383" s="24" t="s">
        <v>907</v>
      </c>
      <c r="E1383" s="45">
        <v>33.229999999999997</v>
      </c>
      <c r="F1383" s="52" t="s">
        <v>8</v>
      </c>
    </row>
    <row r="1384" spans="1:6" x14ac:dyDescent="0.2">
      <c r="A1384" s="48">
        <v>2018</v>
      </c>
      <c r="B1384" s="48">
        <v>3</v>
      </c>
      <c r="C1384" s="43">
        <v>20</v>
      </c>
      <c r="D1384" s="24" t="s">
        <v>713</v>
      </c>
      <c r="E1384" s="45">
        <v>20</v>
      </c>
      <c r="F1384" s="52" t="s">
        <v>7</v>
      </c>
    </row>
    <row r="1385" spans="1:6" x14ac:dyDescent="0.2">
      <c r="A1385" s="48">
        <v>2018</v>
      </c>
      <c r="B1385" s="48">
        <v>3</v>
      </c>
      <c r="C1385" s="43">
        <v>21</v>
      </c>
      <c r="D1385" s="24" t="s">
        <v>492</v>
      </c>
      <c r="E1385" s="45">
        <v>7.09</v>
      </c>
      <c r="F1385" s="52" t="s">
        <v>8</v>
      </c>
    </row>
    <row r="1386" spans="1:6" x14ac:dyDescent="0.2">
      <c r="A1386" s="48">
        <v>2018</v>
      </c>
      <c r="B1386" s="48">
        <v>3</v>
      </c>
      <c r="C1386" s="43">
        <v>21</v>
      </c>
      <c r="D1386" s="24" t="s">
        <v>470</v>
      </c>
      <c r="E1386" s="45">
        <v>11.84</v>
      </c>
      <c r="F1386" s="52" t="s">
        <v>8</v>
      </c>
    </row>
    <row r="1387" spans="1:6" x14ac:dyDescent="0.2">
      <c r="A1387" s="48">
        <v>2018</v>
      </c>
      <c r="B1387" s="48">
        <v>3</v>
      </c>
      <c r="C1387" s="43">
        <v>21</v>
      </c>
      <c r="D1387" s="24" t="s">
        <v>733</v>
      </c>
      <c r="E1387" s="45">
        <v>44.72</v>
      </c>
      <c r="F1387" s="52" t="s">
        <v>7</v>
      </c>
    </row>
    <row r="1388" spans="1:6" x14ac:dyDescent="0.2">
      <c r="A1388" s="48">
        <v>2018</v>
      </c>
      <c r="B1388" s="48">
        <v>3</v>
      </c>
      <c r="C1388" s="43">
        <v>23</v>
      </c>
      <c r="D1388" s="24" t="s">
        <v>492</v>
      </c>
      <c r="E1388" s="45">
        <v>5.63</v>
      </c>
      <c r="F1388" s="52" t="s">
        <v>8</v>
      </c>
    </row>
    <row r="1389" spans="1:6" x14ac:dyDescent="0.2">
      <c r="A1389" s="48">
        <v>2018</v>
      </c>
      <c r="B1389" s="48">
        <v>3</v>
      </c>
      <c r="C1389" s="43">
        <v>24</v>
      </c>
      <c r="D1389" s="24" t="s">
        <v>877</v>
      </c>
      <c r="E1389" s="45">
        <v>4.99</v>
      </c>
      <c r="F1389" s="52" t="s">
        <v>3</v>
      </c>
    </row>
    <row r="1390" spans="1:6" x14ac:dyDescent="0.2">
      <c r="A1390" s="48">
        <v>2018</v>
      </c>
      <c r="B1390" s="48">
        <v>3</v>
      </c>
      <c r="C1390" s="43">
        <v>24</v>
      </c>
      <c r="D1390" s="24" t="s">
        <v>920</v>
      </c>
      <c r="E1390" s="45">
        <v>20</v>
      </c>
      <c r="F1390" s="52" t="s">
        <v>7</v>
      </c>
    </row>
    <row r="1391" spans="1:6" x14ac:dyDescent="0.2">
      <c r="A1391" s="48">
        <v>2018</v>
      </c>
      <c r="B1391" s="48">
        <v>3</v>
      </c>
      <c r="C1391" s="43">
        <v>24</v>
      </c>
      <c r="D1391" s="24" t="s">
        <v>183</v>
      </c>
      <c r="E1391" s="45">
        <v>1.8</v>
      </c>
      <c r="F1391" s="52" t="s">
        <v>78</v>
      </c>
    </row>
    <row r="1392" spans="1:6" x14ac:dyDescent="0.2">
      <c r="A1392" s="48">
        <v>2018</v>
      </c>
      <c r="B1392" s="48">
        <v>3</v>
      </c>
      <c r="C1392" s="43">
        <v>25</v>
      </c>
      <c r="D1392" s="24" t="s">
        <v>908</v>
      </c>
      <c r="E1392" s="45">
        <v>26.1</v>
      </c>
      <c r="F1392" s="52" t="s">
        <v>8</v>
      </c>
    </row>
    <row r="1393" spans="1:6" x14ac:dyDescent="0.2">
      <c r="A1393" s="48">
        <v>2018</v>
      </c>
      <c r="B1393" s="48">
        <v>3</v>
      </c>
      <c r="C1393" s="43">
        <v>25</v>
      </c>
      <c r="D1393" s="24" t="s">
        <v>924</v>
      </c>
      <c r="E1393" s="45">
        <v>7</v>
      </c>
      <c r="F1393" s="52" t="s">
        <v>8</v>
      </c>
    </row>
    <row r="1394" spans="1:6" x14ac:dyDescent="0.2">
      <c r="A1394" s="48">
        <v>2018</v>
      </c>
      <c r="B1394" s="48">
        <v>3</v>
      </c>
      <c r="C1394" s="43">
        <v>26</v>
      </c>
      <c r="D1394" s="24" t="s">
        <v>183</v>
      </c>
      <c r="E1394" s="45">
        <v>1.8</v>
      </c>
      <c r="F1394" s="52" t="s">
        <v>78</v>
      </c>
    </row>
    <row r="1395" spans="1:6" x14ac:dyDescent="0.2">
      <c r="A1395" s="48">
        <v>2018</v>
      </c>
      <c r="B1395" s="48">
        <v>3</v>
      </c>
      <c r="C1395" s="43">
        <v>26</v>
      </c>
      <c r="D1395" s="24" t="s">
        <v>303</v>
      </c>
      <c r="E1395" s="45">
        <v>6.78</v>
      </c>
      <c r="F1395" s="52" t="s">
        <v>8</v>
      </c>
    </row>
    <row r="1396" spans="1:6" x14ac:dyDescent="0.2">
      <c r="A1396" s="48">
        <v>2018</v>
      </c>
      <c r="B1396" s="48">
        <v>3</v>
      </c>
      <c r="C1396" s="43">
        <v>26</v>
      </c>
      <c r="D1396" s="24" t="s">
        <v>314</v>
      </c>
      <c r="E1396" s="45">
        <v>45.18</v>
      </c>
      <c r="F1396" s="52" t="s">
        <v>32</v>
      </c>
    </row>
    <row r="1397" spans="1:6" x14ac:dyDescent="0.2">
      <c r="A1397" s="48">
        <v>2018</v>
      </c>
      <c r="B1397" s="48">
        <v>3</v>
      </c>
      <c r="C1397" s="43">
        <v>26</v>
      </c>
      <c r="D1397" s="24" t="s">
        <v>909</v>
      </c>
      <c r="E1397" s="45">
        <v>12.15</v>
      </c>
      <c r="F1397" s="52" t="s">
        <v>8</v>
      </c>
    </row>
    <row r="1398" spans="1:6" x14ac:dyDescent="0.2">
      <c r="A1398" s="48">
        <v>2018</v>
      </c>
      <c r="B1398" s="48">
        <v>3</v>
      </c>
      <c r="C1398" s="43">
        <v>26</v>
      </c>
      <c r="D1398" s="24" t="s">
        <v>492</v>
      </c>
      <c r="E1398" s="45">
        <v>1.46</v>
      </c>
      <c r="F1398" s="52" t="s">
        <v>78</v>
      </c>
    </row>
    <row r="1399" spans="1:6" x14ac:dyDescent="0.2">
      <c r="A1399" s="48">
        <v>2018</v>
      </c>
      <c r="B1399" s="48">
        <v>3</v>
      </c>
      <c r="C1399" s="43">
        <v>26</v>
      </c>
      <c r="D1399" s="24" t="s">
        <v>327</v>
      </c>
      <c r="E1399" s="45">
        <v>4.8499999999999996</v>
      </c>
      <c r="F1399" s="52" t="s">
        <v>8</v>
      </c>
    </row>
    <row r="1400" spans="1:6" x14ac:dyDescent="0.2">
      <c r="A1400" s="48">
        <v>2018</v>
      </c>
      <c r="B1400" s="48">
        <v>3</v>
      </c>
      <c r="C1400" s="43">
        <v>26</v>
      </c>
      <c r="D1400" s="24" t="s">
        <v>910</v>
      </c>
      <c r="E1400" s="45">
        <v>124</v>
      </c>
      <c r="F1400" s="52" t="s">
        <v>125</v>
      </c>
    </row>
    <row r="1401" spans="1:6" x14ac:dyDescent="0.2">
      <c r="A1401" s="48">
        <v>2018</v>
      </c>
      <c r="B1401" s="48">
        <v>3</v>
      </c>
      <c r="C1401" s="43">
        <v>26</v>
      </c>
      <c r="D1401" s="89" t="s">
        <v>925</v>
      </c>
      <c r="E1401" s="45">
        <v>40</v>
      </c>
      <c r="F1401" s="52" t="s">
        <v>21</v>
      </c>
    </row>
    <row r="1402" spans="1:6" x14ac:dyDescent="0.2">
      <c r="A1402" s="48">
        <v>2018</v>
      </c>
      <c r="B1402" s="48">
        <v>3</v>
      </c>
      <c r="C1402" s="43">
        <v>27</v>
      </c>
      <c r="D1402" s="24" t="s">
        <v>730</v>
      </c>
      <c r="E1402" s="45">
        <v>7.9</v>
      </c>
      <c r="F1402" s="52" t="s">
        <v>8</v>
      </c>
    </row>
    <row r="1403" spans="1:6" x14ac:dyDescent="0.2">
      <c r="A1403" s="48">
        <v>2018</v>
      </c>
      <c r="B1403" s="48">
        <v>3</v>
      </c>
      <c r="C1403" s="43">
        <v>27</v>
      </c>
      <c r="D1403" s="24" t="s">
        <v>470</v>
      </c>
      <c r="E1403" s="45">
        <v>11.84</v>
      </c>
      <c r="F1403" s="52" t="s">
        <v>8</v>
      </c>
    </row>
    <row r="1404" spans="1:6" x14ac:dyDescent="0.2">
      <c r="A1404" s="48">
        <v>2018</v>
      </c>
      <c r="B1404" s="48">
        <v>3</v>
      </c>
      <c r="C1404" s="43">
        <v>27</v>
      </c>
      <c r="D1404" s="24" t="s">
        <v>492</v>
      </c>
      <c r="E1404" s="45">
        <v>1.55</v>
      </c>
      <c r="F1404" s="52" t="s">
        <v>78</v>
      </c>
    </row>
    <row r="1405" spans="1:6" x14ac:dyDescent="0.2">
      <c r="A1405" s="48">
        <v>2018</v>
      </c>
      <c r="B1405" s="48">
        <v>3</v>
      </c>
      <c r="C1405" s="43">
        <v>28</v>
      </c>
      <c r="D1405" s="24" t="s">
        <v>492</v>
      </c>
      <c r="E1405" s="45">
        <v>1.56</v>
      </c>
      <c r="F1405" s="52" t="s">
        <v>78</v>
      </c>
    </row>
    <row r="1406" spans="1:6" x14ac:dyDescent="0.2">
      <c r="A1406" s="48">
        <v>2018</v>
      </c>
      <c r="B1406" s="48">
        <v>3</v>
      </c>
      <c r="C1406" s="43">
        <v>28</v>
      </c>
      <c r="D1406" s="24" t="s">
        <v>911</v>
      </c>
      <c r="E1406" s="45">
        <v>22.18</v>
      </c>
      <c r="F1406" s="52" t="s">
        <v>6</v>
      </c>
    </row>
    <row r="1407" spans="1:6" x14ac:dyDescent="0.2">
      <c r="A1407" s="48">
        <v>2018</v>
      </c>
      <c r="B1407" s="48">
        <v>3</v>
      </c>
      <c r="C1407" s="43">
        <v>29</v>
      </c>
      <c r="D1407" s="24" t="s">
        <v>492</v>
      </c>
      <c r="E1407" s="45">
        <v>2.93</v>
      </c>
      <c r="F1407" s="52" t="s">
        <v>8</v>
      </c>
    </row>
    <row r="1408" spans="1:6" x14ac:dyDescent="0.2">
      <c r="A1408" s="48">
        <v>2018</v>
      </c>
      <c r="B1408" s="48">
        <v>3</v>
      </c>
      <c r="C1408" s="43">
        <v>30</v>
      </c>
      <c r="D1408" s="24" t="s">
        <v>912</v>
      </c>
      <c r="E1408" s="45">
        <v>32.32</v>
      </c>
      <c r="F1408" s="52" t="s">
        <v>8</v>
      </c>
    </row>
    <row r="1409" spans="1:7" x14ac:dyDescent="0.2">
      <c r="A1409" s="48">
        <v>2018</v>
      </c>
      <c r="B1409" s="48">
        <v>3</v>
      </c>
      <c r="C1409" s="43">
        <v>30</v>
      </c>
      <c r="D1409" s="24" t="s">
        <v>913</v>
      </c>
      <c r="E1409" s="45">
        <v>4</v>
      </c>
      <c r="F1409" s="52" t="s">
        <v>11</v>
      </c>
    </row>
    <row r="1410" spans="1:7" x14ac:dyDescent="0.2">
      <c r="A1410" s="48">
        <v>2018</v>
      </c>
      <c r="B1410" s="48">
        <v>3</v>
      </c>
      <c r="C1410" s="43">
        <v>31</v>
      </c>
      <c r="D1410" s="24" t="s">
        <v>914</v>
      </c>
      <c r="E1410" s="45">
        <v>110</v>
      </c>
      <c r="G1410" s="24" t="s">
        <v>915</v>
      </c>
    </row>
    <row r="1411" spans="1:7" x14ac:dyDescent="0.2">
      <c r="A1411" s="48">
        <v>2018</v>
      </c>
      <c r="B1411" s="48">
        <v>3</v>
      </c>
      <c r="C1411" s="43">
        <v>31</v>
      </c>
      <c r="D1411" s="24" t="s">
        <v>916</v>
      </c>
      <c r="E1411" s="45">
        <v>118.64</v>
      </c>
      <c r="F1411" s="52" t="s">
        <v>125</v>
      </c>
    </row>
    <row r="1412" spans="1:7" x14ac:dyDescent="0.2">
      <c r="A1412" s="48">
        <v>2018</v>
      </c>
      <c r="B1412" s="48">
        <v>3</v>
      </c>
      <c r="C1412" s="43">
        <v>31</v>
      </c>
      <c r="D1412" s="24" t="s">
        <v>76</v>
      </c>
      <c r="E1412" s="45">
        <f>79.04-40</f>
        <v>39.040000000000006</v>
      </c>
      <c r="F1412" s="52" t="s">
        <v>2</v>
      </c>
      <c r="G1412" s="24" t="s">
        <v>921</v>
      </c>
    </row>
    <row r="1413" spans="1:7" x14ac:dyDescent="0.2">
      <c r="A1413" s="48">
        <v>2018</v>
      </c>
      <c r="B1413" s="48">
        <v>4</v>
      </c>
      <c r="C1413" s="43">
        <v>1</v>
      </c>
      <c r="D1413" s="24" t="s">
        <v>583</v>
      </c>
      <c r="E1413" s="45">
        <v>895</v>
      </c>
      <c r="F1413" s="52" t="s">
        <v>198</v>
      </c>
    </row>
    <row r="1414" spans="1:7" x14ac:dyDescent="0.2">
      <c r="A1414" s="48">
        <v>2018</v>
      </c>
      <c r="B1414" s="48">
        <v>4</v>
      </c>
      <c r="C1414" s="43">
        <v>1</v>
      </c>
      <c r="D1414" s="24" t="s">
        <v>905</v>
      </c>
      <c r="E1414" s="45">
        <v>40.22</v>
      </c>
      <c r="F1414" s="52" t="s">
        <v>8</v>
      </c>
    </row>
    <row r="1415" spans="1:7" x14ac:dyDescent="0.2">
      <c r="A1415" s="48">
        <v>2018</v>
      </c>
      <c r="B1415" s="48">
        <v>4</v>
      </c>
      <c r="C1415" s="43">
        <v>2</v>
      </c>
      <c r="D1415" s="24" t="s">
        <v>192</v>
      </c>
      <c r="E1415" s="45">
        <v>5.3</v>
      </c>
      <c r="F1415" s="52" t="s">
        <v>8</v>
      </c>
    </row>
    <row r="1416" spans="1:7" x14ac:dyDescent="0.2">
      <c r="A1416" s="48">
        <v>2018</v>
      </c>
      <c r="B1416" s="48">
        <v>4</v>
      </c>
      <c r="C1416" s="43">
        <v>2</v>
      </c>
      <c r="D1416" s="24" t="s">
        <v>492</v>
      </c>
      <c r="E1416" s="45">
        <v>5.63</v>
      </c>
      <c r="F1416" s="52" t="s">
        <v>8</v>
      </c>
    </row>
    <row r="1417" spans="1:7" x14ac:dyDescent="0.2">
      <c r="A1417" s="48">
        <v>2018</v>
      </c>
      <c r="B1417" s="48">
        <v>4</v>
      </c>
      <c r="C1417" s="43">
        <v>2</v>
      </c>
      <c r="D1417" s="24" t="s">
        <v>192</v>
      </c>
      <c r="E1417" s="45">
        <v>9.26</v>
      </c>
      <c r="F1417" s="52" t="s">
        <v>8</v>
      </c>
    </row>
    <row r="1418" spans="1:7" x14ac:dyDescent="0.2">
      <c r="A1418" s="48">
        <v>2018</v>
      </c>
      <c r="B1418" s="48">
        <v>4</v>
      </c>
      <c r="C1418" s="43">
        <v>2</v>
      </c>
      <c r="D1418" s="24" t="s">
        <v>344</v>
      </c>
      <c r="E1418" s="45">
        <v>30</v>
      </c>
      <c r="F1418" s="52" t="s">
        <v>8</v>
      </c>
    </row>
    <row r="1419" spans="1:7" x14ac:dyDescent="0.2">
      <c r="A1419" s="48">
        <v>2018</v>
      </c>
      <c r="B1419" s="48">
        <v>4</v>
      </c>
      <c r="C1419" s="43">
        <v>2</v>
      </c>
      <c r="D1419" s="24" t="s">
        <v>922</v>
      </c>
      <c r="E1419" s="45">
        <f>80-40</f>
        <v>40</v>
      </c>
      <c r="F1419" s="52" t="s">
        <v>11</v>
      </c>
      <c r="G1419" s="24" t="s">
        <v>927</v>
      </c>
    </row>
    <row r="1420" spans="1:7" x14ac:dyDescent="0.2">
      <c r="A1420" s="48">
        <v>2018</v>
      </c>
      <c r="B1420" s="48">
        <v>4</v>
      </c>
      <c r="C1420" s="43">
        <v>2</v>
      </c>
      <c r="D1420" s="24" t="s">
        <v>498</v>
      </c>
      <c r="E1420" s="45">
        <v>147.77000000000001</v>
      </c>
      <c r="F1420" s="52" t="s">
        <v>497</v>
      </c>
    </row>
    <row r="1421" spans="1:7" x14ac:dyDescent="0.2">
      <c r="A1421" s="48">
        <v>2018</v>
      </c>
      <c r="B1421" s="48">
        <v>4</v>
      </c>
      <c r="C1421" s="43">
        <v>3</v>
      </c>
      <c r="D1421" s="24" t="s">
        <v>917</v>
      </c>
      <c r="E1421" s="45">
        <v>113.4</v>
      </c>
      <c r="F1421" s="52" t="s">
        <v>11</v>
      </c>
      <c r="G1421" s="24" t="s">
        <v>919</v>
      </c>
    </row>
    <row r="1422" spans="1:7" x14ac:dyDescent="0.2">
      <c r="A1422" s="48">
        <v>2018</v>
      </c>
      <c r="B1422" s="48">
        <v>4</v>
      </c>
      <c r="C1422" s="43">
        <v>3</v>
      </c>
      <c r="D1422" s="24" t="s">
        <v>829</v>
      </c>
      <c r="E1422" s="45">
        <v>6.7</v>
      </c>
      <c r="F1422" s="52" t="s">
        <v>8</v>
      </c>
    </row>
    <row r="1423" spans="1:7" x14ac:dyDescent="0.2">
      <c r="A1423" s="48">
        <v>2018</v>
      </c>
      <c r="B1423" s="48">
        <v>4</v>
      </c>
      <c r="C1423" s="43">
        <v>3</v>
      </c>
      <c r="D1423" s="24" t="s">
        <v>918</v>
      </c>
      <c r="E1423" s="45">
        <f>1749.96-875</f>
        <v>874.96</v>
      </c>
      <c r="F1423" s="52" t="s">
        <v>11</v>
      </c>
      <c r="G1423" s="24" t="s">
        <v>926</v>
      </c>
    </row>
    <row r="1424" spans="1:7" x14ac:dyDescent="0.2">
      <c r="A1424" s="48">
        <v>2018</v>
      </c>
      <c r="B1424" s="48">
        <v>4</v>
      </c>
      <c r="C1424" s="43">
        <v>4</v>
      </c>
      <c r="D1424" s="24" t="s">
        <v>492</v>
      </c>
      <c r="E1424" s="45">
        <v>3.66</v>
      </c>
      <c r="F1424" s="52" t="s">
        <v>8</v>
      </c>
    </row>
    <row r="1425" spans="1:6" x14ac:dyDescent="0.2">
      <c r="A1425" s="48">
        <v>2018</v>
      </c>
      <c r="B1425" s="48">
        <v>4</v>
      </c>
      <c r="C1425" s="43">
        <v>5</v>
      </c>
      <c r="D1425" s="24" t="s">
        <v>923</v>
      </c>
      <c r="E1425" s="45">
        <v>70</v>
      </c>
      <c r="F1425" s="52" t="s">
        <v>13</v>
      </c>
    </row>
    <row r="1426" spans="1:6" x14ac:dyDescent="0.2">
      <c r="A1426" s="48">
        <v>2018</v>
      </c>
      <c r="B1426" s="48">
        <v>4</v>
      </c>
      <c r="C1426" s="43">
        <v>5</v>
      </c>
      <c r="D1426" s="24" t="s">
        <v>688</v>
      </c>
      <c r="E1426" s="45">
        <v>111.89</v>
      </c>
      <c r="F1426" s="52" t="s">
        <v>6</v>
      </c>
    </row>
    <row r="1427" spans="1:6" x14ac:dyDescent="0.2">
      <c r="A1427" s="48">
        <v>2018</v>
      </c>
      <c r="B1427" s="48">
        <v>4</v>
      </c>
      <c r="C1427" s="43">
        <v>6</v>
      </c>
      <c r="D1427" s="24" t="s">
        <v>492</v>
      </c>
      <c r="E1427" s="45">
        <v>1.46</v>
      </c>
      <c r="F1427" s="52" t="s">
        <v>78</v>
      </c>
    </row>
    <row r="1428" spans="1:6" x14ac:dyDescent="0.2">
      <c r="A1428" s="48">
        <v>2018</v>
      </c>
      <c r="B1428" s="48">
        <v>4</v>
      </c>
      <c r="C1428" s="43">
        <v>6</v>
      </c>
      <c r="D1428" s="24" t="s">
        <v>974</v>
      </c>
      <c r="E1428" s="45">
        <v>15</v>
      </c>
      <c r="F1428" s="52" t="s">
        <v>816</v>
      </c>
    </row>
    <row r="1429" spans="1:6" x14ac:dyDescent="0.2">
      <c r="A1429" s="48">
        <v>2018</v>
      </c>
      <c r="B1429" s="48">
        <v>4</v>
      </c>
      <c r="C1429" s="43">
        <v>7</v>
      </c>
      <c r="D1429" s="24" t="s">
        <v>786</v>
      </c>
      <c r="E1429" s="45">
        <v>30.8</v>
      </c>
      <c r="F1429" s="52" t="s">
        <v>8</v>
      </c>
    </row>
    <row r="1430" spans="1:6" x14ac:dyDescent="0.2">
      <c r="A1430" s="48">
        <v>2018</v>
      </c>
      <c r="B1430" s="48">
        <v>4</v>
      </c>
      <c r="C1430" s="43">
        <v>7</v>
      </c>
      <c r="D1430" s="24" t="s">
        <v>971</v>
      </c>
      <c r="E1430" s="45">
        <v>16.23</v>
      </c>
      <c r="F1430" s="52" t="s">
        <v>8</v>
      </c>
    </row>
    <row r="1431" spans="1:6" x14ac:dyDescent="0.2">
      <c r="A1431" s="48">
        <v>2018</v>
      </c>
      <c r="B1431" s="48">
        <v>4</v>
      </c>
      <c r="C1431" s="43">
        <v>7</v>
      </c>
      <c r="D1431" s="24" t="s">
        <v>1010</v>
      </c>
      <c r="E1431" s="45">
        <v>8</v>
      </c>
      <c r="F1431" s="52" t="s">
        <v>8</v>
      </c>
    </row>
    <row r="1432" spans="1:6" x14ac:dyDescent="0.2">
      <c r="A1432" s="48">
        <v>2018</v>
      </c>
      <c r="B1432" s="48">
        <v>4</v>
      </c>
      <c r="C1432" s="43">
        <v>8</v>
      </c>
      <c r="D1432" s="24" t="s">
        <v>971</v>
      </c>
      <c r="E1432" s="45">
        <v>3.77</v>
      </c>
      <c r="F1432" s="52" t="s">
        <v>8</v>
      </c>
    </row>
    <row r="1433" spans="1:6" x14ac:dyDescent="0.2">
      <c r="A1433" s="48">
        <v>2018</v>
      </c>
      <c r="B1433" s="48">
        <v>4</v>
      </c>
      <c r="C1433" s="43">
        <v>9</v>
      </c>
      <c r="D1433" s="24" t="s">
        <v>306</v>
      </c>
      <c r="E1433" s="45">
        <f>40.94-16</f>
        <v>24.939999999999998</v>
      </c>
      <c r="F1433" s="52" t="s">
        <v>8</v>
      </c>
    </row>
    <row r="1434" spans="1:6" x14ac:dyDescent="0.2">
      <c r="A1434" s="48">
        <v>2018</v>
      </c>
      <c r="B1434" s="48">
        <v>4</v>
      </c>
      <c r="C1434" s="43">
        <v>9</v>
      </c>
      <c r="D1434" s="24" t="s">
        <v>972</v>
      </c>
      <c r="E1434" s="45">
        <v>5.51</v>
      </c>
      <c r="F1434" s="52" t="s">
        <v>8</v>
      </c>
    </row>
    <row r="1435" spans="1:6" x14ac:dyDescent="0.2">
      <c r="A1435" s="48">
        <v>2018</v>
      </c>
      <c r="B1435" s="48">
        <v>4</v>
      </c>
      <c r="C1435" s="43">
        <v>9</v>
      </c>
      <c r="D1435" s="24" t="s">
        <v>492</v>
      </c>
      <c r="E1435" s="45">
        <v>2.85</v>
      </c>
      <c r="F1435" s="52" t="s">
        <v>78</v>
      </c>
    </row>
    <row r="1436" spans="1:6" x14ac:dyDescent="0.2">
      <c r="A1436" s="48">
        <v>2018</v>
      </c>
      <c r="B1436" s="48">
        <v>4</v>
      </c>
      <c r="C1436" s="43">
        <v>10</v>
      </c>
      <c r="D1436" s="24" t="s">
        <v>829</v>
      </c>
      <c r="E1436" s="45">
        <v>1.6</v>
      </c>
      <c r="F1436" s="52" t="s">
        <v>78</v>
      </c>
    </row>
    <row r="1437" spans="1:6" x14ac:dyDescent="0.2">
      <c r="A1437" s="48">
        <v>2018</v>
      </c>
      <c r="B1437" s="48">
        <v>4</v>
      </c>
      <c r="C1437" s="43">
        <v>10</v>
      </c>
      <c r="D1437" s="24" t="s">
        <v>470</v>
      </c>
      <c r="E1437" s="45">
        <v>24.02</v>
      </c>
      <c r="F1437" s="52" t="s">
        <v>8</v>
      </c>
    </row>
    <row r="1438" spans="1:6" x14ac:dyDescent="0.2">
      <c r="A1438" s="48">
        <v>2018</v>
      </c>
      <c r="B1438" s="48">
        <v>4</v>
      </c>
      <c r="C1438" s="43">
        <v>10</v>
      </c>
      <c r="D1438" s="24" t="s">
        <v>470</v>
      </c>
      <c r="E1438" s="45">
        <v>12.97</v>
      </c>
      <c r="F1438" s="52" t="s">
        <v>8</v>
      </c>
    </row>
    <row r="1439" spans="1:6" x14ac:dyDescent="0.2">
      <c r="A1439" s="48">
        <v>2018</v>
      </c>
      <c r="B1439" s="48">
        <v>4</v>
      </c>
      <c r="C1439" s="43">
        <v>10</v>
      </c>
      <c r="D1439" s="24" t="s">
        <v>843</v>
      </c>
      <c r="E1439" s="45">
        <v>55.98</v>
      </c>
      <c r="F1439" s="52" t="s">
        <v>13</v>
      </c>
    </row>
    <row r="1440" spans="1:6" x14ac:dyDescent="0.2">
      <c r="A1440" s="48">
        <v>2018</v>
      </c>
      <c r="B1440" s="48">
        <v>4</v>
      </c>
      <c r="C1440" s="43">
        <v>11</v>
      </c>
      <c r="D1440" s="24" t="s">
        <v>492</v>
      </c>
      <c r="E1440" s="45">
        <v>3.55</v>
      </c>
      <c r="F1440" s="52" t="s">
        <v>78</v>
      </c>
    </row>
    <row r="1441" spans="1:7" x14ac:dyDescent="0.2">
      <c r="A1441" s="48">
        <v>2018</v>
      </c>
      <c r="B1441" s="48">
        <v>4</v>
      </c>
      <c r="C1441" s="43">
        <v>11</v>
      </c>
      <c r="D1441" s="24" t="s">
        <v>973</v>
      </c>
      <c r="E1441" s="45">
        <v>9.89</v>
      </c>
      <c r="F1441" s="52" t="s">
        <v>28</v>
      </c>
    </row>
    <row r="1442" spans="1:7" x14ac:dyDescent="0.2">
      <c r="A1442" s="48">
        <v>2018</v>
      </c>
      <c r="B1442" s="48">
        <v>4</v>
      </c>
      <c r="C1442" s="43">
        <v>12</v>
      </c>
      <c r="D1442" s="24" t="s">
        <v>492</v>
      </c>
      <c r="E1442" s="45">
        <v>1.46</v>
      </c>
      <c r="F1442" s="52" t="s">
        <v>78</v>
      </c>
    </row>
    <row r="1443" spans="1:7" x14ac:dyDescent="0.2">
      <c r="A1443" s="48">
        <v>2018</v>
      </c>
      <c r="B1443" s="48">
        <v>4</v>
      </c>
      <c r="C1443" s="43">
        <v>12</v>
      </c>
      <c r="D1443" s="24" t="s">
        <v>492</v>
      </c>
      <c r="E1443" s="45">
        <v>1.05</v>
      </c>
      <c r="F1443" s="52" t="s">
        <v>816</v>
      </c>
    </row>
    <row r="1444" spans="1:7" x14ac:dyDescent="0.2">
      <c r="A1444" s="48">
        <v>2018</v>
      </c>
      <c r="B1444" s="48">
        <v>4</v>
      </c>
      <c r="C1444" s="43">
        <v>12</v>
      </c>
      <c r="D1444" s="24" t="s">
        <v>327</v>
      </c>
      <c r="E1444" s="45">
        <v>3.15</v>
      </c>
      <c r="F1444" s="52" t="s">
        <v>8</v>
      </c>
    </row>
    <row r="1445" spans="1:7" x14ac:dyDescent="0.2">
      <c r="A1445" s="48">
        <v>2018</v>
      </c>
      <c r="B1445" s="48">
        <v>4</v>
      </c>
      <c r="C1445" s="43">
        <v>12</v>
      </c>
      <c r="D1445" s="24" t="s">
        <v>492</v>
      </c>
      <c r="E1445" s="45">
        <v>10.7</v>
      </c>
      <c r="F1445" s="52" t="s">
        <v>8</v>
      </c>
    </row>
    <row r="1446" spans="1:7" x14ac:dyDescent="0.2">
      <c r="A1446" s="48">
        <v>2018</v>
      </c>
      <c r="B1446" s="48">
        <v>4</v>
      </c>
      <c r="C1446" s="43">
        <v>13</v>
      </c>
      <c r="D1446" s="24" t="s">
        <v>835</v>
      </c>
      <c r="E1446" s="45">
        <v>18.37</v>
      </c>
      <c r="F1446" s="52" t="s">
        <v>8</v>
      </c>
    </row>
    <row r="1447" spans="1:7" x14ac:dyDescent="0.2">
      <c r="A1447" s="48">
        <v>2018</v>
      </c>
      <c r="B1447" s="48">
        <v>4</v>
      </c>
      <c r="C1447" s="43">
        <v>15</v>
      </c>
      <c r="D1447" s="24" t="s">
        <v>688</v>
      </c>
      <c r="E1447" s="45">
        <v>147.11000000000001</v>
      </c>
      <c r="F1447" s="52" t="s">
        <v>6</v>
      </c>
    </row>
    <row r="1448" spans="1:7" x14ac:dyDescent="0.2">
      <c r="A1448" s="48">
        <v>2018</v>
      </c>
      <c r="B1448" s="48">
        <v>4</v>
      </c>
      <c r="C1448" s="43">
        <v>15</v>
      </c>
      <c r="D1448" s="24" t="s">
        <v>116</v>
      </c>
      <c r="E1448" s="45">
        <v>10.95</v>
      </c>
      <c r="F1448" s="52" t="s">
        <v>28</v>
      </c>
    </row>
    <row r="1449" spans="1:7" x14ac:dyDescent="0.2">
      <c r="A1449" s="48">
        <v>2018</v>
      </c>
      <c r="B1449" s="48">
        <v>4</v>
      </c>
      <c r="C1449" s="43">
        <v>15</v>
      </c>
      <c r="D1449" s="24" t="s">
        <v>379</v>
      </c>
      <c r="E1449" s="45">
        <v>3</v>
      </c>
      <c r="F1449" s="52" t="s">
        <v>11</v>
      </c>
    </row>
    <row r="1450" spans="1:7" x14ac:dyDescent="0.2">
      <c r="A1450" s="48">
        <v>2018</v>
      </c>
      <c r="B1450" s="48">
        <v>4</v>
      </c>
      <c r="C1450" s="43">
        <v>15</v>
      </c>
      <c r="D1450" s="24" t="s">
        <v>379</v>
      </c>
      <c r="E1450" s="45">
        <v>24.01</v>
      </c>
      <c r="F1450" s="52" t="s">
        <v>11</v>
      </c>
    </row>
    <row r="1451" spans="1:7" x14ac:dyDescent="0.2">
      <c r="A1451" s="48">
        <v>2018</v>
      </c>
      <c r="B1451" s="48">
        <v>4</v>
      </c>
      <c r="C1451" s="43">
        <v>15</v>
      </c>
      <c r="D1451" s="24" t="s">
        <v>379</v>
      </c>
      <c r="E1451" s="45">
        <v>14.15</v>
      </c>
      <c r="F1451" s="52" t="s">
        <v>11</v>
      </c>
    </row>
    <row r="1452" spans="1:7" x14ac:dyDescent="0.2">
      <c r="A1452" s="48">
        <v>2018</v>
      </c>
      <c r="B1452" s="48">
        <v>4</v>
      </c>
      <c r="C1452" s="43">
        <v>16</v>
      </c>
      <c r="D1452" s="24" t="s">
        <v>327</v>
      </c>
      <c r="E1452" s="45">
        <v>11.29</v>
      </c>
      <c r="F1452" s="52" t="s">
        <v>7</v>
      </c>
      <c r="G1452" s="24" t="s">
        <v>998</v>
      </c>
    </row>
    <row r="1453" spans="1:7" x14ac:dyDescent="0.2">
      <c r="A1453" s="48">
        <v>2018</v>
      </c>
      <c r="B1453" s="48">
        <v>4</v>
      </c>
      <c r="C1453" s="43">
        <v>16</v>
      </c>
      <c r="D1453" s="24" t="s">
        <v>492</v>
      </c>
      <c r="E1453" s="45">
        <v>5.63</v>
      </c>
      <c r="F1453" s="52" t="s">
        <v>8</v>
      </c>
    </row>
    <row r="1454" spans="1:7" x14ac:dyDescent="0.2">
      <c r="A1454" s="48">
        <v>2018</v>
      </c>
      <c r="B1454" s="48">
        <v>4</v>
      </c>
      <c r="C1454" s="43">
        <v>16</v>
      </c>
      <c r="D1454" s="24" t="s">
        <v>1002</v>
      </c>
      <c r="E1454" s="45">
        <v>10</v>
      </c>
      <c r="F1454" s="52" t="s">
        <v>8</v>
      </c>
    </row>
    <row r="1455" spans="1:7" x14ac:dyDescent="0.2">
      <c r="A1455" s="48">
        <v>2018</v>
      </c>
      <c r="B1455" s="48">
        <v>4</v>
      </c>
      <c r="C1455" s="43">
        <v>16</v>
      </c>
      <c r="D1455" s="24" t="s">
        <v>1003</v>
      </c>
      <c r="E1455" s="45">
        <v>15</v>
      </c>
      <c r="F1455" s="52" t="s">
        <v>816</v>
      </c>
    </row>
    <row r="1456" spans="1:7" x14ac:dyDescent="0.2">
      <c r="A1456" s="48">
        <v>2018</v>
      </c>
      <c r="B1456" s="48">
        <v>4</v>
      </c>
      <c r="C1456" s="43">
        <v>16</v>
      </c>
      <c r="D1456" s="24" t="s">
        <v>1001</v>
      </c>
      <c r="E1456" s="45">
        <v>9</v>
      </c>
      <c r="F1456" s="52" t="s">
        <v>8</v>
      </c>
    </row>
    <row r="1457" spans="1:7" x14ac:dyDescent="0.2">
      <c r="A1457" s="48">
        <v>2018</v>
      </c>
      <c r="B1457" s="48">
        <v>4</v>
      </c>
      <c r="C1457" s="43">
        <v>17</v>
      </c>
      <c r="D1457" s="24" t="s">
        <v>492</v>
      </c>
      <c r="E1457" s="45">
        <v>7.09</v>
      </c>
      <c r="F1457" s="52" t="s">
        <v>8</v>
      </c>
    </row>
    <row r="1458" spans="1:7" x14ac:dyDescent="0.2">
      <c r="A1458" s="48">
        <v>2018</v>
      </c>
      <c r="B1458" s="48">
        <v>4</v>
      </c>
      <c r="C1458" s="43">
        <v>17</v>
      </c>
      <c r="D1458" s="24" t="s">
        <v>975</v>
      </c>
      <c r="E1458" s="45">
        <v>30.9</v>
      </c>
      <c r="F1458" s="52" t="s">
        <v>8</v>
      </c>
    </row>
    <row r="1459" spans="1:7" x14ac:dyDescent="0.2">
      <c r="A1459" s="48">
        <v>2018</v>
      </c>
      <c r="B1459" s="48">
        <v>4</v>
      </c>
      <c r="C1459" s="43">
        <v>17</v>
      </c>
      <c r="D1459" s="24" t="s">
        <v>977</v>
      </c>
      <c r="E1459" s="45">
        <v>9.3000000000000007</v>
      </c>
      <c r="F1459" s="52" t="s">
        <v>8</v>
      </c>
    </row>
    <row r="1460" spans="1:7" x14ac:dyDescent="0.2">
      <c r="A1460" s="48">
        <v>2018</v>
      </c>
      <c r="B1460" s="48">
        <v>4</v>
      </c>
      <c r="C1460" s="43">
        <v>18</v>
      </c>
      <c r="D1460" s="24" t="s">
        <v>731</v>
      </c>
      <c r="E1460" s="45">
        <v>8.1</v>
      </c>
      <c r="F1460" s="52" t="s">
        <v>8</v>
      </c>
    </row>
    <row r="1461" spans="1:7" x14ac:dyDescent="0.2">
      <c r="A1461" s="48">
        <v>2018</v>
      </c>
      <c r="B1461" s="48">
        <v>4</v>
      </c>
      <c r="C1461" s="43">
        <v>18</v>
      </c>
      <c r="D1461" s="24" t="s">
        <v>470</v>
      </c>
      <c r="E1461" s="45">
        <v>15.22</v>
      </c>
      <c r="F1461" s="52" t="s">
        <v>8</v>
      </c>
    </row>
    <row r="1462" spans="1:7" x14ac:dyDescent="0.2">
      <c r="A1462" s="48">
        <v>2018</v>
      </c>
      <c r="B1462" s="48">
        <v>4</v>
      </c>
      <c r="C1462" s="43">
        <v>18</v>
      </c>
      <c r="D1462" s="24" t="s">
        <v>906</v>
      </c>
      <c r="E1462" s="45">
        <v>5.88</v>
      </c>
      <c r="F1462" s="52" t="s">
        <v>5</v>
      </c>
    </row>
    <row r="1463" spans="1:7" x14ac:dyDescent="0.2">
      <c r="A1463" s="48">
        <v>2018</v>
      </c>
      <c r="B1463" s="48">
        <v>4</v>
      </c>
      <c r="C1463" s="43">
        <v>20</v>
      </c>
      <c r="D1463" s="24" t="s">
        <v>492</v>
      </c>
      <c r="E1463" s="45">
        <v>5.51</v>
      </c>
      <c r="F1463" s="52" t="s">
        <v>8</v>
      </c>
    </row>
    <row r="1464" spans="1:7" x14ac:dyDescent="0.2">
      <c r="A1464" s="48">
        <v>2018</v>
      </c>
      <c r="B1464" s="48">
        <v>4</v>
      </c>
      <c r="C1464" s="43">
        <v>20</v>
      </c>
      <c r="D1464" s="24" t="s">
        <v>731</v>
      </c>
      <c r="E1464" s="45">
        <v>6.7</v>
      </c>
      <c r="F1464" s="52" t="s">
        <v>8</v>
      </c>
    </row>
    <row r="1465" spans="1:7" x14ac:dyDescent="0.2">
      <c r="A1465" s="48">
        <v>2018</v>
      </c>
      <c r="B1465" s="48">
        <v>4</v>
      </c>
      <c r="C1465" s="43">
        <v>20</v>
      </c>
      <c r="D1465" s="24" t="s">
        <v>976</v>
      </c>
      <c r="E1465" s="45">
        <v>124.08</v>
      </c>
      <c r="F1465" s="52" t="s">
        <v>8</v>
      </c>
    </row>
    <row r="1466" spans="1:7" x14ac:dyDescent="0.2">
      <c r="A1466" s="48">
        <v>2018</v>
      </c>
      <c r="B1466" s="48">
        <v>4</v>
      </c>
      <c r="C1466" s="43">
        <v>21</v>
      </c>
      <c r="D1466" s="24" t="s">
        <v>183</v>
      </c>
      <c r="E1466" s="45">
        <v>4.54</v>
      </c>
      <c r="F1466" s="52" t="s">
        <v>78</v>
      </c>
    </row>
    <row r="1467" spans="1:7" x14ac:dyDescent="0.2">
      <c r="A1467" s="48">
        <v>2018</v>
      </c>
      <c r="B1467" s="48">
        <v>4</v>
      </c>
      <c r="C1467" s="43">
        <v>21</v>
      </c>
      <c r="D1467" s="24" t="s">
        <v>977</v>
      </c>
      <c r="E1467" s="45">
        <v>4.1500000000000004</v>
      </c>
      <c r="F1467" s="52" t="s">
        <v>8</v>
      </c>
    </row>
    <row r="1468" spans="1:7" x14ac:dyDescent="0.2">
      <c r="A1468" s="48">
        <v>2018</v>
      </c>
      <c r="B1468" s="48">
        <v>4</v>
      </c>
      <c r="C1468" s="43">
        <v>21</v>
      </c>
      <c r="D1468" s="24" t="s">
        <v>978</v>
      </c>
      <c r="E1468" s="45">
        <v>163.85</v>
      </c>
      <c r="F1468" s="52" t="s">
        <v>32</v>
      </c>
      <c r="G1468" s="24" t="s">
        <v>979</v>
      </c>
    </row>
    <row r="1469" spans="1:7" x14ac:dyDescent="0.2">
      <c r="A1469" s="48">
        <v>2018</v>
      </c>
      <c r="B1469" s="48">
        <v>4</v>
      </c>
      <c r="C1469" s="43">
        <v>21</v>
      </c>
      <c r="D1469" s="24" t="s">
        <v>975</v>
      </c>
      <c r="E1469" s="45">
        <v>14.95</v>
      </c>
      <c r="F1469" s="52" t="s">
        <v>6</v>
      </c>
    </row>
    <row r="1470" spans="1:7" x14ac:dyDescent="0.2">
      <c r="A1470" s="48">
        <v>2018</v>
      </c>
      <c r="B1470" s="48">
        <v>4</v>
      </c>
      <c r="C1470" s="43">
        <v>22</v>
      </c>
      <c r="D1470" s="24" t="s">
        <v>410</v>
      </c>
      <c r="E1470" s="45">
        <v>2.0499999999999998</v>
      </c>
      <c r="F1470" s="52" t="s">
        <v>78</v>
      </c>
    </row>
    <row r="1471" spans="1:7" x14ac:dyDescent="0.2">
      <c r="A1471" s="48">
        <v>2018</v>
      </c>
      <c r="B1471" s="48">
        <v>4</v>
      </c>
      <c r="C1471" s="43">
        <v>23</v>
      </c>
      <c r="D1471" s="24" t="s">
        <v>980</v>
      </c>
      <c r="E1471" s="45">
        <v>89.27</v>
      </c>
      <c r="F1471" s="52" t="s">
        <v>816</v>
      </c>
      <c r="G1471" s="24" t="s">
        <v>981</v>
      </c>
    </row>
    <row r="1472" spans="1:7" x14ac:dyDescent="0.2">
      <c r="A1472" s="48">
        <v>2018</v>
      </c>
      <c r="B1472" s="48">
        <v>4</v>
      </c>
      <c r="C1472" s="43">
        <v>23</v>
      </c>
      <c r="D1472" s="24" t="s">
        <v>731</v>
      </c>
      <c r="E1472" s="45">
        <v>6.7</v>
      </c>
      <c r="F1472" s="52" t="s">
        <v>8</v>
      </c>
    </row>
    <row r="1473" spans="1:7" x14ac:dyDescent="0.2">
      <c r="A1473" s="48">
        <v>2018</v>
      </c>
      <c r="B1473" s="48">
        <v>4</v>
      </c>
      <c r="C1473" s="43">
        <v>23</v>
      </c>
      <c r="D1473" s="24" t="s">
        <v>1004</v>
      </c>
      <c r="E1473" s="45">
        <v>16</v>
      </c>
      <c r="F1473" s="52" t="s">
        <v>8</v>
      </c>
    </row>
    <row r="1474" spans="1:7" x14ac:dyDescent="0.2">
      <c r="A1474" s="48">
        <v>2018</v>
      </c>
      <c r="B1474" s="48">
        <v>4</v>
      </c>
      <c r="C1474" s="43">
        <v>23</v>
      </c>
      <c r="D1474" s="24" t="s">
        <v>1005</v>
      </c>
      <c r="E1474" s="45">
        <v>50</v>
      </c>
      <c r="F1474" s="52" t="s">
        <v>7</v>
      </c>
    </row>
    <row r="1475" spans="1:7" x14ac:dyDescent="0.2">
      <c r="A1475" s="48">
        <v>2018</v>
      </c>
      <c r="B1475" s="48">
        <v>4</v>
      </c>
      <c r="C1475" s="43">
        <v>24</v>
      </c>
      <c r="D1475" s="24" t="s">
        <v>877</v>
      </c>
      <c r="E1475" s="45">
        <v>4.99</v>
      </c>
      <c r="F1475" s="52" t="s">
        <v>3</v>
      </c>
    </row>
    <row r="1476" spans="1:7" x14ac:dyDescent="0.2">
      <c r="A1476" s="48">
        <v>2018</v>
      </c>
      <c r="B1476" s="48">
        <v>4</v>
      </c>
      <c r="C1476" s="43">
        <v>24</v>
      </c>
      <c r="D1476" s="24" t="s">
        <v>982</v>
      </c>
      <c r="E1476" s="45">
        <v>30</v>
      </c>
      <c r="F1476" s="52" t="s">
        <v>7</v>
      </c>
      <c r="G1476" s="24" t="s">
        <v>983</v>
      </c>
    </row>
    <row r="1477" spans="1:7" x14ac:dyDescent="0.2">
      <c r="A1477" s="48">
        <v>2018</v>
      </c>
      <c r="B1477" s="48">
        <v>4</v>
      </c>
      <c r="C1477" s="43">
        <v>24</v>
      </c>
      <c r="D1477" s="24" t="s">
        <v>984</v>
      </c>
      <c r="E1477" s="45">
        <v>1.7</v>
      </c>
      <c r="F1477" s="52" t="s">
        <v>7</v>
      </c>
    </row>
    <row r="1478" spans="1:7" x14ac:dyDescent="0.2">
      <c r="A1478" s="48">
        <v>2018</v>
      </c>
      <c r="B1478" s="48">
        <v>4</v>
      </c>
      <c r="C1478" s="43">
        <v>25</v>
      </c>
      <c r="D1478" s="24" t="s">
        <v>971</v>
      </c>
      <c r="E1478" s="45">
        <v>7.11</v>
      </c>
      <c r="F1478" s="52" t="s">
        <v>8</v>
      </c>
    </row>
    <row r="1479" spans="1:7" x14ac:dyDescent="0.2">
      <c r="A1479" s="48">
        <v>2018</v>
      </c>
      <c r="B1479" s="48">
        <v>4</v>
      </c>
      <c r="C1479" s="43">
        <v>25</v>
      </c>
      <c r="D1479" s="24" t="s">
        <v>481</v>
      </c>
      <c r="E1479" s="45">
        <v>33.54</v>
      </c>
      <c r="F1479" s="52" t="s">
        <v>8</v>
      </c>
    </row>
    <row r="1480" spans="1:7" x14ac:dyDescent="0.2">
      <c r="A1480" s="48">
        <v>2018</v>
      </c>
      <c r="B1480" s="48">
        <v>4</v>
      </c>
      <c r="C1480" s="43">
        <v>26</v>
      </c>
      <c r="D1480" s="24" t="s">
        <v>1006</v>
      </c>
      <c r="E1480" s="45">
        <v>9</v>
      </c>
      <c r="F1480" s="52" t="s">
        <v>5</v>
      </c>
    </row>
    <row r="1481" spans="1:7" x14ac:dyDescent="0.2">
      <c r="A1481" s="48">
        <v>2018</v>
      </c>
      <c r="B1481" s="48">
        <v>4</v>
      </c>
      <c r="C1481" s="43">
        <v>27</v>
      </c>
      <c r="D1481" s="24" t="s">
        <v>985</v>
      </c>
      <c r="E1481" s="45">
        <v>79.09</v>
      </c>
      <c r="F1481" s="52" t="s">
        <v>816</v>
      </c>
      <c r="G1481" s="24" t="s">
        <v>986</v>
      </c>
    </row>
    <row r="1482" spans="1:7" x14ac:dyDescent="0.2">
      <c r="A1482" s="48">
        <v>2018</v>
      </c>
      <c r="B1482" s="48">
        <v>4</v>
      </c>
      <c r="C1482" s="43">
        <v>27</v>
      </c>
      <c r="D1482" s="24" t="s">
        <v>987</v>
      </c>
      <c r="E1482" s="45">
        <v>9.44</v>
      </c>
      <c r="F1482" s="52" t="s">
        <v>7</v>
      </c>
      <c r="G1482" s="24" t="s">
        <v>988</v>
      </c>
    </row>
    <row r="1483" spans="1:7" x14ac:dyDescent="0.2">
      <c r="A1483" s="48">
        <v>2018</v>
      </c>
      <c r="B1483" s="48">
        <v>4</v>
      </c>
      <c r="C1483" s="43">
        <v>27</v>
      </c>
      <c r="D1483" s="24" t="s">
        <v>989</v>
      </c>
      <c r="E1483" s="45">
        <v>14.5</v>
      </c>
      <c r="F1483" s="52" t="s">
        <v>28</v>
      </c>
    </row>
    <row r="1484" spans="1:7" x14ac:dyDescent="0.2">
      <c r="A1484" s="48">
        <v>2018</v>
      </c>
      <c r="B1484" s="48">
        <v>4</v>
      </c>
      <c r="C1484" s="43">
        <v>27</v>
      </c>
      <c r="D1484" s="24" t="s">
        <v>492</v>
      </c>
      <c r="E1484" s="45">
        <v>3.66</v>
      </c>
      <c r="F1484" s="52" t="s">
        <v>8</v>
      </c>
    </row>
    <row r="1485" spans="1:7" x14ac:dyDescent="0.2">
      <c r="A1485" s="48">
        <v>2018</v>
      </c>
      <c r="B1485" s="48">
        <v>4</v>
      </c>
      <c r="C1485" s="43">
        <v>28</v>
      </c>
      <c r="D1485" s="24" t="s">
        <v>465</v>
      </c>
      <c r="E1485" s="45">
        <v>21.47</v>
      </c>
      <c r="F1485" s="52" t="s">
        <v>816</v>
      </c>
    </row>
    <row r="1486" spans="1:7" x14ac:dyDescent="0.2">
      <c r="A1486" s="48">
        <v>2018</v>
      </c>
      <c r="B1486" s="48">
        <v>4</v>
      </c>
      <c r="C1486" s="43">
        <v>28</v>
      </c>
      <c r="D1486" s="24" t="s">
        <v>379</v>
      </c>
      <c r="E1486" s="45">
        <v>23.97</v>
      </c>
      <c r="F1486" s="52" t="s">
        <v>11</v>
      </c>
    </row>
    <row r="1487" spans="1:7" x14ac:dyDescent="0.2">
      <c r="A1487" s="48">
        <v>2018</v>
      </c>
      <c r="B1487" s="48">
        <v>4</v>
      </c>
      <c r="C1487" s="43">
        <v>28</v>
      </c>
      <c r="D1487" s="24" t="s">
        <v>871</v>
      </c>
      <c r="E1487" s="45">
        <v>11.29</v>
      </c>
      <c r="F1487" s="52" t="s">
        <v>7</v>
      </c>
    </row>
    <row r="1488" spans="1:7" x14ac:dyDescent="0.2">
      <c r="A1488" s="48">
        <v>2018</v>
      </c>
      <c r="B1488" s="48">
        <v>4</v>
      </c>
      <c r="C1488" s="43">
        <v>28</v>
      </c>
      <c r="D1488" s="24" t="s">
        <v>990</v>
      </c>
      <c r="E1488" s="45">
        <v>47.46</v>
      </c>
      <c r="F1488" s="52" t="s">
        <v>7</v>
      </c>
      <c r="G1488" s="24" t="s">
        <v>991</v>
      </c>
    </row>
    <row r="1489" spans="1:7" x14ac:dyDescent="0.2">
      <c r="A1489" s="48">
        <v>2018</v>
      </c>
      <c r="B1489" s="48">
        <v>4</v>
      </c>
      <c r="C1489" s="43">
        <v>29</v>
      </c>
      <c r="D1489" s="24" t="s">
        <v>992</v>
      </c>
      <c r="E1489" s="45">
        <v>38.42</v>
      </c>
      <c r="F1489" s="52" t="s">
        <v>816</v>
      </c>
      <c r="G1489" s="24" t="s">
        <v>1000</v>
      </c>
    </row>
    <row r="1490" spans="1:7" x14ac:dyDescent="0.2">
      <c r="A1490" s="48">
        <v>2018</v>
      </c>
      <c r="B1490" s="48">
        <v>4</v>
      </c>
      <c r="C1490" s="43">
        <v>29</v>
      </c>
      <c r="D1490" s="24" t="s">
        <v>280</v>
      </c>
      <c r="E1490" s="45">
        <v>64.400000000000006</v>
      </c>
      <c r="F1490" s="52" t="s">
        <v>11</v>
      </c>
    </row>
    <row r="1491" spans="1:7" x14ac:dyDescent="0.2">
      <c r="A1491" s="48">
        <v>2018</v>
      </c>
      <c r="B1491" s="48">
        <v>4</v>
      </c>
      <c r="C1491" s="43">
        <v>29</v>
      </c>
      <c r="D1491" s="24" t="s">
        <v>410</v>
      </c>
      <c r="E1491" s="45">
        <v>10.96</v>
      </c>
      <c r="F1491" s="52" t="s">
        <v>8</v>
      </c>
    </row>
    <row r="1492" spans="1:7" x14ac:dyDescent="0.2">
      <c r="A1492" s="48">
        <v>2018</v>
      </c>
      <c r="B1492" s="48">
        <v>4</v>
      </c>
      <c r="C1492" s="43">
        <v>30</v>
      </c>
      <c r="D1492" s="24" t="s">
        <v>192</v>
      </c>
      <c r="E1492" s="45">
        <v>9.07</v>
      </c>
      <c r="F1492" s="52" t="s">
        <v>8</v>
      </c>
    </row>
    <row r="1493" spans="1:7" x14ac:dyDescent="0.2">
      <c r="A1493" s="48">
        <v>2018</v>
      </c>
      <c r="B1493" s="48">
        <v>4</v>
      </c>
      <c r="C1493" s="43">
        <v>30</v>
      </c>
      <c r="D1493" s="24" t="s">
        <v>1007</v>
      </c>
      <c r="E1493" s="45">
        <v>20</v>
      </c>
      <c r="F1493" s="52" t="s">
        <v>11</v>
      </c>
    </row>
    <row r="1494" spans="1:7" x14ac:dyDescent="0.2">
      <c r="A1494" s="48">
        <v>2018</v>
      </c>
      <c r="B1494" s="48">
        <v>4</v>
      </c>
      <c r="C1494" s="43">
        <v>30</v>
      </c>
      <c r="D1494" s="24" t="s">
        <v>1008</v>
      </c>
      <c r="E1494" s="45">
        <v>6</v>
      </c>
      <c r="F1494" s="52" t="s">
        <v>11</v>
      </c>
      <c r="G1494" s="24" t="s">
        <v>1009</v>
      </c>
    </row>
    <row r="1495" spans="1:7" x14ac:dyDescent="0.2">
      <c r="A1495" s="48">
        <v>2018</v>
      </c>
      <c r="B1495" s="48">
        <v>4</v>
      </c>
      <c r="C1495" s="43">
        <v>30</v>
      </c>
      <c r="D1495" s="24" t="s">
        <v>498</v>
      </c>
      <c r="E1495" s="45">
        <v>139.83000000000001</v>
      </c>
      <c r="F1495" s="52" t="s">
        <v>497</v>
      </c>
    </row>
    <row r="1496" spans="1:7" s="120" customFormat="1" x14ac:dyDescent="0.2">
      <c r="A1496" s="118">
        <v>2018</v>
      </c>
      <c r="B1496" s="118">
        <v>4</v>
      </c>
      <c r="C1496" s="119">
        <v>30</v>
      </c>
      <c r="D1496" s="120" t="s">
        <v>76</v>
      </c>
      <c r="E1496" s="121">
        <f>84.69-40</f>
        <v>44.69</v>
      </c>
      <c r="F1496" s="122" t="s">
        <v>2</v>
      </c>
      <c r="G1496" s="120" t="s">
        <v>1012</v>
      </c>
    </row>
    <row r="1497" spans="1:7" s="89" customFormat="1" x14ac:dyDescent="0.2">
      <c r="A1497" s="87">
        <v>2018</v>
      </c>
      <c r="B1497" s="87">
        <v>4</v>
      </c>
      <c r="C1497" s="88">
        <v>1</v>
      </c>
      <c r="D1497" s="89" t="s">
        <v>583</v>
      </c>
      <c r="E1497" s="90">
        <v>895</v>
      </c>
      <c r="F1497" s="117" t="s">
        <v>198</v>
      </c>
    </row>
    <row r="1498" spans="1:7" x14ac:dyDescent="0.2">
      <c r="A1498" s="48">
        <v>2018</v>
      </c>
      <c r="B1498" s="48">
        <v>5</v>
      </c>
      <c r="C1498" s="43">
        <v>1</v>
      </c>
      <c r="D1498" s="24" t="s">
        <v>993</v>
      </c>
      <c r="E1498" s="45">
        <v>90.4</v>
      </c>
      <c r="F1498" s="52" t="s">
        <v>7</v>
      </c>
    </row>
    <row r="1499" spans="1:7" x14ac:dyDescent="0.2">
      <c r="A1499" s="48">
        <v>2018</v>
      </c>
      <c r="B1499" s="48">
        <v>5</v>
      </c>
      <c r="C1499" s="43">
        <v>1</v>
      </c>
      <c r="D1499" s="24" t="s">
        <v>994</v>
      </c>
      <c r="E1499" s="45">
        <v>25.38</v>
      </c>
      <c r="F1499" s="52" t="s">
        <v>8</v>
      </c>
    </row>
    <row r="1500" spans="1:7" x14ac:dyDescent="0.2">
      <c r="A1500" s="48">
        <v>2018</v>
      </c>
      <c r="B1500" s="48">
        <v>5</v>
      </c>
      <c r="C1500" s="43">
        <v>1</v>
      </c>
      <c r="D1500" s="24" t="s">
        <v>492</v>
      </c>
      <c r="E1500" s="45">
        <v>1.56</v>
      </c>
      <c r="F1500" s="52" t="s">
        <v>8</v>
      </c>
    </row>
    <row r="1501" spans="1:7" x14ac:dyDescent="0.2">
      <c r="A1501" s="48">
        <v>2018</v>
      </c>
      <c r="B1501" s="48">
        <v>5</v>
      </c>
      <c r="C1501" s="43">
        <v>2</v>
      </c>
      <c r="D1501" s="24" t="s">
        <v>733</v>
      </c>
      <c r="E1501" s="45">
        <v>45.57</v>
      </c>
      <c r="F1501" s="52" t="s">
        <v>7</v>
      </c>
      <c r="G1501" s="24" t="s">
        <v>995</v>
      </c>
    </row>
    <row r="1502" spans="1:7" x14ac:dyDescent="0.2">
      <c r="A1502" s="48">
        <v>2018</v>
      </c>
      <c r="B1502" s="48">
        <v>5</v>
      </c>
      <c r="C1502" s="43">
        <v>2</v>
      </c>
      <c r="D1502" s="24" t="s">
        <v>470</v>
      </c>
      <c r="E1502" s="45">
        <v>12.41</v>
      </c>
      <c r="F1502" s="52" t="s">
        <v>8</v>
      </c>
    </row>
    <row r="1503" spans="1:7" x14ac:dyDescent="0.2">
      <c r="A1503" s="48">
        <v>2018</v>
      </c>
      <c r="B1503" s="48">
        <v>5</v>
      </c>
      <c r="C1503" s="43">
        <v>2</v>
      </c>
      <c r="D1503" s="24" t="s">
        <v>492</v>
      </c>
      <c r="E1503" s="45">
        <v>1.46</v>
      </c>
      <c r="F1503" s="52" t="s">
        <v>78</v>
      </c>
    </row>
    <row r="1504" spans="1:7" s="120" customFormat="1" x14ac:dyDescent="0.2">
      <c r="A1504" s="118">
        <v>2018</v>
      </c>
      <c r="B1504" s="118">
        <v>5</v>
      </c>
      <c r="C1504" s="119">
        <v>2</v>
      </c>
      <c r="D1504" s="120" t="s">
        <v>996</v>
      </c>
      <c r="E1504" s="121">
        <v>100</v>
      </c>
      <c r="F1504" s="122" t="s">
        <v>125</v>
      </c>
      <c r="G1504" s="120" t="s">
        <v>997</v>
      </c>
    </row>
    <row r="1505" spans="1:8" x14ac:dyDescent="0.2">
      <c r="H1505" s="56" t="s">
        <v>1011</v>
      </c>
    </row>
    <row r="1506" spans="1:8" x14ac:dyDescent="0.2">
      <c r="A1506" s="24"/>
      <c r="B1506" s="24"/>
      <c r="C1506" s="24"/>
      <c r="E1506" s="24"/>
      <c r="F1506" s="24"/>
      <c r="H1506" s="56" t="s">
        <v>999</v>
      </c>
    </row>
  </sheetData>
  <phoneticPr fontId="21" type="noConversion"/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'Spending Summary'!$A$10:$A$27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zoomScale="115" zoomScaleNormal="50" zoomScalePageLayoutView="50" workbookViewId="0">
      <pane xSplit="1" topLeftCell="B1" activePane="topRight" state="frozen"/>
      <selection pane="topRight" activeCell="K53" sqref="K53"/>
    </sheetView>
  </sheetViews>
  <sheetFormatPr baseColWidth="10" defaultRowHeight="16" x14ac:dyDescent="0.2"/>
  <cols>
    <col min="1" max="1" width="21" customWidth="1"/>
    <col min="2" max="2" width="11.33203125" customWidth="1"/>
    <col min="3" max="3" width="11.83203125" customWidth="1"/>
    <col min="4" max="4" width="10.83203125" customWidth="1"/>
    <col min="6" max="6" width="10.83203125" customWidth="1"/>
    <col min="7" max="7" width="12.33203125" customWidth="1"/>
    <col min="8" max="8" width="11.1640625" customWidth="1"/>
    <col min="14" max="14" width="14" customWidth="1"/>
    <col min="15" max="15" width="11.33203125" bestFit="1" customWidth="1"/>
  </cols>
  <sheetData>
    <row r="1" spans="1:15" ht="22" thickBot="1" x14ac:dyDescent="0.3">
      <c r="A1" s="129" t="s">
        <v>657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</row>
    <row r="2" spans="1:15" ht="15" customHeight="1" x14ac:dyDescent="0.25">
      <c r="A2" s="23"/>
      <c r="B2" s="130" t="s">
        <v>705</v>
      </c>
      <c r="C2" s="131"/>
      <c r="D2" s="131"/>
      <c r="E2" s="131"/>
      <c r="F2" s="132"/>
      <c r="G2" s="8"/>
      <c r="H2" s="130" t="s">
        <v>704</v>
      </c>
      <c r="I2" s="131"/>
      <c r="J2" s="131"/>
      <c r="K2" s="131"/>
      <c r="L2" s="132"/>
    </row>
    <row r="3" spans="1:15" ht="15" customHeight="1" x14ac:dyDescent="0.25">
      <c r="A3" s="23"/>
      <c r="B3" s="133" t="s">
        <v>708</v>
      </c>
      <c r="C3" s="134"/>
      <c r="D3" s="134"/>
      <c r="E3" s="134"/>
      <c r="F3" s="135"/>
      <c r="G3" s="8"/>
      <c r="H3" s="33" t="s">
        <v>297</v>
      </c>
      <c r="I3" s="34"/>
      <c r="J3" s="34"/>
      <c r="K3" s="34"/>
      <c r="L3" s="35"/>
    </row>
    <row r="4" spans="1:15" ht="15" customHeight="1" x14ac:dyDescent="0.25">
      <c r="A4" s="23"/>
      <c r="B4" s="133" t="s">
        <v>706</v>
      </c>
      <c r="C4" s="134"/>
      <c r="D4" s="134"/>
      <c r="E4" s="134"/>
      <c r="F4" s="135"/>
      <c r="G4" s="8"/>
      <c r="H4" s="133" t="s">
        <v>475</v>
      </c>
      <c r="I4" s="134"/>
      <c r="J4" s="134"/>
      <c r="K4" s="134"/>
      <c r="L4" s="135"/>
    </row>
    <row r="5" spans="1:15" ht="15" customHeight="1" x14ac:dyDescent="0.2">
      <c r="B5" s="139" t="s">
        <v>707</v>
      </c>
      <c r="C5" s="140"/>
      <c r="D5" s="140"/>
      <c r="E5" s="140"/>
      <c r="F5" s="141"/>
      <c r="G5" s="8"/>
      <c r="H5" s="133" t="s">
        <v>902</v>
      </c>
      <c r="I5" s="134"/>
      <c r="J5" s="134"/>
      <c r="K5" s="134"/>
      <c r="L5" s="135"/>
    </row>
    <row r="6" spans="1:15" ht="15" customHeight="1" thickBot="1" x14ac:dyDescent="0.25">
      <c r="B6" s="142"/>
      <c r="C6" s="143"/>
      <c r="D6" s="143"/>
      <c r="E6" s="143"/>
      <c r="F6" s="144"/>
      <c r="G6" s="8"/>
      <c r="H6" s="136" t="s">
        <v>476</v>
      </c>
      <c r="I6" s="137"/>
      <c r="J6" s="137"/>
      <c r="K6" s="137"/>
      <c r="L6" s="138"/>
    </row>
    <row r="7" spans="1:15" ht="17" customHeight="1" x14ac:dyDescent="0.2">
      <c r="A7" s="70" t="s">
        <v>658</v>
      </c>
      <c r="B7" s="82">
        <f>YEAR(B9)</f>
        <v>2016</v>
      </c>
      <c r="C7" s="82">
        <f t="shared" ref="C7:M7" si="0">YEAR(C9)</f>
        <v>2016</v>
      </c>
      <c r="D7" s="82">
        <f t="shared" si="0"/>
        <v>2016</v>
      </c>
      <c r="E7" s="82">
        <f t="shared" si="0"/>
        <v>2016</v>
      </c>
      <c r="F7" s="82">
        <f t="shared" si="0"/>
        <v>2016</v>
      </c>
      <c r="G7" s="82">
        <f t="shared" si="0"/>
        <v>2017</v>
      </c>
      <c r="H7" s="82">
        <f t="shared" si="0"/>
        <v>2017</v>
      </c>
      <c r="I7" s="82">
        <f t="shared" si="0"/>
        <v>2017</v>
      </c>
      <c r="J7" s="82">
        <f t="shared" si="0"/>
        <v>2017</v>
      </c>
      <c r="K7" s="82">
        <f t="shared" si="0"/>
        <v>2017</v>
      </c>
      <c r="L7" s="82">
        <f t="shared" si="0"/>
        <v>2017</v>
      </c>
      <c r="M7" s="82">
        <f t="shared" si="0"/>
        <v>2017</v>
      </c>
    </row>
    <row r="8" spans="1:15" ht="16" customHeight="1" x14ac:dyDescent="0.25">
      <c r="A8" s="1"/>
      <c r="B8" s="82">
        <f>MONTH(B9)</f>
        <v>8</v>
      </c>
      <c r="C8" s="82">
        <f t="shared" ref="C8:M8" si="1">MONTH(C9)</f>
        <v>9</v>
      </c>
      <c r="D8" s="82">
        <f t="shared" si="1"/>
        <v>10</v>
      </c>
      <c r="E8" s="82">
        <f t="shared" si="1"/>
        <v>11</v>
      </c>
      <c r="F8" s="82">
        <f t="shared" si="1"/>
        <v>12</v>
      </c>
      <c r="G8" s="82">
        <f t="shared" si="1"/>
        <v>1</v>
      </c>
      <c r="H8" s="82">
        <f t="shared" si="1"/>
        <v>2</v>
      </c>
      <c r="I8" s="82">
        <f t="shared" si="1"/>
        <v>3</v>
      </c>
      <c r="J8" s="82">
        <f t="shared" si="1"/>
        <v>4</v>
      </c>
      <c r="K8" s="82">
        <f t="shared" si="1"/>
        <v>5</v>
      </c>
      <c r="L8" s="82">
        <f t="shared" si="1"/>
        <v>6</v>
      </c>
      <c r="M8" s="82">
        <f t="shared" si="1"/>
        <v>7</v>
      </c>
      <c r="N8" s="9"/>
    </row>
    <row r="9" spans="1:15" ht="17" thickBot="1" x14ac:dyDescent="0.25">
      <c r="A9" s="59" t="s">
        <v>0</v>
      </c>
      <c r="B9" s="60">
        <v>42598</v>
      </c>
      <c r="C9" s="60">
        <v>42629</v>
      </c>
      <c r="D9" s="60">
        <v>42659</v>
      </c>
      <c r="E9" s="60">
        <v>42690</v>
      </c>
      <c r="F9" s="60">
        <v>42720</v>
      </c>
      <c r="G9" s="60">
        <v>42751</v>
      </c>
      <c r="H9" s="60">
        <v>42782</v>
      </c>
      <c r="I9" s="60">
        <v>42810</v>
      </c>
      <c r="J9" s="60">
        <v>42841</v>
      </c>
      <c r="K9" s="60">
        <v>42871</v>
      </c>
      <c r="L9" s="60">
        <v>42902</v>
      </c>
      <c r="M9" s="60">
        <v>42932</v>
      </c>
      <c r="N9" s="61" t="s">
        <v>510</v>
      </c>
      <c r="O9" s="24"/>
    </row>
    <row r="10" spans="1:15" ht="17" thickTop="1" x14ac:dyDescent="0.2">
      <c r="A10" s="104" t="s">
        <v>10</v>
      </c>
      <c r="B10" s="26">
        <f>SUMIFS('Detailed Expenses'!$E:$E, 'Detailed Expenses'!$F:$F, $A10, 'Detailed Expenses'!$B:$B, B$8, 'Detailed Expenses'!$A:$A, B$7)</f>
        <v>11433.56</v>
      </c>
      <c r="C10" s="26">
        <f>SUMIFS('Detailed Expenses'!$E:$E, 'Detailed Expenses'!$F:$F, $A10, 'Detailed Expenses'!$B:$B, C$8, 'Detailed Expenses'!$A:$A, C$7)</f>
        <v>804.29</v>
      </c>
      <c r="D10" s="26">
        <f>SUMIFS('Detailed Expenses'!$E:$E, 'Detailed Expenses'!$F:$F, $A10, 'Detailed Expenses'!$B:$B, D$8, 'Detailed Expenses'!$A:$A, D$7)</f>
        <v>0</v>
      </c>
      <c r="E10" s="26">
        <f>SUMIFS('Detailed Expenses'!$E:$E, 'Detailed Expenses'!$F:$F, $A10, 'Detailed Expenses'!$B:$B, E$8, 'Detailed Expenses'!$A:$A, E$7)</f>
        <v>0</v>
      </c>
      <c r="F10" s="26">
        <f>SUMIFS('Detailed Expenses'!$E:$E, 'Detailed Expenses'!$F:$F, $A10, 'Detailed Expenses'!$B:$B, F$8, 'Detailed Expenses'!$A:$A, F$7)</f>
        <v>0</v>
      </c>
      <c r="G10" s="26">
        <f>SUMIFS('Detailed Expenses'!$E:$E, 'Detailed Expenses'!$F:$F, $A10, 'Detailed Expenses'!$B:$B, G$8, 'Detailed Expenses'!$A:$A, G$7)</f>
        <v>12483.56</v>
      </c>
      <c r="H10" s="26">
        <f>SUMIFS('Detailed Expenses'!$E:$E, 'Detailed Expenses'!$F:$F, $A10, 'Detailed Expenses'!$B:$B, H$8, 'Detailed Expenses'!$A:$A, H$7)</f>
        <v>0</v>
      </c>
      <c r="I10" s="26">
        <f>SUMIFS('Detailed Expenses'!$E:$E, 'Detailed Expenses'!$F:$F, $A10, 'Detailed Expenses'!$B:$B, I$8, 'Detailed Expenses'!$A:$A, I$7)</f>
        <v>0</v>
      </c>
      <c r="J10" s="26">
        <f>SUMIFS('Detailed Expenses'!$E:$E, 'Detailed Expenses'!$F:$F, $A10, 'Detailed Expenses'!$B:$B, J$8, 'Detailed Expenses'!$A:$A, J$7)</f>
        <v>0</v>
      </c>
      <c r="K10" s="26">
        <f>SUMIFS('Detailed Expenses'!$E:$E, 'Detailed Expenses'!$F:$F, $A10, 'Detailed Expenses'!$B:$B, K$8, 'Detailed Expenses'!$A:$A, K$7)</f>
        <v>0</v>
      </c>
      <c r="L10" s="26">
        <f>SUMIFS('Detailed Expenses'!$E:$E, 'Detailed Expenses'!$F:$F, $A10, 'Detailed Expenses'!$B:$B, L$8, 'Detailed Expenses'!$A:$A, L$7)</f>
        <v>0</v>
      </c>
      <c r="M10" s="26">
        <f>SUMIFS('Detailed Expenses'!$E:$E, 'Detailed Expenses'!$F:$F, $A10, 'Detailed Expenses'!$B:$B, M$8, 'Detailed Expenses'!$A:$A, M$7)</f>
        <v>0</v>
      </c>
      <c r="N10" s="68">
        <f t="shared" ref="N10:N28" si="2">SUM(B10:M10)</f>
        <v>24721.409999999996</v>
      </c>
      <c r="O10" s="24"/>
    </row>
    <row r="11" spans="1:15" x14ac:dyDescent="0.2">
      <c r="A11" s="62" t="s">
        <v>198</v>
      </c>
      <c r="B11" s="26">
        <f>SUMIFS('Detailed Expenses'!$E:$E, 'Detailed Expenses'!$F:$F, $A11, 'Detailed Expenses'!$B:$B, B$8, 'Detailed Expenses'!$A:$A, B$7)</f>
        <v>120</v>
      </c>
      <c r="C11" s="26">
        <f>SUMIFS('Detailed Expenses'!$E:$E, 'Detailed Expenses'!$F:$F, $A11, 'Detailed Expenses'!$B:$B, C$8, 'Detailed Expenses'!$A:$A, C$7)</f>
        <v>1790</v>
      </c>
      <c r="D11" s="26">
        <f>SUMIFS('Detailed Expenses'!$E:$E, 'Detailed Expenses'!$F:$F, $A11, 'Detailed Expenses'!$B:$B, D$8, 'Detailed Expenses'!$A:$A, D$7)</f>
        <v>895</v>
      </c>
      <c r="E11" s="26">
        <f>SUMIFS('Detailed Expenses'!$E:$E, 'Detailed Expenses'!$F:$F, $A11, 'Detailed Expenses'!$B:$B, E$8, 'Detailed Expenses'!$A:$A, E$7)</f>
        <v>895</v>
      </c>
      <c r="F11" s="26">
        <f>SUMIFS('Detailed Expenses'!$E:$E, 'Detailed Expenses'!$F:$F, $A11, 'Detailed Expenses'!$B:$B, F$8, 'Detailed Expenses'!$A:$A, F$7)</f>
        <v>895</v>
      </c>
      <c r="G11" s="26">
        <f>SUMIFS('Detailed Expenses'!$E:$E, 'Detailed Expenses'!$F:$F, $A11, 'Detailed Expenses'!$B:$B, G$8, 'Detailed Expenses'!$A:$A, G$7)</f>
        <v>895</v>
      </c>
      <c r="H11" s="26">
        <f>SUMIFS('Detailed Expenses'!$E:$E, 'Detailed Expenses'!$F:$F, $A11, 'Detailed Expenses'!$B:$B, H$8, 'Detailed Expenses'!$A:$A, H$7)</f>
        <v>895</v>
      </c>
      <c r="I11" s="26">
        <f>SUMIFS('Detailed Expenses'!$E:$E, 'Detailed Expenses'!$F:$F, $A11, 'Detailed Expenses'!$B:$B, I$8, 'Detailed Expenses'!$A:$A, I$7)</f>
        <v>895</v>
      </c>
      <c r="J11" s="26">
        <f>SUMIFS('Detailed Expenses'!$E:$E, 'Detailed Expenses'!$F:$F, $A11, 'Detailed Expenses'!$B:$B, J$8, 'Detailed Expenses'!$A:$A, J$7)</f>
        <v>895</v>
      </c>
      <c r="K11" s="26">
        <f>SUMIFS('Detailed Expenses'!$E:$E, 'Detailed Expenses'!$F:$F, $A11, 'Detailed Expenses'!$B:$B, K$8, 'Detailed Expenses'!$A:$A, K$7)</f>
        <v>895</v>
      </c>
      <c r="L11" s="26">
        <f>SUMIFS('Detailed Expenses'!$E:$E, 'Detailed Expenses'!$F:$F, $A11, 'Detailed Expenses'!$B:$B, L$8, 'Detailed Expenses'!$A:$A, L$7)</f>
        <v>895</v>
      </c>
      <c r="M11" s="26">
        <f>SUMIFS('Detailed Expenses'!$E:$E, 'Detailed Expenses'!$F:$F, $A11, 'Detailed Expenses'!$B:$B, M$8, 'Detailed Expenses'!$A:$A, M$7)</f>
        <v>895</v>
      </c>
      <c r="N11" s="63">
        <f t="shared" si="2"/>
        <v>10860</v>
      </c>
      <c r="O11" s="24"/>
    </row>
    <row r="12" spans="1:15" x14ac:dyDescent="0.2">
      <c r="A12" s="62" t="s">
        <v>9</v>
      </c>
      <c r="B12" s="26">
        <f>SUMIFS('Detailed Expenses'!$E:$E, 'Detailed Expenses'!$F:$F, $A12, 'Detailed Expenses'!$B:$B, B$8, 'Detailed Expenses'!$A:$A, B$7)</f>
        <v>16.95</v>
      </c>
      <c r="C12" s="26">
        <f>SUMIFS('Detailed Expenses'!$E:$E, 'Detailed Expenses'!$F:$F, $A12, 'Detailed Expenses'!$B:$B, C$8, 'Detailed Expenses'!$A:$A, C$7)</f>
        <v>6.78</v>
      </c>
      <c r="D12" s="26">
        <f>SUMIFS('Detailed Expenses'!$E:$E, 'Detailed Expenses'!$F:$F, $A12, 'Detailed Expenses'!$B:$B, D$8, 'Detailed Expenses'!$A:$A, D$7)</f>
        <v>40.479999999999997</v>
      </c>
      <c r="E12" s="26">
        <f>SUMIFS('Detailed Expenses'!$E:$E, 'Detailed Expenses'!$F:$F, $A12, 'Detailed Expenses'!$B:$B, E$8, 'Detailed Expenses'!$A:$A, E$7)</f>
        <v>51.7</v>
      </c>
      <c r="F12" s="26">
        <f>SUMIFS('Detailed Expenses'!$E:$E, 'Detailed Expenses'!$F:$F, $A12, 'Detailed Expenses'!$B:$B, F$8, 'Detailed Expenses'!$A:$A, F$7)</f>
        <v>8.4</v>
      </c>
      <c r="G12" s="26">
        <f>SUMIFS('Detailed Expenses'!$E:$E, 'Detailed Expenses'!$F:$F, $A12, 'Detailed Expenses'!$B:$B, G$8, 'Detailed Expenses'!$A:$A, G$7)</f>
        <v>14.96</v>
      </c>
      <c r="H12" s="26">
        <f>SUMIFS('Detailed Expenses'!$E:$E, 'Detailed Expenses'!$F:$F, $A12, 'Detailed Expenses'!$B:$B, H$8, 'Detailed Expenses'!$A:$A, H$7)</f>
        <v>43.01</v>
      </c>
      <c r="I12" s="26">
        <f>SUMIFS('Detailed Expenses'!$E:$E, 'Detailed Expenses'!$F:$F, $A12, 'Detailed Expenses'!$B:$B, I$8, 'Detailed Expenses'!$A:$A, I$7)</f>
        <v>36.15</v>
      </c>
      <c r="J12" s="26">
        <f>SUMIFS('Detailed Expenses'!$E:$E, 'Detailed Expenses'!$F:$F, $A12, 'Detailed Expenses'!$B:$B, J$8, 'Detailed Expenses'!$A:$A, J$7)</f>
        <v>38.979999999999997</v>
      </c>
      <c r="K12" s="26">
        <f>SUMIFS('Detailed Expenses'!$E:$E, 'Detailed Expenses'!$F:$F, $A12, 'Detailed Expenses'!$B:$B, K$8, 'Detailed Expenses'!$A:$A, K$7)</f>
        <v>57.82</v>
      </c>
      <c r="L12" s="26">
        <f>SUMIFS('Detailed Expenses'!$E:$E, 'Detailed Expenses'!$F:$F, $A12, 'Detailed Expenses'!$B:$B, L$8, 'Detailed Expenses'!$A:$A, L$7)</f>
        <v>0</v>
      </c>
      <c r="M12" s="26">
        <f>SUMIFS('Detailed Expenses'!$E:$E, 'Detailed Expenses'!$F:$F, $A12, 'Detailed Expenses'!$B:$B, M$8, 'Detailed Expenses'!$A:$A, M$7)</f>
        <v>0</v>
      </c>
      <c r="N12" s="63">
        <f t="shared" si="2"/>
        <v>315.23</v>
      </c>
      <c r="O12" s="24"/>
    </row>
    <row r="13" spans="1:15" x14ac:dyDescent="0.2">
      <c r="A13" s="64" t="s">
        <v>2</v>
      </c>
      <c r="B13" s="26">
        <f>SUMIFS('Detailed Expenses'!$E:$E, 'Detailed Expenses'!$F:$F, $A13, 'Detailed Expenses'!$B:$B, B$8, 'Detailed Expenses'!$A:$A, B$7)</f>
        <v>0</v>
      </c>
      <c r="C13" s="26">
        <f>SUMIFS('Detailed Expenses'!$E:$E, 'Detailed Expenses'!$F:$F, $A13, 'Detailed Expenses'!$B:$B, C$8, 'Detailed Expenses'!$A:$A, C$7)</f>
        <v>56.44</v>
      </c>
      <c r="D13" s="26">
        <f>SUMIFS('Detailed Expenses'!$E:$E, 'Detailed Expenses'!$F:$F, $A13, 'Detailed Expenses'!$B:$B, D$8, 'Detailed Expenses'!$A:$A, D$7)</f>
        <v>56.44</v>
      </c>
      <c r="E13" s="26">
        <f>SUMIFS('Detailed Expenses'!$E:$E, 'Detailed Expenses'!$F:$F, $A13, 'Detailed Expenses'!$B:$B, E$8, 'Detailed Expenses'!$A:$A, E$7)</f>
        <v>56.44</v>
      </c>
      <c r="F13" s="26">
        <f>SUMIFS('Detailed Expenses'!$E:$E, 'Detailed Expenses'!$F:$F, $A13, 'Detailed Expenses'!$B:$B, F$8, 'Detailed Expenses'!$A:$A, F$7)</f>
        <v>56.44</v>
      </c>
      <c r="G13" s="26">
        <f>SUMIFS('Detailed Expenses'!$E:$E, 'Detailed Expenses'!$F:$F, $A13, 'Detailed Expenses'!$B:$B, G$8, 'Detailed Expenses'!$A:$A, G$7)</f>
        <v>56.44</v>
      </c>
      <c r="H13" s="26">
        <f>SUMIFS('Detailed Expenses'!$E:$E, 'Detailed Expenses'!$F:$F, $A13, 'Detailed Expenses'!$B:$B, H$8, 'Detailed Expenses'!$A:$A, H$7)</f>
        <v>56.44</v>
      </c>
      <c r="I13" s="26">
        <f>SUMIFS('Detailed Expenses'!$E:$E, 'Detailed Expenses'!$F:$F, $A13, 'Detailed Expenses'!$B:$B, I$8, 'Detailed Expenses'!$A:$A, I$7)</f>
        <v>56.44</v>
      </c>
      <c r="J13" s="26">
        <f>SUMIFS('Detailed Expenses'!$E:$E, 'Detailed Expenses'!$F:$F, $A13, 'Detailed Expenses'!$B:$B, J$8, 'Detailed Expenses'!$A:$A, J$7)</f>
        <v>56.44</v>
      </c>
      <c r="K13" s="26">
        <f>SUMIFS('Detailed Expenses'!$E:$E, 'Detailed Expenses'!$F:$F, $A13, 'Detailed Expenses'!$B:$B, K$8, 'Detailed Expenses'!$A:$A, K$7)</f>
        <v>15.99</v>
      </c>
      <c r="L13" s="26">
        <f>SUMIFS('Detailed Expenses'!$E:$E, 'Detailed Expenses'!$F:$F, $A13, 'Detailed Expenses'!$B:$B, L$8, 'Detailed Expenses'!$A:$A, L$7)</f>
        <v>30.56</v>
      </c>
      <c r="M13" s="26">
        <f>SUMIFS('Detailed Expenses'!$E:$E, 'Detailed Expenses'!$F:$F, $A13, 'Detailed Expenses'!$B:$B, M$8, 'Detailed Expenses'!$A:$A, M$7)</f>
        <v>39.040000000000006</v>
      </c>
      <c r="N13" s="63">
        <f t="shared" si="2"/>
        <v>537.11</v>
      </c>
      <c r="O13" s="24"/>
    </row>
    <row r="14" spans="1:15" x14ac:dyDescent="0.2">
      <c r="A14" s="64" t="s">
        <v>6</v>
      </c>
      <c r="B14" s="26">
        <f>SUMIFS('Detailed Expenses'!$E:$E, 'Detailed Expenses'!$F:$F, $A14, 'Detailed Expenses'!$B:$B, B$8, 'Detailed Expenses'!$A:$A, B$7)</f>
        <v>59.349999999999994</v>
      </c>
      <c r="C14" s="26">
        <f>SUMIFS('Detailed Expenses'!$E:$E, 'Detailed Expenses'!$F:$F, $A14, 'Detailed Expenses'!$B:$B, C$8, 'Detailed Expenses'!$A:$A, C$7)</f>
        <v>327.83</v>
      </c>
      <c r="D14" s="26">
        <f>SUMIFS('Detailed Expenses'!$E:$E, 'Detailed Expenses'!$F:$F, $A14, 'Detailed Expenses'!$B:$B, D$8, 'Detailed Expenses'!$A:$A, D$7)</f>
        <v>231.94</v>
      </c>
      <c r="E14" s="26">
        <f>SUMIFS('Detailed Expenses'!$E:$E, 'Detailed Expenses'!$F:$F, $A14, 'Detailed Expenses'!$B:$B, E$8, 'Detailed Expenses'!$A:$A, E$7)</f>
        <v>244.87</v>
      </c>
      <c r="F14" s="26">
        <f>SUMIFS('Detailed Expenses'!$E:$E, 'Detailed Expenses'!$F:$F, $A14, 'Detailed Expenses'!$B:$B, F$8, 'Detailed Expenses'!$A:$A, F$7)</f>
        <v>135.32000000000002</v>
      </c>
      <c r="G14" s="26">
        <f>SUMIFS('Detailed Expenses'!$E:$E, 'Detailed Expenses'!$F:$F, $A14, 'Detailed Expenses'!$B:$B, G$8, 'Detailed Expenses'!$A:$A, G$7)</f>
        <v>159.33000000000001</v>
      </c>
      <c r="H14" s="26">
        <f>SUMIFS('Detailed Expenses'!$E:$E, 'Detailed Expenses'!$F:$F, $A14, 'Detailed Expenses'!$B:$B, H$8, 'Detailed Expenses'!$A:$A, H$7)</f>
        <v>330.71999999999997</v>
      </c>
      <c r="I14" s="26">
        <f>SUMIFS('Detailed Expenses'!$E:$E, 'Detailed Expenses'!$F:$F, $A14, 'Detailed Expenses'!$B:$B, I$8, 'Detailed Expenses'!$A:$A, I$7)</f>
        <v>81.710000000000008</v>
      </c>
      <c r="J14" s="26">
        <f>SUMIFS('Detailed Expenses'!$E:$E, 'Detailed Expenses'!$F:$F, $A14, 'Detailed Expenses'!$B:$B, J$8, 'Detailed Expenses'!$A:$A, J$7)</f>
        <v>208.72</v>
      </c>
      <c r="K14" s="26">
        <f>SUMIFS('Detailed Expenses'!$E:$E, 'Detailed Expenses'!$F:$F, $A14, 'Detailed Expenses'!$B:$B, K$8, 'Detailed Expenses'!$A:$A, K$7)</f>
        <v>263.71000000000004</v>
      </c>
      <c r="L14" s="26">
        <f>SUMIFS('Detailed Expenses'!$E:$E, 'Detailed Expenses'!$F:$F, $A14, 'Detailed Expenses'!$B:$B, L$8, 'Detailed Expenses'!$A:$A, L$7)</f>
        <v>155.79</v>
      </c>
      <c r="M14" s="26">
        <f>SUMIFS('Detailed Expenses'!$E:$E, 'Detailed Expenses'!$F:$F, $A14, 'Detailed Expenses'!$B:$B, M$8, 'Detailed Expenses'!$A:$A, M$7)</f>
        <v>59.5</v>
      </c>
      <c r="N14" s="63">
        <f t="shared" si="2"/>
        <v>2258.79</v>
      </c>
      <c r="O14" s="24"/>
    </row>
    <row r="15" spans="1:15" x14ac:dyDescent="0.2">
      <c r="A15" s="62" t="s">
        <v>8</v>
      </c>
      <c r="B15" s="26">
        <f>SUMIFS('Detailed Expenses'!$E:$E, 'Detailed Expenses'!$F:$F, $A15, 'Detailed Expenses'!$B:$B, B$8, 'Detailed Expenses'!$A:$A, B$7)</f>
        <v>0</v>
      </c>
      <c r="C15" s="26">
        <f>SUMIFS('Detailed Expenses'!$E:$E, 'Detailed Expenses'!$F:$F, $A15, 'Detailed Expenses'!$B:$B, C$8, 'Detailed Expenses'!$A:$A, C$7)</f>
        <v>40.68</v>
      </c>
      <c r="D15" s="26">
        <f>SUMIFS('Detailed Expenses'!$E:$E, 'Detailed Expenses'!$F:$F, $A15, 'Detailed Expenses'!$B:$B, D$8, 'Detailed Expenses'!$A:$A, D$7)</f>
        <v>104.88</v>
      </c>
      <c r="E15" s="26">
        <f>SUMIFS('Detailed Expenses'!$E:$E, 'Detailed Expenses'!$F:$F, $A15, 'Detailed Expenses'!$B:$B, E$8, 'Detailed Expenses'!$A:$A, E$7)</f>
        <v>251.23</v>
      </c>
      <c r="F15" s="26">
        <f>SUMIFS('Detailed Expenses'!$E:$E, 'Detailed Expenses'!$F:$F, $A15, 'Detailed Expenses'!$B:$B, F$8, 'Detailed Expenses'!$A:$A, F$7)</f>
        <v>302.61999999999995</v>
      </c>
      <c r="G15" s="26">
        <f>SUMIFS('Detailed Expenses'!$E:$E, 'Detailed Expenses'!$F:$F, $A15, 'Detailed Expenses'!$B:$B, G$8, 'Detailed Expenses'!$A:$A, G$7)</f>
        <v>249.21000000000004</v>
      </c>
      <c r="H15" s="26">
        <f>SUMIFS('Detailed Expenses'!$E:$E, 'Detailed Expenses'!$F:$F, $A15, 'Detailed Expenses'!$B:$B, H$8, 'Detailed Expenses'!$A:$A, H$7)</f>
        <v>320.72999999999996</v>
      </c>
      <c r="I15" s="26">
        <f>SUMIFS('Detailed Expenses'!$E:$E, 'Detailed Expenses'!$F:$F, $A15, 'Detailed Expenses'!$B:$B, I$8, 'Detailed Expenses'!$A:$A, I$7)</f>
        <v>268.90000000000003</v>
      </c>
      <c r="J15" s="26">
        <f>SUMIFS('Detailed Expenses'!$E:$E, 'Detailed Expenses'!$F:$F, $A15, 'Detailed Expenses'!$B:$B, J$8, 'Detailed Expenses'!$A:$A, J$7)</f>
        <v>242.90999999999997</v>
      </c>
      <c r="K15" s="26">
        <f>SUMIFS('Detailed Expenses'!$E:$E, 'Detailed Expenses'!$F:$F, $A15, 'Detailed Expenses'!$B:$B, K$8, 'Detailed Expenses'!$A:$A, K$7)</f>
        <v>284.82000000000005</v>
      </c>
      <c r="L15" s="26">
        <f>SUMIFS('Detailed Expenses'!$E:$E, 'Detailed Expenses'!$F:$F, $A15, 'Detailed Expenses'!$B:$B, L$8, 'Detailed Expenses'!$A:$A, L$7)</f>
        <v>308.75000000000006</v>
      </c>
      <c r="M15" s="26">
        <f>SUMIFS('Detailed Expenses'!$E:$E, 'Detailed Expenses'!$F:$F, $A15, 'Detailed Expenses'!$B:$B, M$8, 'Detailed Expenses'!$A:$A, M$7)</f>
        <v>291.77</v>
      </c>
      <c r="N15" s="63">
        <f t="shared" si="2"/>
        <v>2666.5</v>
      </c>
      <c r="O15" s="24"/>
    </row>
    <row r="16" spans="1:15" x14ac:dyDescent="0.2">
      <c r="A16" s="64" t="s">
        <v>78</v>
      </c>
      <c r="B16" s="26">
        <f>SUMIFS('Detailed Expenses'!$E:$E, 'Detailed Expenses'!$F:$F, $A16, 'Detailed Expenses'!$B:$B, B$8, 'Detailed Expenses'!$A:$A, B$7)</f>
        <v>0</v>
      </c>
      <c r="C16" s="26">
        <f>SUMIFS('Detailed Expenses'!$E:$E, 'Detailed Expenses'!$F:$F, $A16, 'Detailed Expenses'!$B:$B, C$8, 'Detailed Expenses'!$A:$A, C$7)</f>
        <v>8.25</v>
      </c>
      <c r="D16" s="26">
        <f>SUMIFS('Detailed Expenses'!$E:$E, 'Detailed Expenses'!$F:$F, $A16, 'Detailed Expenses'!$B:$B, D$8, 'Detailed Expenses'!$A:$A, D$7)</f>
        <v>18.8</v>
      </c>
      <c r="E16" s="26">
        <f>SUMIFS('Detailed Expenses'!$E:$E, 'Detailed Expenses'!$F:$F, $A16, 'Detailed Expenses'!$B:$B, E$8, 'Detailed Expenses'!$A:$A, E$7)</f>
        <v>56.13</v>
      </c>
      <c r="F16" s="26">
        <f>SUMIFS('Detailed Expenses'!$E:$E, 'Detailed Expenses'!$F:$F, $A16, 'Detailed Expenses'!$B:$B, F$8, 'Detailed Expenses'!$A:$A, F$7)</f>
        <v>30.160000000000004</v>
      </c>
      <c r="G16" s="26">
        <f>SUMIFS('Detailed Expenses'!$E:$E, 'Detailed Expenses'!$F:$F, $A16, 'Detailed Expenses'!$B:$B, G$8, 'Detailed Expenses'!$A:$A, G$7)</f>
        <v>44.95</v>
      </c>
      <c r="H16" s="26">
        <f>SUMIFS('Detailed Expenses'!$E:$E, 'Detailed Expenses'!$F:$F, $A16, 'Detailed Expenses'!$B:$B, H$8, 'Detailed Expenses'!$A:$A, H$7)</f>
        <v>23.66</v>
      </c>
      <c r="I16" s="26">
        <f>SUMIFS('Detailed Expenses'!$E:$E, 'Detailed Expenses'!$F:$F, $A16, 'Detailed Expenses'!$B:$B, I$8, 'Detailed Expenses'!$A:$A, I$7)</f>
        <v>31.330000000000002</v>
      </c>
      <c r="J16" s="26">
        <f>SUMIFS('Detailed Expenses'!$E:$E, 'Detailed Expenses'!$F:$F, $A16, 'Detailed Expenses'!$B:$B, J$8, 'Detailed Expenses'!$A:$A, J$7)</f>
        <v>24.34</v>
      </c>
      <c r="K16" s="26">
        <f>SUMIFS('Detailed Expenses'!$E:$E, 'Detailed Expenses'!$F:$F, $A16, 'Detailed Expenses'!$B:$B, K$8, 'Detailed Expenses'!$A:$A, K$7)</f>
        <v>35.840000000000003</v>
      </c>
      <c r="L16" s="26">
        <f>SUMIFS('Detailed Expenses'!$E:$E, 'Detailed Expenses'!$F:$F, $A16, 'Detailed Expenses'!$B:$B, L$8, 'Detailed Expenses'!$A:$A, L$7)</f>
        <v>15.76</v>
      </c>
      <c r="M16" s="26">
        <f>SUMIFS('Detailed Expenses'!$E:$E, 'Detailed Expenses'!$F:$F, $A16, 'Detailed Expenses'!$B:$B, M$8, 'Detailed Expenses'!$A:$A, M$7)</f>
        <v>19.279999999999998</v>
      </c>
      <c r="N16" s="63">
        <f t="shared" si="2"/>
        <v>308.5</v>
      </c>
      <c r="O16" s="24"/>
    </row>
    <row r="17" spans="1:15" x14ac:dyDescent="0.2">
      <c r="A17" s="62" t="s">
        <v>28</v>
      </c>
      <c r="B17" s="26">
        <f>SUMIFS('Detailed Expenses'!$E:$E, 'Detailed Expenses'!$F:$F, $A17, 'Detailed Expenses'!$B:$B, B$8, 'Detailed Expenses'!$A:$A, B$7)</f>
        <v>0</v>
      </c>
      <c r="C17" s="26">
        <f>SUMIFS('Detailed Expenses'!$E:$E, 'Detailed Expenses'!$F:$F, $A17, 'Detailed Expenses'!$B:$B, C$8, 'Detailed Expenses'!$A:$A, C$7)</f>
        <v>22.45</v>
      </c>
      <c r="D17" s="26">
        <f>SUMIFS('Detailed Expenses'!$E:$E, 'Detailed Expenses'!$F:$F, $A17, 'Detailed Expenses'!$B:$B, D$8, 'Detailed Expenses'!$A:$A, D$7)</f>
        <v>20.25</v>
      </c>
      <c r="E17" s="26">
        <f>SUMIFS('Detailed Expenses'!$E:$E, 'Detailed Expenses'!$F:$F, $A17, 'Detailed Expenses'!$B:$B, E$8, 'Detailed Expenses'!$A:$A, E$7)</f>
        <v>0</v>
      </c>
      <c r="F17" s="26">
        <f>SUMIFS('Detailed Expenses'!$E:$E, 'Detailed Expenses'!$F:$F, $A17, 'Detailed Expenses'!$B:$B, F$8, 'Detailed Expenses'!$A:$A, F$7)</f>
        <v>0</v>
      </c>
      <c r="G17" s="26">
        <f>SUMIFS('Detailed Expenses'!$E:$E, 'Detailed Expenses'!$F:$F, $A17, 'Detailed Expenses'!$B:$B, G$8, 'Detailed Expenses'!$A:$A, G$7)</f>
        <v>24.55</v>
      </c>
      <c r="H17" s="26">
        <f>SUMIFS('Detailed Expenses'!$E:$E, 'Detailed Expenses'!$F:$F, $A17, 'Detailed Expenses'!$B:$B, H$8, 'Detailed Expenses'!$A:$A, H$7)</f>
        <v>142.91999999999999</v>
      </c>
      <c r="I17" s="26">
        <f>SUMIFS('Detailed Expenses'!$E:$E, 'Detailed Expenses'!$F:$F, $A17, 'Detailed Expenses'!$B:$B, I$8, 'Detailed Expenses'!$A:$A, I$7)</f>
        <v>10</v>
      </c>
      <c r="J17" s="26">
        <f>SUMIFS('Detailed Expenses'!$E:$E, 'Detailed Expenses'!$F:$F, $A17, 'Detailed Expenses'!$B:$B, J$8, 'Detailed Expenses'!$A:$A, J$7)</f>
        <v>33.5</v>
      </c>
      <c r="K17" s="26">
        <f>SUMIFS('Detailed Expenses'!$E:$E, 'Detailed Expenses'!$F:$F, $A17, 'Detailed Expenses'!$B:$B, K$8, 'Detailed Expenses'!$A:$A, K$7)</f>
        <v>51.8</v>
      </c>
      <c r="L17" s="26">
        <f>SUMIFS('Detailed Expenses'!$E:$E, 'Detailed Expenses'!$F:$F, $A17, 'Detailed Expenses'!$B:$B, L$8, 'Detailed Expenses'!$A:$A, L$7)</f>
        <v>10.74</v>
      </c>
      <c r="M17" s="26">
        <f>SUMIFS('Detailed Expenses'!$E:$E, 'Detailed Expenses'!$F:$F, $A17, 'Detailed Expenses'!$B:$B, M$8, 'Detailed Expenses'!$A:$A, M$7)</f>
        <v>50.47</v>
      </c>
      <c r="N17" s="63">
        <f t="shared" si="2"/>
        <v>366.67999999999995</v>
      </c>
      <c r="O17" s="24"/>
    </row>
    <row r="18" spans="1:15" x14ac:dyDescent="0.2">
      <c r="A18" s="62" t="s">
        <v>5</v>
      </c>
      <c r="B18" s="26">
        <f>SUMIFS('Detailed Expenses'!$E:$E, 'Detailed Expenses'!$F:$F, $A18, 'Detailed Expenses'!$B:$B, B$8, 'Detailed Expenses'!$A:$A, B$7)</f>
        <v>0</v>
      </c>
      <c r="C18" s="26">
        <f>SUMIFS('Detailed Expenses'!$E:$E, 'Detailed Expenses'!$F:$F, $A18, 'Detailed Expenses'!$B:$B, C$8, 'Detailed Expenses'!$A:$A, C$7)</f>
        <v>442.79</v>
      </c>
      <c r="D18" s="26">
        <f>SUMIFS('Detailed Expenses'!$E:$E, 'Detailed Expenses'!$F:$F, $A18, 'Detailed Expenses'!$B:$B, D$8, 'Detailed Expenses'!$A:$A, D$7)</f>
        <v>52.5</v>
      </c>
      <c r="E18" s="26">
        <f>SUMIFS('Detailed Expenses'!$E:$E, 'Detailed Expenses'!$F:$F, $A18, 'Detailed Expenses'!$B:$B, E$8, 'Detailed Expenses'!$A:$A, E$7)</f>
        <v>16</v>
      </c>
      <c r="F18" s="26">
        <f>SUMIFS('Detailed Expenses'!$E:$E, 'Detailed Expenses'!$F:$F, $A18, 'Detailed Expenses'!$B:$B, F$8, 'Detailed Expenses'!$A:$A, F$7)</f>
        <v>19.32</v>
      </c>
      <c r="G18" s="26">
        <f>SUMIFS('Detailed Expenses'!$E:$E, 'Detailed Expenses'!$F:$F, $A18, 'Detailed Expenses'!$B:$B, G$8, 'Detailed Expenses'!$A:$A, G$7)</f>
        <v>5.83</v>
      </c>
      <c r="H18" s="26">
        <f>SUMIFS('Detailed Expenses'!$E:$E, 'Detailed Expenses'!$F:$F, $A18, 'Detailed Expenses'!$B:$B, H$8, 'Detailed Expenses'!$A:$A, H$7)</f>
        <v>0</v>
      </c>
      <c r="I18" s="26">
        <f>SUMIFS('Detailed Expenses'!$E:$E, 'Detailed Expenses'!$F:$F, $A18, 'Detailed Expenses'!$B:$B, I$8, 'Detailed Expenses'!$A:$A, I$7)</f>
        <v>10</v>
      </c>
      <c r="J18" s="26">
        <f>SUMIFS('Detailed Expenses'!$E:$E, 'Detailed Expenses'!$F:$F, $A18, 'Detailed Expenses'!$B:$B, J$8, 'Detailed Expenses'!$A:$A, J$7)</f>
        <v>32.94</v>
      </c>
      <c r="K18" s="26">
        <f>SUMIFS('Detailed Expenses'!$E:$E, 'Detailed Expenses'!$F:$F, $A18, 'Detailed Expenses'!$B:$B, K$8, 'Detailed Expenses'!$A:$A, K$7)</f>
        <v>13.4</v>
      </c>
      <c r="L18" s="26">
        <f>SUMIFS('Detailed Expenses'!$E:$E, 'Detailed Expenses'!$F:$F, $A18, 'Detailed Expenses'!$B:$B, L$8, 'Detailed Expenses'!$A:$A, L$7)</f>
        <v>0</v>
      </c>
      <c r="M18" s="26">
        <f>SUMIFS('Detailed Expenses'!$E:$E, 'Detailed Expenses'!$F:$F, $A18, 'Detailed Expenses'!$B:$B, M$8, 'Detailed Expenses'!$A:$A, M$7)</f>
        <v>0</v>
      </c>
      <c r="N18" s="63">
        <f t="shared" si="2"/>
        <v>592.78000000000009</v>
      </c>
      <c r="O18" s="24"/>
    </row>
    <row r="19" spans="1:15" x14ac:dyDescent="0.2">
      <c r="A19" s="62" t="s">
        <v>3</v>
      </c>
      <c r="B19" s="26">
        <f>SUMIFS('Detailed Expenses'!$E:$E, 'Detailed Expenses'!$F:$F, $A19, 'Detailed Expenses'!$B:$B, B$8, 'Detailed Expenses'!$A:$A, B$7)</f>
        <v>9.99</v>
      </c>
      <c r="C19" s="26">
        <f>SUMIFS('Detailed Expenses'!$E:$E, 'Detailed Expenses'!$F:$F, $A19, 'Detailed Expenses'!$B:$B, C$8, 'Detailed Expenses'!$A:$A, C$7)</f>
        <v>9.99</v>
      </c>
      <c r="D19" s="26">
        <f>SUMIFS('Detailed Expenses'!$E:$E, 'Detailed Expenses'!$F:$F, $A19, 'Detailed Expenses'!$B:$B, D$8, 'Detailed Expenses'!$A:$A, D$7)</f>
        <v>9.99</v>
      </c>
      <c r="E19" s="26">
        <f>SUMIFS('Detailed Expenses'!$E:$E, 'Detailed Expenses'!$F:$F, $A19, 'Detailed Expenses'!$B:$B, E$8, 'Detailed Expenses'!$A:$A, E$7)</f>
        <v>9.99</v>
      </c>
      <c r="F19" s="26">
        <f>SUMIFS('Detailed Expenses'!$E:$E, 'Detailed Expenses'!$F:$F, $A19, 'Detailed Expenses'!$B:$B, F$8, 'Detailed Expenses'!$A:$A, F$7)</f>
        <v>9.99</v>
      </c>
      <c r="G19" s="26">
        <f>SUMIFS('Detailed Expenses'!$E:$E, 'Detailed Expenses'!$F:$F, $A19, 'Detailed Expenses'!$B:$B, G$8, 'Detailed Expenses'!$A:$A, G$7)</f>
        <v>4.99</v>
      </c>
      <c r="H19" s="26">
        <f>SUMIFS('Detailed Expenses'!$E:$E, 'Detailed Expenses'!$F:$F, $A19, 'Detailed Expenses'!$B:$B, H$8, 'Detailed Expenses'!$A:$A, H$7)</f>
        <v>4.99</v>
      </c>
      <c r="I19" s="26">
        <f>SUMIFS('Detailed Expenses'!$E:$E, 'Detailed Expenses'!$F:$F, $A19, 'Detailed Expenses'!$B:$B, I$8, 'Detailed Expenses'!$A:$A, I$7)</f>
        <v>4.99</v>
      </c>
      <c r="J19" s="26">
        <f>SUMIFS('Detailed Expenses'!$E:$E, 'Detailed Expenses'!$F:$F, $A19, 'Detailed Expenses'!$B:$B, J$8, 'Detailed Expenses'!$A:$A, J$7)</f>
        <v>4.99</v>
      </c>
      <c r="K19" s="26">
        <f>SUMIFS('Detailed Expenses'!$E:$E, 'Detailed Expenses'!$F:$F, $A19, 'Detailed Expenses'!$B:$B, K$8, 'Detailed Expenses'!$A:$A, K$7)</f>
        <v>4.99</v>
      </c>
      <c r="L19" s="26">
        <f>SUMIFS('Detailed Expenses'!$E:$E, 'Detailed Expenses'!$F:$F, $A19, 'Detailed Expenses'!$B:$B, L$8, 'Detailed Expenses'!$A:$A, L$7)</f>
        <v>4.99</v>
      </c>
      <c r="M19" s="26">
        <f>SUMIFS('Detailed Expenses'!$E:$E, 'Detailed Expenses'!$F:$F, $A19, 'Detailed Expenses'!$B:$B, M$8, 'Detailed Expenses'!$A:$A, M$7)</f>
        <v>25.32</v>
      </c>
      <c r="N19" s="63">
        <f t="shared" si="2"/>
        <v>105.20999999999998</v>
      </c>
      <c r="O19" s="24"/>
    </row>
    <row r="20" spans="1:15" x14ac:dyDescent="0.2">
      <c r="A20" s="62" t="s">
        <v>32</v>
      </c>
      <c r="B20" s="26">
        <f>SUMIFS('Detailed Expenses'!$E:$E, 'Detailed Expenses'!$F:$F, $A20, 'Detailed Expenses'!$B:$B, B$8, 'Detailed Expenses'!$A:$A, B$7)</f>
        <v>0</v>
      </c>
      <c r="C20" s="26">
        <f>SUMIFS('Detailed Expenses'!$E:$E, 'Detailed Expenses'!$F:$F, $A20, 'Detailed Expenses'!$B:$B, C$8, 'Detailed Expenses'!$A:$A, C$7)</f>
        <v>220.32</v>
      </c>
      <c r="D20" s="26">
        <f>SUMIFS('Detailed Expenses'!$E:$E, 'Detailed Expenses'!$F:$F, $A20, 'Detailed Expenses'!$B:$B, D$8, 'Detailed Expenses'!$A:$A, D$7)</f>
        <v>121.13999999999999</v>
      </c>
      <c r="E20" s="26">
        <f>SUMIFS('Detailed Expenses'!$E:$E, 'Detailed Expenses'!$F:$F, $A20, 'Detailed Expenses'!$B:$B, E$8, 'Detailed Expenses'!$A:$A, E$7)</f>
        <v>274.82</v>
      </c>
      <c r="F20" s="26">
        <f>SUMIFS('Detailed Expenses'!$E:$E, 'Detailed Expenses'!$F:$F, $A20, 'Detailed Expenses'!$B:$B, F$8, 'Detailed Expenses'!$A:$A, F$7)</f>
        <v>147.74</v>
      </c>
      <c r="G20" s="26">
        <f>SUMIFS('Detailed Expenses'!$E:$E, 'Detailed Expenses'!$F:$F, $A20, 'Detailed Expenses'!$B:$B, G$8, 'Detailed Expenses'!$A:$A, G$7)</f>
        <v>0</v>
      </c>
      <c r="H20" s="26">
        <f>SUMIFS('Detailed Expenses'!$E:$E, 'Detailed Expenses'!$F:$F, $A20, 'Detailed Expenses'!$B:$B, H$8, 'Detailed Expenses'!$A:$A, H$7)</f>
        <v>0</v>
      </c>
      <c r="I20" s="26">
        <f>SUMIFS('Detailed Expenses'!$E:$E, 'Detailed Expenses'!$F:$F, $A20, 'Detailed Expenses'!$B:$B, I$8, 'Detailed Expenses'!$A:$A, I$7)</f>
        <v>0</v>
      </c>
      <c r="J20" s="26">
        <f>SUMIFS('Detailed Expenses'!$E:$E, 'Detailed Expenses'!$F:$F, $A20, 'Detailed Expenses'!$B:$B, J$8, 'Detailed Expenses'!$A:$A, J$7)</f>
        <v>0</v>
      </c>
      <c r="K20" s="26">
        <f>SUMIFS('Detailed Expenses'!$E:$E, 'Detailed Expenses'!$F:$F, $A20, 'Detailed Expenses'!$B:$B, K$8, 'Detailed Expenses'!$A:$A, K$7)</f>
        <v>0</v>
      </c>
      <c r="L20" s="26">
        <f>SUMIFS('Detailed Expenses'!$E:$E, 'Detailed Expenses'!$F:$F, $A20, 'Detailed Expenses'!$B:$B, L$8, 'Detailed Expenses'!$A:$A, L$7)</f>
        <v>206.76999999999998</v>
      </c>
      <c r="M20" s="26">
        <f>SUMIFS('Detailed Expenses'!$E:$E, 'Detailed Expenses'!$F:$F, $A20, 'Detailed Expenses'!$B:$B, M$8, 'Detailed Expenses'!$A:$A, M$7)</f>
        <v>0</v>
      </c>
      <c r="N20" s="63">
        <f t="shared" si="2"/>
        <v>970.79</v>
      </c>
      <c r="O20" s="24"/>
    </row>
    <row r="21" spans="1:15" x14ac:dyDescent="0.2">
      <c r="A21" s="62" t="s">
        <v>21</v>
      </c>
      <c r="B21" s="26">
        <f>SUMIFS('Detailed Expenses'!$E:$E, 'Detailed Expenses'!$F:$F, $A21, 'Detailed Expenses'!$B:$B, B$8, 'Detailed Expenses'!$A:$A, B$7)</f>
        <v>115.03</v>
      </c>
      <c r="C21" s="26">
        <f>SUMIFS('Detailed Expenses'!$E:$E, 'Detailed Expenses'!$F:$F, $A21, 'Detailed Expenses'!$B:$B, C$8, 'Detailed Expenses'!$A:$A, C$7)</f>
        <v>184.77</v>
      </c>
      <c r="D21" s="26">
        <f>SUMIFS('Detailed Expenses'!$E:$E, 'Detailed Expenses'!$F:$F, $A21, 'Detailed Expenses'!$B:$B, D$8, 'Detailed Expenses'!$A:$A, D$7)</f>
        <v>2</v>
      </c>
      <c r="E21" s="26">
        <f>SUMIFS('Detailed Expenses'!$E:$E, 'Detailed Expenses'!$F:$F, $A21, 'Detailed Expenses'!$B:$B, E$8, 'Detailed Expenses'!$A:$A, E$7)</f>
        <v>0</v>
      </c>
      <c r="F21" s="26">
        <f>SUMIFS('Detailed Expenses'!$E:$E, 'Detailed Expenses'!$F:$F, $A21, 'Detailed Expenses'!$B:$B, F$8, 'Detailed Expenses'!$A:$A, F$7)</f>
        <v>5</v>
      </c>
      <c r="G21" s="26">
        <f>SUMIFS('Detailed Expenses'!$E:$E, 'Detailed Expenses'!$F:$F, $A21, 'Detailed Expenses'!$B:$B, G$8, 'Detailed Expenses'!$A:$A, G$7)</f>
        <v>75.08</v>
      </c>
      <c r="H21" s="26">
        <f>SUMIFS('Detailed Expenses'!$E:$E, 'Detailed Expenses'!$F:$F, $A21, 'Detailed Expenses'!$B:$B, H$8, 'Detailed Expenses'!$A:$A, H$7)</f>
        <v>2</v>
      </c>
      <c r="I21" s="26">
        <f>SUMIFS('Detailed Expenses'!$E:$E, 'Detailed Expenses'!$F:$F, $A21, 'Detailed Expenses'!$B:$B, I$8, 'Detailed Expenses'!$A:$A, I$7)</f>
        <v>24.83</v>
      </c>
      <c r="J21" s="26">
        <f>SUMIFS('Detailed Expenses'!$E:$E, 'Detailed Expenses'!$F:$F, $A21, 'Detailed Expenses'!$B:$B, J$8, 'Detailed Expenses'!$A:$A, J$7)</f>
        <v>59.889999999999993</v>
      </c>
      <c r="K21" s="26">
        <f>SUMIFS('Detailed Expenses'!$E:$E, 'Detailed Expenses'!$F:$F, $A21, 'Detailed Expenses'!$B:$B, K$8, 'Detailed Expenses'!$A:$A, K$7)</f>
        <v>55.66</v>
      </c>
      <c r="L21" s="26">
        <f>SUMIFS('Detailed Expenses'!$E:$E, 'Detailed Expenses'!$F:$F, $A21, 'Detailed Expenses'!$B:$B, L$8, 'Detailed Expenses'!$A:$A, L$7)</f>
        <v>2</v>
      </c>
      <c r="M21" s="26">
        <f>SUMIFS('Detailed Expenses'!$E:$E, 'Detailed Expenses'!$F:$F, $A21, 'Detailed Expenses'!$B:$B, M$8, 'Detailed Expenses'!$A:$A, M$7)</f>
        <v>30</v>
      </c>
      <c r="N21" s="63">
        <f t="shared" si="2"/>
        <v>556.26</v>
      </c>
      <c r="O21" s="24"/>
    </row>
    <row r="22" spans="1:15" x14ac:dyDescent="0.2">
      <c r="A22" s="62" t="s">
        <v>11</v>
      </c>
      <c r="B22" s="26">
        <f>SUMIFS('Detailed Expenses'!$E:$E, 'Detailed Expenses'!$F:$F, $A22, 'Detailed Expenses'!$B:$B, B$8, 'Detailed Expenses'!$A:$A, B$7)</f>
        <v>226.3</v>
      </c>
      <c r="C22" s="26">
        <f>SUMIFS('Detailed Expenses'!$E:$E, 'Detailed Expenses'!$F:$F, $A22, 'Detailed Expenses'!$B:$B, C$8, 'Detailed Expenses'!$A:$A, C$7)</f>
        <v>20</v>
      </c>
      <c r="D22" s="26">
        <f>SUMIFS('Detailed Expenses'!$E:$E, 'Detailed Expenses'!$F:$F, $A22, 'Detailed Expenses'!$B:$B, D$8, 'Detailed Expenses'!$A:$A, D$7)</f>
        <v>70.33</v>
      </c>
      <c r="E22" s="26">
        <f>SUMIFS('Detailed Expenses'!$E:$E, 'Detailed Expenses'!$F:$F, $A22, 'Detailed Expenses'!$B:$B, E$8, 'Detailed Expenses'!$A:$A, E$7)</f>
        <v>210.63</v>
      </c>
      <c r="F22" s="26">
        <f>SUMIFS('Detailed Expenses'!$E:$E, 'Detailed Expenses'!$F:$F, $A22, 'Detailed Expenses'!$B:$B, F$8, 'Detailed Expenses'!$A:$A, F$7)</f>
        <v>135.46</v>
      </c>
      <c r="G22" s="26">
        <f>SUMIFS('Detailed Expenses'!$E:$E, 'Detailed Expenses'!$F:$F, $A22, 'Detailed Expenses'!$B:$B, G$8, 'Detailed Expenses'!$A:$A, G$7)</f>
        <v>182.88</v>
      </c>
      <c r="H22" s="26">
        <f>SUMIFS('Detailed Expenses'!$E:$E, 'Detailed Expenses'!$F:$F, $A22, 'Detailed Expenses'!$B:$B, H$8, 'Detailed Expenses'!$A:$A, H$7)</f>
        <v>481.87000000000006</v>
      </c>
      <c r="I22" s="26">
        <f>SUMIFS('Detailed Expenses'!$E:$E, 'Detailed Expenses'!$F:$F, $A22, 'Detailed Expenses'!$B:$B, I$8, 'Detailed Expenses'!$A:$A, I$7)</f>
        <v>179.28000000000003</v>
      </c>
      <c r="J22" s="26">
        <f>SUMIFS('Detailed Expenses'!$E:$E, 'Detailed Expenses'!$F:$F, $A22, 'Detailed Expenses'!$B:$B, J$8, 'Detailed Expenses'!$A:$A, J$7)</f>
        <v>128.44999999999999</v>
      </c>
      <c r="K22" s="26">
        <f>SUMIFS('Detailed Expenses'!$E:$E, 'Detailed Expenses'!$F:$F, $A22, 'Detailed Expenses'!$B:$B, K$8, 'Detailed Expenses'!$A:$A, K$7)</f>
        <v>81.09</v>
      </c>
      <c r="L22" s="26">
        <f>SUMIFS('Detailed Expenses'!$E:$E, 'Detailed Expenses'!$F:$F, $A22, 'Detailed Expenses'!$B:$B, L$8, 'Detailed Expenses'!$A:$A, L$7)</f>
        <v>236.13</v>
      </c>
      <c r="M22" s="26">
        <f>SUMIFS('Detailed Expenses'!$E:$E, 'Detailed Expenses'!$F:$F, $A22, 'Detailed Expenses'!$B:$B, M$8, 'Detailed Expenses'!$A:$A, M$7)</f>
        <v>565.65000000000009</v>
      </c>
      <c r="N22" s="63">
        <f t="shared" si="2"/>
        <v>2518.0700000000002</v>
      </c>
      <c r="O22" s="24"/>
    </row>
    <row r="23" spans="1:15" x14ac:dyDescent="0.2">
      <c r="A23" s="62" t="s">
        <v>125</v>
      </c>
      <c r="B23" s="26">
        <f>SUMIFS('Detailed Expenses'!$E:$E, 'Detailed Expenses'!$F:$F, $A23, 'Detailed Expenses'!$B:$B, B$8, 'Detailed Expenses'!$A:$A, B$7)</f>
        <v>0</v>
      </c>
      <c r="C23" s="26">
        <f>SUMIFS('Detailed Expenses'!$E:$E, 'Detailed Expenses'!$F:$F, $A23, 'Detailed Expenses'!$B:$B, C$8, 'Detailed Expenses'!$A:$A, C$7)</f>
        <v>180.24</v>
      </c>
      <c r="D23" s="26">
        <f>SUMIFS('Detailed Expenses'!$E:$E, 'Detailed Expenses'!$F:$F, $A23, 'Detailed Expenses'!$B:$B, D$8, 'Detailed Expenses'!$A:$A, D$7)</f>
        <v>25</v>
      </c>
      <c r="E23" s="26">
        <f>SUMIFS('Detailed Expenses'!$E:$E, 'Detailed Expenses'!$F:$F, $A23, 'Detailed Expenses'!$B:$B, E$8, 'Detailed Expenses'!$A:$A, E$7)</f>
        <v>48.63</v>
      </c>
      <c r="F23" s="26">
        <f>SUMIFS('Detailed Expenses'!$E:$E, 'Detailed Expenses'!$F:$F, $A23, 'Detailed Expenses'!$B:$B, F$8, 'Detailed Expenses'!$A:$A, F$7)</f>
        <v>0</v>
      </c>
      <c r="G23" s="26">
        <f>SUMIFS('Detailed Expenses'!$E:$E, 'Detailed Expenses'!$F:$F, $A23, 'Detailed Expenses'!$B:$B, G$8, 'Detailed Expenses'!$A:$A, G$7)</f>
        <v>206.68</v>
      </c>
      <c r="H23" s="26">
        <f>SUMIFS('Detailed Expenses'!$E:$E, 'Detailed Expenses'!$F:$F, $A23, 'Detailed Expenses'!$B:$B, H$8, 'Detailed Expenses'!$A:$A, H$7)</f>
        <v>342.2</v>
      </c>
      <c r="I23" s="26">
        <f>SUMIFS('Detailed Expenses'!$E:$E, 'Detailed Expenses'!$F:$F, $A23, 'Detailed Expenses'!$B:$B, I$8, 'Detailed Expenses'!$A:$A, I$7)</f>
        <v>28.95</v>
      </c>
      <c r="J23" s="26">
        <f>SUMIFS('Detailed Expenses'!$E:$E, 'Detailed Expenses'!$F:$F, $A23, 'Detailed Expenses'!$B:$B, J$8, 'Detailed Expenses'!$A:$A, J$7)</f>
        <v>10</v>
      </c>
      <c r="K23" s="26">
        <f>SUMIFS('Detailed Expenses'!$E:$E, 'Detailed Expenses'!$F:$F, $A23, 'Detailed Expenses'!$B:$B, K$8, 'Detailed Expenses'!$A:$A, K$7)</f>
        <v>40</v>
      </c>
      <c r="L23" s="26">
        <f>SUMIFS('Detailed Expenses'!$E:$E, 'Detailed Expenses'!$F:$F, $A23, 'Detailed Expenses'!$B:$B, L$8, 'Detailed Expenses'!$A:$A, L$7)</f>
        <v>99.95</v>
      </c>
      <c r="M23" s="26">
        <f>SUMIFS('Detailed Expenses'!$E:$E, 'Detailed Expenses'!$F:$F, $A23, 'Detailed Expenses'!$B:$B, M$8, 'Detailed Expenses'!$A:$A, M$7)</f>
        <v>505.33</v>
      </c>
      <c r="N23" s="63">
        <f t="shared" si="2"/>
        <v>1486.98</v>
      </c>
      <c r="O23" s="24"/>
    </row>
    <row r="24" spans="1:15" x14ac:dyDescent="0.2">
      <c r="A24" s="62" t="s">
        <v>816</v>
      </c>
      <c r="B24" s="26">
        <f>SUMIFS('Detailed Expenses'!$E:$E, 'Detailed Expenses'!$F:$F, $A24, 'Detailed Expenses'!$B:$B, B$8, 'Detailed Expenses'!$A:$A, B$7)</f>
        <v>0</v>
      </c>
      <c r="C24" s="26">
        <f>SUMIFS('Detailed Expenses'!$E:$E, 'Detailed Expenses'!$F:$F, $A24, 'Detailed Expenses'!$B:$B, C$8, 'Detailed Expenses'!$A:$A, C$7)</f>
        <v>20</v>
      </c>
      <c r="D24" s="26">
        <f>SUMIFS('Detailed Expenses'!$E:$E, 'Detailed Expenses'!$F:$F, $A24, 'Detailed Expenses'!$B:$B, D$8, 'Detailed Expenses'!$A:$A, D$7)</f>
        <v>24</v>
      </c>
      <c r="E24" s="26">
        <f>SUMIFS('Detailed Expenses'!$E:$E, 'Detailed Expenses'!$F:$F, $A24, 'Detailed Expenses'!$B:$B, E$8, 'Detailed Expenses'!$A:$A, E$7)</f>
        <v>0</v>
      </c>
      <c r="F24" s="26">
        <f>SUMIFS('Detailed Expenses'!$E:$E, 'Detailed Expenses'!$F:$F, $A24, 'Detailed Expenses'!$B:$B, F$8, 'Detailed Expenses'!$A:$A, F$7)</f>
        <v>53.53</v>
      </c>
      <c r="G24" s="26">
        <f>SUMIFS('Detailed Expenses'!$E:$E, 'Detailed Expenses'!$F:$F, $A24, 'Detailed Expenses'!$B:$B, G$8, 'Detailed Expenses'!$A:$A, G$7)</f>
        <v>0</v>
      </c>
      <c r="H24" s="26">
        <f>SUMIFS('Detailed Expenses'!$E:$E, 'Detailed Expenses'!$F:$F, $A24, 'Detailed Expenses'!$B:$B, H$8, 'Detailed Expenses'!$A:$A, H$7)</f>
        <v>0</v>
      </c>
      <c r="I24" s="26">
        <f>SUMIFS('Detailed Expenses'!$E:$E, 'Detailed Expenses'!$F:$F, $A24, 'Detailed Expenses'!$B:$B, I$8, 'Detailed Expenses'!$A:$A, I$7)</f>
        <v>22</v>
      </c>
      <c r="J24" s="26">
        <f>SUMIFS('Detailed Expenses'!$E:$E, 'Detailed Expenses'!$F:$F, $A24, 'Detailed Expenses'!$B:$B, J$8, 'Detailed Expenses'!$A:$A, J$7)</f>
        <v>88.47</v>
      </c>
      <c r="K24" s="26">
        <f>SUMIFS('Detailed Expenses'!$E:$E, 'Detailed Expenses'!$F:$F, $A24, 'Detailed Expenses'!$B:$B, K$8, 'Detailed Expenses'!$A:$A, K$7)</f>
        <v>0</v>
      </c>
      <c r="L24" s="26">
        <f>SUMIFS('Detailed Expenses'!$E:$E, 'Detailed Expenses'!$F:$F, $A24, 'Detailed Expenses'!$B:$B, L$8, 'Detailed Expenses'!$A:$A, L$7)</f>
        <v>0</v>
      </c>
      <c r="M24" s="26">
        <f>SUMIFS('Detailed Expenses'!$E:$E, 'Detailed Expenses'!$F:$F, $A24, 'Detailed Expenses'!$B:$B, M$8, 'Detailed Expenses'!$A:$A, M$7)</f>
        <v>27</v>
      </c>
      <c r="N24" s="63">
        <f t="shared" si="2"/>
        <v>235</v>
      </c>
      <c r="O24" s="24"/>
    </row>
    <row r="25" spans="1:15" x14ac:dyDescent="0.2">
      <c r="A25" s="62" t="s">
        <v>7</v>
      </c>
      <c r="B25" s="26">
        <f>SUMIFS('Detailed Expenses'!$E:$E, 'Detailed Expenses'!$F:$F, $A25, 'Detailed Expenses'!$B:$B, B$8, 'Detailed Expenses'!$A:$A, B$7)</f>
        <v>0</v>
      </c>
      <c r="C25" s="26">
        <f>SUMIFS('Detailed Expenses'!$E:$E, 'Detailed Expenses'!$F:$F, $A25, 'Detailed Expenses'!$B:$B, C$8, 'Detailed Expenses'!$A:$A, C$7)</f>
        <v>48.120000000000005</v>
      </c>
      <c r="D25" s="26">
        <f>SUMIFS('Detailed Expenses'!$E:$E, 'Detailed Expenses'!$F:$F, $A25, 'Detailed Expenses'!$B:$B, D$8, 'Detailed Expenses'!$A:$A, D$7)</f>
        <v>147.29999999999998</v>
      </c>
      <c r="E25" s="26">
        <f>SUMIFS('Detailed Expenses'!$E:$E, 'Detailed Expenses'!$F:$F, $A25, 'Detailed Expenses'!$B:$B, E$8, 'Detailed Expenses'!$A:$A, E$7)</f>
        <v>104.64</v>
      </c>
      <c r="F25" s="26">
        <f>SUMIFS('Detailed Expenses'!$E:$E, 'Detailed Expenses'!$F:$F, $A25, 'Detailed Expenses'!$B:$B, F$8, 'Detailed Expenses'!$A:$A, F$7)</f>
        <v>304.51999999999992</v>
      </c>
      <c r="G25" s="26">
        <f>SUMIFS('Detailed Expenses'!$E:$E, 'Detailed Expenses'!$F:$F, $A25, 'Detailed Expenses'!$B:$B, G$8, 'Detailed Expenses'!$A:$A, G$7)</f>
        <v>116.35</v>
      </c>
      <c r="H25" s="26">
        <f>SUMIFS('Detailed Expenses'!$E:$E, 'Detailed Expenses'!$F:$F, $A25, 'Detailed Expenses'!$B:$B, H$8, 'Detailed Expenses'!$A:$A, H$7)</f>
        <v>56.36</v>
      </c>
      <c r="I25" s="26">
        <f>SUMIFS('Detailed Expenses'!$E:$E, 'Detailed Expenses'!$F:$F, $A25, 'Detailed Expenses'!$B:$B, I$8, 'Detailed Expenses'!$A:$A, I$7)</f>
        <v>47.91</v>
      </c>
      <c r="J25" s="26">
        <f>SUMIFS('Detailed Expenses'!$E:$E, 'Detailed Expenses'!$F:$F, $A25, 'Detailed Expenses'!$B:$B, J$8, 'Detailed Expenses'!$A:$A, J$7)</f>
        <v>71.69</v>
      </c>
      <c r="K25" s="26">
        <f>SUMIFS('Detailed Expenses'!$E:$E, 'Detailed Expenses'!$F:$F, $A25, 'Detailed Expenses'!$B:$B, K$8, 'Detailed Expenses'!$A:$A, K$7)</f>
        <v>90.34</v>
      </c>
      <c r="L25" s="26">
        <f>SUMIFS('Detailed Expenses'!$E:$E, 'Detailed Expenses'!$F:$F, $A25, 'Detailed Expenses'!$B:$B, L$8, 'Detailed Expenses'!$A:$A, L$7)</f>
        <v>62.38</v>
      </c>
      <c r="M25" s="26">
        <f>SUMIFS('Detailed Expenses'!$E:$E, 'Detailed Expenses'!$F:$F, $A25, 'Detailed Expenses'!$B:$B, M$8, 'Detailed Expenses'!$A:$A, M$7)</f>
        <v>382.18</v>
      </c>
      <c r="N25" s="63">
        <f t="shared" si="2"/>
        <v>1431.79</v>
      </c>
      <c r="O25" s="24"/>
    </row>
    <row r="26" spans="1:15" x14ac:dyDescent="0.2">
      <c r="A26" s="62" t="s">
        <v>497</v>
      </c>
      <c r="B26" s="26">
        <f>SUMIFS('Detailed Expenses'!$E:$E, 'Detailed Expenses'!$F:$F, $A26, 'Detailed Expenses'!$B:$B, B$8, 'Detailed Expenses'!$A:$A, B$7)</f>
        <v>0</v>
      </c>
      <c r="C26" s="26">
        <f>SUMIFS('Detailed Expenses'!$E:$E, 'Detailed Expenses'!$F:$F, $A26, 'Detailed Expenses'!$B:$B, C$8, 'Detailed Expenses'!$A:$A, C$7)</f>
        <v>2.44</v>
      </c>
      <c r="D26" s="26">
        <f>SUMIFS('Detailed Expenses'!$E:$E, 'Detailed Expenses'!$F:$F, $A26, 'Detailed Expenses'!$B:$B, D$8, 'Detailed Expenses'!$A:$A, D$7)</f>
        <v>5.89</v>
      </c>
      <c r="E26" s="26">
        <f>SUMIFS('Detailed Expenses'!$E:$E, 'Detailed Expenses'!$F:$F, $A26, 'Detailed Expenses'!$B:$B, E$8, 'Detailed Expenses'!$A:$A, E$7)</f>
        <v>6.19</v>
      </c>
      <c r="F26" s="26">
        <f>SUMIFS('Detailed Expenses'!$E:$E, 'Detailed Expenses'!$F:$F, $A26, 'Detailed Expenses'!$B:$B, F$8, 'Detailed Expenses'!$A:$A, F$7)</f>
        <v>10.59</v>
      </c>
      <c r="G26" s="26">
        <f>SUMIFS('Detailed Expenses'!$E:$E, 'Detailed Expenses'!$F:$F, $A26, 'Detailed Expenses'!$B:$B, G$8, 'Detailed Expenses'!$A:$A, G$7)</f>
        <v>15.88</v>
      </c>
      <c r="H26" s="26">
        <f>SUMIFS('Detailed Expenses'!$E:$E, 'Detailed Expenses'!$F:$F, $A26, 'Detailed Expenses'!$B:$B, H$8, 'Detailed Expenses'!$A:$A, H$7)</f>
        <v>6.2</v>
      </c>
      <c r="I26" s="26">
        <f>SUMIFS('Detailed Expenses'!$E:$E, 'Detailed Expenses'!$F:$F, $A26, 'Detailed Expenses'!$B:$B, I$8, 'Detailed Expenses'!$A:$A, I$7)</f>
        <v>35.32</v>
      </c>
      <c r="J26" s="26">
        <f>SUMIFS('Detailed Expenses'!$E:$E, 'Detailed Expenses'!$F:$F, $A26, 'Detailed Expenses'!$B:$B, J$8, 'Detailed Expenses'!$A:$A, J$7)</f>
        <v>47.55</v>
      </c>
      <c r="K26" s="26">
        <f>SUMIFS('Detailed Expenses'!$E:$E, 'Detailed Expenses'!$F:$F, $A26, 'Detailed Expenses'!$B:$B, K$8, 'Detailed Expenses'!$A:$A, K$7)</f>
        <v>44.02</v>
      </c>
      <c r="L26" s="26">
        <f>SUMIFS('Detailed Expenses'!$E:$E, 'Detailed Expenses'!$F:$F, $A26, 'Detailed Expenses'!$B:$B, L$8, 'Detailed Expenses'!$A:$A, L$7)</f>
        <v>50.97</v>
      </c>
      <c r="M26" s="26">
        <f>SUMIFS('Detailed Expenses'!$E:$E, 'Detailed Expenses'!$F:$F, $A26, 'Detailed Expenses'!$B:$B, M$8, 'Detailed Expenses'!$A:$A, M$7)</f>
        <v>57.4</v>
      </c>
      <c r="N26" s="63">
        <f t="shared" si="2"/>
        <v>282.45</v>
      </c>
      <c r="O26" s="24"/>
    </row>
    <row r="27" spans="1:15" ht="17" thickBot="1" x14ac:dyDescent="0.25">
      <c r="A27" s="65" t="s">
        <v>13</v>
      </c>
      <c r="B27" s="105">
        <f>SUMIFS('Detailed Expenses'!$E:$E, 'Detailed Expenses'!$F:$F, $A27, 'Detailed Expenses'!$B:$B, B$8, 'Detailed Expenses'!$A:$A, B$7)</f>
        <v>0</v>
      </c>
      <c r="C27" s="105">
        <f>SUMIFS('Detailed Expenses'!$E:$E, 'Detailed Expenses'!$F:$F, $A27, 'Detailed Expenses'!$B:$B, C$8, 'Detailed Expenses'!$A:$A, C$7)</f>
        <v>1069.56</v>
      </c>
      <c r="D27" s="105">
        <f>SUMIFS('Detailed Expenses'!$E:$E, 'Detailed Expenses'!$F:$F, $A27, 'Detailed Expenses'!$B:$B, D$8, 'Detailed Expenses'!$A:$A, D$7)</f>
        <v>105.25</v>
      </c>
      <c r="E27" s="105">
        <f>SUMIFS('Detailed Expenses'!$E:$E, 'Detailed Expenses'!$F:$F, $A27, 'Detailed Expenses'!$B:$B, E$8, 'Detailed Expenses'!$A:$A, E$7)</f>
        <v>0</v>
      </c>
      <c r="F27" s="105">
        <f>SUMIFS('Detailed Expenses'!$E:$E, 'Detailed Expenses'!$F:$F, $A27, 'Detailed Expenses'!$B:$B, F$8, 'Detailed Expenses'!$A:$A, F$7)</f>
        <v>0</v>
      </c>
      <c r="G27" s="105">
        <f>SUMIFS('Detailed Expenses'!$E:$E, 'Detailed Expenses'!$F:$F, $A27, 'Detailed Expenses'!$B:$B, G$8, 'Detailed Expenses'!$A:$A, G$7)</f>
        <v>953.65</v>
      </c>
      <c r="H27" s="105">
        <f>SUMIFS('Detailed Expenses'!$E:$E, 'Detailed Expenses'!$F:$F, $A27, 'Detailed Expenses'!$B:$B, H$8, 'Detailed Expenses'!$A:$A, H$7)</f>
        <v>0</v>
      </c>
      <c r="I27" s="105">
        <f>SUMIFS('Detailed Expenses'!$E:$E, 'Detailed Expenses'!$F:$F, $A27, 'Detailed Expenses'!$B:$B, I$8, 'Detailed Expenses'!$A:$A, I$7)</f>
        <v>200</v>
      </c>
      <c r="J27" s="105">
        <f>SUMIFS('Detailed Expenses'!$E:$E, 'Detailed Expenses'!$F:$F, $A27, 'Detailed Expenses'!$B:$B, J$8, 'Detailed Expenses'!$A:$A, J$7)</f>
        <v>105.25</v>
      </c>
      <c r="K27" s="105">
        <f>SUMIFS('Detailed Expenses'!$E:$E, 'Detailed Expenses'!$F:$F, $A27, 'Detailed Expenses'!$B:$B, K$8, 'Detailed Expenses'!$A:$A, K$7)</f>
        <v>733.59</v>
      </c>
      <c r="L27" s="105">
        <f>SUMIFS('Detailed Expenses'!$E:$E, 'Detailed Expenses'!$F:$F, $A27, 'Detailed Expenses'!$B:$B, L$8, 'Detailed Expenses'!$A:$A, L$7)</f>
        <v>0</v>
      </c>
      <c r="M27" s="105">
        <f>SUMIFS('Detailed Expenses'!$E:$E, 'Detailed Expenses'!$F:$F, $A27, 'Detailed Expenses'!$B:$B, M$8, 'Detailed Expenses'!$A:$A, M$7)</f>
        <v>160.31</v>
      </c>
      <c r="N27" s="66">
        <f t="shared" si="2"/>
        <v>3327.61</v>
      </c>
      <c r="O27" s="30"/>
    </row>
    <row r="28" spans="1:15" ht="17" thickTop="1" x14ac:dyDescent="0.2">
      <c r="A28" s="67" t="s">
        <v>12</v>
      </c>
      <c r="B28" s="31">
        <f>IF(SUM(B10:B26)=0,"", SUM(B10:B26))</f>
        <v>11981.18</v>
      </c>
      <c r="C28" s="31">
        <f t="shared" ref="C28:M28" si="3">IF(SUM(C10:C26)=0,"", SUM(C10:C26))</f>
        <v>4185.3899999999994</v>
      </c>
      <c r="D28" s="31">
        <f t="shared" si="3"/>
        <v>1825.94</v>
      </c>
      <c r="E28" s="31">
        <f t="shared" si="3"/>
        <v>2226.2700000000004</v>
      </c>
      <c r="F28" s="31">
        <f t="shared" si="3"/>
        <v>2114.0899999999997</v>
      </c>
      <c r="G28" s="31">
        <f t="shared" si="3"/>
        <v>14535.689999999999</v>
      </c>
      <c r="H28" s="31">
        <f t="shared" si="3"/>
        <v>2706.1</v>
      </c>
      <c r="I28" s="31">
        <f t="shared" si="3"/>
        <v>1732.81</v>
      </c>
      <c r="J28" s="31">
        <f t="shared" si="3"/>
        <v>1943.8700000000003</v>
      </c>
      <c r="K28" s="31">
        <f t="shared" si="3"/>
        <v>1934.48</v>
      </c>
      <c r="L28" s="31">
        <f t="shared" si="3"/>
        <v>2079.79</v>
      </c>
      <c r="M28" s="31">
        <f t="shared" si="3"/>
        <v>2947.94</v>
      </c>
      <c r="N28" s="68">
        <f t="shared" si="2"/>
        <v>50213.55</v>
      </c>
      <c r="O28" s="57"/>
    </row>
    <row r="29" spans="1:15" x14ac:dyDescent="0.2">
      <c r="A29" s="94" t="s">
        <v>710</v>
      </c>
      <c r="B29" s="95">
        <f>B10</f>
        <v>11433.56</v>
      </c>
      <c r="C29" s="95">
        <f>C10</f>
        <v>804.29</v>
      </c>
      <c r="D29" s="95">
        <f>D10</f>
        <v>0</v>
      </c>
      <c r="E29" s="95">
        <f>E10</f>
        <v>0</v>
      </c>
      <c r="F29" s="95">
        <f>F10</f>
        <v>0</v>
      </c>
      <c r="G29" s="95">
        <f t="shared" ref="G29:M29" si="4">G10</f>
        <v>12483.56</v>
      </c>
      <c r="H29" s="95">
        <f t="shared" si="4"/>
        <v>0</v>
      </c>
      <c r="I29" s="95">
        <f t="shared" si="4"/>
        <v>0</v>
      </c>
      <c r="J29" s="95">
        <f t="shared" si="4"/>
        <v>0</v>
      </c>
      <c r="K29" s="95">
        <f t="shared" si="4"/>
        <v>0</v>
      </c>
      <c r="L29" s="95">
        <f t="shared" si="4"/>
        <v>0</v>
      </c>
      <c r="M29" s="95">
        <f t="shared" si="4"/>
        <v>0</v>
      </c>
      <c r="N29" s="96">
        <f>N10</f>
        <v>24721.409999999996</v>
      </c>
      <c r="O29" s="57"/>
    </row>
    <row r="30" spans="1:15" x14ac:dyDescent="0.2">
      <c r="A30" s="97" t="s">
        <v>711</v>
      </c>
      <c r="B30" s="98">
        <f>B13+B12+B11</f>
        <v>136.94999999999999</v>
      </c>
      <c r="C30" s="98">
        <f>C13+C12+C11</f>
        <v>1853.22</v>
      </c>
      <c r="D30" s="98">
        <f>D13+D12+D11</f>
        <v>991.92</v>
      </c>
      <c r="E30" s="98">
        <f>E13+E12+E11</f>
        <v>1003.14</v>
      </c>
      <c r="F30" s="98">
        <f>F13+F12+F11</f>
        <v>959.84</v>
      </c>
      <c r="G30" s="98">
        <f t="shared" ref="G30:M30" si="5">G13+G12+G11</f>
        <v>966.4</v>
      </c>
      <c r="H30" s="98">
        <f t="shared" si="5"/>
        <v>994.45</v>
      </c>
      <c r="I30" s="98">
        <f t="shared" si="5"/>
        <v>987.59</v>
      </c>
      <c r="J30" s="98">
        <f t="shared" si="5"/>
        <v>990.42</v>
      </c>
      <c r="K30" s="98">
        <f t="shared" si="5"/>
        <v>968.81</v>
      </c>
      <c r="L30" s="98">
        <f t="shared" si="5"/>
        <v>925.56</v>
      </c>
      <c r="M30" s="98">
        <f t="shared" si="5"/>
        <v>934.04</v>
      </c>
      <c r="N30" s="99">
        <f>N13+N12+N11</f>
        <v>11712.34</v>
      </c>
      <c r="O30" s="24"/>
    </row>
    <row r="31" spans="1:15" x14ac:dyDescent="0.2">
      <c r="A31" s="62" t="s">
        <v>660</v>
      </c>
      <c r="B31" s="113">
        <f t="shared" ref="B31:G31" si="6">B28-(B30+B29)</f>
        <v>410.67000000000007</v>
      </c>
      <c r="C31" s="113">
        <f>C28-(C30+C29)</f>
        <v>1527.8799999999992</v>
      </c>
      <c r="D31" s="113">
        <f t="shared" si="6"/>
        <v>834.0200000000001</v>
      </c>
      <c r="E31" s="113">
        <f t="shared" si="6"/>
        <v>1223.1300000000006</v>
      </c>
      <c r="F31" s="113">
        <f t="shared" si="6"/>
        <v>1154.2499999999995</v>
      </c>
      <c r="G31" s="113">
        <f t="shared" si="6"/>
        <v>1085.7299999999996</v>
      </c>
      <c r="H31" s="113">
        <f t="shared" ref="H31:N31" si="7">H28-(H30+H29)</f>
        <v>1711.6499999999999</v>
      </c>
      <c r="I31" s="113">
        <f t="shared" si="7"/>
        <v>745.21999999999991</v>
      </c>
      <c r="J31" s="113">
        <f t="shared" si="7"/>
        <v>953.45000000000039</v>
      </c>
      <c r="K31" s="113">
        <f t="shared" si="7"/>
        <v>965.67000000000007</v>
      </c>
      <c r="L31" s="113">
        <f t="shared" si="7"/>
        <v>1154.23</v>
      </c>
      <c r="M31" s="113">
        <f t="shared" si="7"/>
        <v>2013.9</v>
      </c>
      <c r="N31" s="63">
        <f t="shared" si="7"/>
        <v>13779.800000000003</v>
      </c>
      <c r="O31" s="24"/>
    </row>
    <row r="32" spans="1:15" x14ac:dyDescent="0.2">
      <c r="A32" s="115" t="s">
        <v>815</v>
      </c>
      <c r="B32" s="69">
        <f>B28-B27</f>
        <v>11981.18</v>
      </c>
      <c r="C32" s="69">
        <f t="shared" ref="C32:M32" si="8">C28-C27</f>
        <v>3115.8299999999995</v>
      </c>
      <c r="D32" s="69">
        <f t="shared" si="8"/>
        <v>1720.69</v>
      </c>
      <c r="E32" s="69">
        <f t="shared" si="8"/>
        <v>2226.2700000000004</v>
      </c>
      <c r="F32" s="69">
        <f t="shared" si="8"/>
        <v>2114.0899999999997</v>
      </c>
      <c r="G32" s="69">
        <f t="shared" si="8"/>
        <v>13582.039999999999</v>
      </c>
      <c r="H32" s="69">
        <f t="shared" si="8"/>
        <v>2706.1</v>
      </c>
      <c r="I32" s="69">
        <f t="shared" si="8"/>
        <v>1532.81</v>
      </c>
      <c r="J32" s="69">
        <f t="shared" si="8"/>
        <v>1838.6200000000003</v>
      </c>
      <c r="K32" s="69">
        <f t="shared" si="8"/>
        <v>1200.8899999999999</v>
      </c>
      <c r="L32" s="69">
        <f t="shared" si="8"/>
        <v>2079.79</v>
      </c>
      <c r="M32" s="69">
        <f t="shared" si="8"/>
        <v>2787.63</v>
      </c>
      <c r="N32" s="116">
        <f>N28-N27</f>
        <v>46885.94</v>
      </c>
      <c r="O32" s="24"/>
    </row>
    <row r="33" spans="1:15" ht="19" customHeight="1" x14ac:dyDescent="0.2">
      <c r="A33" s="24"/>
      <c r="B33" s="24"/>
      <c r="C33" s="24"/>
      <c r="D33" s="24"/>
      <c r="E33" s="24"/>
      <c r="F33" s="24"/>
      <c r="G33" s="24"/>
      <c r="H33" s="32"/>
      <c r="I33" s="24"/>
      <c r="J33" s="24"/>
      <c r="K33" s="24"/>
      <c r="L33" s="24"/>
      <c r="M33" s="29"/>
      <c r="N33" s="7"/>
      <c r="O33" s="24"/>
    </row>
    <row r="34" spans="1:15" ht="24" x14ac:dyDescent="0.2">
      <c r="A34" s="70" t="s">
        <v>659</v>
      </c>
      <c r="B34" s="82">
        <f>YEAR(B36)</f>
        <v>2017</v>
      </c>
      <c r="C34" s="82">
        <f t="shared" ref="C34:M34" si="9">YEAR(C36)</f>
        <v>2017</v>
      </c>
      <c r="D34" s="82">
        <f t="shared" si="9"/>
        <v>2017</v>
      </c>
      <c r="E34" s="82">
        <f t="shared" si="9"/>
        <v>2017</v>
      </c>
      <c r="F34" s="82">
        <f t="shared" si="9"/>
        <v>2017</v>
      </c>
      <c r="G34" s="82">
        <f t="shared" si="9"/>
        <v>2018</v>
      </c>
      <c r="H34" s="82">
        <f t="shared" si="9"/>
        <v>2018</v>
      </c>
      <c r="I34" s="82">
        <f t="shared" si="9"/>
        <v>2018</v>
      </c>
      <c r="J34" s="82">
        <f t="shared" si="9"/>
        <v>2018</v>
      </c>
      <c r="K34" s="82">
        <f t="shared" si="9"/>
        <v>2018</v>
      </c>
      <c r="L34" s="82">
        <f t="shared" si="9"/>
        <v>2018</v>
      </c>
      <c r="M34" s="82">
        <f t="shared" si="9"/>
        <v>2018</v>
      </c>
      <c r="N34" s="71"/>
      <c r="O34" s="24"/>
    </row>
    <row r="35" spans="1:15" x14ac:dyDescent="0.2">
      <c r="A35" s="24"/>
      <c r="B35" s="82">
        <f>MONTH(B36)</f>
        <v>8</v>
      </c>
      <c r="C35" s="82">
        <f t="shared" ref="C35:M35" si="10">MONTH(C36)</f>
        <v>9</v>
      </c>
      <c r="D35" s="82">
        <f t="shared" si="10"/>
        <v>10</v>
      </c>
      <c r="E35" s="82">
        <f t="shared" si="10"/>
        <v>11</v>
      </c>
      <c r="F35" s="82">
        <f t="shared" si="10"/>
        <v>12</v>
      </c>
      <c r="G35" s="82">
        <f t="shared" si="10"/>
        <v>1</v>
      </c>
      <c r="H35" s="82">
        <f t="shared" si="10"/>
        <v>2</v>
      </c>
      <c r="I35" s="82">
        <f t="shared" si="10"/>
        <v>3</v>
      </c>
      <c r="J35" s="82">
        <f t="shared" si="10"/>
        <v>4</v>
      </c>
      <c r="K35" s="82">
        <f t="shared" si="10"/>
        <v>5</v>
      </c>
      <c r="L35" s="82">
        <f t="shared" si="10"/>
        <v>6</v>
      </c>
      <c r="M35" s="82">
        <f t="shared" si="10"/>
        <v>7</v>
      </c>
      <c r="N35" s="71"/>
      <c r="O35" s="24"/>
    </row>
    <row r="36" spans="1:15" ht="17" thickBot="1" x14ac:dyDescent="0.25">
      <c r="A36" s="59" t="s">
        <v>0</v>
      </c>
      <c r="B36" s="60">
        <v>42964</v>
      </c>
      <c r="C36" s="60">
        <v>42995</v>
      </c>
      <c r="D36" s="60">
        <v>43025</v>
      </c>
      <c r="E36" s="60">
        <v>43056</v>
      </c>
      <c r="F36" s="60">
        <v>43086</v>
      </c>
      <c r="G36" s="60">
        <v>43117</v>
      </c>
      <c r="H36" s="60">
        <v>43148</v>
      </c>
      <c r="I36" s="60">
        <v>43176</v>
      </c>
      <c r="J36" s="60">
        <v>43207</v>
      </c>
      <c r="K36" s="60">
        <v>43237</v>
      </c>
      <c r="L36" s="60">
        <v>43268</v>
      </c>
      <c r="M36" s="60">
        <v>43298</v>
      </c>
      <c r="N36" s="61" t="s">
        <v>510</v>
      </c>
      <c r="O36" s="24"/>
    </row>
    <row r="37" spans="1:15" ht="17" thickTop="1" x14ac:dyDescent="0.2">
      <c r="A37" s="104" t="s">
        <v>10</v>
      </c>
      <c r="B37" s="26">
        <f>SUMIFS('Detailed Expenses'!$E:$E, 'Detailed Expenses'!$F:$F, $A37, 'Detailed Expenses'!$B:$B, B$35, 'Detailed Expenses'!$A:$A, B$34)</f>
        <v>0</v>
      </c>
      <c r="C37" s="26">
        <f>SUMIFS('Detailed Expenses'!$E:$E, 'Detailed Expenses'!$F:$F, $A37, 'Detailed Expenses'!$B:$B, C$35, 'Detailed Expenses'!$A:$A, C$34)</f>
        <v>13444.14</v>
      </c>
      <c r="D37" s="26">
        <f>SUMIFS('Detailed Expenses'!$E:$E, 'Detailed Expenses'!$F:$F, $A37, 'Detailed Expenses'!$B:$B, D$35, 'Detailed Expenses'!$A:$A, D$34)</f>
        <v>0</v>
      </c>
      <c r="E37" s="26">
        <f>SUMIFS('Detailed Expenses'!$E:$E, 'Detailed Expenses'!$F:$F, $A37, 'Detailed Expenses'!$B:$B, E$35, 'Detailed Expenses'!$A:$A, E$34)</f>
        <v>0</v>
      </c>
      <c r="F37" s="26">
        <f>SUMIFS('Detailed Expenses'!$E:$E, 'Detailed Expenses'!$F:$F, $A37, 'Detailed Expenses'!$B:$B, F$35, 'Detailed Expenses'!$A:$A, F$34)</f>
        <v>0</v>
      </c>
      <c r="G37" s="26">
        <f>SUMIFS('Detailed Expenses'!$E:$E, 'Detailed Expenses'!$F:$F, $A37, 'Detailed Expenses'!$B:$B, G$35, 'Detailed Expenses'!$A:$A, G$34)</f>
        <v>12794.4</v>
      </c>
      <c r="H37" s="26">
        <f>SUMIFS('Detailed Expenses'!$E:$E, 'Detailed Expenses'!$F:$F, $A37, 'Detailed Expenses'!$B:$B, H$35, 'Detailed Expenses'!$A:$A, H$34)</f>
        <v>0</v>
      </c>
      <c r="I37" s="26">
        <f>SUMIFS('Detailed Expenses'!$E:$E, 'Detailed Expenses'!$F:$F, $A37, 'Detailed Expenses'!$B:$B, I$35, 'Detailed Expenses'!$A:$A, I$34)</f>
        <v>0</v>
      </c>
      <c r="J37" s="26">
        <f>SUMIFS('Detailed Expenses'!$E:$E, 'Detailed Expenses'!$F:$F, $A37, 'Detailed Expenses'!$B:$B, J$35, 'Detailed Expenses'!$A:$A, J$34)</f>
        <v>0</v>
      </c>
      <c r="K37" s="26">
        <f>SUMIFS('Detailed Expenses'!$E:$E, 'Detailed Expenses'!$F:$F, $A37, 'Detailed Expenses'!$B:$B, K$35, 'Detailed Expenses'!$A:$A, K$34)</f>
        <v>0</v>
      </c>
      <c r="L37" s="26">
        <f>SUMIFS('Detailed Expenses'!$E:$E, 'Detailed Expenses'!$F:$F, $A37, 'Detailed Expenses'!$B:$B, L$35, 'Detailed Expenses'!$A:$A, L$34)</f>
        <v>0</v>
      </c>
      <c r="M37" s="26">
        <f>SUMIFS('Detailed Expenses'!$E:$E, 'Detailed Expenses'!$F:$F, $A37, 'Detailed Expenses'!$B:$B, M$35, 'Detailed Expenses'!$A:$A, M$34)</f>
        <v>0</v>
      </c>
      <c r="N37" s="68">
        <f t="shared" ref="N37:N55" si="11">SUM(B37:M37)</f>
        <v>26238.54</v>
      </c>
      <c r="O37" s="24"/>
    </row>
    <row r="38" spans="1:15" x14ac:dyDescent="0.2">
      <c r="A38" s="62" t="s">
        <v>198</v>
      </c>
      <c r="B38" s="26">
        <f>SUMIFS('Detailed Expenses'!$E:$E, 'Detailed Expenses'!$F:$F, $A38, 'Detailed Expenses'!$B:$B, B$35, 'Detailed Expenses'!$A:$A, B$34)</f>
        <v>895</v>
      </c>
      <c r="C38" s="26">
        <f>SUMIFS('Detailed Expenses'!$E:$E, 'Detailed Expenses'!$F:$F, $A38, 'Detailed Expenses'!$B:$B, C$35, 'Detailed Expenses'!$A:$A, C$34)</f>
        <v>895</v>
      </c>
      <c r="D38" s="26">
        <f>SUMIFS('Detailed Expenses'!$E:$E, 'Detailed Expenses'!$F:$F, $A38, 'Detailed Expenses'!$B:$B, D$35, 'Detailed Expenses'!$A:$A, D$34)</f>
        <v>895</v>
      </c>
      <c r="E38" s="26">
        <f>SUMIFS('Detailed Expenses'!$E:$E, 'Detailed Expenses'!$F:$F, $A38, 'Detailed Expenses'!$B:$B, E$35, 'Detailed Expenses'!$A:$A, E$34)</f>
        <v>895</v>
      </c>
      <c r="F38" s="26">
        <f>SUMIFS('Detailed Expenses'!$E:$E, 'Detailed Expenses'!$F:$F, $A38, 'Detailed Expenses'!$B:$B, F$35, 'Detailed Expenses'!$A:$A, F$34)</f>
        <v>895</v>
      </c>
      <c r="G38" s="26">
        <f>SUMIFS('Detailed Expenses'!$E:$E, 'Detailed Expenses'!$F:$F, $A38, 'Detailed Expenses'!$B:$B, G$35, 'Detailed Expenses'!$A:$A, G$34)</f>
        <v>895</v>
      </c>
      <c r="H38" s="26">
        <f>SUMIFS('Detailed Expenses'!$E:$E, 'Detailed Expenses'!$F:$F, $A38, 'Detailed Expenses'!$B:$B, H$35, 'Detailed Expenses'!$A:$A, H$34)</f>
        <v>895</v>
      </c>
      <c r="I38" s="26">
        <f>SUMIFS('Detailed Expenses'!$E:$E, 'Detailed Expenses'!$F:$F, $A38, 'Detailed Expenses'!$B:$B, I$35, 'Detailed Expenses'!$A:$A, I$34)</f>
        <v>895</v>
      </c>
      <c r="J38" s="26">
        <f>SUMIFS('Detailed Expenses'!$E:$E, 'Detailed Expenses'!$F:$F, $A38, 'Detailed Expenses'!$B:$B, J$35, 'Detailed Expenses'!$A:$A, J$34)</f>
        <v>1790</v>
      </c>
      <c r="K38" s="26">
        <f>SUMIFS('Detailed Expenses'!$E:$E, 'Detailed Expenses'!$F:$F, $A38, 'Detailed Expenses'!$B:$B, K$35, 'Detailed Expenses'!$A:$A, K$34)</f>
        <v>0</v>
      </c>
      <c r="L38" s="26">
        <f>SUMIFS('Detailed Expenses'!$E:$E, 'Detailed Expenses'!$F:$F, $A38, 'Detailed Expenses'!$B:$B, L$35, 'Detailed Expenses'!$A:$A, L$34)</f>
        <v>0</v>
      </c>
      <c r="M38" s="26">
        <f>SUMIFS('Detailed Expenses'!$E:$E, 'Detailed Expenses'!$F:$F, $A38, 'Detailed Expenses'!$B:$B, M$35, 'Detailed Expenses'!$A:$A, M$34)</f>
        <v>0</v>
      </c>
      <c r="N38" s="63">
        <f t="shared" si="11"/>
        <v>8950</v>
      </c>
    </row>
    <row r="39" spans="1:15" x14ac:dyDescent="0.2">
      <c r="A39" s="62" t="s">
        <v>9</v>
      </c>
      <c r="B39" s="26">
        <f>SUMIFS('Detailed Expenses'!$E:$E, 'Detailed Expenses'!$F:$F, $A39, 'Detailed Expenses'!$B:$B, B$35, 'Detailed Expenses'!$A:$A, B$34)</f>
        <v>0</v>
      </c>
      <c r="C39" s="26">
        <f>SUMIFS('Detailed Expenses'!$E:$E, 'Detailed Expenses'!$F:$F, $A39, 'Detailed Expenses'!$B:$B, C$35, 'Detailed Expenses'!$A:$A, C$34)</f>
        <v>0</v>
      </c>
      <c r="D39" s="26">
        <f>SUMIFS('Detailed Expenses'!$E:$E, 'Detailed Expenses'!$F:$F, $A39, 'Detailed Expenses'!$B:$B, D$35, 'Detailed Expenses'!$A:$A, D$34)</f>
        <v>0</v>
      </c>
      <c r="E39" s="26">
        <f>SUMIFS('Detailed Expenses'!$E:$E, 'Detailed Expenses'!$F:$F, $A39, 'Detailed Expenses'!$B:$B, E$35, 'Detailed Expenses'!$A:$A, E$34)</f>
        <v>0</v>
      </c>
      <c r="F39" s="26">
        <f>SUMIFS('Detailed Expenses'!$E:$E, 'Detailed Expenses'!$F:$F, $A39, 'Detailed Expenses'!$B:$B, F$35, 'Detailed Expenses'!$A:$A, F$34)</f>
        <v>0</v>
      </c>
      <c r="G39" s="26">
        <f>SUMIFS('Detailed Expenses'!$E:$E, 'Detailed Expenses'!$F:$F, $A39, 'Detailed Expenses'!$B:$B, G$35, 'Detailed Expenses'!$A:$A, G$34)</f>
        <v>0</v>
      </c>
      <c r="H39" s="26">
        <f>SUMIFS('Detailed Expenses'!$E:$E, 'Detailed Expenses'!$F:$F, $A39, 'Detailed Expenses'!$B:$B, H$35, 'Detailed Expenses'!$A:$A, H$34)</f>
        <v>0</v>
      </c>
      <c r="I39" s="26">
        <f>SUMIFS('Detailed Expenses'!$E:$E, 'Detailed Expenses'!$F:$F, $A39, 'Detailed Expenses'!$B:$B, I$35, 'Detailed Expenses'!$A:$A, I$34)</f>
        <v>0</v>
      </c>
      <c r="J39" s="26">
        <f>SUMIFS('Detailed Expenses'!$E:$E, 'Detailed Expenses'!$F:$F, $A39, 'Detailed Expenses'!$B:$B, J$35, 'Detailed Expenses'!$A:$A, J$34)</f>
        <v>0</v>
      </c>
      <c r="K39" s="26">
        <f>SUMIFS('Detailed Expenses'!$E:$E, 'Detailed Expenses'!$F:$F, $A39, 'Detailed Expenses'!$B:$B, K$35, 'Detailed Expenses'!$A:$A, K$34)</f>
        <v>0</v>
      </c>
      <c r="L39" s="26">
        <f>SUMIFS('Detailed Expenses'!$E:$E, 'Detailed Expenses'!$F:$F, $A39, 'Detailed Expenses'!$B:$B, L$35, 'Detailed Expenses'!$A:$A, L$34)</f>
        <v>0</v>
      </c>
      <c r="M39" s="26">
        <f>SUMIFS('Detailed Expenses'!$E:$E, 'Detailed Expenses'!$F:$F, $A39, 'Detailed Expenses'!$B:$B, M$35, 'Detailed Expenses'!$A:$A, M$34)</f>
        <v>0</v>
      </c>
      <c r="N39" s="63">
        <f t="shared" si="11"/>
        <v>0</v>
      </c>
    </row>
    <row r="40" spans="1:15" x14ac:dyDescent="0.2">
      <c r="A40" s="64" t="s">
        <v>2</v>
      </c>
      <c r="B40" s="26">
        <f>SUMIFS('Detailed Expenses'!$E:$E, 'Detailed Expenses'!$F:$F, $A40, 'Detailed Expenses'!$B:$B, B$35, 'Detailed Expenses'!$A:$A, B$34)</f>
        <v>39.04</v>
      </c>
      <c r="C40" s="26">
        <f>SUMIFS('Detailed Expenses'!$E:$E, 'Detailed Expenses'!$F:$F, $A40, 'Detailed Expenses'!$B:$B, C$35, 'Detailed Expenses'!$A:$A, C$34)</f>
        <v>39.040000000000006</v>
      </c>
      <c r="D40" s="26">
        <f>SUMIFS('Detailed Expenses'!$E:$E, 'Detailed Expenses'!$F:$F, $A40, 'Detailed Expenses'!$B:$B, D$35, 'Detailed Expenses'!$A:$A, D$34)</f>
        <v>39.040000000000006</v>
      </c>
      <c r="E40" s="26">
        <f>SUMIFS('Detailed Expenses'!$E:$E, 'Detailed Expenses'!$F:$F, $A40, 'Detailed Expenses'!$B:$B, E$35, 'Detailed Expenses'!$A:$A, E$34)</f>
        <v>39.040000000000006</v>
      </c>
      <c r="F40" s="26">
        <f>SUMIFS('Detailed Expenses'!$E:$E, 'Detailed Expenses'!$F:$F, $A40, 'Detailed Expenses'!$B:$B, F$35, 'Detailed Expenses'!$A:$A, F$34)</f>
        <v>39.040000000000006</v>
      </c>
      <c r="G40" s="26">
        <f>SUMIFS('Detailed Expenses'!$E:$E, 'Detailed Expenses'!$F:$F, $A40, 'Detailed Expenses'!$B:$B, G$35, 'Detailed Expenses'!$A:$A, G$34)</f>
        <v>39.040000000000006</v>
      </c>
      <c r="H40" s="26">
        <f>SUMIFS('Detailed Expenses'!$E:$E, 'Detailed Expenses'!$F:$F, $A40, 'Detailed Expenses'!$B:$B, H$35, 'Detailed Expenses'!$A:$A, H$34)</f>
        <v>39.040000000000006</v>
      </c>
      <c r="I40" s="26">
        <f>SUMIFS('Detailed Expenses'!$E:$E, 'Detailed Expenses'!$F:$F, $A40, 'Detailed Expenses'!$B:$B, I$35, 'Detailed Expenses'!$A:$A, I$34)</f>
        <v>39.040000000000006</v>
      </c>
      <c r="J40" s="26">
        <f>SUMIFS('Detailed Expenses'!$E:$E, 'Detailed Expenses'!$F:$F, $A40, 'Detailed Expenses'!$B:$B, J$35, 'Detailed Expenses'!$A:$A, J$34)</f>
        <v>44.69</v>
      </c>
      <c r="K40" s="26">
        <f>SUMIFS('Detailed Expenses'!$E:$E, 'Detailed Expenses'!$F:$F, $A40, 'Detailed Expenses'!$B:$B, K$35, 'Detailed Expenses'!$A:$A, K$34)</f>
        <v>0</v>
      </c>
      <c r="L40" s="26">
        <f>SUMIFS('Detailed Expenses'!$E:$E, 'Detailed Expenses'!$F:$F, $A40, 'Detailed Expenses'!$B:$B, L$35, 'Detailed Expenses'!$A:$A, L$34)</f>
        <v>0</v>
      </c>
      <c r="M40" s="26">
        <f>SUMIFS('Detailed Expenses'!$E:$E, 'Detailed Expenses'!$F:$F, $A40, 'Detailed Expenses'!$B:$B, M$35, 'Detailed Expenses'!$A:$A, M$34)</f>
        <v>0</v>
      </c>
      <c r="N40" s="63">
        <f t="shared" si="11"/>
        <v>357.0100000000001</v>
      </c>
    </row>
    <row r="41" spans="1:15" x14ac:dyDescent="0.2">
      <c r="A41" s="64" t="s">
        <v>6</v>
      </c>
      <c r="B41" s="26">
        <f>SUMIFS('Detailed Expenses'!$E:$E, 'Detailed Expenses'!$F:$F, $A41, 'Detailed Expenses'!$B:$B, B$35, 'Detailed Expenses'!$A:$A, B$34)</f>
        <v>48.37</v>
      </c>
      <c r="C41" s="26">
        <f>SUMIFS('Detailed Expenses'!$E:$E, 'Detailed Expenses'!$F:$F, $A41, 'Detailed Expenses'!$B:$B, C$35, 'Detailed Expenses'!$A:$A, C$34)</f>
        <v>274.17999999999995</v>
      </c>
      <c r="D41" s="26">
        <f>SUMIFS('Detailed Expenses'!$E:$E, 'Detailed Expenses'!$F:$F, $A41, 'Detailed Expenses'!$B:$B, D$35, 'Detailed Expenses'!$A:$A, D$34)</f>
        <v>172.93</v>
      </c>
      <c r="E41" s="26">
        <f>SUMIFS('Detailed Expenses'!$E:$E, 'Detailed Expenses'!$F:$F, $A41, 'Detailed Expenses'!$B:$B, E$35, 'Detailed Expenses'!$A:$A, E$34)</f>
        <v>130.69</v>
      </c>
      <c r="F41" s="26">
        <f>SUMIFS('Detailed Expenses'!$E:$E, 'Detailed Expenses'!$F:$F, $A41, 'Detailed Expenses'!$B:$B, F$35, 'Detailed Expenses'!$A:$A, F$34)</f>
        <v>83.74</v>
      </c>
      <c r="G41" s="26">
        <f>SUMIFS('Detailed Expenses'!$E:$E, 'Detailed Expenses'!$F:$F, $A41, 'Detailed Expenses'!$B:$B, G$35, 'Detailed Expenses'!$A:$A, G$34)</f>
        <v>356.54</v>
      </c>
      <c r="H41" s="26">
        <f>SUMIFS('Detailed Expenses'!$E:$E, 'Detailed Expenses'!$F:$F, $A41, 'Detailed Expenses'!$B:$B, H$35, 'Detailed Expenses'!$A:$A, H$34)</f>
        <v>141.02999999999997</v>
      </c>
      <c r="I41" s="26">
        <f>SUMIFS('Detailed Expenses'!$E:$E, 'Detailed Expenses'!$F:$F, $A41, 'Detailed Expenses'!$B:$B, I$35, 'Detailed Expenses'!$A:$A, I$34)</f>
        <v>137.02000000000001</v>
      </c>
      <c r="J41" s="26">
        <f>SUMIFS('Detailed Expenses'!$E:$E, 'Detailed Expenses'!$F:$F, $A41, 'Detailed Expenses'!$B:$B, J$35, 'Detailed Expenses'!$A:$A, J$34)</f>
        <v>273.95</v>
      </c>
      <c r="K41" s="26">
        <f>SUMIFS('Detailed Expenses'!$E:$E, 'Detailed Expenses'!$F:$F, $A41, 'Detailed Expenses'!$B:$B, K$35, 'Detailed Expenses'!$A:$A, K$34)</f>
        <v>0</v>
      </c>
      <c r="L41" s="26">
        <f>SUMIFS('Detailed Expenses'!$E:$E, 'Detailed Expenses'!$F:$F, $A41, 'Detailed Expenses'!$B:$B, L$35, 'Detailed Expenses'!$A:$A, L$34)</f>
        <v>0</v>
      </c>
      <c r="M41" s="26">
        <f>SUMIFS('Detailed Expenses'!$E:$E, 'Detailed Expenses'!$F:$F, $A41, 'Detailed Expenses'!$B:$B, M$35, 'Detailed Expenses'!$A:$A, M$34)</f>
        <v>0</v>
      </c>
      <c r="N41" s="63">
        <f t="shared" si="11"/>
        <v>1618.45</v>
      </c>
    </row>
    <row r="42" spans="1:15" x14ac:dyDescent="0.2">
      <c r="A42" s="62" t="s">
        <v>8</v>
      </c>
      <c r="B42" s="26">
        <f>SUMIFS('Detailed Expenses'!$E:$E, 'Detailed Expenses'!$F:$F, $A42, 'Detailed Expenses'!$B:$B, B$35, 'Detailed Expenses'!$A:$A, B$34)</f>
        <v>471.85</v>
      </c>
      <c r="C42" s="26">
        <f>SUMIFS('Detailed Expenses'!$E:$E, 'Detailed Expenses'!$F:$F, $A42, 'Detailed Expenses'!$B:$B, C$35, 'Detailed Expenses'!$A:$A, C$34)</f>
        <v>164.10000000000002</v>
      </c>
      <c r="D42" s="26">
        <f>SUMIFS('Detailed Expenses'!$E:$E, 'Detailed Expenses'!$F:$F, $A42, 'Detailed Expenses'!$B:$B, D$35, 'Detailed Expenses'!$A:$A, D$34)</f>
        <v>245.54</v>
      </c>
      <c r="E42" s="26">
        <f>SUMIFS('Detailed Expenses'!$E:$E, 'Detailed Expenses'!$F:$F, $A42, 'Detailed Expenses'!$B:$B, E$35, 'Detailed Expenses'!$A:$A, E$34)</f>
        <v>417.08</v>
      </c>
      <c r="F42" s="26">
        <f>SUMIFS('Detailed Expenses'!$E:$E, 'Detailed Expenses'!$F:$F, $A42, 'Detailed Expenses'!$B:$B, F$35, 'Detailed Expenses'!$A:$A, F$34)</f>
        <v>381.33</v>
      </c>
      <c r="G42" s="26">
        <f>SUMIFS('Detailed Expenses'!$E:$E, 'Detailed Expenses'!$F:$F, $A42, 'Detailed Expenses'!$B:$B, G$35, 'Detailed Expenses'!$A:$A, G$34)</f>
        <v>565.19000000000017</v>
      </c>
      <c r="H42" s="26">
        <f>SUMIFS('Detailed Expenses'!$E:$E, 'Detailed Expenses'!$F:$F, $A42, 'Detailed Expenses'!$B:$B, H$35, 'Detailed Expenses'!$A:$A, H$34)</f>
        <v>747.20999999999992</v>
      </c>
      <c r="I42" s="26">
        <f>SUMIFS('Detailed Expenses'!$E:$E, 'Detailed Expenses'!$F:$F, $A42, 'Detailed Expenses'!$B:$B, I$35, 'Detailed Expenses'!$A:$A, I$34)</f>
        <v>495.17999999999995</v>
      </c>
      <c r="J42" s="26">
        <f>SUMIFS('Detailed Expenses'!$E:$E, 'Detailed Expenses'!$F:$F, $A42, 'Detailed Expenses'!$B:$B, J$35, 'Detailed Expenses'!$A:$A, J$34)</f>
        <v>581.94999999999993</v>
      </c>
      <c r="K42" s="26">
        <f>SUMIFS('Detailed Expenses'!$E:$E, 'Detailed Expenses'!$F:$F, $A42, 'Detailed Expenses'!$B:$B, K$35, 'Detailed Expenses'!$A:$A, K$34)</f>
        <v>39.349999999999994</v>
      </c>
      <c r="L42" s="26">
        <f>SUMIFS('Detailed Expenses'!$E:$E, 'Detailed Expenses'!$F:$F, $A42, 'Detailed Expenses'!$B:$B, L$35, 'Detailed Expenses'!$A:$A, L$34)</f>
        <v>0</v>
      </c>
      <c r="M42" s="26">
        <f>SUMIFS('Detailed Expenses'!$E:$E, 'Detailed Expenses'!$F:$F, $A42, 'Detailed Expenses'!$B:$B, M$35, 'Detailed Expenses'!$A:$A, M$34)</f>
        <v>0</v>
      </c>
      <c r="N42" s="63">
        <f t="shared" si="11"/>
        <v>4108.78</v>
      </c>
    </row>
    <row r="43" spans="1:15" x14ac:dyDescent="0.2">
      <c r="A43" s="64" t="s">
        <v>78</v>
      </c>
      <c r="B43" s="26">
        <f>SUMIFS('Detailed Expenses'!$E:$E, 'Detailed Expenses'!$F:$F, $A43, 'Detailed Expenses'!$B:$B, B$35, 'Detailed Expenses'!$A:$A, B$34)</f>
        <v>10.4</v>
      </c>
      <c r="C43" s="26">
        <f>SUMIFS('Detailed Expenses'!$E:$E, 'Detailed Expenses'!$F:$F, $A43, 'Detailed Expenses'!$B:$B, C$35, 'Detailed Expenses'!$A:$A, C$34)</f>
        <v>25.650000000000002</v>
      </c>
      <c r="D43" s="26">
        <f>SUMIFS('Detailed Expenses'!$E:$E, 'Detailed Expenses'!$F:$F, $A43, 'Detailed Expenses'!$B:$B, D$35, 'Detailed Expenses'!$A:$A, D$34)</f>
        <v>23.57</v>
      </c>
      <c r="E43" s="26">
        <f>SUMIFS('Detailed Expenses'!$E:$E, 'Detailed Expenses'!$F:$F, $A43, 'Detailed Expenses'!$B:$B, E$35, 'Detailed Expenses'!$A:$A, E$34)</f>
        <v>29.030000000000008</v>
      </c>
      <c r="F43" s="26">
        <f>SUMIFS('Detailed Expenses'!$E:$E, 'Detailed Expenses'!$F:$F, $A43, 'Detailed Expenses'!$B:$B, F$35, 'Detailed Expenses'!$A:$A, F$34)</f>
        <v>20.870000000000005</v>
      </c>
      <c r="G43" s="26">
        <f>SUMIFS('Detailed Expenses'!$E:$E, 'Detailed Expenses'!$F:$F, $A43, 'Detailed Expenses'!$B:$B, G$35, 'Detailed Expenses'!$A:$A, G$34)</f>
        <v>27.880000000000003</v>
      </c>
      <c r="H43" s="26">
        <f>SUMIFS('Detailed Expenses'!$E:$E, 'Detailed Expenses'!$F:$F, $A43, 'Detailed Expenses'!$B:$B, H$35, 'Detailed Expenses'!$A:$A, H$34)</f>
        <v>12.160000000000002</v>
      </c>
      <c r="I43" s="26">
        <f>SUMIFS('Detailed Expenses'!$E:$E, 'Detailed Expenses'!$F:$F, $A43, 'Detailed Expenses'!$B:$B, I$35, 'Detailed Expenses'!$A:$A, I$34)</f>
        <v>16.87</v>
      </c>
      <c r="J43" s="26">
        <f>SUMIFS('Detailed Expenses'!$E:$E, 'Detailed Expenses'!$F:$F, $A43, 'Detailed Expenses'!$B:$B, J$35, 'Detailed Expenses'!$A:$A, J$34)</f>
        <v>17.510000000000002</v>
      </c>
      <c r="K43" s="26">
        <f>SUMIFS('Detailed Expenses'!$E:$E, 'Detailed Expenses'!$F:$F, $A43, 'Detailed Expenses'!$B:$B, K$35, 'Detailed Expenses'!$A:$A, K$34)</f>
        <v>1.46</v>
      </c>
      <c r="L43" s="26">
        <f>SUMIFS('Detailed Expenses'!$E:$E, 'Detailed Expenses'!$F:$F, $A43, 'Detailed Expenses'!$B:$B, L$35, 'Detailed Expenses'!$A:$A, L$34)</f>
        <v>0</v>
      </c>
      <c r="M43" s="26">
        <f>SUMIFS('Detailed Expenses'!$E:$E, 'Detailed Expenses'!$F:$F, $A43, 'Detailed Expenses'!$B:$B, M$35, 'Detailed Expenses'!$A:$A, M$34)</f>
        <v>0</v>
      </c>
      <c r="N43" s="63">
        <f t="shared" si="11"/>
        <v>185.4</v>
      </c>
    </row>
    <row r="44" spans="1:15" x14ac:dyDescent="0.2">
      <c r="A44" s="62" t="s">
        <v>28</v>
      </c>
      <c r="B44" s="26">
        <f>SUMIFS('Detailed Expenses'!$E:$E, 'Detailed Expenses'!$F:$F, $A44, 'Detailed Expenses'!$B:$B, B$35, 'Detailed Expenses'!$A:$A, B$34)</f>
        <v>164.02</v>
      </c>
      <c r="C44" s="26">
        <f>SUMIFS('Detailed Expenses'!$E:$E, 'Detailed Expenses'!$F:$F, $A44, 'Detailed Expenses'!$B:$B, C$35, 'Detailed Expenses'!$A:$A, C$34)</f>
        <v>22</v>
      </c>
      <c r="D44" s="26">
        <f>SUMIFS('Detailed Expenses'!$E:$E, 'Detailed Expenses'!$F:$F, $A44, 'Detailed Expenses'!$B:$B, D$35, 'Detailed Expenses'!$A:$A, D$34)</f>
        <v>52.83</v>
      </c>
      <c r="E44" s="26">
        <f>SUMIFS('Detailed Expenses'!$E:$E, 'Detailed Expenses'!$F:$F, $A44, 'Detailed Expenses'!$B:$B, E$35, 'Detailed Expenses'!$A:$A, E$34)</f>
        <v>98.05</v>
      </c>
      <c r="F44" s="26">
        <f>SUMIFS('Detailed Expenses'!$E:$E, 'Detailed Expenses'!$F:$F, $A44, 'Detailed Expenses'!$B:$B, F$35, 'Detailed Expenses'!$A:$A, F$34)</f>
        <v>48.010000000000005</v>
      </c>
      <c r="G44" s="26">
        <f>SUMIFS('Detailed Expenses'!$E:$E, 'Detailed Expenses'!$F:$F, $A44, 'Detailed Expenses'!$B:$B, G$35, 'Detailed Expenses'!$A:$A, G$34)</f>
        <v>81.16</v>
      </c>
      <c r="H44" s="26">
        <f>SUMIFS('Detailed Expenses'!$E:$E, 'Detailed Expenses'!$F:$F, $A44, 'Detailed Expenses'!$B:$B, H$35, 'Detailed Expenses'!$A:$A, H$34)</f>
        <v>39.03</v>
      </c>
      <c r="I44" s="26">
        <f>SUMIFS('Detailed Expenses'!$E:$E, 'Detailed Expenses'!$F:$F, $A44, 'Detailed Expenses'!$B:$B, I$35, 'Detailed Expenses'!$A:$A, I$34)</f>
        <v>44.14</v>
      </c>
      <c r="J44" s="26">
        <f>SUMIFS('Detailed Expenses'!$E:$E, 'Detailed Expenses'!$F:$F, $A44, 'Detailed Expenses'!$B:$B, J$35, 'Detailed Expenses'!$A:$A, J$34)</f>
        <v>35.340000000000003</v>
      </c>
      <c r="K44" s="26">
        <f>SUMIFS('Detailed Expenses'!$E:$E, 'Detailed Expenses'!$F:$F, $A44, 'Detailed Expenses'!$B:$B, K$35, 'Detailed Expenses'!$A:$A, K$34)</f>
        <v>0</v>
      </c>
      <c r="L44" s="26">
        <f>SUMIFS('Detailed Expenses'!$E:$E, 'Detailed Expenses'!$F:$F, $A44, 'Detailed Expenses'!$B:$B, L$35, 'Detailed Expenses'!$A:$A, L$34)</f>
        <v>0</v>
      </c>
      <c r="M44" s="26">
        <f>SUMIFS('Detailed Expenses'!$E:$E, 'Detailed Expenses'!$F:$F, $A44, 'Detailed Expenses'!$B:$B, M$35, 'Detailed Expenses'!$A:$A, M$34)</f>
        <v>0</v>
      </c>
      <c r="N44" s="63">
        <f t="shared" si="11"/>
        <v>584.58000000000004</v>
      </c>
    </row>
    <row r="45" spans="1:15" x14ac:dyDescent="0.2">
      <c r="A45" s="62" t="s">
        <v>5</v>
      </c>
      <c r="B45" s="26">
        <f>SUMIFS('Detailed Expenses'!$E:$E, 'Detailed Expenses'!$F:$F, $A45, 'Detailed Expenses'!$B:$B, B$35, 'Detailed Expenses'!$A:$A, B$34)</f>
        <v>0</v>
      </c>
      <c r="C45" s="26">
        <f>SUMIFS('Detailed Expenses'!$E:$E, 'Detailed Expenses'!$F:$F, $A45, 'Detailed Expenses'!$B:$B, C$35, 'Detailed Expenses'!$A:$A, C$34)</f>
        <v>73.78</v>
      </c>
      <c r="D45" s="26">
        <f>SUMIFS('Detailed Expenses'!$E:$E, 'Detailed Expenses'!$F:$F, $A45, 'Detailed Expenses'!$B:$B, D$35, 'Detailed Expenses'!$A:$A, D$34)</f>
        <v>41.41</v>
      </c>
      <c r="E45" s="26">
        <f>SUMIFS('Detailed Expenses'!$E:$E, 'Detailed Expenses'!$F:$F, $A45, 'Detailed Expenses'!$B:$B, E$35, 'Detailed Expenses'!$A:$A, E$34)</f>
        <v>20</v>
      </c>
      <c r="F45" s="26">
        <f>SUMIFS('Detailed Expenses'!$E:$E, 'Detailed Expenses'!$F:$F, $A45, 'Detailed Expenses'!$B:$B, F$35, 'Detailed Expenses'!$A:$A, F$34)</f>
        <v>222.06</v>
      </c>
      <c r="G45" s="26">
        <f>SUMIFS('Detailed Expenses'!$E:$E, 'Detailed Expenses'!$F:$F, $A45, 'Detailed Expenses'!$B:$B, G$35, 'Detailed Expenses'!$A:$A, G$34)</f>
        <v>0</v>
      </c>
      <c r="H45" s="26">
        <f>SUMIFS('Detailed Expenses'!$E:$E, 'Detailed Expenses'!$F:$F, $A45, 'Detailed Expenses'!$B:$B, H$35, 'Detailed Expenses'!$A:$A, H$34)</f>
        <v>5</v>
      </c>
      <c r="I45" s="26">
        <f>SUMIFS('Detailed Expenses'!$E:$E, 'Detailed Expenses'!$F:$F, $A45, 'Detailed Expenses'!$B:$B, I$35, 'Detailed Expenses'!$A:$A, I$34)</f>
        <v>106.27</v>
      </c>
      <c r="J45" s="26">
        <f>SUMIFS('Detailed Expenses'!$E:$E, 'Detailed Expenses'!$F:$F, $A45, 'Detailed Expenses'!$B:$B, J$35, 'Detailed Expenses'!$A:$A, J$34)</f>
        <v>14.879999999999999</v>
      </c>
      <c r="K45" s="26">
        <f>SUMIFS('Detailed Expenses'!$E:$E, 'Detailed Expenses'!$F:$F, $A45, 'Detailed Expenses'!$B:$B, K$35, 'Detailed Expenses'!$A:$A, K$34)</f>
        <v>0</v>
      </c>
      <c r="L45" s="26">
        <f>SUMIFS('Detailed Expenses'!$E:$E, 'Detailed Expenses'!$F:$F, $A45, 'Detailed Expenses'!$B:$B, L$35, 'Detailed Expenses'!$A:$A, L$34)</f>
        <v>0</v>
      </c>
      <c r="M45" s="26">
        <f>SUMIFS('Detailed Expenses'!$E:$E, 'Detailed Expenses'!$F:$F, $A45, 'Detailed Expenses'!$B:$B, M$35, 'Detailed Expenses'!$A:$A, M$34)</f>
        <v>0</v>
      </c>
      <c r="N45" s="63">
        <f t="shared" si="11"/>
        <v>483.4</v>
      </c>
    </row>
    <row r="46" spans="1:15" x14ac:dyDescent="0.2">
      <c r="A46" s="62" t="s">
        <v>3</v>
      </c>
      <c r="B46" s="26">
        <f>SUMIFS('Detailed Expenses'!$E:$E, 'Detailed Expenses'!$F:$F, $A46, 'Detailed Expenses'!$B:$B, B$35, 'Detailed Expenses'!$A:$A, B$34)</f>
        <v>25.32</v>
      </c>
      <c r="C46" s="26">
        <f>SUMIFS('Detailed Expenses'!$E:$E, 'Detailed Expenses'!$F:$F, $A46, 'Detailed Expenses'!$B:$B, C$35, 'Detailed Expenses'!$A:$A, C$34)</f>
        <v>25.32</v>
      </c>
      <c r="D46" s="26">
        <f>SUMIFS('Detailed Expenses'!$E:$E, 'Detailed Expenses'!$F:$F, $A46, 'Detailed Expenses'!$B:$B, D$35, 'Detailed Expenses'!$A:$A, D$34)</f>
        <v>25.32</v>
      </c>
      <c r="E46" s="26">
        <f>SUMIFS('Detailed Expenses'!$E:$E, 'Detailed Expenses'!$F:$F, $A46, 'Detailed Expenses'!$B:$B, E$35, 'Detailed Expenses'!$A:$A, E$34)</f>
        <v>4.99</v>
      </c>
      <c r="F46" s="26">
        <f>SUMIFS('Detailed Expenses'!$E:$E, 'Detailed Expenses'!$F:$F, $A46, 'Detailed Expenses'!$B:$B, F$35, 'Detailed Expenses'!$A:$A, F$34)</f>
        <v>4.99</v>
      </c>
      <c r="G46" s="26">
        <f>SUMIFS('Detailed Expenses'!$E:$E, 'Detailed Expenses'!$F:$F, $A46, 'Detailed Expenses'!$B:$B, G$35, 'Detailed Expenses'!$A:$A, G$34)</f>
        <v>4.99</v>
      </c>
      <c r="H46" s="26">
        <f>SUMIFS('Detailed Expenses'!$E:$E, 'Detailed Expenses'!$F:$F, $A46, 'Detailed Expenses'!$B:$B, H$35, 'Detailed Expenses'!$A:$A, H$34)</f>
        <v>4.99</v>
      </c>
      <c r="I46" s="26">
        <f>SUMIFS('Detailed Expenses'!$E:$E, 'Detailed Expenses'!$F:$F, $A46, 'Detailed Expenses'!$B:$B, I$35, 'Detailed Expenses'!$A:$A, I$34)</f>
        <v>4.99</v>
      </c>
      <c r="J46" s="26">
        <f>SUMIFS('Detailed Expenses'!$E:$E, 'Detailed Expenses'!$F:$F, $A46, 'Detailed Expenses'!$B:$B, J$35, 'Detailed Expenses'!$A:$A, J$34)</f>
        <v>4.99</v>
      </c>
      <c r="K46" s="26">
        <f>SUMIFS('Detailed Expenses'!$E:$E, 'Detailed Expenses'!$F:$F, $A46, 'Detailed Expenses'!$B:$B, K$35, 'Detailed Expenses'!$A:$A, K$34)</f>
        <v>0</v>
      </c>
      <c r="L46" s="26">
        <f>SUMIFS('Detailed Expenses'!$E:$E, 'Detailed Expenses'!$F:$F, $A46, 'Detailed Expenses'!$B:$B, L$35, 'Detailed Expenses'!$A:$A, L$34)</f>
        <v>0</v>
      </c>
      <c r="M46" s="26">
        <f>SUMIFS('Detailed Expenses'!$E:$E, 'Detailed Expenses'!$F:$F, $A46, 'Detailed Expenses'!$B:$B, M$35, 'Detailed Expenses'!$A:$A, M$34)</f>
        <v>0</v>
      </c>
      <c r="N46" s="63">
        <f t="shared" si="11"/>
        <v>105.89999999999998</v>
      </c>
    </row>
    <row r="47" spans="1:15" x14ac:dyDescent="0.2">
      <c r="A47" s="62" t="s">
        <v>32</v>
      </c>
      <c r="B47" s="26">
        <f>SUMIFS('Detailed Expenses'!$E:$E, 'Detailed Expenses'!$F:$F, $A47, 'Detailed Expenses'!$B:$B, B$35, 'Detailed Expenses'!$A:$A, B$34)</f>
        <v>191.8</v>
      </c>
      <c r="C47" s="26">
        <f>SUMIFS('Detailed Expenses'!$E:$E, 'Detailed Expenses'!$F:$F, $A47, 'Detailed Expenses'!$B:$B, C$35, 'Detailed Expenses'!$A:$A, C$34)</f>
        <v>0</v>
      </c>
      <c r="D47" s="26">
        <f>SUMIFS('Detailed Expenses'!$E:$E, 'Detailed Expenses'!$F:$F, $A47, 'Detailed Expenses'!$B:$B, D$35, 'Detailed Expenses'!$A:$A, D$34)</f>
        <v>68.34</v>
      </c>
      <c r="E47" s="26">
        <f>SUMIFS('Detailed Expenses'!$E:$E, 'Detailed Expenses'!$F:$F, $A47, 'Detailed Expenses'!$B:$B, E$35, 'Detailed Expenses'!$A:$A, E$34)</f>
        <v>7.85</v>
      </c>
      <c r="F47" s="26">
        <f>SUMIFS('Detailed Expenses'!$E:$E, 'Detailed Expenses'!$F:$F, $A47, 'Detailed Expenses'!$B:$B, F$35, 'Detailed Expenses'!$A:$A, F$34)</f>
        <v>35.01</v>
      </c>
      <c r="G47" s="26">
        <f>SUMIFS('Detailed Expenses'!$E:$E, 'Detailed Expenses'!$F:$F, $A47, 'Detailed Expenses'!$B:$B, G$35, 'Detailed Expenses'!$A:$A, G$34)</f>
        <v>121.94999999999999</v>
      </c>
      <c r="H47" s="26">
        <f>SUMIFS('Detailed Expenses'!$E:$E, 'Detailed Expenses'!$F:$F, $A47, 'Detailed Expenses'!$B:$B, H$35, 'Detailed Expenses'!$A:$A, H$34)</f>
        <v>0</v>
      </c>
      <c r="I47" s="26">
        <f>SUMIFS('Detailed Expenses'!$E:$E, 'Detailed Expenses'!$F:$F, $A47, 'Detailed Expenses'!$B:$B, I$35, 'Detailed Expenses'!$A:$A, I$34)</f>
        <v>355.2</v>
      </c>
      <c r="J47" s="26">
        <f>SUMIFS('Detailed Expenses'!$E:$E, 'Detailed Expenses'!$F:$F, $A47, 'Detailed Expenses'!$B:$B, J$35, 'Detailed Expenses'!$A:$A, J$34)</f>
        <v>163.85</v>
      </c>
      <c r="K47" s="26">
        <f>SUMIFS('Detailed Expenses'!$E:$E, 'Detailed Expenses'!$F:$F, $A47, 'Detailed Expenses'!$B:$B, K$35, 'Detailed Expenses'!$A:$A, K$34)</f>
        <v>0</v>
      </c>
      <c r="L47" s="26">
        <f>SUMIFS('Detailed Expenses'!$E:$E, 'Detailed Expenses'!$F:$F, $A47, 'Detailed Expenses'!$B:$B, L$35, 'Detailed Expenses'!$A:$A, L$34)</f>
        <v>0</v>
      </c>
      <c r="M47" s="26">
        <f>SUMIFS('Detailed Expenses'!$E:$E, 'Detailed Expenses'!$F:$F, $A47, 'Detailed Expenses'!$B:$B, M$35, 'Detailed Expenses'!$A:$A, M$34)</f>
        <v>0</v>
      </c>
      <c r="N47" s="63">
        <f t="shared" si="11"/>
        <v>944</v>
      </c>
    </row>
    <row r="48" spans="1:15" x14ac:dyDescent="0.2">
      <c r="A48" s="62" t="s">
        <v>21</v>
      </c>
      <c r="B48" s="26">
        <f>SUMIFS('Detailed Expenses'!$E:$E, 'Detailed Expenses'!$F:$F, $A48, 'Detailed Expenses'!$B:$B, B$35, 'Detailed Expenses'!$A:$A, B$34)</f>
        <v>7.75</v>
      </c>
      <c r="C48" s="26">
        <f>SUMIFS('Detailed Expenses'!$E:$E, 'Detailed Expenses'!$F:$F, $A48, 'Detailed Expenses'!$B:$B, C$35, 'Detailed Expenses'!$A:$A, C$34)</f>
        <v>21.39</v>
      </c>
      <c r="D48" s="26">
        <f>SUMIFS('Detailed Expenses'!$E:$E, 'Detailed Expenses'!$F:$F, $A48, 'Detailed Expenses'!$B:$B, D$35, 'Detailed Expenses'!$A:$A, D$34)</f>
        <v>0.5</v>
      </c>
      <c r="E48" s="26">
        <f>SUMIFS('Detailed Expenses'!$E:$E, 'Detailed Expenses'!$F:$F, $A48, 'Detailed Expenses'!$B:$B, E$35, 'Detailed Expenses'!$A:$A, E$34)</f>
        <v>40.120000000000005</v>
      </c>
      <c r="F48" s="26">
        <f>SUMIFS('Detailed Expenses'!$E:$E, 'Detailed Expenses'!$F:$F, $A48, 'Detailed Expenses'!$B:$B, F$35, 'Detailed Expenses'!$A:$A, F$34)</f>
        <v>18.61</v>
      </c>
      <c r="G48" s="26">
        <f>SUMIFS('Detailed Expenses'!$E:$E, 'Detailed Expenses'!$F:$F, $A48, 'Detailed Expenses'!$B:$B, G$35, 'Detailed Expenses'!$A:$A, G$34)</f>
        <v>10</v>
      </c>
      <c r="H48" s="26">
        <f>SUMIFS('Detailed Expenses'!$E:$E, 'Detailed Expenses'!$F:$F, $A48, 'Detailed Expenses'!$B:$B, H$35, 'Detailed Expenses'!$A:$A, H$34)</f>
        <v>44.77</v>
      </c>
      <c r="I48" s="26">
        <f>SUMIFS('Detailed Expenses'!$E:$E, 'Detailed Expenses'!$F:$F, $A48, 'Detailed Expenses'!$B:$B, I$35, 'Detailed Expenses'!$A:$A, I$34)</f>
        <v>72.210000000000008</v>
      </c>
      <c r="J48" s="26">
        <f>SUMIFS('Detailed Expenses'!$E:$E, 'Detailed Expenses'!$F:$F, $A48, 'Detailed Expenses'!$B:$B, J$35, 'Detailed Expenses'!$A:$A, J$34)</f>
        <v>0</v>
      </c>
      <c r="K48" s="26">
        <f>SUMIFS('Detailed Expenses'!$E:$E, 'Detailed Expenses'!$F:$F, $A48, 'Detailed Expenses'!$B:$B, K$35, 'Detailed Expenses'!$A:$A, K$34)</f>
        <v>0</v>
      </c>
      <c r="L48" s="26">
        <f>SUMIFS('Detailed Expenses'!$E:$E, 'Detailed Expenses'!$F:$F, $A48, 'Detailed Expenses'!$B:$B, L$35, 'Detailed Expenses'!$A:$A, L$34)</f>
        <v>0</v>
      </c>
      <c r="M48" s="26">
        <f>SUMIFS('Detailed Expenses'!$E:$E, 'Detailed Expenses'!$F:$F, $A48, 'Detailed Expenses'!$B:$B, M$35, 'Detailed Expenses'!$A:$A, M$34)</f>
        <v>0</v>
      </c>
      <c r="N48" s="63">
        <f t="shared" si="11"/>
        <v>215.35000000000002</v>
      </c>
    </row>
    <row r="49" spans="1:14" x14ac:dyDescent="0.2">
      <c r="A49" s="62" t="s">
        <v>11</v>
      </c>
      <c r="B49" s="26">
        <f>SUMIFS('Detailed Expenses'!$E:$E, 'Detailed Expenses'!$F:$F, $A49, 'Detailed Expenses'!$B:$B, B$35, 'Detailed Expenses'!$A:$A, B$34)</f>
        <v>462.88</v>
      </c>
      <c r="C49" s="26">
        <f>SUMIFS('Detailed Expenses'!$E:$E, 'Detailed Expenses'!$F:$F, $A49, 'Detailed Expenses'!$B:$B, C$35, 'Detailed Expenses'!$A:$A, C$34)</f>
        <v>122.42999999999999</v>
      </c>
      <c r="D49" s="26">
        <f>SUMIFS('Detailed Expenses'!$E:$E, 'Detailed Expenses'!$F:$F, $A49, 'Detailed Expenses'!$B:$B, D$35, 'Detailed Expenses'!$A:$A, D$34)</f>
        <v>70</v>
      </c>
      <c r="E49" s="26">
        <f>SUMIFS('Detailed Expenses'!$E:$E, 'Detailed Expenses'!$F:$F, $A49, 'Detailed Expenses'!$B:$B, E$35, 'Detailed Expenses'!$A:$A, E$34)</f>
        <v>62.06</v>
      </c>
      <c r="F49" s="26">
        <f>SUMIFS('Detailed Expenses'!$E:$E, 'Detailed Expenses'!$F:$F, $A49, 'Detailed Expenses'!$B:$B, F$35, 'Detailed Expenses'!$A:$A, F$34)</f>
        <v>78.900000000000006</v>
      </c>
      <c r="G49" s="26">
        <f>SUMIFS('Detailed Expenses'!$E:$E, 'Detailed Expenses'!$F:$F, $A49, 'Detailed Expenses'!$B:$B, G$35, 'Detailed Expenses'!$A:$A, G$34)</f>
        <v>28.439999999999998</v>
      </c>
      <c r="H49" s="26">
        <f>SUMIFS('Detailed Expenses'!$E:$E, 'Detailed Expenses'!$F:$F, $A49, 'Detailed Expenses'!$B:$B, H$35, 'Detailed Expenses'!$A:$A, H$34)</f>
        <v>40</v>
      </c>
      <c r="I49" s="26">
        <f>SUMIFS('Detailed Expenses'!$E:$E, 'Detailed Expenses'!$F:$F, $A49, 'Detailed Expenses'!$B:$B, I$35, 'Detailed Expenses'!$A:$A, I$34)</f>
        <v>161.66</v>
      </c>
      <c r="J49" s="26">
        <f>SUMIFS('Detailed Expenses'!$E:$E, 'Detailed Expenses'!$F:$F, $A49, 'Detailed Expenses'!$B:$B, J$35, 'Detailed Expenses'!$A:$A, J$34)</f>
        <v>1183.8900000000003</v>
      </c>
      <c r="K49" s="26">
        <f>SUMIFS('Detailed Expenses'!$E:$E, 'Detailed Expenses'!$F:$F, $A49, 'Detailed Expenses'!$B:$B, K$35, 'Detailed Expenses'!$A:$A, K$34)</f>
        <v>0</v>
      </c>
      <c r="L49" s="26">
        <f>SUMIFS('Detailed Expenses'!$E:$E, 'Detailed Expenses'!$F:$F, $A49, 'Detailed Expenses'!$B:$B, L$35, 'Detailed Expenses'!$A:$A, L$34)</f>
        <v>0</v>
      </c>
      <c r="M49" s="26">
        <f>SUMIFS('Detailed Expenses'!$E:$E, 'Detailed Expenses'!$F:$F, $A49, 'Detailed Expenses'!$B:$B, M$35, 'Detailed Expenses'!$A:$A, M$34)</f>
        <v>0</v>
      </c>
      <c r="N49" s="63">
        <f t="shared" si="11"/>
        <v>2210.2600000000002</v>
      </c>
    </row>
    <row r="50" spans="1:14" x14ac:dyDescent="0.2">
      <c r="A50" s="62" t="s">
        <v>125</v>
      </c>
      <c r="B50" s="26">
        <f>SUMIFS('Detailed Expenses'!$E:$E, 'Detailed Expenses'!$F:$F, $A50, 'Detailed Expenses'!$B:$B, B$35, 'Detailed Expenses'!$A:$A, B$34)</f>
        <v>761.53000000000009</v>
      </c>
      <c r="C50" s="26">
        <f>SUMIFS('Detailed Expenses'!$E:$E, 'Detailed Expenses'!$F:$F, $A50, 'Detailed Expenses'!$B:$B, C$35, 'Detailed Expenses'!$A:$A, C$34)</f>
        <v>0</v>
      </c>
      <c r="D50" s="26">
        <f>SUMIFS('Detailed Expenses'!$E:$E, 'Detailed Expenses'!$F:$F, $A50, 'Detailed Expenses'!$B:$B, D$35, 'Detailed Expenses'!$A:$A, D$34)</f>
        <v>289.12</v>
      </c>
      <c r="E50" s="26">
        <f>SUMIFS('Detailed Expenses'!$E:$E, 'Detailed Expenses'!$F:$F, $A50, 'Detailed Expenses'!$B:$B, E$35, 'Detailed Expenses'!$A:$A, E$34)</f>
        <v>120</v>
      </c>
      <c r="F50" s="26">
        <f>SUMIFS('Detailed Expenses'!$E:$E, 'Detailed Expenses'!$F:$F, $A50, 'Detailed Expenses'!$B:$B, F$35, 'Detailed Expenses'!$A:$A, F$34)</f>
        <v>0</v>
      </c>
      <c r="G50" s="26">
        <f>SUMIFS('Detailed Expenses'!$E:$E, 'Detailed Expenses'!$F:$F, $A50, 'Detailed Expenses'!$B:$B, G$35, 'Detailed Expenses'!$A:$A, G$34)</f>
        <v>200.13</v>
      </c>
      <c r="H50" s="26">
        <f>SUMIFS('Detailed Expenses'!$E:$E, 'Detailed Expenses'!$F:$F, $A50, 'Detailed Expenses'!$B:$B, H$35, 'Detailed Expenses'!$A:$A, H$34)</f>
        <v>215.66</v>
      </c>
      <c r="I50" s="26">
        <f>SUMIFS('Detailed Expenses'!$E:$E, 'Detailed Expenses'!$F:$F, $A50, 'Detailed Expenses'!$B:$B, I$35, 'Detailed Expenses'!$A:$A, I$34)</f>
        <v>242.64</v>
      </c>
      <c r="J50" s="26">
        <f>SUMIFS('Detailed Expenses'!$E:$E, 'Detailed Expenses'!$F:$F, $A50, 'Detailed Expenses'!$B:$B, J$35, 'Detailed Expenses'!$A:$A, J$34)</f>
        <v>0</v>
      </c>
      <c r="K50" s="26">
        <f>SUMIFS('Detailed Expenses'!$E:$E, 'Detailed Expenses'!$F:$F, $A50, 'Detailed Expenses'!$B:$B, K$35, 'Detailed Expenses'!$A:$A, K$34)</f>
        <v>100</v>
      </c>
      <c r="L50" s="26">
        <f>SUMIFS('Detailed Expenses'!$E:$E, 'Detailed Expenses'!$F:$F, $A50, 'Detailed Expenses'!$B:$B, L$35, 'Detailed Expenses'!$A:$A, L$34)</f>
        <v>0</v>
      </c>
      <c r="M50" s="26">
        <f>SUMIFS('Detailed Expenses'!$E:$E, 'Detailed Expenses'!$F:$F, $A50, 'Detailed Expenses'!$B:$B, M$35, 'Detailed Expenses'!$A:$A, M$34)</f>
        <v>0</v>
      </c>
      <c r="N50" s="63">
        <f t="shared" si="11"/>
        <v>1929.0800000000004</v>
      </c>
    </row>
    <row r="51" spans="1:14" x14ac:dyDescent="0.2">
      <c r="A51" s="62" t="s">
        <v>816</v>
      </c>
      <c r="B51" s="26">
        <f>SUMIFS('Detailed Expenses'!$E:$E, 'Detailed Expenses'!$F:$F, $A51, 'Detailed Expenses'!$B:$B, B$35, 'Detailed Expenses'!$A:$A, B$34)</f>
        <v>2</v>
      </c>
      <c r="C51" s="26">
        <f>SUMIFS('Detailed Expenses'!$E:$E, 'Detailed Expenses'!$F:$F, $A51, 'Detailed Expenses'!$B:$B, C$35, 'Detailed Expenses'!$A:$A, C$34)</f>
        <v>82</v>
      </c>
      <c r="D51" s="26">
        <f>SUMIFS('Detailed Expenses'!$E:$E, 'Detailed Expenses'!$F:$F, $A51, 'Detailed Expenses'!$B:$B, D$35, 'Detailed Expenses'!$A:$A, D$34)</f>
        <v>29.93</v>
      </c>
      <c r="E51" s="26">
        <f>SUMIFS('Detailed Expenses'!$E:$E, 'Detailed Expenses'!$F:$F, $A51, 'Detailed Expenses'!$B:$B, E$35, 'Detailed Expenses'!$A:$A, E$34)</f>
        <v>6</v>
      </c>
      <c r="F51" s="26">
        <f>SUMIFS('Detailed Expenses'!$E:$E, 'Detailed Expenses'!$F:$F, $A51, 'Detailed Expenses'!$B:$B, F$35, 'Detailed Expenses'!$A:$A, F$34)</f>
        <v>47.34</v>
      </c>
      <c r="G51" s="26">
        <f>SUMIFS('Detailed Expenses'!$E:$E, 'Detailed Expenses'!$F:$F, $A51, 'Detailed Expenses'!$B:$B, G$35, 'Detailed Expenses'!$A:$A, G$34)</f>
        <v>72.95</v>
      </c>
      <c r="H51" s="26">
        <f>SUMIFS('Detailed Expenses'!$E:$E, 'Detailed Expenses'!$F:$F, $A51, 'Detailed Expenses'!$B:$B, H$35, 'Detailed Expenses'!$A:$A, H$34)</f>
        <v>149.34</v>
      </c>
      <c r="I51" s="26">
        <f>SUMIFS('Detailed Expenses'!$E:$E, 'Detailed Expenses'!$F:$F, $A51, 'Detailed Expenses'!$B:$B, I$35, 'Detailed Expenses'!$A:$A, I$34)</f>
        <v>0</v>
      </c>
      <c r="J51" s="26">
        <f>SUMIFS('Detailed Expenses'!$E:$E, 'Detailed Expenses'!$F:$F, $A51, 'Detailed Expenses'!$B:$B, J$35, 'Detailed Expenses'!$A:$A, J$34)</f>
        <v>259.3</v>
      </c>
      <c r="K51" s="26">
        <f>SUMIFS('Detailed Expenses'!$E:$E, 'Detailed Expenses'!$F:$F, $A51, 'Detailed Expenses'!$B:$B, K$35, 'Detailed Expenses'!$A:$A, K$34)</f>
        <v>0</v>
      </c>
      <c r="L51" s="26">
        <f>SUMIFS('Detailed Expenses'!$E:$E, 'Detailed Expenses'!$F:$F, $A51, 'Detailed Expenses'!$B:$B, L$35, 'Detailed Expenses'!$A:$A, L$34)</f>
        <v>0</v>
      </c>
      <c r="M51" s="26">
        <f>SUMIFS('Detailed Expenses'!$E:$E, 'Detailed Expenses'!$F:$F, $A51, 'Detailed Expenses'!$B:$B, M$35, 'Detailed Expenses'!$A:$A, M$34)</f>
        <v>0</v>
      </c>
      <c r="N51" s="63">
        <f t="shared" si="11"/>
        <v>648.86000000000013</v>
      </c>
    </row>
    <row r="52" spans="1:14" x14ac:dyDescent="0.2">
      <c r="A52" s="62" t="s">
        <v>7</v>
      </c>
      <c r="B52" s="26">
        <f>SUMIFS('Detailed Expenses'!$E:$E, 'Detailed Expenses'!$F:$F, $A52, 'Detailed Expenses'!$B:$B, B$35, 'Detailed Expenses'!$A:$A, B$34)</f>
        <v>585.01</v>
      </c>
      <c r="C52" s="26">
        <f>SUMIFS('Detailed Expenses'!$E:$E, 'Detailed Expenses'!$F:$F, $A52, 'Detailed Expenses'!$B:$B, C$35, 'Detailed Expenses'!$A:$A, C$34)</f>
        <v>154.22</v>
      </c>
      <c r="D52" s="26">
        <f>SUMIFS('Detailed Expenses'!$E:$E, 'Detailed Expenses'!$F:$F, $A52, 'Detailed Expenses'!$B:$B, D$35, 'Detailed Expenses'!$A:$A, D$34)</f>
        <v>32.49</v>
      </c>
      <c r="E52" s="26">
        <f>SUMIFS('Detailed Expenses'!$E:$E, 'Detailed Expenses'!$F:$F, $A52, 'Detailed Expenses'!$B:$B, E$35, 'Detailed Expenses'!$A:$A, E$34)</f>
        <v>120.65</v>
      </c>
      <c r="F52" s="26">
        <f>SUMIFS('Detailed Expenses'!$E:$E, 'Detailed Expenses'!$F:$F, $A52, 'Detailed Expenses'!$B:$B, F$35, 'Detailed Expenses'!$A:$A, F$34)</f>
        <v>24.01</v>
      </c>
      <c r="G52" s="26">
        <f>SUMIFS('Detailed Expenses'!$E:$E, 'Detailed Expenses'!$F:$F, $A52, 'Detailed Expenses'!$B:$B, G$35, 'Detailed Expenses'!$A:$A, G$34)</f>
        <v>23</v>
      </c>
      <c r="H52" s="26">
        <f>SUMIFS('Detailed Expenses'!$E:$E, 'Detailed Expenses'!$F:$F, $A52, 'Detailed Expenses'!$B:$B, H$35, 'Detailed Expenses'!$A:$A, H$34)</f>
        <v>2.83</v>
      </c>
      <c r="I52" s="26">
        <f>SUMIFS('Detailed Expenses'!$E:$E, 'Detailed Expenses'!$F:$F, $A52, 'Detailed Expenses'!$B:$B, I$35, 'Detailed Expenses'!$A:$A, I$34)</f>
        <v>654.72</v>
      </c>
      <c r="J52" s="26">
        <f>SUMIFS('Detailed Expenses'!$E:$E, 'Detailed Expenses'!$F:$F, $A52, 'Detailed Expenses'!$B:$B, J$35, 'Detailed Expenses'!$A:$A, J$34)</f>
        <v>161.18</v>
      </c>
      <c r="K52" s="26">
        <f>SUMIFS('Detailed Expenses'!$E:$E, 'Detailed Expenses'!$F:$F, $A52, 'Detailed Expenses'!$B:$B, K$35, 'Detailed Expenses'!$A:$A, K$34)</f>
        <v>135.97</v>
      </c>
      <c r="L52" s="26">
        <f>SUMIFS('Detailed Expenses'!$E:$E, 'Detailed Expenses'!$F:$F, $A52, 'Detailed Expenses'!$B:$B, L$35, 'Detailed Expenses'!$A:$A, L$34)</f>
        <v>0</v>
      </c>
      <c r="M52" s="26">
        <f>SUMIFS('Detailed Expenses'!$E:$E, 'Detailed Expenses'!$F:$F, $A52, 'Detailed Expenses'!$B:$B, M$35, 'Detailed Expenses'!$A:$A, M$34)</f>
        <v>0</v>
      </c>
      <c r="N52" s="63">
        <f t="shared" si="11"/>
        <v>1894.0800000000002</v>
      </c>
    </row>
    <row r="53" spans="1:14" x14ac:dyDescent="0.2">
      <c r="A53" s="62" t="s">
        <v>497</v>
      </c>
      <c r="B53" s="26">
        <f>SUMIFS('Detailed Expenses'!$E:$E, 'Detailed Expenses'!$F:$F, $A53, 'Detailed Expenses'!$B:$B, B$35, 'Detailed Expenses'!$A:$A, B$34)</f>
        <v>56.33</v>
      </c>
      <c r="C53" s="26">
        <f>SUMIFS('Detailed Expenses'!$E:$E, 'Detailed Expenses'!$F:$F, $A53, 'Detailed Expenses'!$B:$B, C$35, 'Detailed Expenses'!$A:$A, C$34)</f>
        <v>71.69</v>
      </c>
      <c r="D53" s="26">
        <f>SUMIFS('Detailed Expenses'!$E:$E, 'Detailed Expenses'!$F:$F, $A53, 'Detailed Expenses'!$B:$B, D$35, 'Detailed Expenses'!$A:$A, D$34)</f>
        <v>58.54</v>
      </c>
      <c r="E53" s="26">
        <f>SUMIFS('Detailed Expenses'!$E:$E, 'Detailed Expenses'!$F:$F, $A53, 'Detailed Expenses'!$B:$B, E$35, 'Detailed Expenses'!$A:$A, E$34)</f>
        <v>88.36</v>
      </c>
      <c r="F53" s="26">
        <f>SUMIFS('Detailed Expenses'!$E:$E, 'Detailed Expenses'!$F:$F, $A53, 'Detailed Expenses'!$B:$B, F$35, 'Detailed Expenses'!$A:$A, F$34)</f>
        <v>93.33</v>
      </c>
      <c r="G53" s="26">
        <f>SUMIFS('Detailed Expenses'!$E:$E, 'Detailed Expenses'!$F:$F, $A53, 'Detailed Expenses'!$B:$B, G$35, 'Detailed Expenses'!$A:$A, G$34)</f>
        <v>104.48</v>
      </c>
      <c r="H53" s="26">
        <f>SUMIFS('Detailed Expenses'!$E:$E, 'Detailed Expenses'!$F:$F, $A53, 'Detailed Expenses'!$B:$B, H$35, 'Detailed Expenses'!$A:$A, H$34)</f>
        <v>92.13</v>
      </c>
      <c r="I53" s="26">
        <f>SUMIFS('Detailed Expenses'!$E:$E, 'Detailed Expenses'!$F:$F, $A53, 'Detailed Expenses'!$B:$B, I$35, 'Detailed Expenses'!$A:$A, I$34)</f>
        <v>123.78</v>
      </c>
      <c r="J53" s="26">
        <f>SUMIFS('Detailed Expenses'!$E:$E, 'Detailed Expenses'!$F:$F, $A53, 'Detailed Expenses'!$B:$B, J$35, 'Detailed Expenses'!$A:$A, J$34)</f>
        <v>287.60000000000002</v>
      </c>
      <c r="K53" s="26">
        <f>SUMIFS('Detailed Expenses'!$E:$E, 'Detailed Expenses'!$F:$F, $A53, 'Detailed Expenses'!$B:$B, K$35, 'Detailed Expenses'!$A:$A, K$34)</f>
        <v>0</v>
      </c>
      <c r="L53" s="26">
        <f>SUMIFS('Detailed Expenses'!$E:$E, 'Detailed Expenses'!$F:$F, $A53, 'Detailed Expenses'!$B:$B, L$35, 'Detailed Expenses'!$A:$A, L$34)</f>
        <v>0</v>
      </c>
      <c r="M53" s="26">
        <f>SUMIFS('Detailed Expenses'!$E:$E, 'Detailed Expenses'!$F:$F, $A53, 'Detailed Expenses'!$B:$B, M$35, 'Detailed Expenses'!$A:$A, M$34)</f>
        <v>0</v>
      </c>
      <c r="N53" s="63">
        <f t="shared" si="11"/>
        <v>976.2399999999999</v>
      </c>
    </row>
    <row r="54" spans="1:14" ht="17" thickBot="1" x14ac:dyDescent="0.25">
      <c r="A54" s="65" t="s">
        <v>13</v>
      </c>
      <c r="B54" s="105">
        <f>SUMIFS('Detailed Expenses'!$E:$E, 'Detailed Expenses'!$F:$F, $A54, 'Detailed Expenses'!$B:$B, B$35, 'Detailed Expenses'!$A:$A, B$34)</f>
        <v>57.98</v>
      </c>
      <c r="C54" s="105">
        <f>SUMIFS('Detailed Expenses'!$E:$E, 'Detailed Expenses'!$F:$F, $A54, 'Detailed Expenses'!$B:$B, C$35, 'Detailed Expenses'!$A:$A, C$34)</f>
        <v>4859.9799999999996</v>
      </c>
      <c r="D54" s="105">
        <f>SUMIFS('Detailed Expenses'!$E:$E, 'Detailed Expenses'!$F:$F, $A54, 'Detailed Expenses'!$B:$B, D$35, 'Detailed Expenses'!$A:$A, D$34)</f>
        <v>125.97999999999999</v>
      </c>
      <c r="E54" s="105">
        <f>SUMIFS('Detailed Expenses'!$E:$E, 'Detailed Expenses'!$F:$F, $A54, 'Detailed Expenses'!$B:$B, E$35, 'Detailed Expenses'!$A:$A, E$34)</f>
        <v>55.98</v>
      </c>
      <c r="F54" s="105">
        <f>SUMIFS('Detailed Expenses'!$E:$E, 'Detailed Expenses'!$F:$F, $A54, 'Detailed Expenses'!$B:$B, F$35, 'Detailed Expenses'!$A:$A, F$34)</f>
        <v>55.98</v>
      </c>
      <c r="G54" s="105">
        <f>SUMIFS('Detailed Expenses'!$E:$E, 'Detailed Expenses'!$F:$F, $A54, 'Detailed Expenses'!$B:$B, G$35, 'Detailed Expenses'!$A:$A, G$34)</f>
        <v>4928.9799999999996</v>
      </c>
      <c r="H54" s="105">
        <f>SUMIFS('Detailed Expenses'!$E:$E, 'Detailed Expenses'!$F:$F, $A54, 'Detailed Expenses'!$B:$B, H$35, 'Detailed Expenses'!$A:$A, H$34)</f>
        <v>55.98</v>
      </c>
      <c r="I54" s="105">
        <f>SUMIFS('Detailed Expenses'!$E:$E, 'Detailed Expenses'!$F:$F, $A54, 'Detailed Expenses'!$B:$B, I$35, 'Detailed Expenses'!$A:$A, I$34)</f>
        <v>57.33</v>
      </c>
      <c r="J54" s="105">
        <f>SUMIFS('Detailed Expenses'!$E:$E, 'Detailed Expenses'!$F:$F, $A54, 'Detailed Expenses'!$B:$B, J$35, 'Detailed Expenses'!$A:$A, J$34)</f>
        <v>125.97999999999999</v>
      </c>
      <c r="K54" s="105">
        <f>SUMIFS('Detailed Expenses'!$E:$E, 'Detailed Expenses'!$F:$F, $A54, 'Detailed Expenses'!$B:$B, K$35, 'Detailed Expenses'!$A:$A, K$34)</f>
        <v>0</v>
      </c>
      <c r="L54" s="105">
        <f>SUMIFS('Detailed Expenses'!$E:$E, 'Detailed Expenses'!$F:$F, $A54, 'Detailed Expenses'!$B:$B, L$35, 'Detailed Expenses'!$A:$A, L$34)</f>
        <v>0</v>
      </c>
      <c r="M54" s="106">
        <f>SUMIFS('Detailed Expenses'!$E:$E, 'Detailed Expenses'!$F:$F, $A54, 'Detailed Expenses'!$B:$B, M$35, 'Detailed Expenses'!$A:$A, M$34)</f>
        <v>0</v>
      </c>
      <c r="N54" s="66">
        <f t="shared" si="11"/>
        <v>10324.169999999996</v>
      </c>
    </row>
    <row r="55" spans="1:14" ht="17" thickTop="1" x14ac:dyDescent="0.2">
      <c r="A55" s="67" t="s">
        <v>12</v>
      </c>
      <c r="B55" s="31">
        <f>IF(SUM(B37:B53)=0,"", SUM(B37:B53))</f>
        <v>3721.3</v>
      </c>
      <c r="C55" s="31">
        <f t="shared" ref="C55:M55" si="12">IF(SUM(C37:C53)=0,"", SUM(C37:C53))</f>
        <v>15414.94</v>
      </c>
      <c r="D55" s="31">
        <f t="shared" si="12"/>
        <v>2044.56</v>
      </c>
      <c r="E55" s="31">
        <f t="shared" si="12"/>
        <v>2078.92</v>
      </c>
      <c r="F55" s="31">
        <f t="shared" si="12"/>
        <v>1992.2399999999998</v>
      </c>
      <c r="G55" s="31">
        <f>IF(SUM(G37:G53)=0,"", SUM(G37:G53))</f>
        <v>15325.150000000001</v>
      </c>
      <c r="H55" s="31">
        <f t="shared" si="12"/>
        <v>2428.19</v>
      </c>
      <c r="I55" s="31">
        <f t="shared" si="12"/>
        <v>3348.72</v>
      </c>
      <c r="J55" s="31">
        <f t="shared" si="12"/>
        <v>4819.130000000001</v>
      </c>
      <c r="K55" s="31">
        <f t="shared" si="12"/>
        <v>276.77999999999997</v>
      </c>
      <c r="L55" s="31" t="str">
        <f t="shared" si="12"/>
        <v/>
      </c>
      <c r="M55" s="31" t="str">
        <f t="shared" si="12"/>
        <v/>
      </c>
      <c r="N55" s="68">
        <f t="shared" si="11"/>
        <v>51449.930000000008</v>
      </c>
    </row>
    <row r="56" spans="1:14" x14ac:dyDescent="0.2">
      <c r="A56" s="94" t="s">
        <v>710</v>
      </c>
      <c r="B56" s="102">
        <f>B37</f>
        <v>0</v>
      </c>
      <c r="C56" s="102">
        <f>C37</f>
        <v>13444.14</v>
      </c>
      <c r="D56" s="102">
        <f>D37</f>
        <v>0</v>
      </c>
      <c r="E56" s="102">
        <f>E37</f>
        <v>0</v>
      </c>
      <c r="F56" s="102">
        <f>F37</f>
        <v>0</v>
      </c>
      <c r="G56" s="102">
        <f t="shared" ref="G56:N56" si="13">G37</f>
        <v>12794.4</v>
      </c>
      <c r="H56" s="102">
        <f t="shared" si="13"/>
        <v>0</v>
      </c>
      <c r="I56" s="102">
        <f t="shared" si="13"/>
        <v>0</v>
      </c>
      <c r="J56" s="102">
        <f t="shared" si="13"/>
        <v>0</v>
      </c>
      <c r="K56" s="102">
        <f t="shared" si="13"/>
        <v>0</v>
      </c>
      <c r="L56" s="102">
        <f t="shared" si="13"/>
        <v>0</v>
      </c>
      <c r="M56" s="102">
        <f t="shared" si="13"/>
        <v>0</v>
      </c>
      <c r="N56" s="103">
        <f t="shared" si="13"/>
        <v>26238.54</v>
      </c>
    </row>
    <row r="57" spans="1:14" x14ac:dyDescent="0.2">
      <c r="A57" s="97" t="s">
        <v>711</v>
      </c>
      <c r="B57" s="100">
        <f>B40+B39+B38</f>
        <v>934.04</v>
      </c>
      <c r="C57" s="100">
        <f>C40+C39+C38</f>
        <v>934.04</v>
      </c>
      <c r="D57" s="100">
        <f>D40+D39+D38</f>
        <v>934.04</v>
      </c>
      <c r="E57" s="100">
        <f>E40+E39+E38</f>
        <v>934.04</v>
      </c>
      <c r="F57" s="100">
        <f>F40+F39+F38</f>
        <v>934.04</v>
      </c>
      <c r="G57" s="100">
        <f t="shared" ref="G57:N57" si="14">G40+G39+G38</f>
        <v>934.04</v>
      </c>
      <c r="H57" s="100">
        <f t="shared" si="14"/>
        <v>934.04</v>
      </c>
      <c r="I57" s="100">
        <f t="shared" si="14"/>
        <v>934.04</v>
      </c>
      <c r="J57" s="100">
        <f t="shared" si="14"/>
        <v>1834.69</v>
      </c>
      <c r="K57" s="100">
        <f t="shared" si="14"/>
        <v>0</v>
      </c>
      <c r="L57" s="100">
        <f t="shared" si="14"/>
        <v>0</v>
      </c>
      <c r="M57" s="100">
        <f t="shared" si="14"/>
        <v>0</v>
      </c>
      <c r="N57" s="101">
        <f t="shared" si="14"/>
        <v>9307.01</v>
      </c>
    </row>
    <row r="58" spans="1:14" x14ac:dyDescent="0.2">
      <c r="A58" s="62" t="s">
        <v>660</v>
      </c>
      <c r="B58" s="113">
        <f>B55-(B57+B56)</f>
        <v>2787.26</v>
      </c>
      <c r="C58" s="113">
        <f>C55-(C57+C56)</f>
        <v>1036.7600000000002</v>
      </c>
      <c r="D58" s="113">
        <f t="shared" ref="D58:F58" si="15">D55-(D57+D56)</f>
        <v>1110.52</v>
      </c>
      <c r="E58" s="113">
        <f t="shared" si="15"/>
        <v>1144.8800000000001</v>
      </c>
      <c r="F58" s="113">
        <f t="shared" si="15"/>
        <v>1058.1999999999998</v>
      </c>
      <c r="G58" s="113">
        <f>G55-(G57+G56)</f>
        <v>1596.7100000000028</v>
      </c>
      <c r="H58" s="113">
        <f t="shared" ref="H58:M58" si="16">H55-(H57+H56)</f>
        <v>1494.15</v>
      </c>
      <c r="I58" s="113">
        <f t="shared" si="16"/>
        <v>2414.6799999999998</v>
      </c>
      <c r="J58" s="113">
        <f t="shared" si="16"/>
        <v>2984.440000000001</v>
      </c>
      <c r="K58" s="113">
        <f t="shared" si="16"/>
        <v>276.77999999999997</v>
      </c>
      <c r="L58" s="113" t="e">
        <f t="shared" si="16"/>
        <v>#VALUE!</v>
      </c>
      <c r="M58" s="113" t="e">
        <f t="shared" si="16"/>
        <v>#VALUE!</v>
      </c>
      <c r="N58" s="63">
        <f>N55-(N57+N56)</f>
        <v>15904.380000000005</v>
      </c>
    </row>
    <row r="59" spans="1:14" x14ac:dyDescent="0.2">
      <c r="A59" s="115" t="s">
        <v>849</v>
      </c>
      <c r="B59" s="69">
        <f>B55-B54</f>
        <v>3663.32</v>
      </c>
      <c r="C59" s="69">
        <f t="shared" ref="C59:M59" si="17">C55-C54</f>
        <v>10554.960000000001</v>
      </c>
      <c r="D59" s="69">
        <f t="shared" si="17"/>
        <v>1918.58</v>
      </c>
      <c r="E59" s="69">
        <f t="shared" si="17"/>
        <v>2022.94</v>
      </c>
      <c r="F59" s="69">
        <f t="shared" si="17"/>
        <v>1936.2599999999998</v>
      </c>
      <c r="G59" s="69">
        <f t="shared" si="17"/>
        <v>10396.170000000002</v>
      </c>
      <c r="H59" s="69">
        <f t="shared" si="17"/>
        <v>2372.21</v>
      </c>
      <c r="I59" s="69">
        <f t="shared" si="17"/>
        <v>3291.39</v>
      </c>
      <c r="J59" s="69">
        <f t="shared" si="17"/>
        <v>4693.1500000000015</v>
      </c>
      <c r="K59" s="69">
        <f t="shared" si="17"/>
        <v>276.77999999999997</v>
      </c>
      <c r="L59" s="69" t="e">
        <f t="shared" si="17"/>
        <v>#VALUE!</v>
      </c>
      <c r="M59" s="69" t="e">
        <f t="shared" si="17"/>
        <v>#VALUE!</v>
      </c>
      <c r="N59" s="116">
        <f>N55-N54</f>
        <v>41125.760000000009</v>
      </c>
    </row>
    <row r="60" spans="1:14" x14ac:dyDescent="0.2">
      <c r="A60" s="114"/>
      <c r="B60" s="114"/>
      <c r="C60" s="114"/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114"/>
    </row>
  </sheetData>
  <mergeCells count="9">
    <mergeCell ref="A1:N1"/>
    <mergeCell ref="H2:L2"/>
    <mergeCell ref="H4:L4"/>
    <mergeCell ref="H5:L5"/>
    <mergeCell ref="H6:L6"/>
    <mergeCell ref="B2:F2"/>
    <mergeCell ref="B4:F4"/>
    <mergeCell ref="B3:F3"/>
    <mergeCell ref="B5:F6"/>
  </mergeCells>
  <conditionalFormatting sqref="B10:M27">
    <cfRule type="cellIs" dxfId="5" priority="22" operator="equal">
      <formula>0</formula>
    </cfRule>
  </conditionalFormatting>
  <conditionalFormatting sqref="B10:M27">
    <cfRule type="cellIs" dxfId="4" priority="23" operator="greaterThan">
      <formula>0</formula>
    </cfRule>
  </conditionalFormatting>
  <conditionalFormatting sqref="C27:M27">
    <cfRule type="cellIs" dxfId="3" priority="19" operator="greaterThan">
      <formula>0</formula>
    </cfRule>
  </conditionalFormatting>
  <conditionalFormatting sqref="B37:M55">
    <cfRule type="cellIs" dxfId="2" priority="3" operator="equal">
      <formula>0</formula>
    </cfRule>
  </conditionalFormatting>
  <conditionalFormatting sqref="B54:M54">
    <cfRule type="cellIs" dxfId="1" priority="2" operator="greaterThan">
      <formula>0</formula>
    </cfRule>
  </conditionalFormatting>
  <conditionalFormatting sqref="B37:M5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="125" workbookViewId="0">
      <pane ySplit="2" topLeftCell="A3" activePane="bottomLeft" state="frozen"/>
      <selection pane="bottomLeft" activeCell="E18" sqref="E18"/>
    </sheetView>
  </sheetViews>
  <sheetFormatPr baseColWidth="10" defaultRowHeight="16" x14ac:dyDescent="0.2"/>
  <cols>
    <col min="1" max="2" width="8.1640625" customWidth="1"/>
    <col min="4" max="4" width="24.83203125" customWidth="1"/>
    <col min="5" max="5" width="10.83203125" style="112"/>
    <col min="6" max="6" width="14.83203125" style="93" customWidth="1"/>
    <col min="9" max="9" width="16.5" customWidth="1"/>
    <col min="10" max="10" width="11.33203125" bestFit="1" customWidth="1"/>
  </cols>
  <sheetData>
    <row r="1" spans="1:10" x14ac:dyDescent="0.2">
      <c r="A1" s="145" t="s">
        <v>813</v>
      </c>
      <c r="B1" s="146"/>
      <c r="C1" s="146"/>
      <c r="D1" s="146"/>
      <c r="E1" s="146"/>
      <c r="F1" s="146"/>
      <c r="G1" s="147"/>
    </row>
    <row r="2" spans="1:10" x14ac:dyDescent="0.2">
      <c r="A2" s="3" t="s">
        <v>24</v>
      </c>
      <c r="B2" s="3" t="s">
        <v>25</v>
      </c>
      <c r="C2" s="5" t="s">
        <v>26</v>
      </c>
      <c r="D2" s="4" t="s">
        <v>136</v>
      </c>
      <c r="E2" s="107" t="s">
        <v>1</v>
      </c>
      <c r="F2" s="3" t="s">
        <v>269</v>
      </c>
      <c r="G2" s="2" t="s">
        <v>132</v>
      </c>
    </row>
    <row r="3" spans="1:10" x14ac:dyDescent="0.2">
      <c r="A3" s="11">
        <v>2016</v>
      </c>
      <c r="B3" s="11">
        <v>9</v>
      </c>
      <c r="C3" s="12">
        <v>6</v>
      </c>
      <c r="D3" s="13" t="s">
        <v>55</v>
      </c>
      <c r="E3" s="108">
        <v>700</v>
      </c>
      <c r="F3" s="14" t="s">
        <v>137</v>
      </c>
      <c r="G3" s="15" t="s">
        <v>133</v>
      </c>
      <c r="I3" s="78" t="s">
        <v>662</v>
      </c>
      <c r="J3" s="79"/>
    </row>
    <row r="4" spans="1:10" ht="17" customHeight="1" x14ac:dyDescent="0.2">
      <c r="A4" s="11">
        <v>2016</v>
      </c>
      <c r="B4" s="11">
        <v>9</v>
      </c>
      <c r="C4" s="12">
        <v>6</v>
      </c>
      <c r="D4" s="13" t="s">
        <v>55</v>
      </c>
      <c r="E4" s="108">
        <v>8400</v>
      </c>
      <c r="F4" s="14" t="s">
        <v>270</v>
      </c>
      <c r="G4" s="16" t="s">
        <v>133</v>
      </c>
      <c r="I4" s="81" t="s">
        <v>267</v>
      </c>
      <c r="J4" s="80">
        <f>SUMIF(F:F, "LOAN",E:E)</f>
        <v>22990</v>
      </c>
    </row>
    <row r="5" spans="1:10" x14ac:dyDescent="0.2">
      <c r="A5" s="11">
        <v>2016</v>
      </c>
      <c r="B5" s="17">
        <v>9</v>
      </c>
      <c r="C5" s="18">
        <v>7</v>
      </c>
      <c r="D5" s="16" t="s">
        <v>138</v>
      </c>
      <c r="E5" s="109">
        <v>480</v>
      </c>
      <c r="F5" s="19" t="s">
        <v>270</v>
      </c>
      <c r="G5" s="16" t="s">
        <v>134</v>
      </c>
      <c r="I5" s="81" t="s">
        <v>268</v>
      </c>
      <c r="J5" s="80">
        <f>SUMIF(F:F, "GRANT",E:E)</f>
        <v>11007</v>
      </c>
    </row>
    <row r="6" spans="1:10" x14ac:dyDescent="0.2">
      <c r="A6" s="20">
        <v>2017</v>
      </c>
      <c r="B6" s="20">
        <v>1</v>
      </c>
      <c r="C6" s="21">
        <v>3</v>
      </c>
      <c r="D6" s="15" t="s">
        <v>55</v>
      </c>
      <c r="E6" s="110">
        <v>700</v>
      </c>
      <c r="F6" s="17" t="s">
        <v>137</v>
      </c>
      <c r="G6" s="16" t="s">
        <v>133</v>
      </c>
      <c r="H6" s="6"/>
    </row>
    <row r="7" spans="1:10" ht="17" thickBot="1" x14ac:dyDescent="0.25">
      <c r="A7" s="20">
        <v>2017</v>
      </c>
      <c r="B7" s="20">
        <v>1</v>
      </c>
      <c r="C7" s="21">
        <v>3</v>
      </c>
      <c r="D7" s="16" t="s">
        <v>138</v>
      </c>
      <c r="E7" s="110">
        <v>5920</v>
      </c>
      <c r="F7" s="77" t="s">
        <v>270</v>
      </c>
      <c r="G7" s="15" t="s">
        <v>134</v>
      </c>
      <c r="I7" s="78" t="s">
        <v>661</v>
      </c>
      <c r="J7" s="79"/>
    </row>
    <row r="8" spans="1:10" x14ac:dyDescent="0.2">
      <c r="A8" s="84">
        <v>2017</v>
      </c>
      <c r="B8" s="84">
        <v>9</v>
      </c>
      <c r="C8" s="84">
        <v>5</v>
      </c>
      <c r="D8" s="83" t="s">
        <v>55</v>
      </c>
      <c r="E8" s="111">
        <v>1688</v>
      </c>
      <c r="F8" s="84" t="s">
        <v>137</v>
      </c>
      <c r="G8" s="83" t="s">
        <v>133</v>
      </c>
      <c r="I8" t="s">
        <v>443</v>
      </c>
      <c r="J8" s="10">
        <v>275000</v>
      </c>
    </row>
    <row r="9" spans="1:10" x14ac:dyDescent="0.2">
      <c r="A9" s="20">
        <v>2017</v>
      </c>
      <c r="B9" s="20">
        <v>9</v>
      </c>
      <c r="C9" s="93">
        <v>5</v>
      </c>
      <c r="D9" s="15" t="s">
        <v>55</v>
      </c>
      <c r="E9" s="112">
        <v>5874</v>
      </c>
      <c r="F9" s="93" t="s">
        <v>270</v>
      </c>
      <c r="G9" s="15" t="s">
        <v>133</v>
      </c>
      <c r="I9" t="s">
        <v>445</v>
      </c>
      <c r="J9" s="10">
        <f>J8/4</f>
        <v>68750</v>
      </c>
    </row>
    <row r="10" spans="1:10" x14ac:dyDescent="0.2">
      <c r="A10" s="20">
        <v>2017</v>
      </c>
      <c r="B10" s="20">
        <v>9</v>
      </c>
      <c r="C10" s="21">
        <v>6</v>
      </c>
      <c r="D10" s="15" t="s">
        <v>138</v>
      </c>
      <c r="E10" s="112">
        <v>3116</v>
      </c>
      <c r="F10" s="93" t="s">
        <v>137</v>
      </c>
      <c r="G10" s="15" t="s">
        <v>134</v>
      </c>
    </row>
    <row r="11" spans="1:10" x14ac:dyDescent="0.2">
      <c r="A11" s="20">
        <v>2018</v>
      </c>
      <c r="B11" s="20">
        <v>1</v>
      </c>
      <c r="C11" s="21">
        <v>2</v>
      </c>
      <c r="D11" s="15" t="s">
        <v>810</v>
      </c>
      <c r="E11" s="112">
        <v>3116</v>
      </c>
      <c r="F11" s="93" t="s">
        <v>137</v>
      </c>
      <c r="G11" s="15" t="s">
        <v>134</v>
      </c>
    </row>
    <row r="12" spans="1:10" x14ac:dyDescent="0.2">
      <c r="A12" s="20">
        <v>2018</v>
      </c>
      <c r="B12" s="20">
        <v>1</v>
      </c>
      <c r="C12" s="21">
        <v>2</v>
      </c>
      <c r="D12" s="15" t="s">
        <v>811</v>
      </c>
      <c r="E12" s="112">
        <v>1687</v>
      </c>
      <c r="F12" s="93" t="s">
        <v>137</v>
      </c>
      <c r="G12" s="15" t="s">
        <v>133</v>
      </c>
    </row>
    <row r="13" spans="1:10" x14ac:dyDescent="0.2">
      <c r="A13" s="20">
        <v>2018</v>
      </c>
      <c r="B13" s="20">
        <v>1</v>
      </c>
      <c r="C13" s="21">
        <v>2</v>
      </c>
      <c r="D13" s="15" t="s">
        <v>812</v>
      </c>
      <c r="E13" s="112">
        <v>2316</v>
      </c>
      <c r="F13" s="93" t="s">
        <v>270</v>
      </c>
      <c r="G13" s="15" t="s">
        <v>133</v>
      </c>
    </row>
    <row r="14" spans="1:10" x14ac:dyDescent="0.2">
      <c r="C14" s="21"/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67"/>
  <sheetViews>
    <sheetView topLeftCell="A49" workbookViewId="0">
      <selection activeCell="C5" sqref="C5:E67"/>
    </sheetView>
  </sheetViews>
  <sheetFormatPr baseColWidth="10" defaultRowHeight="16" x14ac:dyDescent="0.2"/>
  <cols>
    <col min="2" max="2" width="16.5" customWidth="1"/>
    <col min="3" max="3" width="16.5" style="127" customWidth="1"/>
    <col min="4" max="4" width="69.33203125" customWidth="1"/>
  </cols>
  <sheetData>
    <row r="5" spans="2:6" ht="19" x14ac:dyDescent="0.2">
      <c r="B5" s="123">
        <v>43195</v>
      </c>
      <c r="C5" s="128">
        <f>DAY(B5)</f>
        <v>5</v>
      </c>
      <c r="D5" s="124" t="s">
        <v>929</v>
      </c>
      <c r="E5" s="125">
        <v>111.89</v>
      </c>
      <c r="F5" s="126"/>
    </row>
    <row r="6" spans="2:6" ht="19" x14ac:dyDescent="0.2">
      <c r="B6" s="123">
        <v>43196</v>
      </c>
      <c r="C6" s="128">
        <f t="shared" ref="C6:C67" si="0">DAY(B6)</f>
        <v>6</v>
      </c>
      <c r="D6" s="124" t="s">
        <v>930</v>
      </c>
      <c r="E6" s="125">
        <v>1.46</v>
      </c>
      <c r="F6" s="126"/>
    </row>
    <row r="7" spans="2:6" ht="19" x14ac:dyDescent="0.2">
      <c r="B7" s="123">
        <v>43196</v>
      </c>
      <c r="C7" s="128">
        <f t="shared" si="0"/>
        <v>6</v>
      </c>
      <c r="D7" s="124" t="s">
        <v>931</v>
      </c>
      <c r="E7" s="125">
        <v>15</v>
      </c>
      <c r="F7" s="126"/>
    </row>
    <row r="8" spans="2:6" ht="19" x14ac:dyDescent="0.2">
      <c r="B8" s="123">
        <v>43197</v>
      </c>
      <c r="C8" s="128">
        <f t="shared" si="0"/>
        <v>7</v>
      </c>
      <c r="D8" s="124" t="s">
        <v>932</v>
      </c>
      <c r="E8" s="125">
        <v>30.8</v>
      </c>
      <c r="F8" s="126"/>
    </row>
    <row r="9" spans="2:6" ht="19" x14ac:dyDescent="0.2">
      <c r="B9" s="123">
        <v>43197</v>
      </c>
      <c r="C9" s="128">
        <f t="shared" si="0"/>
        <v>7</v>
      </c>
      <c r="D9" s="124" t="s">
        <v>933</v>
      </c>
      <c r="E9" s="125">
        <v>16.23</v>
      </c>
      <c r="F9" s="126"/>
    </row>
    <row r="10" spans="2:6" ht="19" x14ac:dyDescent="0.2">
      <c r="B10" s="123">
        <v>43198</v>
      </c>
      <c r="C10" s="128">
        <f t="shared" si="0"/>
        <v>8</v>
      </c>
      <c r="D10" s="124" t="s">
        <v>933</v>
      </c>
      <c r="E10" s="125">
        <v>3.77</v>
      </c>
      <c r="F10" s="126"/>
    </row>
    <row r="11" spans="2:6" ht="19" x14ac:dyDescent="0.2">
      <c r="B11" s="123">
        <v>43199</v>
      </c>
      <c r="C11" s="128">
        <f t="shared" si="0"/>
        <v>9</v>
      </c>
      <c r="D11" s="124" t="s">
        <v>934</v>
      </c>
      <c r="E11" s="125">
        <v>40.94</v>
      </c>
      <c r="F11" s="126"/>
    </row>
    <row r="12" spans="2:6" ht="19" x14ac:dyDescent="0.2">
      <c r="B12" s="123">
        <v>43199</v>
      </c>
      <c r="C12" s="128">
        <f t="shared" si="0"/>
        <v>9</v>
      </c>
      <c r="D12" s="124" t="s">
        <v>930</v>
      </c>
      <c r="E12" s="125">
        <v>5.51</v>
      </c>
      <c r="F12" s="126"/>
    </row>
    <row r="13" spans="2:6" ht="19" x14ac:dyDescent="0.2">
      <c r="B13" s="123">
        <v>43200</v>
      </c>
      <c r="C13" s="128">
        <f t="shared" si="0"/>
        <v>10</v>
      </c>
      <c r="D13" s="124" t="s">
        <v>935</v>
      </c>
      <c r="E13" s="125">
        <v>1.6</v>
      </c>
      <c r="F13" s="126"/>
    </row>
    <row r="14" spans="2:6" ht="19" x14ac:dyDescent="0.2">
      <c r="B14" s="123">
        <v>43200</v>
      </c>
      <c r="C14" s="128">
        <f t="shared" si="0"/>
        <v>10</v>
      </c>
      <c r="D14" s="124" t="s">
        <v>936</v>
      </c>
      <c r="E14" s="125">
        <v>24.02</v>
      </c>
      <c r="F14" s="126"/>
    </row>
    <row r="15" spans="2:6" ht="19" x14ac:dyDescent="0.2">
      <c r="B15" s="123">
        <v>43200</v>
      </c>
      <c r="C15" s="128">
        <f t="shared" si="0"/>
        <v>10</v>
      </c>
      <c r="D15" s="124" t="s">
        <v>936</v>
      </c>
      <c r="E15" s="125">
        <v>12.97</v>
      </c>
      <c r="F15" s="126"/>
    </row>
    <row r="16" spans="2:6" ht="19" x14ac:dyDescent="0.2">
      <c r="B16" s="123">
        <v>43201</v>
      </c>
      <c r="C16" s="128">
        <f t="shared" si="0"/>
        <v>11</v>
      </c>
      <c r="D16" s="124" t="s">
        <v>930</v>
      </c>
      <c r="E16" s="125">
        <v>3.55</v>
      </c>
      <c r="F16" s="126"/>
    </row>
    <row r="17" spans="2:6" ht="19" x14ac:dyDescent="0.2">
      <c r="B17" s="123">
        <v>43201</v>
      </c>
      <c r="C17" s="128">
        <f t="shared" si="0"/>
        <v>11</v>
      </c>
      <c r="D17" s="124" t="s">
        <v>937</v>
      </c>
      <c r="E17" s="125">
        <v>9.89</v>
      </c>
      <c r="F17" s="126"/>
    </row>
    <row r="18" spans="2:6" ht="19" x14ac:dyDescent="0.2">
      <c r="B18" s="123">
        <v>43202</v>
      </c>
      <c r="C18" s="128">
        <f t="shared" si="0"/>
        <v>12</v>
      </c>
      <c r="D18" s="124" t="s">
        <v>930</v>
      </c>
      <c r="E18" s="125">
        <v>1.46</v>
      </c>
      <c r="F18" s="126"/>
    </row>
    <row r="19" spans="2:6" ht="19" x14ac:dyDescent="0.2">
      <c r="B19" s="123">
        <v>43202</v>
      </c>
      <c r="C19" s="128">
        <f t="shared" si="0"/>
        <v>12</v>
      </c>
      <c r="D19" s="124" t="s">
        <v>938</v>
      </c>
      <c r="E19" s="125">
        <v>3.15</v>
      </c>
      <c r="F19" s="126"/>
    </row>
    <row r="20" spans="2:6" ht="19" x14ac:dyDescent="0.2">
      <c r="B20" s="123">
        <v>43202</v>
      </c>
      <c r="C20" s="128">
        <f t="shared" si="0"/>
        <v>12</v>
      </c>
      <c r="D20" s="124" t="s">
        <v>930</v>
      </c>
      <c r="E20" s="125">
        <v>10.7</v>
      </c>
      <c r="F20" s="126"/>
    </row>
    <row r="21" spans="2:6" ht="19" x14ac:dyDescent="0.2">
      <c r="B21" s="123">
        <v>43203</v>
      </c>
      <c r="C21" s="128">
        <f t="shared" si="0"/>
        <v>13</v>
      </c>
      <c r="D21" s="124" t="s">
        <v>939</v>
      </c>
      <c r="E21" s="125">
        <v>18.37</v>
      </c>
      <c r="F21" s="126"/>
    </row>
    <row r="22" spans="2:6" ht="19" x14ac:dyDescent="0.2">
      <c r="B22" s="123">
        <v>43205</v>
      </c>
      <c r="C22" s="128">
        <f t="shared" si="0"/>
        <v>15</v>
      </c>
      <c r="D22" s="124" t="s">
        <v>929</v>
      </c>
      <c r="E22" s="125">
        <v>147.11000000000001</v>
      </c>
      <c r="F22" s="126"/>
    </row>
    <row r="23" spans="2:6" ht="19" x14ac:dyDescent="0.2">
      <c r="B23" s="123">
        <v>43205</v>
      </c>
      <c r="C23" s="128">
        <f t="shared" si="0"/>
        <v>15</v>
      </c>
      <c r="D23" s="124" t="s">
        <v>940</v>
      </c>
      <c r="E23" s="125">
        <v>10.95</v>
      </c>
      <c r="F23" s="126"/>
    </row>
    <row r="24" spans="2:6" ht="19" x14ac:dyDescent="0.2">
      <c r="B24" s="123">
        <v>43205</v>
      </c>
      <c r="C24" s="128">
        <f t="shared" si="0"/>
        <v>15</v>
      </c>
      <c r="D24" s="124" t="s">
        <v>941</v>
      </c>
      <c r="E24" s="125">
        <v>3</v>
      </c>
      <c r="F24" s="126"/>
    </row>
    <row r="25" spans="2:6" ht="19" x14ac:dyDescent="0.2">
      <c r="B25" s="123">
        <v>43205</v>
      </c>
      <c r="C25" s="128">
        <f t="shared" si="0"/>
        <v>15</v>
      </c>
      <c r="D25" s="124" t="s">
        <v>942</v>
      </c>
      <c r="E25" s="125">
        <v>24.01</v>
      </c>
      <c r="F25" s="126"/>
    </row>
    <row r="26" spans="2:6" ht="19" x14ac:dyDescent="0.2">
      <c r="B26" s="123">
        <v>43205</v>
      </c>
      <c r="C26" s="128">
        <f t="shared" si="0"/>
        <v>15</v>
      </c>
      <c r="D26" s="124" t="s">
        <v>943</v>
      </c>
      <c r="E26" s="125">
        <v>14.15</v>
      </c>
      <c r="F26" s="126"/>
    </row>
    <row r="27" spans="2:6" ht="19" x14ac:dyDescent="0.2">
      <c r="B27" s="123">
        <v>43206</v>
      </c>
      <c r="C27" s="128">
        <f t="shared" si="0"/>
        <v>16</v>
      </c>
      <c r="D27" s="124" t="s">
        <v>938</v>
      </c>
      <c r="E27" s="125">
        <v>11.29</v>
      </c>
      <c r="F27" s="126"/>
    </row>
    <row r="28" spans="2:6" ht="19" x14ac:dyDescent="0.2">
      <c r="B28" s="123">
        <v>43206</v>
      </c>
      <c r="C28" s="128">
        <f t="shared" si="0"/>
        <v>16</v>
      </c>
      <c r="D28" s="124" t="s">
        <v>930</v>
      </c>
      <c r="E28" s="125">
        <v>5.63</v>
      </c>
      <c r="F28" s="126"/>
    </row>
    <row r="29" spans="2:6" ht="19" x14ac:dyDescent="0.2">
      <c r="B29" s="123">
        <v>43207</v>
      </c>
      <c r="C29" s="128">
        <f t="shared" si="0"/>
        <v>17</v>
      </c>
      <c r="D29" s="124" t="s">
        <v>930</v>
      </c>
      <c r="E29" s="125">
        <v>7.09</v>
      </c>
      <c r="F29" s="126"/>
    </row>
    <row r="30" spans="2:6" ht="19" x14ac:dyDescent="0.2">
      <c r="B30" s="123">
        <v>43207</v>
      </c>
      <c r="C30" s="128">
        <f t="shared" si="0"/>
        <v>17</v>
      </c>
      <c r="D30" s="124" t="s">
        <v>944</v>
      </c>
      <c r="E30" s="125">
        <v>30.9</v>
      </c>
      <c r="F30" s="126"/>
    </row>
    <row r="31" spans="2:6" ht="19" x14ac:dyDescent="0.2">
      <c r="B31" s="123">
        <v>43207</v>
      </c>
      <c r="C31" s="128">
        <f t="shared" si="0"/>
        <v>17</v>
      </c>
      <c r="D31" s="124" t="s">
        <v>945</v>
      </c>
      <c r="E31" s="125">
        <v>9.3000000000000007</v>
      </c>
      <c r="F31" s="126"/>
    </row>
    <row r="32" spans="2:6" ht="19" x14ac:dyDescent="0.2">
      <c r="B32" s="123">
        <v>43208</v>
      </c>
      <c r="C32" s="128">
        <f t="shared" si="0"/>
        <v>18</v>
      </c>
      <c r="D32" s="124" t="s">
        <v>935</v>
      </c>
      <c r="E32" s="125">
        <v>8.1</v>
      </c>
      <c r="F32" s="126"/>
    </row>
    <row r="33" spans="2:6" ht="19" x14ac:dyDescent="0.2">
      <c r="B33" s="123">
        <v>43208</v>
      </c>
      <c r="C33" s="128">
        <f t="shared" si="0"/>
        <v>18</v>
      </c>
      <c r="D33" s="124" t="s">
        <v>936</v>
      </c>
      <c r="E33" s="125">
        <v>15.22</v>
      </c>
      <c r="F33" s="126"/>
    </row>
    <row r="34" spans="2:6" ht="19" x14ac:dyDescent="0.2">
      <c r="B34" s="123">
        <v>43208</v>
      </c>
      <c r="C34" s="128">
        <f t="shared" si="0"/>
        <v>18</v>
      </c>
      <c r="D34" s="124" t="s">
        <v>946</v>
      </c>
      <c r="E34" s="125">
        <v>5.88</v>
      </c>
      <c r="F34" s="126"/>
    </row>
    <row r="35" spans="2:6" ht="19" x14ac:dyDescent="0.2">
      <c r="B35" s="123">
        <v>43210</v>
      </c>
      <c r="C35" s="128">
        <f t="shared" si="0"/>
        <v>20</v>
      </c>
      <c r="D35" s="124" t="s">
        <v>930</v>
      </c>
      <c r="E35" s="125">
        <v>5.51</v>
      </c>
      <c r="F35" s="126"/>
    </row>
    <row r="36" spans="2:6" ht="19" x14ac:dyDescent="0.2">
      <c r="B36" s="123">
        <v>43210</v>
      </c>
      <c r="C36" s="128">
        <f t="shared" si="0"/>
        <v>20</v>
      </c>
      <c r="D36" s="124" t="s">
        <v>935</v>
      </c>
      <c r="E36" s="125">
        <v>6.7</v>
      </c>
      <c r="F36" s="126"/>
    </row>
    <row r="37" spans="2:6" ht="19" x14ac:dyDescent="0.2">
      <c r="B37" s="123">
        <v>43210</v>
      </c>
      <c r="C37" s="128">
        <f t="shared" si="0"/>
        <v>20</v>
      </c>
      <c r="D37" s="124" t="s">
        <v>947</v>
      </c>
      <c r="E37" s="125">
        <v>124.08</v>
      </c>
      <c r="F37" s="126"/>
    </row>
    <row r="38" spans="2:6" ht="19" x14ac:dyDescent="0.2">
      <c r="B38" s="123">
        <v>43211</v>
      </c>
      <c r="C38" s="128">
        <f t="shared" si="0"/>
        <v>21</v>
      </c>
      <c r="D38" s="124" t="s">
        <v>945</v>
      </c>
      <c r="E38" s="125">
        <v>4.1500000000000004</v>
      </c>
      <c r="F38" s="126"/>
    </row>
    <row r="39" spans="2:6" ht="19" x14ac:dyDescent="0.2">
      <c r="B39" s="123">
        <v>43211</v>
      </c>
      <c r="C39" s="128">
        <f t="shared" si="0"/>
        <v>21</v>
      </c>
      <c r="D39" s="124" t="s">
        <v>949</v>
      </c>
      <c r="E39" s="125">
        <v>163.85</v>
      </c>
      <c r="F39" s="126"/>
    </row>
    <row r="40" spans="2:6" ht="19" x14ac:dyDescent="0.2">
      <c r="B40" s="123">
        <v>43211</v>
      </c>
      <c r="C40" s="128">
        <f t="shared" si="0"/>
        <v>21</v>
      </c>
      <c r="D40" s="124" t="s">
        <v>944</v>
      </c>
      <c r="E40" s="125">
        <v>14.95</v>
      </c>
      <c r="F40" s="126"/>
    </row>
    <row r="41" spans="2:6" ht="19" x14ac:dyDescent="0.2">
      <c r="B41" s="123">
        <v>43212</v>
      </c>
      <c r="C41" s="128">
        <f t="shared" si="0"/>
        <v>22</v>
      </c>
      <c r="D41" s="124" t="s">
        <v>950</v>
      </c>
      <c r="E41" s="125">
        <v>2.0499999999999998</v>
      </c>
      <c r="F41" s="126"/>
    </row>
    <row r="42" spans="2:6" ht="19" x14ac:dyDescent="0.2">
      <c r="B42" s="123">
        <v>43213</v>
      </c>
      <c r="C42" s="128">
        <f t="shared" si="0"/>
        <v>23</v>
      </c>
      <c r="D42" s="124" t="s">
        <v>951</v>
      </c>
      <c r="E42" s="125">
        <v>89.27</v>
      </c>
      <c r="F42" s="126"/>
    </row>
    <row r="43" spans="2:6" ht="19" x14ac:dyDescent="0.2">
      <c r="B43" s="123">
        <v>43213</v>
      </c>
      <c r="C43" s="128">
        <f t="shared" si="0"/>
        <v>23</v>
      </c>
      <c r="D43" s="124" t="s">
        <v>935</v>
      </c>
      <c r="E43" s="125">
        <v>6.7</v>
      </c>
      <c r="F43" s="126"/>
    </row>
    <row r="44" spans="2:6" ht="19" x14ac:dyDescent="0.2">
      <c r="B44" s="123">
        <v>43214</v>
      </c>
      <c r="C44" s="128">
        <f t="shared" si="0"/>
        <v>24</v>
      </c>
      <c r="D44" s="124" t="s">
        <v>952</v>
      </c>
      <c r="E44" s="125">
        <v>4.99</v>
      </c>
      <c r="F44" s="126"/>
    </row>
    <row r="45" spans="2:6" ht="19" x14ac:dyDescent="0.2">
      <c r="B45" s="123">
        <v>43214</v>
      </c>
      <c r="C45" s="128">
        <f t="shared" si="0"/>
        <v>24</v>
      </c>
      <c r="D45" s="124" t="s">
        <v>953</v>
      </c>
      <c r="E45" s="125">
        <v>30</v>
      </c>
      <c r="F45" s="126"/>
    </row>
    <row r="46" spans="2:6" ht="19" x14ac:dyDescent="0.2">
      <c r="B46" s="123">
        <v>43214</v>
      </c>
      <c r="C46" s="128">
        <f t="shared" si="0"/>
        <v>24</v>
      </c>
      <c r="D46" s="124" t="s">
        <v>954</v>
      </c>
      <c r="E46" s="125">
        <v>1.7</v>
      </c>
      <c r="F46" s="126"/>
    </row>
    <row r="47" spans="2:6" ht="19" x14ac:dyDescent="0.2">
      <c r="B47" s="123">
        <v>43215</v>
      </c>
      <c r="C47" s="128">
        <f t="shared" si="0"/>
        <v>25</v>
      </c>
      <c r="D47" s="124" t="s">
        <v>955</v>
      </c>
      <c r="E47" s="125">
        <v>7.11</v>
      </c>
      <c r="F47" s="126"/>
    </row>
    <row r="48" spans="2:6" ht="19" x14ac:dyDescent="0.2">
      <c r="B48" s="123">
        <v>43215</v>
      </c>
      <c r="C48" s="128">
        <f t="shared" si="0"/>
        <v>25</v>
      </c>
      <c r="D48" s="124" t="s">
        <v>956</v>
      </c>
      <c r="E48" s="125">
        <v>33.54</v>
      </c>
      <c r="F48" s="126"/>
    </row>
    <row r="49" spans="2:6" ht="19" x14ac:dyDescent="0.2">
      <c r="B49" s="123">
        <v>43217</v>
      </c>
      <c r="C49" s="128">
        <f t="shared" si="0"/>
        <v>27</v>
      </c>
      <c r="D49" s="124" t="s">
        <v>957</v>
      </c>
      <c r="E49" s="125">
        <v>79.09</v>
      </c>
      <c r="F49" s="126"/>
    </row>
    <row r="50" spans="2:6" ht="19" x14ac:dyDescent="0.2">
      <c r="B50" s="123">
        <v>43217</v>
      </c>
      <c r="C50" s="128">
        <f t="shared" si="0"/>
        <v>27</v>
      </c>
      <c r="D50" s="124" t="s">
        <v>958</v>
      </c>
      <c r="E50" s="125">
        <v>9.44</v>
      </c>
      <c r="F50" s="126"/>
    </row>
    <row r="51" spans="2:6" ht="19" x14ac:dyDescent="0.2">
      <c r="B51" s="123">
        <v>43217</v>
      </c>
      <c r="C51" s="128">
        <f t="shared" si="0"/>
        <v>27</v>
      </c>
      <c r="D51" s="124" t="s">
        <v>959</v>
      </c>
      <c r="E51" s="125">
        <v>14.5</v>
      </c>
      <c r="F51" s="126"/>
    </row>
    <row r="52" spans="2:6" ht="19" x14ac:dyDescent="0.2">
      <c r="B52" s="123">
        <v>43217</v>
      </c>
      <c r="C52" s="128">
        <f t="shared" si="0"/>
        <v>27</v>
      </c>
      <c r="D52" s="124" t="s">
        <v>930</v>
      </c>
      <c r="E52" s="125">
        <v>3.66</v>
      </c>
      <c r="F52" s="126"/>
    </row>
    <row r="53" spans="2:6" ht="19" x14ac:dyDescent="0.2">
      <c r="B53" s="123">
        <v>43218</v>
      </c>
      <c r="C53" s="128">
        <f t="shared" si="0"/>
        <v>28</v>
      </c>
      <c r="D53" s="124" t="s">
        <v>960</v>
      </c>
      <c r="E53" s="125">
        <v>21.47</v>
      </c>
      <c r="F53" s="126"/>
    </row>
    <row r="54" spans="2:6" ht="19" x14ac:dyDescent="0.2">
      <c r="B54" s="123">
        <v>43218</v>
      </c>
      <c r="C54" s="128">
        <f t="shared" si="0"/>
        <v>28</v>
      </c>
      <c r="D54" s="124" t="s">
        <v>961</v>
      </c>
      <c r="E54" s="125">
        <v>23.97</v>
      </c>
      <c r="F54" s="126"/>
    </row>
    <row r="55" spans="2:6" ht="19" x14ac:dyDescent="0.2">
      <c r="B55" s="123">
        <v>43218</v>
      </c>
      <c r="C55" s="128">
        <f t="shared" si="0"/>
        <v>28</v>
      </c>
      <c r="D55" s="124" t="s">
        <v>962</v>
      </c>
      <c r="E55" s="125">
        <v>11.29</v>
      </c>
      <c r="F55" s="126"/>
    </row>
    <row r="56" spans="2:6" ht="19" x14ac:dyDescent="0.2">
      <c r="B56" s="123">
        <v>43218</v>
      </c>
      <c r="C56" s="128">
        <f t="shared" si="0"/>
        <v>28</v>
      </c>
      <c r="D56" s="124" t="s">
        <v>963</v>
      </c>
      <c r="E56" s="125">
        <v>47.46</v>
      </c>
      <c r="F56" s="126"/>
    </row>
    <row r="57" spans="2:6" ht="19" x14ac:dyDescent="0.2">
      <c r="B57" s="123">
        <v>43219</v>
      </c>
      <c r="C57" s="128">
        <f t="shared" si="0"/>
        <v>29</v>
      </c>
      <c r="D57" s="124" t="s">
        <v>964</v>
      </c>
      <c r="E57" s="125">
        <v>38.42</v>
      </c>
      <c r="F57" s="126"/>
    </row>
    <row r="58" spans="2:6" ht="19" x14ac:dyDescent="0.2">
      <c r="B58" s="123">
        <v>43219</v>
      </c>
      <c r="C58" s="128">
        <f t="shared" si="0"/>
        <v>29</v>
      </c>
      <c r="D58" s="124" t="s">
        <v>965</v>
      </c>
      <c r="E58" s="125">
        <v>64.400000000000006</v>
      </c>
      <c r="F58" s="126"/>
    </row>
    <row r="59" spans="2:6" ht="19" x14ac:dyDescent="0.2">
      <c r="B59" s="123">
        <v>43219</v>
      </c>
      <c r="C59" s="128">
        <f t="shared" si="0"/>
        <v>29</v>
      </c>
      <c r="D59" s="124" t="s">
        <v>966</v>
      </c>
      <c r="E59" s="125">
        <v>10.96</v>
      </c>
      <c r="F59" s="126"/>
    </row>
    <row r="60" spans="2:6" ht="19" x14ac:dyDescent="0.2">
      <c r="B60" s="123">
        <v>43220</v>
      </c>
      <c r="C60" s="128">
        <f t="shared" si="0"/>
        <v>30</v>
      </c>
      <c r="D60" s="124" t="s">
        <v>967</v>
      </c>
      <c r="E60" s="125">
        <v>9.07</v>
      </c>
      <c r="F60" s="126"/>
    </row>
    <row r="61" spans="2:6" ht="19" x14ac:dyDescent="0.2">
      <c r="B61" s="123">
        <v>43221</v>
      </c>
      <c r="C61" s="128">
        <f t="shared" si="0"/>
        <v>1</v>
      </c>
      <c r="D61" s="124" t="s">
        <v>948</v>
      </c>
      <c r="E61" s="125">
        <v>90.4</v>
      </c>
      <c r="F61" s="126"/>
    </row>
    <row r="62" spans="2:6" ht="19" x14ac:dyDescent="0.2">
      <c r="B62" s="123">
        <v>43221</v>
      </c>
      <c r="C62" s="128">
        <f t="shared" si="0"/>
        <v>1</v>
      </c>
      <c r="D62" s="124" t="s">
        <v>936</v>
      </c>
      <c r="E62" s="125">
        <v>25.38</v>
      </c>
      <c r="F62" s="126"/>
    </row>
    <row r="63" spans="2:6" ht="19" x14ac:dyDescent="0.2">
      <c r="B63" s="123">
        <v>43221</v>
      </c>
      <c r="C63" s="128">
        <f t="shared" si="0"/>
        <v>1</v>
      </c>
      <c r="D63" s="124" t="s">
        <v>930</v>
      </c>
      <c r="E63" s="125">
        <v>1.56</v>
      </c>
      <c r="F63" s="126"/>
    </row>
    <row r="64" spans="2:6" ht="19" x14ac:dyDescent="0.2">
      <c r="B64" s="123">
        <v>43222</v>
      </c>
      <c r="C64" s="128">
        <f t="shared" si="0"/>
        <v>2</v>
      </c>
      <c r="D64" s="124" t="s">
        <v>968</v>
      </c>
      <c r="E64" s="125">
        <v>45.57</v>
      </c>
      <c r="F64" s="126"/>
    </row>
    <row r="65" spans="2:6" ht="19" x14ac:dyDescent="0.2">
      <c r="B65" s="123">
        <v>43222</v>
      </c>
      <c r="C65" s="128">
        <f t="shared" si="0"/>
        <v>2</v>
      </c>
      <c r="D65" s="124" t="s">
        <v>936</v>
      </c>
      <c r="E65" s="125">
        <v>12.41</v>
      </c>
      <c r="F65" s="126"/>
    </row>
    <row r="66" spans="2:6" ht="19" x14ac:dyDescent="0.2">
      <c r="B66" s="123">
        <v>43222</v>
      </c>
      <c r="C66" s="128">
        <f t="shared" si="0"/>
        <v>2</v>
      </c>
      <c r="D66" s="124" t="s">
        <v>930</v>
      </c>
      <c r="E66" s="125">
        <v>1.46</v>
      </c>
      <c r="F66" s="126"/>
    </row>
    <row r="67" spans="2:6" ht="19" x14ac:dyDescent="0.2">
      <c r="B67" s="123">
        <v>43222</v>
      </c>
      <c r="C67" s="128">
        <f t="shared" si="0"/>
        <v>2</v>
      </c>
      <c r="D67" s="124" t="s">
        <v>969</v>
      </c>
      <c r="E67" s="125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Detailed Expenses</vt:lpstr>
      <vt:lpstr>Spending Summary</vt:lpstr>
      <vt:lpstr>Funding+Budget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2016-09-05T20:57:36Z</dcterms:created>
  <dcterms:modified xsi:type="dcterms:W3CDTF">2018-05-05T05:16:00Z</dcterms:modified>
</cp:coreProperties>
</file>