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codeName="ThisWorkbook" autoCompressPictures="0"/>
  <bookViews>
    <workbookView xWindow="560" yWindow="560" windowWidth="25040" windowHeight="17820" tabRatio="500" activeTab="1"/>
  </bookViews>
  <sheets>
    <sheet name="Dati" sheetId="2" r:id="rId1"/>
    <sheet name="Grafici" sheetId="3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Q30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Q78" i="2"/>
  <c r="B22" i="2"/>
  <c r="P80" i="2"/>
  <c r="P79" i="2"/>
  <c r="C21" i="2"/>
  <c r="N30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N78" i="2"/>
  <c r="B21" i="2"/>
  <c r="M80" i="2"/>
  <c r="M79" i="2"/>
  <c r="C20" i="2"/>
  <c r="K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K78" i="2"/>
  <c r="B20" i="2"/>
  <c r="J80" i="2"/>
  <c r="J79" i="2"/>
  <c r="C19" i="2"/>
  <c r="H30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H78" i="2"/>
  <c r="B19" i="2"/>
  <c r="G80" i="2"/>
  <c r="G79" i="2"/>
  <c r="A155" i="2"/>
  <c r="A70" i="2"/>
  <c r="A143" i="2"/>
  <c r="A77" i="2"/>
  <c r="A142" i="2"/>
  <c r="A62" i="2"/>
  <c r="A141" i="2"/>
  <c r="A74" i="2"/>
  <c r="A140" i="2"/>
  <c r="A68" i="2"/>
  <c r="A139" i="2"/>
  <c r="A73" i="2"/>
  <c r="A138" i="2"/>
  <c r="A66" i="2"/>
  <c r="A137" i="2"/>
  <c r="A37" i="2"/>
  <c r="A136" i="2"/>
  <c r="A33" i="2"/>
  <c r="A135" i="2"/>
  <c r="A41" i="2"/>
  <c r="A134" i="2"/>
  <c r="A65" i="2"/>
  <c r="A133" i="2"/>
  <c r="A54" i="2"/>
  <c r="A132" i="2"/>
  <c r="A55" i="2"/>
  <c r="A131" i="2"/>
  <c r="A50" i="2"/>
  <c r="A130" i="2"/>
  <c r="A51" i="2"/>
  <c r="A129" i="2"/>
  <c r="A53" i="2"/>
  <c r="A128" i="2"/>
  <c r="A44" i="2"/>
  <c r="A127" i="2"/>
  <c r="A42" i="2"/>
  <c r="A126" i="2"/>
  <c r="A43" i="2"/>
  <c r="A125" i="2"/>
  <c r="A52" i="2"/>
  <c r="A124" i="2"/>
  <c r="A46" i="2"/>
  <c r="A123" i="2"/>
  <c r="A64" i="2"/>
  <c r="A122" i="2"/>
  <c r="A32" i="2"/>
  <c r="A121" i="2"/>
  <c r="A67" i="2"/>
  <c r="A120" i="2"/>
  <c r="A58" i="2"/>
  <c r="A119" i="2"/>
  <c r="A75" i="2"/>
  <c r="A118" i="2"/>
  <c r="A38" i="2"/>
  <c r="A117" i="2"/>
  <c r="A35" i="2"/>
  <c r="A116" i="2"/>
  <c r="A60" i="2"/>
  <c r="A115" i="2"/>
  <c r="A76" i="2"/>
  <c r="A114" i="2"/>
  <c r="A34" i="2"/>
  <c r="A113" i="2"/>
  <c r="AG206" i="2"/>
  <c r="B77" i="2"/>
  <c r="B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E30" i="2"/>
  <c r="D77" i="2"/>
  <c r="I206" i="2"/>
  <c r="H206" i="2"/>
  <c r="G206" i="2"/>
  <c r="F206" i="2"/>
  <c r="E206" i="2"/>
  <c r="D206" i="2"/>
  <c r="C77" i="2"/>
  <c r="C206" i="2"/>
  <c r="A206" i="2"/>
  <c r="AG205" i="2"/>
  <c r="B76" i="2"/>
  <c r="B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D76" i="2"/>
  <c r="I205" i="2"/>
  <c r="H205" i="2"/>
  <c r="G205" i="2"/>
  <c r="F205" i="2"/>
  <c r="E205" i="2"/>
  <c r="D205" i="2"/>
  <c r="C76" i="2"/>
  <c r="C205" i="2"/>
  <c r="A205" i="2"/>
  <c r="AG204" i="2"/>
  <c r="B75" i="2"/>
  <c r="B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D75" i="2"/>
  <c r="I204" i="2"/>
  <c r="H204" i="2"/>
  <c r="G204" i="2"/>
  <c r="F204" i="2"/>
  <c r="E204" i="2"/>
  <c r="D204" i="2"/>
  <c r="C75" i="2"/>
  <c r="C204" i="2"/>
  <c r="A204" i="2"/>
  <c r="AG203" i="2"/>
  <c r="B74" i="2"/>
  <c r="B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D74" i="2"/>
  <c r="I203" i="2"/>
  <c r="H203" i="2"/>
  <c r="G203" i="2"/>
  <c r="F203" i="2"/>
  <c r="E203" i="2"/>
  <c r="D203" i="2"/>
  <c r="C74" i="2"/>
  <c r="C203" i="2"/>
  <c r="A203" i="2"/>
  <c r="AG202" i="2"/>
  <c r="B73" i="2"/>
  <c r="B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D73" i="2"/>
  <c r="I202" i="2"/>
  <c r="H202" i="2"/>
  <c r="G202" i="2"/>
  <c r="F202" i="2"/>
  <c r="E202" i="2"/>
  <c r="D202" i="2"/>
  <c r="C73" i="2"/>
  <c r="C202" i="2"/>
  <c r="A202" i="2"/>
  <c r="AG201" i="2"/>
  <c r="B72" i="2"/>
  <c r="B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D72" i="2"/>
  <c r="I201" i="2"/>
  <c r="H201" i="2"/>
  <c r="G201" i="2"/>
  <c r="F201" i="2"/>
  <c r="E201" i="2"/>
  <c r="D201" i="2"/>
  <c r="C72" i="2"/>
  <c r="C201" i="2"/>
  <c r="A72" i="2"/>
  <c r="A201" i="2"/>
  <c r="AG200" i="2"/>
  <c r="B71" i="2"/>
  <c r="B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D71" i="2"/>
  <c r="I200" i="2"/>
  <c r="H200" i="2"/>
  <c r="G200" i="2"/>
  <c r="F200" i="2"/>
  <c r="E200" i="2"/>
  <c r="D200" i="2"/>
  <c r="C71" i="2"/>
  <c r="C200" i="2"/>
  <c r="A71" i="2"/>
  <c r="A200" i="2"/>
  <c r="AG199" i="2"/>
  <c r="B70" i="2"/>
  <c r="B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D70" i="2"/>
  <c r="I199" i="2"/>
  <c r="H199" i="2"/>
  <c r="G199" i="2"/>
  <c r="F199" i="2"/>
  <c r="E199" i="2"/>
  <c r="D199" i="2"/>
  <c r="C70" i="2"/>
  <c r="C199" i="2"/>
  <c r="A199" i="2"/>
  <c r="AG198" i="2"/>
  <c r="B69" i="2"/>
  <c r="B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D69" i="2"/>
  <c r="I198" i="2"/>
  <c r="H198" i="2"/>
  <c r="G198" i="2"/>
  <c r="F198" i="2"/>
  <c r="E198" i="2"/>
  <c r="D198" i="2"/>
  <c r="C69" i="2"/>
  <c r="C198" i="2"/>
  <c r="A69" i="2"/>
  <c r="A198" i="2"/>
  <c r="AG197" i="2"/>
  <c r="B68" i="2"/>
  <c r="B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D68" i="2"/>
  <c r="I197" i="2"/>
  <c r="H197" i="2"/>
  <c r="G197" i="2"/>
  <c r="F197" i="2"/>
  <c r="E197" i="2"/>
  <c r="D197" i="2"/>
  <c r="C68" i="2"/>
  <c r="C197" i="2"/>
  <c r="A197" i="2"/>
  <c r="AG196" i="2"/>
  <c r="B67" i="2"/>
  <c r="B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D67" i="2"/>
  <c r="I196" i="2"/>
  <c r="H196" i="2"/>
  <c r="G196" i="2"/>
  <c r="F196" i="2"/>
  <c r="E196" i="2"/>
  <c r="D196" i="2"/>
  <c r="C67" i="2"/>
  <c r="C196" i="2"/>
  <c r="A196" i="2"/>
  <c r="AG195" i="2"/>
  <c r="B66" i="2"/>
  <c r="B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D66" i="2"/>
  <c r="I195" i="2"/>
  <c r="H195" i="2"/>
  <c r="G195" i="2"/>
  <c r="F195" i="2"/>
  <c r="E195" i="2"/>
  <c r="D195" i="2"/>
  <c r="C66" i="2"/>
  <c r="C195" i="2"/>
  <c r="A195" i="2"/>
  <c r="AG194" i="2"/>
  <c r="B65" i="2"/>
  <c r="B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D65" i="2"/>
  <c r="I194" i="2"/>
  <c r="H194" i="2"/>
  <c r="G194" i="2"/>
  <c r="F194" i="2"/>
  <c r="E194" i="2"/>
  <c r="D194" i="2"/>
  <c r="C65" i="2"/>
  <c r="C194" i="2"/>
  <c r="A194" i="2"/>
  <c r="AG193" i="2"/>
  <c r="B64" i="2"/>
  <c r="B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D64" i="2"/>
  <c r="I193" i="2"/>
  <c r="H193" i="2"/>
  <c r="G193" i="2"/>
  <c r="F193" i="2"/>
  <c r="E193" i="2"/>
  <c r="D193" i="2"/>
  <c r="C64" i="2"/>
  <c r="C193" i="2"/>
  <c r="A193" i="2"/>
  <c r="AG192" i="2"/>
  <c r="B63" i="2"/>
  <c r="B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D63" i="2"/>
  <c r="I192" i="2"/>
  <c r="H192" i="2"/>
  <c r="G192" i="2"/>
  <c r="F192" i="2"/>
  <c r="E192" i="2"/>
  <c r="D192" i="2"/>
  <c r="C63" i="2"/>
  <c r="C192" i="2"/>
  <c r="A63" i="2"/>
  <c r="A192" i="2"/>
  <c r="AG191" i="2"/>
  <c r="B62" i="2"/>
  <c r="B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D62" i="2"/>
  <c r="I191" i="2"/>
  <c r="H191" i="2"/>
  <c r="G191" i="2"/>
  <c r="F191" i="2"/>
  <c r="E191" i="2"/>
  <c r="D191" i="2"/>
  <c r="C62" i="2"/>
  <c r="C191" i="2"/>
  <c r="A191" i="2"/>
  <c r="AG190" i="2"/>
  <c r="B61" i="2"/>
  <c r="B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D61" i="2"/>
  <c r="I190" i="2"/>
  <c r="H190" i="2"/>
  <c r="G190" i="2"/>
  <c r="F190" i="2"/>
  <c r="E190" i="2"/>
  <c r="D190" i="2"/>
  <c r="C61" i="2"/>
  <c r="C190" i="2"/>
  <c r="A61" i="2"/>
  <c r="A190" i="2"/>
  <c r="AG189" i="2"/>
  <c r="B60" i="2"/>
  <c r="B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D60" i="2"/>
  <c r="I189" i="2"/>
  <c r="H189" i="2"/>
  <c r="G189" i="2"/>
  <c r="F189" i="2"/>
  <c r="E189" i="2"/>
  <c r="D189" i="2"/>
  <c r="C60" i="2"/>
  <c r="C189" i="2"/>
  <c r="A189" i="2"/>
  <c r="AG188" i="2"/>
  <c r="B59" i="2"/>
  <c r="B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D59" i="2"/>
  <c r="I188" i="2"/>
  <c r="H188" i="2"/>
  <c r="G188" i="2"/>
  <c r="F188" i="2"/>
  <c r="E188" i="2"/>
  <c r="D188" i="2"/>
  <c r="C59" i="2"/>
  <c r="C188" i="2"/>
  <c r="A59" i="2"/>
  <c r="A188" i="2"/>
  <c r="AG187" i="2"/>
  <c r="B58" i="2"/>
  <c r="B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D58" i="2"/>
  <c r="I187" i="2"/>
  <c r="H187" i="2"/>
  <c r="G187" i="2"/>
  <c r="F187" i="2"/>
  <c r="E187" i="2"/>
  <c r="D187" i="2"/>
  <c r="C58" i="2"/>
  <c r="C187" i="2"/>
  <c r="A187" i="2"/>
  <c r="AG186" i="2"/>
  <c r="B57" i="2"/>
  <c r="B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D57" i="2"/>
  <c r="I186" i="2"/>
  <c r="H186" i="2"/>
  <c r="G186" i="2"/>
  <c r="F186" i="2"/>
  <c r="E186" i="2"/>
  <c r="D186" i="2"/>
  <c r="C57" i="2"/>
  <c r="C186" i="2"/>
  <c r="A57" i="2"/>
  <c r="A186" i="2"/>
  <c r="AG185" i="2"/>
  <c r="B56" i="2"/>
  <c r="B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D56" i="2"/>
  <c r="I185" i="2"/>
  <c r="H185" i="2"/>
  <c r="G185" i="2"/>
  <c r="F185" i="2"/>
  <c r="E185" i="2"/>
  <c r="D185" i="2"/>
  <c r="C56" i="2"/>
  <c r="C185" i="2"/>
  <c r="A56" i="2"/>
  <c r="A185" i="2"/>
  <c r="AG184" i="2"/>
  <c r="B55" i="2"/>
  <c r="B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D55" i="2"/>
  <c r="I184" i="2"/>
  <c r="H184" i="2"/>
  <c r="G184" i="2"/>
  <c r="F184" i="2"/>
  <c r="E184" i="2"/>
  <c r="D184" i="2"/>
  <c r="C55" i="2"/>
  <c r="C184" i="2"/>
  <c r="A184" i="2"/>
  <c r="AG183" i="2"/>
  <c r="B54" i="2"/>
  <c r="B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D54" i="2"/>
  <c r="I183" i="2"/>
  <c r="H183" i="2"/>
  <c r="G183" i="2"/>
  <c r="F183" i="2"/>
  <c r="E183" i="2"/>
  <c r="D183" i="2"/>
  <c r="C54" i="2"/>
  <c r="C183" i="2"/>
  <c r="A183" i="2"/>
  <c r="AG182" i="2"/>
  <c r="B53" i="2"/>
  <c r="B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D53" i="2"/>
  <c r="I182" i="2"/>
  <c r="H182" i="2"/>
  <c r="G182" i="2"/>
  <c r="F182" i="2"/>
  <c r="E182" i="2"/>
  <c r="D182" i="2"/>
  <c r="C53" i="2"/>
  <c r="C182" i="2"/>
  <c r="A182" i="2"/>
  <c r="AG181" i="2"/>
  <c r="B52" i="2"/>
  <c r="B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D52" i="2"/>
  <c r="I181" i="2"/>
  <c r="H181" i="2"/>
  <c r="G181" i="2"/>
  <c r="F181" i="2"/>
  <c r="E181" i="2"/>
  <c r="D181" i="2"/>
  <c r="C52" i="2"/>
  <c r="C181" i="2"/>
  <c r="A181" i="2"/>
  <c r="AG180" i="2"/>
  <c r="B51" i="2"/>
  <c r="B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D51" i="2"/>
  <c r="I180" i="2"/>
  <c r="H180" i="2"/>
  <c r="G180" i="2"/>
  <c r="F180" i="2"/>
  <c r="E180" i="2"/>
  <c r="D180" i="2"/>
  <c r="C51" i="2"/>
  <c r="C180" i="2"/>
  <c r="A180" i="2"/>
  <c r="AG179" i="2"/>
  <c r="B50" i="2"/>
  <c r="B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D50" i="2"/>
  <c r="I179" i="2"/>
  <c r="H179" i="2"/>
  <c r="G179" i="2"/>
  <c r="F179" i="2"/>
  <c r="E179" i="2"/>
  <c r="D179" i="2"/>
  <c r="C50" i="2"/>
  <c r="C179" i="2"/>
  <c r="A179" i="2"/>
  <c r="AG178" i="2"/>
  <c r="B49" i="2"/>
  <c r="B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D49" i="2"/>
  <c r="I178" i="2"/>
  <c r="H178" i="2"/>
  <c r="G178" i="2"/>
  <c r="F178" i="2"/>
  <c r="E178" i="2"/>
  <c r="D178" i="2"/>
  <c r="C49" i="2"/>
  <c r="C178" i="2"/>
  <c r="A49" i="2"/>
  <c r="A178" i="2"/>
  <c r="AG177" i="2"/>
  <c r="B48" i="2"/>
  <c r="B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D48" i="2"/>
  <c r="I177" i="2"/>
  <c r="H177" i="2"/>
  <c r="G177" i="2"/>
  <c r="F177" i="2"/>
  <c r="E177" i="2"/>
  <c r="D177" i="2"/>
  <c r="C48" i="2"/>
  <c r="C177" i="2"/>
  <c r="A48" i="2"/>
  <c r="A177" i="2"/>
  <c r="AG176" i="2"/>
  <c r="B47" i="2"/>
  <c r="B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D47" i="2"/>
  <c r="I176" i="2"/>
  <c r="H176" i="2"/>
  <c r="G176" i="2"/>
  <c r="F176" i="2"/>
  <c r="E176" i="2"/>
  <c r="D176" i="2"/>
  <c r="C47" i="2"/>
  <c r="C176" i="2"/>
  <c r="A47" i="2"/>
  <c r="A176" i="2"/>
  <c r="AG175" i="2"/>
  <c r="B46" i="2"/>
  <c r="B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D46" i="2"/>
  <c r="I175" i="2"/>
  <c r="H175" i="2"/>
  <c r="G175" i="2"/>
  <c r="F175" i="2"/>
  <c r="E175" i="2"/>
  <c r="D175" i="2"/>
  <c r="C46" i="2"/>
  <c r="C175" i="2"/>
  <c r="A175" i="2"/>
  <c r="AG174" i="2"/>
  <c r="B45" i="2"/>
  <c r="B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D45" i="2"/>
  <c r="I174" i="2"/>
  <c r="H174" i="2"/>
  <c r="G174" i="2"/>
  <c r="F174" i="2"/>
  <c r="E174" i="2"/>
  <c r="D174" i="2"/>
  <c r="C45" i="2"/>
  <c r="C174" i="2"/>
  <c r="A45" i="2"/>
  <c r="A174" i="2"/>
  <c r="AG173" i="2"/>
  <c r="B44" i="2"/>
  <c r="B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D44" i="2"/>
  <c r="I173" i="2"/>
  <c r="H173" i="2"/>
  <c r="G173" i="2"/>
  <c r="F173" i="2"/>
  <c r="E173" i="2"/>
  <c r="D173" i="2"/>
  <c r="C44" i="2"/>
  <c r="C173" i="2"/>
  <c r="A173" i="2"/>
  <c r="AG172" i="2"/>
  <c r="B43" i="2"/>
  <c r="B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D43" i="2"/>
  <c r="I172" i="2"/>
  <c r="H172" i="2"/>
  <c r="G172" i="2"/>
  <c r="F172" i="2"/>
  <c r="E172" i="2"/>
  <c r="D172" i="2"/>
  <c r="C43" i="2"/>
  <c r="C172" i="2"/>
  <c r="A172" i="2"/>
  <c r="AG171" i="2"/>
  <c r="B42" i="2"/>
  <c r="B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D42" i="2"/>
  <c r="I171" i="2"/>
  <c r="H171" i="2"/>
  <c r="G171" i="2"/>
  <c r="F171" i="2"/>
  <c r="E171" i="2"/>
  <c r="D171" i="2"/>
  <c r="C42" i="2"/>
  <c r="C171" i="2"/>
  <c r="A171" i="2"/>
  <c r="AG170" i="2"/>
  <c r="B41" i="2"/>
  <c r="B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D41" i="2"/>
  <c r="I170" i="2"/>
  <c r="H170" i="2"/>
  <c r="G170" i="2"/>
  <c r="F170" i="2"/>
  <c r="E170" i="2"/>
  <c r="D170" i="2"/>
  <c r="C41" i="2"/>
  <c r="C170" i="2"/>
  <c r="A170" i="2"/>
  <c r="AG169" i="2"/>
  <c r="B40" i="2"/>
  <c r="B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D40" i="2"/>
  <c r="I169" i="2"/>
  <c r="H169" i="2"/>
  <c r="G169" i="2"/>
  <c r="F169" i="2"/>
  <c r="E169" i="2"/>
  <c r="D169" i="2"/>
  <c r="C40" i="2"/>
  <c r="C169" i="2"/>
  <c r="A40" i="2"/>
  <c r="A169" i="2"/>
  <c r="AG168" i="2"/>
  <c r="B39" i="2"/>
  <c r="B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D39" i="2"/>
  <c r="I168" i="2"/>
  <c r="H168" i="2"/>
  <c r="G168" i="2"/>
  <c r="F168" i="2"/>
  <c r="E168" i="2"/>
  <c r="D168" i="2"/>
  <c r="C39" i="2"/>
  <c r="C168" i="2"/>
  <c r="A39" i="2"/>
  <c r="A168" i="2"/>
  <c r="AG167" i="2"/>
  <c r="B38" i="2"/>
  <c r="B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D38" i="2"/>
  <c r="I167" i="2"/>
  <c r="H167" i="2"/>
  <c r="G167" i="2"/>
  <c r="F167" i="2"/>
  <c r="E167" i="2"/>
  <c r="D167" i="2"/>
  <c r="C38" i="2"/>
  <c r="C167" i="2"/>
  <c r="A167" i="2"/>
  <c r="AG166" i="2"/>
  <c r="B37" i="2"/>
  <c r="B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D37" i="2"/>
  <c r="I166" i="2"/>
  <c r="H166" i="2"/>
  <c r="G166" i="2"/>
  <c r="F166" i="2"/>
  <c r="E166" i="2"/>
  <c r="D166" i="2"/>
  <c r="C37" i="2"/>
  <c r="C166" i="2"/>
  <c r="A166" i="2"/>
  <c r="AG165" i="2"/>
  <c r="B36" i="2"/>
  <c r="B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D36" i="2"/>
  <c r="I165" i="2"/>
  <c r="H165" i="2"/>
  <c r="G165" i="2"/>
  <c r="F165" i="2"/>
  <c r="E165" i="2"/>
  <c r="D165" i="2"/>
  <c r="C36" i="2"/>
  <c r="C165" i="2"/>
  <c r="A36" i="2"/>
  <c r="A165" i="2"/>
  <c r="AG164" i="2"/>
  <c r="B35" i="2"/>
  <c r="B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D35" i="2"/>
  <c r="I164" i="2"/>
  <c r="H164" i="2"/>
  <c r="G164" i="2"/>
  <c r="F164" i="2"/>
  <c r="E164" i="2"/>
  <c r="D164" i="2"/>
  <c r="C35" i="2"/>
  <c r="C164" i="2"/>
  <c r="A164" i="2"/>
  <c r="AG163" i="2"/>
  <c r="B34" i="2"/>
  <c r="B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D34" i="2"/>
  <c r="I163" i="2"/>
  <c r="H163" i="2"/>
  <c r="G163" i="2"/>
  <c r="F163" i="2"/>
  <c r="E163" i="2"/>
  <c r="D163" i="2"/>
  <c r="C34" i="2"/>
  <c r="C163" i="2"/>
  <c r="A163" i="2"/>
  <c r="AG162" i="2"/>
  <c r="B33" i="2"/>
  <c r="B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D33" i="2"/>
  <c r="I162" i="2"/>
  <c r="H162" i="2"/>
  <c r="G162" i="2"/>
  <c r="F162" i="2"/>
  <c r="E162" i="2"/>
  <c r="D162" i="2"/>
  <c r="C33" i="2"/>
  <c r="C162" i="2"/>
  <c r="A162" i="2"/>
  <c r="AG161" i="2"/>
  <c r="B32" i="2"/>
  <c r="B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D32" i="2"/>
  <c r="I161" i="2"/>
  <c r="H161" i="2"/>
  <c r="G161" i="2"/>
  <c r="F161" i="2"/>
  <c r="E161" i="2"/>
  <c r="D161" i="2"/>
  <c r="C32" i="2"/>
  <c r="C161" i="2"/>
  <c r="A161" i="2"/>
  <c r="H143" i="2"/>
  <c r="G143" i="2"/>
  <c r="F143" i="2"/>
  <c r="E143" i="2"/>
  <c r="D143" i="2"/>
  <c r="C143" i="2"/>
  <c r="B143" i="2"/>
  <c r="H142" i="2"/>
  <c r="G142" i="2"/>
  <c r="F142" i="2"/>
  <c r="E142" i="2"/>
  <c r="D142" i="2"/>
  <c r="C142" i="2"/>
  <c r="B142" i="2"/>
  <c r="H141" i="2"/>
  <c r="G141" i="2"/>
  <c r="F141" i="2"/>
  <c r="E141" i="2"/>
  <c r="D141" i="2"/>
  <c r="C141" i="2"/>
  <c r="B141" i="2"/>
  <c r="H140" i="2"/>
  <c r="G140" i="2"/>
  <c r="F140" i="2"/>
  <c r="E140" i="2"/>
  <c r="D140" i="2"/>
  <c r="C140" i="2"/>
  <c r="B140" i="2"/>
  <c r="H139" i="2"/>
  <c r="G139" i="2"/>
  <c r="F139" i="2"/>
  <c r="E139" i="2"/>
  <c r="D139" i="2"/>
  <c r="C139" i="2"/>
  <c r="B139" i="2"/>
  <c r="H138" i="2"/>
  <c r="G138" i="2"/>
  <c r="F138" i="2"/>
  <c r="E138" i="2"/>
  <c r="D138" i="2"/>
  <c r="C138" i="2"/>
  <c r="B138" i="2"/>
  <c r="H137" i="2"/>
  <c r="G137" i="2"/>
  <c r="F137" i="2"/>
  <c r="E137" i="2"/>
  <c r="D137" i="2"/>
  <c r="C137" i="2"/>
  <c r="B137" i="2"/>
  <c r="H136" i="2"/>
  <c r="G136" i="2"/>
  <c r="F136" i="2"/>
  <c r="E136" i="2"/>
  <c r="D136" i="2"/>
  <c r="C136" i="2"/>
  <c r="B136" i="2"/>
  <c r="H135" i="2"/>
  <c r="G135" i="2"/>
  <c r="F135" i="2"/>
  <c r="E135" i="2"/>
  <c r="D135" i="2"/>
  <c r="C135" i="2"/>
  <c r="B135" i="2"/>
  <c r="H134" i="2"/>
  <c r="G134" i="2"/>
  <c r="F134" i="2"/>
  <c r="E134" i="2"/>
  <c r="D134" i="2"/>
  <c r="C134" i="2"/>
  <c r="B134" i="2"/>
  <c r="H133" i="2"/>
  <c r="G133" i="2"/>
  <c r="F133" i="2"/>
  <c r="E133" i="2"/>
  <c r="D133" i="2"/>
  <c r="C133" i="2"/>
  <c r="B133" i="2"/>
  <c r="H132" i="2"/>
  <c r="G132" i="2"/>
  <c r="F132" i="2"/>
  <c r="E132" i="2"/>
  <c r="D132" i="2"/>
  <c r="C132" i="2"/>
  <c r="B132" i="2"/>
  <c r="H131" i="2"/>
  <c r="G131" i="2"/>
  <c r="F131" i="2"/>
  <c r="E131" i="2"/>
  <c r="D131" i="2"/>
  <c r="C131" i="2"/>
  <c r="B131" i="2"/>
  <c r="H130" i="2"/>
  <c r="G130" i="2"/>
  <c r="F130" i="2"/>
  <c r="E130" i="2"/>
  <c r="D130" i="2"/>
  <c r="C130" i="2"/>
  <c r="B130" i="2"/>
  <c r="H129" i="2"/>
  <c r="G129" i="2"/>
  <c r="F129" i="2"/>
  <c r="E129" i="2"/>
  <c r="D129" i="2"/>
  <c r="C129" i="2"/>
  <c r="B129" i="2"/>
  <c r="H128" i="2"/>
  <c r="G128" i="2"/>
  <c r="F128" i="2"/>
  <c r="E128" i="2"/>
  <c r="D128" i="2"/>
  <c r="C128" i="2"/>
  <c r="B128" i="2"/>
  <c r="H127" i="2"/>
  <c r="G127" i="2"/>
  <c r="F127" i="2"/>
  <c r="E127" i="2"/>
  <c r="D127" i="2"/>
  <c r="C127" i="2"/>
  <c r="B127" i="2"/>
  <c r="H126" i="2"/>
  <c r="G126" i="2"/>
  <c r="F126" i="2"/>
  <c r="E126" i="2"/>
  <c r="D126" i="2"/>
  <c r="C126" i="2"/>
  <c r="B126" i="2"/>
  <c r="H125" i="2"/>
  <c r="G125" i="2"/>
  <c r="F125" i="2"/>
  <c r="E125" i="2"/>
  <c r="D125" i="2"/>
  <c r="C125" i="2"/>
  <c r="B125" i="2"/>
  <c r="H124" i="2"/>
  <c r="G124" i="2"/>
  <c r="F124" i="2"/>
  <c r="E124" i="2"/>
  <c r="D124" i="2"/>
  <c r="C124" i="2"/>
  <c r="B124" i="2"/>
  <c r="H123" i="2"/>
  <c r="G123" i="2"/>
  <c r="F123" i="2"/>
  <c r="E123" i="2"/>
  <c r="D123" i="2"/>
  <c r="C123" i="2"/>
  <c r="B123" i="2"/>
  <c r="H122" i="2"/>
  <c r="G122" i="2"/>
  <c r="F122" i="2"/>
  <c r="E122" i="2"/>
  <c r="D122" i="2"/>
  <c r="C122" i="2"/>
  <c r="B122" i="2"/>
  <c r="H121" i="2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A112" i="2"/>
  <c r="H111" i="2"/>
  <c r="G111" i="2"/>
  <c r="F111" i="2"/>
  <c r="E111" i="2"/>
  <c r="D111" i="2"/>
  <c r="C111" i="2"/>
  <c r="B111" i="2"/>
  <c r="A111" i="2"/>
  <c r="H110" i="2"/>
  <c r="G110" i="2"/>
  <c r="F110" i="2"/>
  <c r="E110" i="2"/>
  <c r="D110" i="2"/>
  <c r="C110" i="2"/>
  <c r="B110" i="2"/>
  <c r="A110" i="2"/>
  <c r="H109" i="2"/>
  <c r="G109" i="2"/>
  <c r="F109" i="2"/>
  <c r="E109" i="2"/>
  <c r="D109" i="2"/>
  <c r="C109" i="2"/>
  <c r="B109" i="2"/>
  <c r="A109" i="2"/>
  <c r="H108" i="2"/>
  <c r="G108" i="2"/>
  <c r="F108" i="2"/>
  <c r="E108" i="2"/>
  <c r="D108" i="2"/>
  <c r="C108" i="2"/>
  <c r="B108" i="2"/>
  <c r="A108" i="2"/>
  <c r="H107" i="2"/>
  <c r="G107" i="2"/>
  <c r="F107" i="2"/>
  <c r="E107" i="2"/>
  <c r="D107" i="2"/>
  <c r="C107" i="2"/>
  <c r="B107" i="2"/>
  <c r="A107" i="2"/>
  <c r="H106" i="2"/>
  <c r="G106" i="2"/>
  <c r="F106" i="2"/>
  <c r="E106" i="2"/>
  <c r="D106" i="2"/>
  <c r="C106" i="2"/>
  <c r="B106" i="2"/>
  <c r="A106" i="2"/>
  <c r="H105" i="2"/>
  <c r="G105" i="2"/>
  <c r="F105" i="2"/>
  <c r="E105" i="2"/>
  <c r="D105" i="2"/>
  <c r="C105" i="2"/>
  <c r="B105" i="2"/>
  <c r="A105" i="2"/>
  <c r="H104" i="2"/>
  <c r="G104" i="2"/>
  <c r="F104" i="2"/>
  <c r="E104" i="2"/>
  <c r="D104" i="2"/>
  <c r="C104" i="2"/>
  <c r="B104" i="2"/>
  <c r="A104" i="2"/>
  <c r="H103" i="2"/>
  <c r="G103" i="2"/>
  <c r="F103" i="2"/>
  <c r="E103" i="2"/>
  <c r="D103" i="2"/>
  <c r="C103" i="2"/>
  <c r="B103" i="2"/>
  <c r="A103" i="2"/>
  <c r="D98" i="2"/>
  <c r="D99" i="2"/>
  <c r="D100" i="2"/>
  <c r="D101" i="2"/>
  <c r="D102" i="2"/>
  <c r="R98" i="2"/>
  <c r="R99" i="2"/>
  <c r="R100" i="2"/>
  <c r="R102" i="2"/>
  <c r="H98" i="2"/>
  <c r="H99" i="2"/>
  <c r="H100" i="2"/>
  <c r="H101" i="2"/>
  <c r="H102" i="2"/>
  <c r="Q98" i="2"/>
  <c r="Q99" i="2"/>
  <c r="Q100" i="2"/>
  <c r="Q102" i="2"/>
  <c r="G98" i="2"/>
  <c r="G99" i="2"/>
  <c r="G100" i="2"/>
  <c r="G101" i="2"/>
  <c r="G102" i="2"/>
  <c r="P98" i="2"/>
  <c r="P99" i="2"/>
  <c r="P100" i="2"/>
  <c r="P102" i="2"/>
  <c r="F98" i="2"/>
  <c r="F99" i="2"/>
  <c r="F100" i="2"/>
  <c r="F101" i="2"/>
  <c r="F102" i="2"/>
  <c r="O98" i="2"/>
  <c r="O99" i="2"/>
  <c r="O100" i="2"/>
  <c r="O102" i="2"/>
  <c r="E98" i="2"/>
  <c r="E99" i="2"/>
  <c r="E100" i="2"/>
  <c r="E101" i="2"/>
  <c r="E102" i="2"/>
  <c r="N98" i="2"/>
  <c r="N99" i="2"/>
  <c r="N100" i="2"/>
  <c r="N102" i="2"/>
  <c r="M98" i="2"/>
  <c r="M99" i="2"/>
  <c r="M100" i="2"/>
  <c r="M101" i="2"/>
  <c r="M102" i="2"/>
  <c r="C102" i="2"/>
  <c r="B102" i="2"/>
  <c r="A102" i="2"/>
  <c r="R101" i="2"/>
  <c r="Q101" i="2"/>
  <c r="P101" i="2"/>
  <c r="O101" i="2"/>
  <c r="N101" i="2"/>
  <c r="C101" i="2"/>
  <c r="B101" i="2"/>
  <c r="A101" i="2"/>
  <c r="AW100" i="2"/>
  <c r="AX100" i="2"/>
  <c r="AV100" i="2"/>
  <c r="C100" i="2"/>
  <c r="B100" i="2"/>
  <c r="A100" i="2"/>
  <c r="AW99" i="2"/>
  <c r="AX99" i="2"/>
  <c r="AV99" i="2"/>
  <c r="C99" i="2"/>
  <c r="B99" i="2"/>
  <c r="A99" i="2"/>
  <c r="AW98" i="2"/>
  <c r="AX98" i="2"/>
  <c r="AV98" i="2"/>
  <c r="C98" i="2"/>
  <c r="B98" i="2"/>
  <c r="A98" i="2"/>
  <c r="AH93" i="2"/>
  <c r="AG93" i="2"/>
  <c r="AK93" i="2"/>
  <c r="AN93" i="2"/>
  <c r="AF93" i="2"/>
  <c r="AJ93" i="2"/>
  <c r="AM93" i="2"/>
  <c r="AE93" i="2"/>
  <c r="AI93" i="2"/>
  <c r="AL93" i="2"/>
  <c r="AD93" i="2"/>
  <c r="AH92" i="2"/>
  <c r="AG92" i="2"/>
  <c r="AK92" i="2"/>
  <c r="AN92" i="2"/>
  <c r="AF92" i="2"/>
  <c r="AJ92" i="2"/>
  <c r="AM92" i="2"/>
  <c r="AE92" i="2"/>
  <c r="AI92" i="2"/>
  <c r="AL92" i="2"/>
  <c r="AD92" i="2"/>
  <c r="AH91" i="2"/>
  <c r="AG91" i="2"/>
  <c r="AK91" i="2"/>
  <c r="AN91" i="2"/>
  <c r="AF91" i="2"/>
  <c r="AJ91" i="2"/>
  <c r="AM91" i="2"/>
  <c r="AE91" i="2"/>
  <c r="AI91" i="2"/>
  <c r="AL91" i="2"/>
  <c r="AD91" i="2"/>
  <c r="AH90" i="2"/>
  <c r="AG90" i="2"/>
  <c r="AK90" i="2"/>
  <c r="AN90" i="2"/>
  <c r="AF90" i="2"/>
  <c r="AJ90" i="2"/>
  <c r="AM90" i="2"/>
  <c r="AE90" i="2"/>
  <c r="AI90" i="2"/>
  <c r="AL90" i="2"/>
  <c r="AD90" i="2"/>
  <c r="AC90" i="2"/>
  <c r="B17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AH89" i="2"/>
  <c r="AG89" i="2"/>
  <c r="AK89" i="2"/>
  <c r="AN89" i="2"/>
  <c r="AF89" i="2"/>
  <c r="AJ89" i="2"/>
  <c r="AM89" i="2"/>
  <c r="AE89" i="2"/>
  <c r="AI89" i="2"/>
  <c r="AL89" i="2"/>
  <c r="AD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H88" i="2"/>
  <c r="AG88" i="2"/>
  <c r="AK88" i="2"/>
  <c r="AN88" i="2"/>
  <c r="AF88" i="2"/>
  <c r="AJ88" i="2"/>
  <c r="AM88" i="2"/>
  <c r="AE88" i="2"/>
  <c r="AI88" i="2"/>
  <c r="AL88" i="2"/>
  <c r="AD88" i="2"/>
  <c r="C88" i="2"/>
  <c r="D88" i="2"/>
  <c r="E88" i="2"/>
  <c r="F88" i="2"/>
  <c r="G88" i="2"/>
  <c r="H88" i="2"/>
  <c r="I88" i="2"/>
  <c r="J88" i="2"/>
  <c r="K88" i="2"/>
  <c r="L88" i="2"/>
  <c r="AH87" i="2"/>
  <c r="AG87" i="2"/>
  <c r="AK87" i="2"/>
  <c r="AN87" i="2"/>
  <c r="AF87" i="2"/>
  <c r="AJ87" i="2"/>
  <c r="AM87" i="2"/>
  <c r="AE87" i="2"/>
  <c r="AI87" i="2"/>
  <c r="AL87" i="2"/>
  <c r="AD87" i="2"/>
  <c r="Z87" i="2"/>
  <c r="AA87" i="2"/>
  <c r="V87" i="2"/>
  <c r="Y87" i="2"/>
  <c r="W87" i="2"/>
  <c r="U87" i="2"/>
  <c r="S87" i="2"/>
  <c r="K87" i="2"/>
  <c r="J87" i="2"/>
  <c r="I87" i="2"/>
  <c r="H87" i="2"/>
  <c r="G87" i="2"/>
  <c r="F87" i="2"/>
  <c r="E87" i="2"/>
  <c r="D87" i="2"/>
  <c r="C87" i="2"/>
  <c r="AH86" i="2"/>
  <c r="AG86" i="2"/>
  <c r="AK86" i="2"/>
  <c r="AN86" i="2"/>
  <c r="AF86" i="2"/>
  <c r="AJ86" i="2"/>
  <c r="AM86" i="2"/>
  <c r="AE86" i="2"/>
  <c r="AI86" i="2"/>
  <c r="AL86" i="2"/>
  <c r="AD86" i="2"/>
  <c r="AC86" i="2"/>
  <c r="Z86" i="2"/>
  <c r="AA86" i="2"/>
  <c r="V86" i="2"/>
  <c r="Y86" i="2"/>
  <c r="W86" i="2"/>
  <c r="U86" i="2"/>
  <c r="S86" i="2"/>
  <c r="C86" i="2"/>
  <c r="D86" i="2"/>
  <c r="E86" i="2"/>
  <c r="F86" i="2"/>
  <c r="G86" i="2"/>
  <c r="H86" i="2"/>
  <c r="I86" i="2"/>
  <c r="J86" i="2"/>
  <c r="K86" i="2"/>
  <c r="L86" i="2"/>
  <c r="AH85" i="2"/>
  <c r="AG85" i="2"/>
  <c r="AK85" i="2"/>
  <c r="AN85" i="2"/>
  <c r="AF85" i="2"/>
  <c r="AJ85" i="2"/>
  <c r="AM85" i="2"/>
  <c r="AE85" i="2"/>
  <c r="AI85" i="2"/>
  <c r="AL85" i="2"/>
  <c r="AD85" i="2"/>
  <c r="Z85" i="2"/>
  <c r="AA85" i="2"/>
  <c r="V85" i="2"/>
  <c r="Y85" i="2"/>
  <c r="W85" i="2"/>
  <c r="U85" i="2"/>
  <c r="S85" i="2"/>
  <c r="K85" i="2"/>
  <c r="J85" i="2"/>
  <c r="I85" i="2"/>
  <c r="H85" i="2"/>
  <c r="G85" i="2"/>
  <c r="F85" i="2"/>
  <c r="E85" i="2"/>
  <c r="D85" i="2"/>
  <c r="C85" i="2"/>
  <c r="AH84" i="2"/>
  <c r="AG84" i="2"/>
  <c r="AK84" i="2"/>
  <c r="AN84" i="2"/>
  <c r="AF84" i="2"/>
  <c r="AJ84" i="2"/>
  <c r="AM84" i="2"/>
  <c r="AE84" i="2"/>
  <c r="AI84" i="2"/>
  <c r="AL84" i="2"/>
  <c r="AD84" i="2"/>
  <c r="C84" i="2"/>
  <c r="D84" i="2"/>
  <c r="E84" i="2"/>
  <c r="F84" i="2"/>
  <c r="G84" i="2"/>
  <c r="H84" i="2"/>
  <c r="I84" i="2"/>
  <c r="J84" i="2"/>
  <c r="K84" i="2"/>
  <c r="L84" i="2"/>
  <c r="M84" i="2"/>
  <c r="Z84" i="2"/>
  <c r="AA84" i="2"/>
  <c r="V84" i="2"/>
  <c r="Y84" i="2"/>
  <c r="W84" i="2"/>
  <c r="U84" i="2"/>
  <c r="S84" i="2"/>
  <c r="AH83" i="2"/>
  <c r="AG83" i="2"/>
  <c r="AK83" i="2"/>
  <c r="AN83" i="2"/>
  <c r="AF83" i="2"/>
  <c r="AJ83" i="2"/>
  <c r="AM83" i="2"/>
  <c r="AE83" i="2"/>
  <c r="AI83" i="2"/>
  <c r="AL83" i="2"/>
  <c r="AD83" i="2"/>
  <c r="L83" i="2"/>
  <c r="K83" i="2"/>
  <c r="J83" i="2"/>
  <c r="I83" i="2"/>
  <c r="H83" i="2"/>
  <c r="G83" i="2"/>
  <c r="F83" i="2"/>
  <c r="E83" i="2"/>
  <c r="D83" i="2"/>
  <c r="C83" i="2"/>
  <c r="AH82" i="2"/>
  <c r="AG82" i="2"/>
  <c r="AK82" i="2"/>
  <c r="AN82" i="2"/>
  <c r="AF82" i="2"/>
  <c r="AJ82" i="2"/>
  <c r="AM82" i="2"/>
  <c r="AE82" i="2"/>
  <c r="AI82" i="2"/>
  <c r="AL82" i="2"/>
  <c r="AD82" i="2"/>
  <c r="AC82" i="2"/>
  <c r="AH81" i="2"/>
  <c r="AG81" i="2"/>
  <c r="AF81" i="2"/>
  <c r="AE81" i="2"/>
  <c r="P78" i="2"/>
  <c r="M78" i="2"/>
  <c r="J78" i="2"/>
  <c r="G78" i="2"/>
  <c r="E78" i="2"/>
  <c r="D78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R77" i="2"/>
  <c r="V24" i="2"/>
  <c r="AA24" i="2"/>
  <c r="P26" i="2"/>
  <c r="P25" i="2"/>
  <c r="P24" i="2"/>
  <c r="Q77" i="2"/>
  <c r="O77" i="2"/>
  <c r="Z24" i="2"/>
  <c r="M26" i="2"/>
  <c r="M25" i="2"/>
  <c r="M24" i="2"/>
  <c r="N77" i="2"/>
  <c r="L77" i="2"/>
  <c r="Y24" i="2"/>
  <c r="J26" i="2"/>
  <c r="J25" i="2"/>
  <c r="J24" i="2"/>
  <c r="K77" i="2"/>
  <c r="I77" i="2"/>
  <c r="X24" i="2"/>
  <c r="G26" i="2"/>
  <c r="G25" i="2"/>
  <c r="G24" i="2"/>
  <c r="H77" i="2"/>
  <c r="F77" i="2"/>
  <c r="W24" i="2"/>
  <c r="D26" i="2"/>
  <c r="D25" i="2"/>
  <c r="D24" i="2"/>
  <c r="E77" i="2"/>
  <c r="R76" i="2"/>
  <c r="Q76" i="2"/>
  <c r="O76" i="2"/>
  <c r="N76" i="2"/>
  <c r="L76" i="2"/>
  <c r="K76" i="2"/>
  <c r="I76" i="2"/>
  <c r="H76" i="2"/>
  <c r="F76" i="2"/>
  <c r="E76" i="2"/>
  <c r="R75" i="2"/>
  <c r="Q75" i="2"/>
  <c r="O75" i="2"/>
  <c r="N75" i="2"/>
  <c r="L75" i="2"/>
  <c r="K75" i="2"/>
  <c r="I75" i="2"/>
  <c r="H75" i="2"/>
  <c r="F75" i="2"/>
  <c r="E75" i="2"/>
  <c r="R74" i="2"/>
  <c r="Q74" i="2"/>
  <c r="O74" i="2"/>
  <c r="N74" i="2"/>
  <c r="L74" i="2"/>
  <c r="K74" i="2"/>
  <c r="I74" i="2"/>
  <c r="H74" i="2"/>
  <c r="F74" i="2"/>
  <c r="E74" i="2"/>
  <c r="R73" i="2"/>
  <c r="Q73" i="2"/>
  <c r="O73" i="2"/>
  <c r="N73" i="2"/>
  <c r="L73" i="2"/>
  <c r="K73" i="2"/>
  <c r="I73" i="2"/>
  <c r="H73" i="2"/>
  <c r="F73" i="2"/>
  <c r="E73" i="2"/>
  <c r="R72" i="2"/>
  <c r="Q72" i="2"/>
  <c r="O72" i="2"/>
  <c r="N72" i="2"/>
  <c r="L72" i="2"/>
  <c r="K72" i="2"/>
  <c r="I72" i="2"/>
  <c r="H72" i="2"/>
  <c r="F72" i="2"/>
  <c r="E72" i="2"/>
  <c r="R71" i="2"/>
  <c r="Q71" i="2"/>
  <c r="O71" i="2"/>
  <c r="N71" i="2"/>
  <c r="L71" i="2"/>
  <c r="K71" i="2"/>
  <c r="I71" i="2"/>
  <c r="H71" i="2"/>
  <c r="F71" i="2"/>
  <c r="E71" i="2"/>
  <c r="R70" i="2"/>
  <c r="Q70" i="2"/>
  <c r="O70" i="2"/>
  <c r="N70" i="2"/>
  <c r="L70" i="2"/>
  <c r="K70" i="2"/>
  <c r="I70" i="2"/>
  <c r="H70" i="2"/>
  <c r="F70" i="2"/>
  <c r="E70" i="2"/>
  <c r="R69" i="2"/>
  <c r="Q69" i="2"/>
  <c r="O69" i="2"/>
  <c r="N69" i="2"/>
  <c r="L69" i="2"/>
  <c r="K69" i="2"/>
  <c r="I69" i="2"/>
  <c r="H69" i="2"/>
  <c r="F69" i="2"/>
  <c r="E69" i="2"/>
  <c r="R68" i="2"/>
  <c r="Q68" i="2"/>
  <c r="O68" i="2"/>
  <c r="N68" i="2"/>
  <c r="L68" i="2"/>
  <c r="K68" i="2"/>
  <c r="I68" i="2"/>
  <c r="H68" i="2"/>
  <c r="F68" i="2"/>
  <c r="E68" i="2"/>
  <c r="R67" i="2"/>
  <c r="Q67" i="2"/>
  <c r="O67" i="2"/>
  <c r="N67" i="2"/>
  <c r="L67" i="2"/>
  <c r="K67" i="2"/>
  <c r="I67" i="2"/>
  <c r="H67" i="2"/>
  <c r="F67" i="2"/>
  <c r="E67" i="2"/>
  <c r="R66" i="2"/>
  <c r="Q66" i="2"/>
  <c r="O66" i="2"/>
  <c r="N66" i="2"/>
  <c r="L66" i="2"/>
  <c r="K66" i="2"/>
  <c r="I66" i="2"/>
  <c r="H66" i="2"/>
  <c r="F66" i="2"/>
  <c r="E66" i="2"/>
  <c r="R65" i="2"/>
  <c r="Q65" i="2"/>
  <c r="O65" i="2"/>
  <c r="N65" i="2"/>
  <c r="L65" i="2"/>
  <c r="K65" i="2"/>
  <c r="I65" i="2"/>
  <c r="H65" i="2"/>
  <c r="F65" i="2"/>
  <c r="E65" i="2"/>
  <c r="R64" i="2"/>
  <c r="Q64" i="2"/>
  <c r="O64" i="2"/>
  <c r="N64" i="2"/>
  <c r="L64" i="2"/>
  <c r="K64" i="2"/>
  <c r="I64" i="2"/>
  <c r="H64" i="2"/>
  <c r="F64" i="2"/>
  <c r="E64" i="2"/>
  <c r="R63" i="2"/>
  <c r="Q63" i="2"/>
  <c r="O63" i="2"/>
  <c r="N63" i="2"/>
  <c r="L63" i="2"/>
  <c r="K63" i="2"/>
  <c r="I63" i="2"/>
  <c r="H63" i="2"/>
  <c r="F63" i="2"/>
  <c r="E63" i="2"/>
  <c r="R62" i="2"/>
  <c r="Q62" i="2"/>
  <c r="O62" i="2"/>
  <c r="N62" i="2"/>
  <c r="L62" i="2"/>
  <c r="K62" i="2"/>
  <c r="I62" i="2"/>
  <c r="H62" i="2"/>
  <c r="F62" i="2"/>
  <c r="E62" i="2"/>
  <c r="R61" i="2"/>
  <c r="Q61" i="2"/>
  <c r="O61" i="2"/>
  <c r="N61" i="2"/>
  <c r="L61" i="2"/>
  <c r="K61" i="2"/>
  <c r="I61" i="2"/>
  <c r="H61" i="2"/>
  <c r="F61" i="2"/>
  <c r="E61" i="2"/>
  <c r="R60" i="2"/>
  <c r="Q60" i="2"/>
  <c r="O60" i="2"/>
  <c r="N60" i="2"/>
  <c r="L60" i="2"/>
  <c r="K60" i="2"/>
  <c r="I60" i="2"/>
  <c r="H60" i="2"/>
  <c r="F60" i="2"/>
  <c r="E60" i="2"/>
  <c r="R59" i="2"/>
  <c r="Q59" i="2"/>
  <c r="O59" i="2"/>
  <c r="N59" i="2"/>
  <c r="L59" i="2"/>
  <c r="K59" i="2"/>
  <c r="I59" i="2"/>
  <c r="H59" i="2"/>
  <c r="F59" i="2"/>
  <c r="E59" i="2"/>
  <c r="R58" i="2"/>
  <c r="Q58" i="2"/>
  <c r="O58" i="2"/>
  <c r="N58" i="2"/>
  <c r="L58" i="2"/>
  <c r="K58" i="2"/>
  <c r="I58" i="2"/>
  <c r="H58" i="2"/>
  <c r="F58" i="2"/>
  <c r="E58" i="2"/>
  <c r="R57" i="2"/>
  <c r="Q57" i="2"/>
  <c r="O57" i="2"/>
  <c r="N57" i="2"/>
  <c r="L57" i="2"/>
  <c r="K57" i="2"/>
  <c r="I57" i="2"/>
  <c r="H57" i="2"/>
  <c r="F57" i="2"/>
  <c r="E57" i="2"/>
  <c r="R56" i="2"/>
  <c r="Q56" i="2"/>
  <c r="O56" i="2"/>
  <c r="N56" i="2"/>
  <c r="L56" i="2"/>
  <c r="K56" i="2"/>
  <c r="I56" i="2"/>
  <c r="H56" i="2"/>
  <c r="F56" i="2"/>
  <c r="E56" i="2"/>
  <c r="R55" i="2"/>
  <c r="Q55" i="2"/>
  <c r="O55" i="2"/>
  <c r="N55" i="2"/>
  <c r="L55" i="2"/>
  <c r="K55" i="2"/>
  <c r="I55" i="2"/>
  <c r="H55" i="2"/>
  <c r="F55" i="2"/>
  <c r="E55" i="2"/>
  <c r="R54" i="2"/>
  <c r="Q54" i="2"/>
  <c r="O54" i="2"/>
  <c r="N54" i="2"/>
  <c r="L54" i="2"/>
  <c r="K54" i="2"/>
  <c r="I54" i="2"/>
  <c r="H54" i="2"/>
  <c r="F54" i="2"/>
  <c r="E54" i="2"/>
  <c r="R53" i="2"/>
  <c r="Q53" i="2"/>
  <c r="O53" i="2"/>
  <c r="N53" i="2"/>
  <c r="L53" i="2"/>
  <c r="K53" i="2"/>
  <c r="I53" i="2"/>
  <c r="H53" i="2"/>
  <c r="F53" i="2"/>
  <c r="E53" i="2"/>
  <c r="R52" i="2"/>
  <c r="Q52" i="2"/>
  <c r="O52" i="2"/>
  <c r="N52" i="2"/>
  <c r="L52" i="2"/>
  <c r="K52" i="2"/>
  <c r="I52" i="2"/>
  <c r="H52" i="2"/>
  <c r="F52" i="2"/>
  <c r="E52" i="2"/>
  <c r="R51" i="2"/>
  <c r="Q51" i="2"/>
  <c r="O51" i="2"/>
  <c r="N51" i="2"/>
  <c r="L51" i="2"/>
  <c r="K51" i="2"/>
  <c r="I51" i="2"/>
  <c r="H51" i="2"/>
  <c r="F51" i="2"/>
  <c r="E51" i="2"/>
  <c r="R50" i="2"/>
  <c r="Q50" i="2"/>
  <c r="O50" i="2"/>
  <c r="N50" i="2"/>
  <c r="L50" i="2"/>
  <c r="K50" i="2"/>
  <c r="I50" i="2"/>
  <c r="H50" i="2"/>
  <c r="F50" i="2"/>
  <c r="E50" i="2"/>
  <c r="R49" i="2"/>
  <c r="Q49" i="2"/>
  <c r="O49" i="2"/>
  <c r="N49" i="2"/>
  <c r="L49" i="2"/>
  <c r="K49" i="2"/>
  <c r="I49" i="2"/>
  <c r="H49" i="2"/>
  <c r="F49" i="2"/>
  <c r="E49" i="2"/>
  <c r="R48" i="2"/>
  <c r="Q48" i="2"/>
  <c r="O48" i="2"/>
  <c r="N48" i="2"/>
  <c r="L48" i="2"/>
  <c r="K48" i="2"/>
  <c r="I48" i="2"/>
  <c r="H48" i="2"/>
  <c r="F48" i="2"/>
  <c r="E48" i="2"/>
  <c r="R47" i="2"/>
  <c r="Q47" i="2"/>
  <c r="O47" i="2"/>
  <c r="N47" i="2"/>
  <c r="L47" i="2"/>
  <c r="K47" i="2"/>
  <c r="I47" i="2"/>
  <c r="H47" i="2"/>
  <c r="F47" i="2"/>
  <c r="E47" i="2"/>
  <c r="R46" i="2"/>
  <c r="Q46" i="2"/>
  <c r="O46" i="2"/>
  <c r="N46" i="2"/>
  <c r="L46" i="2"/>
  <c r="K46" i="2"/>
  <c r="I46" i="2"/>
  <c r="H46" i="2"/>
  <c r="F46" i="2"/>
  <c r="E46" i="2"/>
  <c r="R45" i="2"/>
  <c r="Q45" i="2"/>
  <c r="O45" i="2"/>
  <c r="N45" i="2"/>
  <c r="L45" i="2"/>
  <c r="K45" i="2"/>
  <c r="I45" i="2"/>
  <c r="H45" i="2"/>
  <c r="F45" i="2"/>
  <c r="E45" i="2"/>
  <c r="R44" i="2"/>
  <c r="Q44" i="2"/>
  <c r="O44" i="2"/>
  <c r="N44" i="2"/>
  <c r="L44" i="2"/>
  <c r="K44" i="2"/>
  <c r="I44" i="2"/>
  <c r="H44" i="2"/>
  <c r="F44" i="2"/>
  <c r="E44" i="2"/>
  <c r="R43" i="2"/>
  <c r="Q43" i="2"/>
  <c r="O43" i="2"/>
  <c r="N43" i="2"/>
  <c r="L43" i="2"/>
  <c r="K43" i="2"/>
  <c r="I43" i="2"/>
  <c r="H43" i="2"/>
  <c r="F43" i="2"/>
  <c r="E43" i="2"/>
  <c r="R42" i="2"/>
  <c r="Q42" i="2"/>
  <c r="O42" i="2"/>
  <c r="N42" i="2"/>
  <c r="L42" i="2"/>
  <c r="K42" i="2"/>
  <c r="I42" i="2"/>
  <c r="H42" i="2"/>
  <c r="F42" i="2"/>
  <c r="E42" i="2"/>
  <c r="R41" i="2"/>
  <c r="Q41" i="2"/>
  <c r="O41" i="2"/>
  <c r="N41" i="2"/>
  <c r="L41" i="2"/>
  <c r="K41" i="2"/>
  <c r="I41" i="2"/>
  <c r="H41" i="2"/>
  <c r="F41" i="2"/>
  <c r="E41" i="2"/>
  <c r="R40" i="2"/>
  <c r="Q40" i="2"/>
  <c r="O40" i="2"/>
  <c r="N40" i="2"/>
  <c r="L40" i="2"/>
  <c r="K40" i="2"/>
  <c r="I40" i="2"/>
  <c r="H40" i="2"/>
  <c r="F40" i="2"/>
  <c r="E40" i="2"/>
  <c r="R39" i="2"/>
  <c r="Q39" i="2"/>
  <c r="O39" i="2"/>
  <c r="N39" i="2"/>
  <c r="L39" i="2"/>
  <c r="K39" i="2"/>
  <c r="I39" i="2"/>
  <c r="H39" i="2"/>
  <c r="F39" i="2"/>
  <c r="E39" i="2"/>
  <c r="R38" i="2"/>
  <c r="Q38" i="2"/>
  <c r="O38" i="2"/>
  <c r="N38" i="2"/>
  <c r="L38" i="2"/>
  <c r="K38" i="2"/>
  <c r="I38" i="2"/>
  <c r="H38" i="2"/>
  <c r="F38" i="2"/>
  <c r="E38" i="2"/>
  <c r="R37" i="2"/>
  <c r="Q37" i="2"/>
  <c r="O37" i="2"/>
  <c r="N37" i="2"/>
  <c r="L37" i="2"/>
  <c r="K37" i="2"/>
  <c r="I37" i="2"/>
  <c r="H37" i="2"/>
  <c r="F37" i="2"/>
  <c r="E37" i="2"/>
  <c r="R36" i="2"/>
  <c r="Q36" i="2"/>
  <c r="O36" i="2"/>
  <c r="N36" i="2"/>
  <c r="L36" i="2"/>
  <c r="K36" i="2"/>
  <c r="I36" i="2"/>
  <c r="H36" i="2"/>
  <c r="F36" i="2"/>
  <c r="E36" i="2"/>
  <c r="R35" i="2"/>
  <c r="Q35" i="2"/>
  <c r="O35" i="2"/>
  <c r="N35" i="2"/>
  <c r="L35" i="2"/>
  <c r="K35" i="2"/>
  <c r="I35" i="2"/>
  <c r="H35" i="2"/>
  <c r="F35" i="2"/>
  <c r="E35" i="2"/>
  <c r="R34" i="2"/>
  <c r="Q34" i="2"/>
  <c r="O34" i="2"/>
  <c r="N34" i="2"/>
  <c r="L34" i="2"/>
  <c r="K34" i="2"/>
  <c r="I34" i="2"/>
  <c r="H34" i="2"/>
  <c r="F34" i="2"/>
  <c r="E34" i="2"/>
  <c r="R33" i="2"/>
  <c r="Q33" i="2"/>
  <c r="O33" i="2"/>
  <c r="N33" i="2"/>
  <c r="L33" i="2"/>
  <c r="K33" i="2"/>
  <c r="I33" i="2"/>
  <c r="H33" i="2"/>
  <c r="F33" i="2"/>
  <c r="E33" i="2"/>
  <c r="R32" i="2"/>
  <c r="Q32" i="2"/>
  <c r="O32" i="2"/>
  <c r="N32" i="2"/>
  <c r="L32" i="2"/>
  <c r="K32" i="2"/>
  <c r="I32" i="2"/>
  <c r="H32" i="2"/>
  <c r="F32" i="2"/>
  <c r="E32" i="2"/>
  <c r="P29" i="2"/>
  <c r="M29" i="2"/>
  <c r="J29" i="2"/>
  <c r="G29" i="2"/>
  <c r="Q24" i="2"/>
  <c r="Q25" i="2"/>
  <c r="Q26" i="2"/>
  <c r="Q27" i="2"/>
  <c r="R28" i="2"/>
  <c r="N24" i="2"/>
  <c r="N25" i="2"/>
  <c r="N26" i="2"/>
  <c r="N27" i="2"/>
  <c r="O28" i="2"/>
  <c r="K24" i="2"/>
  <c r="K25" i="2"/>
  <c r="K26" i="2"/>
  <c r="K27" i="2"/>
  <c r="L28" i="2"/>
  <c r="H24" i="2"/>
  <c r="H25" i="2"/>
  <c r="H26" i="2"/>
  <c r="H27" i="2"/>
  <c r="I28" i="2"/>
  <c r="E24" i="2"/>
  <c r="E25" i="2"/>
  <c r="E26" i="2"/>
  <c r="E27" i="2"/>
  <c r="F28" i="2"/>
  <c r="R27" i="2"/>
  <c r="P27" i="2"/>
  <c r="O27" i="2"/>
  <c r="M27" i="2"/>
  <c r="L27" i="2"/>
  <c r="J27" i="2"/>
  <c r="I27" i="2"/>
  <c r="G27" i="2"/>
  <c r="F27" i="2"/>
  <c r="D27" i="2"/>
  <c r="R26" i="2"/>
  <c r="O26" i="2"/>
  <c r="L26" i="2"/>
  <c r="I26" i="2"/>
  <c r="F26" i="2"/>
  <c r="R25" i="2"/>
  <c r="O25" i="2"/>
  <c r="L25" i="2"/>
  <c r="I25" i="2"/>
  <c r="F25" i="2"/>
  <c r="R24" i="2"/>
  <c r="O24" i="2"/>
  <c r="L24" i="2"/>
  <c r="I24" i="2"/>
  <c r="F24" i="2"/>
  <c r="A22" i="2"/>
  <c r="AQ21" i="2"/>
  <c r="AP21" i="2"/>
  <c r="AO21" i="2"/>
  <c r="AN21" i="2"/>
  <c r="A21" i="2"/>
  <c r="AQ20" i="2"/>
  <c r="AP20" i="2"/>
  <c r="AO20" i="2"/>
  <c r="AN20" i="2"/>
  <c r="A20" i="2"/>
  <c r="AQ19" i="2"/>
  <c r="AP19" i="2"/>
  <c r="AO19" i="2"/>
  <c r="AN19" i="2"/>
  <c r="D19" i="2"/>
  <c r="A19" i="2"/>
  <c r="AQ16" i="2"/>
  <c r="AP16" i="2"/>
  <c r="AO16" i="2"/>
  <c r="AN16" i="2"/>
  <c r="AM16" i="2"/>
  <c r="AQ15" i="2"/>
  <c r="AP15" i="2"/>
  <c r="AO15" i="2"/>
  <c r="AN15" i="2"/>
  <c r="AM15" i="2"/>
  <c r="AQ14" i="2"/>
  <c r="AP14" i="2"/>
  <c r="AO14" i="2"/>
  <c r="AN14" i="2"/>
  <c r="AM14" i="2"/>
  <c r="AQ13" i="2"/>
  <c r="AP13" i="2"/>
  <c r="AO13" i="2"/>
  <c r="AN13" i="2"/>
  <c r="AM13" i="2"/>
</calcChain>
</file>

<file path=xl/sharedStrings.xml><?xml version="1.0" encoding="utf-8"?>
<sst xmlns="http://schemas.openxmlformats.org/spreadsheetml/2006/main" count="179" uniqueCount="62">
  <si>
    <t>Relazione Annuale 2010 (sez. Sicurezza)</t>
  </si>
  <si>
    <t>Scarso</t>
  </si>
  <si>
    <t>Basso</t>
  </si>
  <si>
    <t>Medio</t>
  </si>
  <si>
    <t>Alto</t>
  </si>
  <si>
    <t>X</t>
  </si>
  <si>
    <t xml:space="preserve">totale amministrazioni </t>
  </si>
  <si>
    <t>Y</t>
  </si>
  <si>
    <t>Key Performance Indicator</t>
  </si>
  <si>
    <t># quesiti</t>
  </si>
  <si>
    <t>Tot. Quesiti</t>
  </si>
  <si>
    <t>Quartili</t>
  </si>
  <si>
    <t># Amm.</t>
  </si>
  <si>
    <t>% sul totale</t>
  </si>
  <si>
    <t>tutti</t>
  </si>
  <si>
    <t>KPI1</t>
  </si>
  <si>
    <t>KPI2</t>
  </si>
  <si>
    <t>KPI3</t>
  </si>
  <si>
    <t>KPI4</t>
  </si>
  <si>
    <t>25° quartile</t>
  </si>
  <si>
    <t>Totale amm.</t>
  </si>
  <si>
    <t>50° quartile</t>
  </si>
  <si>
    <t>75° quartile</t>
  </si>
  <si>
    <t xml:space="preserve">Top </t>
  </si>
  <si>
    <t>Totale</t>
  </si>
  <si>
    <t># dom</t>
  </si>
  <si>
    <t>Enti</t>
  </si>
  <si>
    <t>ID</t>
  </si>
  <si>
    <t>dim</t>
  </si>
  <si>
    <t>media</t>
  </si>
  <si>
    <t>quart.</t>
  </si>
  <si>
    <t>rank</t>
  </si>
  <si>
    <t>Varianza valori risposte</t>
  </si>
  <si>
    <t>min</t>
  </si>
  <si>
    <t>max</t>
  </si>
  <si>
    <t>Δ 2008</t>
  </si>
  <si>
    <t>Δ 2009</t>
  </si>
  <si>
    <t>Δ 2010</t>
  </si>
  <si>
    <t>Δ% 2008</t>
  </si>
  <si>
    <t>Δ% 2009</t>
  </si>
  <si>
    <t>Δ% 2010</t>
  </si>
  <si>
    <t>Δ</t>
  </si>
  <si>
    <t>critico</t>
  </si>
  <si>
    <t>ottimo</t>
  </si>
  <si>
    <t>ENTI</t>
  </si>
  <si>
    <t>DIM</t>
  </si>
  <si>
    <t>Tot</t>
  </si>
  <si>
    <t>&gt; 10000</t>
    <phoneticPr fontId="0" type="noConversion"/>
  </si>
  <si>
    <t>Categoria</t>
  </si>
  <si>
    <t>#</t>
  </si>
  <si>
    <t>KPI 1</t>
  </si>
  <si>
    <t>KPI 2</t>
  </si>
  <si>
    <t>KPI 3</t>
  </si>
  <si>
    <t>KPI 4</t>
  </si>
  <si>
    <t>Grandi</t>
  </si>
  <si>
    <t>Medie</t>
  </si>
  <si>
    <t>Piccole</t>
  </si>
  <si>
    <t>N.C.</t>
  </si>
  <si>
    <t>1000 &lt; x &lt; 10000</t>
    <phoneticPr fontId="0" type="noConversion"/>
  </si>
  <si>
    <t>&lt; 1000</t>
    <phoneticPr fontId="0" type="noConversion"/>
  </si>
  <si>
    <t>= 0</t>
    <phoneticPr fontId="0" type="noConversion"/>
  </si>
  <si>
    <t>Grafici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</si>
</sst>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0.00_ ;[Red]\-0.00\ "/>
    <numFmt numFmtId="167" formatCode="0.0%;[Red]\-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4"/>
      <name val="Arial"/>
    </font>
    <font>
      <sz val="9"/>
      <name val="Arial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color indexed="5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0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Fill="1" applyBorder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5" fillId="0" borderId="0" xfId="0" applyFont="1" applyAlignment="1">
      <alignment vertical="center" wrapText="1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7" fillId="0" borderId="0" xfId="0" applyFont="1"/>
    <xf numFmtId="0" fontId="4" fillId="0" borderId="3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7" xfId="0" applyFont="1" applyBorder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164" fontId="4" fillId="0" borderId="1" xfId="0" applyNumberFormat="1" applyFont="1" applyFill="1" applyBorder="1"/>
    <xf numFmtId="165" fontId="4" fillId="0" borderId="1" xfId="0" applyNumberFormat="1" applyFont="1" applyFill="1" applyBorder="1"/>
    <xf numFmtId="0" fontId="4" fillId="0" borderId="0" xfId="0" quotePrefix="1" applyFont="1"/>
    <xf numFmtId="0" fontId="4" fillId="0" borderId="0" xfId="0" quotePrefix="1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7" fillId="0" borderId="10" xfId="0" applyFont="1" applyBorder="1"/>
    <xf numFmtId="0" fontId="7" fillId="0" borderId="0" xfId="0" applyFont="1" applyBorder="1" applyAlignment="1">
      <alignment horizontal="left"/>
    </xf>
    <xf numFmtId="0" fontId="7" fillId="0" borderId="11" xfId="0" applyFont="1" applyBorder="1"/>
    <xf numFmtId="0" fontId="7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0" borderId="9" xfId="0" applyFont="1" applyBorder="1"/>
    <xf numFmtId="3" fontId="4" fillId="0" borderId="3" xfId="0" applyNumberFormat="1" applyFont="1" applyBorder="1"/>
    <xf numFmtId="2" fontId="4" fillId="0" borderId="9" xfId="0" applyNumberFormat="1" applyFont="1" applyBorder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4" fontId="4" fillId="0" borderId="2" xfId="0" applyNumberFormat="1" applyFont="1" applyBorder="1"/>
    <xf numFmtId="164" fontId="4" fillId="0" borderId="9" xfId="0" applyNumberFormat="1" applyFont="1" applyBorder="1"/>
    <xf numFmtId="2" fontId="4" fillId="0" borderId="0" xfId="0" applyNumberFormat="1" applyFont="1"/>
    <xf numFmtId="3" fontId="4" fillId="0" borderId="0" xfId="0" applyNumberFormat="1" applyFont="1" applyBorder="1"/>
    <xf numFmtId="2" fontId="4" fillId="0" borderId="10" xfId="0" applyNumberFormat="1" applyFont="1" applyBorder="1"/>
    <xf numFmtId="0" fontId="11" fillId="0" borderId="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64" fontId="4" fillId="0" borderId="5" xfId="0" applyNumberFormat="1" applyFont="1" applyBorder="1"/>
    <xf numFmtId="164" fontId="4" fillId="0" borderId="10" xfId="0" applyNumberFormat="1" applyFont="1" applyBorder="1"/>
    <xf numFmtId="0" fontId="4" fillId="0" borderId="12" xfId="0" applyFont="1" applyBorder="1"/>
    <xf numFmtId="2" fontId="4" fillId="0" borderId="12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2" fontId="4" fillId="0" borderId="3" xfId="0" applyNumberFormat="1" applyFont="1" applyBorder="1"/>
    <xf numFmtId="2" fontId="4" fillId="0" borderId="4" xfId="0" applyNumberFormat="1" applyFont="1" applyBorder="1"/>
    <xf numFmtId="166" fontId="4" fillId="0" borderId="9" xfId="0" applyNumberFormat="1" applyFont="1" applyBorder="1"/>
    <xf numFmtId="166" fontId="4" fillId="0" borderId="3" xfId="0" applyNumberFormat="1" applyFont="1" applyBorder="1"/>
    <xf numFmtId="166" fontId="4" fillId="0" borderId="4" xfId="0" applyNumberFormat="1" applyFont="1" applyBorder="1"/>
    <xf numFmtId="167" fontId="4" fillId="0" borderId="9" xfId="1" applyNumberFormat="1" applyFont="1" applyBorder="1"/>
    <xf numFmtId="167" fontId="4" fillId="0" borderId="3" xfId="1" applyNumberFormat="1" applyFont="1" applyBorder="1"/>
    <xf numFmtId="167" fontId="4" fillId="0" borderId="4" xfId="1" applyNumberFormat="1" applyFont="1" applyBorder="1"/>
    <xf numFmtId="0" fontId="7" fillId="0" borderId="1" xfId="0" applyFont="1" applyBorder="1" applyAlignment="1">
      <alignment horizontal="right"/>
    </xf>
    <xf numFmtId="2" fontId="7" fillId="0" borderId="12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/>
    <xf numFmtId="2" fontId="4" fillId="0" borderId="11" xfId="0" applyNumberFormat="1" applyFont="1" applyBorder="1"/>
    <xf numFmtId="166" fontId="4" fillId="0" borderId="10" xfId="0" applyNumberFormat="1" applyFont="1" applyBorder="1"/>
    <xf numFmtId="166" fontId="4" fillId="0" borderId="0" xfId="0" applyNumberFormat="1" applyFont="1" applyBorder="1"/>
    <xf numFmtId="166" fontId="4" fillId="0" borderId="11" xfId="0" applyNumberFormat="1" applyFont="1" applyBorder="1"/>
    <xf numFmtId="167" fontId="4" fillId="0" borderId="10" xfId="1" applyNumberFormat="1" applyFont="1" applyBorder="1"/>
    <xf numFmtId="167" fontId="4" fillId="0" borderId="0" xfId="1" applyNumberFormat="1" applyFont="1" applyBorder="1"/>
    <xf numFmtId="167" fontId="4" fillId="0" borderId="11" xfId="1" applyNumberFormat="1" applyFont="1" applyBorder="1"/>
    <xf numFmtId="2" fontId="2" fillId="2" borderId="7" xfId="2" applyNumberFormat="1" applyBorder="1"/>
    <xf numFmtId="2" fontId="4" fillId="0" borderId="1" xfId="0" applyNumberFormat="1" applyFont="1" applyBorder="1"/>
    <xf numFmtId="0" fontId="4" fillId="0" borderId="0" xfId="0" applyFont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165" fontId="4" fillId="0" borderId="0" xfId="0" applyNumberFormat="1" applyFont="1" applyBorder="1" applyAlignment="1">
      <alignment horizontal="right" vertical="center" wrapText="1"/>
    </xf>
    <xf numFmtId="2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horizontal="right" vertical="center"/>
    </xf>
    <xf numFmtId="2" fontId="7" fillId="0" borderId="13" xfId="0" applyNumberFormat="1" applyFont="1" applyBorder="1" applyAlignment="1">
      <alignment horizontal="center"/>
    </xf>
    <xf numFmtId="2" fontId="12" fillId="0" borderId="0" xfId="0" applyNumberFormat="1" applyFont="1"/>
    <xf numFmtId="2" fontId="4" fillId="0" borderId="8" xfId="0" applyNumberFormat="1" applyFont="1" applyBorder="1"/>
    <xf numFmtId="2" fontId="4" fillId="0" borderId="7" xfId="0" applyNumberFormat="1" applyFont="1" applyBorder="1"/>
    <xf numFmtId="2" fontId="4" fillId="0" borderId="15" xfId="0" applyNumberFormat="1" applyFont="1" applyBorder="1"/>
    <xf numFmtId="167" fontId="4" fillId="0" borderId="8" xfId="1" applyNumberFormat="1" applyFont="1" applyBorder="1"/>
    <xf numFmtId="167" fontId="4" fillId="0" borderId="7" xfId="1" applyNumberFormat="1" applyFont="1" applyBorder="1"/>
    <xf numFmtId="167" fontId="4" fillId="0" borderId="15" xfId="1" applyNumberFormat="1" applyFont="1" applyBorder="1"/>
    <xf numFmtId="2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2" fontId="4" fillId="0" borderId="2" xfId="0" applyNumberFormat="1" applyFont="1" applyBorder="1"/>
    <xf numFmtId="2" fontId="7" fillId="0" borderId="0" xfId="0" applyNumberFormat="1" applyFont="1" applyBorder="1"/>
    <xf numFmtId="2" fontId="4" fillId="0" borderId="0" xfId="0" applyNumberFormat="1" applyFont="1" applyAlignment="1">
      <alignment horizontal="center"/>
    </xf>
    <xf numFmtId="166" fontId="4" fillId="0" borderId="8" xfId="0" applyNumberFormat="1" applyFont="1" applyBorder="1"/>
    <xf numFmtId="166" fontId="4" fillId="0" borderId="7" xfId="0" applyNumberFormat="1" applyFont="1" applyBorder="1"/>
    <xf numFmtId="166" fontId="4" fillId="0" borderId="15" xfId="0" applyNumberFormat="1" applyFont="1" applyBorder="1"/>
    <xf numFmtId="164" fontId="4" fillId="0" borderId="0" xfId="0" applyNumberFormat="1" applyFont="1"/>
    <xf numFmtId="2" fontId="0" fillId="0" borderId="0" xfId="0" applyNumberFormat="1" applyFill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4" fillId="0" borderId="0" xfId="0" quotePrefix="1" applyNumberFormat="1" applyFont="1" applyBorder="1"/>
    <xf numFmtId="0" fontId="4" fillId="0" borderId="0" xfId="0" applyFont="1" applyBorder="1" applyAlignment="1">
      <alignment horizontal="center"/>
    </xf>
    <xf numFmtId="0" fontId="4" fillId="0" borderId="13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Border="1"/>
    <xf numFmtId="0" fontId="4" fillId="3" borderId="9" xfId="0" applyFont="1" applyFill="1" applyBorder="1"/>
    <xf numFmtId="3" fontId="4" fillId="3" borderId="3" xfId="0" applyNumberFormat="1" applyFont="1" applyFill="1" applyBorder="1"/>
    <xf numFmtId="2" fontId="4" fillId="3" borderId="3" xfId="0" applyNumberFormat="1" applyFont="1" applyFill="1" applyBorder="1"/>
    <xf numFmtId="2" fontId="4" fillId="3" borderId="4" xfId="0" applyNumberFormat="1" applyFont="1" applyFill="1" applyBorder="1"/>
    <xf numFmtId="164" fontId="4" fillId="0" borderId="0" xfId="0" applyNumberFormat="1" applyFont="1" applyBorder="1"/>
    <xf numFmtId="1" fontId="4" fillId="0" borderId="0" xfId="0" applyNumberFormat="1" applyFont="1" applyFill="1" applyBorder="1" applyAlignment="1">
      <alignment horizontal="center"/>
    </xf>
    <xf numFmtId="1" fontId="4" fillId="0" borderId="4" xfId="0" applyNumberFormat="1" applyFont="1" applyBorder="1"/>
    <xf numFmtId="2" fontId="7" fillId="0" borderId="2" xfId="0" applyNumberFormat="1" applyFont="1" applyBorder="1"/>
    <xf numFmtId="10" fontId="4" fillId="0" borderId="1" xfId="0" applyNumberFormat="1" applyFont="1" applyBorder="1"/>
    <xf numFmtId="0" fontId="4" fillId="3" borderId="10" xfId="0" applyFont="1" applyFill="1" applyBorder="1"/>
    <xf numFmtId="3" fontId="4" fillId="3" borderId="0" xfId="0" applyNumberFormat="1" applyFont="1" applyFill="1" applyBorder="1"/>
    <xf numFmtId="2" fontId="4" fillId="3" borderId="0" xfId="0" applyNumberFormat="1" applyFont="1" applyFill="1" applyBorder="1"/>
    <xf numFmtId="2" fontId="4" fillId="3" borderId="11" xfId="0" applyNumberFormat="1" applyFont="1" applyFill="1" applyBorder="1"/>
    <xf numFmtId="1" fontId="4" fillId="0" borderId="11" xfId="0" applyNumberFormat="1" applyFont="1" applyBorder="1"/>
    <xf numFmtId="2" fontId="7" fillId="0" borderId="5" xfId="0" applyNumberFormat="1" applyFont="1" applyBorder="1"/>
    <xf numFmtId="0" fontId="4" fillId="4" borderId="10" xfId="0" applyFont="1" applyFill="1" applyBorder="1"/>
    <xf numFmtId="3" fontId="4" fillId="4" borderId="0" xfId="0" applyNumberFormat="1" applyFont="1" applyFill="1" applyBorder="1"/>
    <xf numFmtId="2" fontId="4" fillId="4" borderId="0" xfId="0" applyNumberFormat="1" applyFont="1" applyFill="1" applyBorder="1"/>
    <xf numFmtId="2" fontId="4" fillId="4" borderId="11" xfId="0" applyNumberFormat="1" applyFont="1" applyFill="1" applyBorder="1"/>
    <xf numFmtId="0" fontId="4" fillId="4" borderId="8" xfId="0" applyFont="1" applyFill="1" applyBorder="1"/>
    <xf numFmtId="1" fontId="4" fillId="4" borderId="15" xfId="0" applyNumberFormat="1" applyFont="1" applyFill="1" applyBorder="1"/>
    <xf numFmtId="2" fontId="4" fillId="4" borderId="9" xfId="0" applyNumberFormat="1" applyFont="1" applyFill="1" applyBorder="1"/>
    <xf numFmtId="2" fontId="4" fillId="4" borderId="3" xfId="0" applyNumberFormat="1" applyFont="1" applyFill="1" applyBorder="1"/>
    <xf numFmtId="2" fontId="4" fillId="4" borderId="4" xfId="0" applyNumberFormat="1" applyFont="1" applyFill="1" applyBorder="1"/>
    <xf numFmtId="2" fontId="7" fillId="4" borderId="2" xfId="0" applyNumberFormat="1" applyFont="1" applyFill="1" applyBorder="1"/>
    <xf numFmtId="2" fontId="7" fillId="4" borderId="0" xfId="0" applyNumberFormat="1" applyFont="1" applyFill="1" applyBorder="1"/>
    <xf numFmtId="2" fontId="4" fillId="4" borderId="1" xfId="0" applyNumberFormat="1" applyFont="1" applyFill="1" applyBorder="1"/>
    <xf numFmtId="2" fontId="7" fillId="4" borderId="6" xfId="0" applyNumberFormat="1" applyFont="1" applyFill="1" applyBorder="1"/>
    <xf numFmtId="2" fontId="4" fillId="4" borderId="2" xfId="0" applyNumberFormat="1" applyFont="1" applyFill="1" applyBorder="1"/>
    <xf numFmtId="1" fontId="4" fillId="0" borderId="14" xfId="0" applyNumberFormat="1" applyFont="1" applyBorder="1"/>
    <xf numFmtId="2" fontId="7" fillId="0" borderId="13" xfId="0" applyNumberFormat="1" applyFont="1" applyBorder="1"/>
    <xf numFmtId="2" fontId="7" fillId="0" borderId="12" xfId="0" applyNumberFormat="1" applyFont="1" applyBorder="1"/>
    <xf numFmtId="2" fontId="7" fillId="0" borderId="14" xfId="0" applyNumberFormat="1" applyFont="1" applyBorder="1"/>
    <xf numFmtId="2" fontId="7" fillId="0" borderId="1" xfId="0" applyNumberFormat="1" applyFont="1" applyBorder="1"/>
    <xf numFmtId="164" fontId="4" fillId="0" borderId="0" xfId="0" quotePrefix="1" applyNumberFormat="1" applyFont="1"/>
    <xf numFmtId="0" fontId="4" fillId="0" borderId="0" xfId="0" applyFont="1" applyAlignment="1">
      <alignment vertical="center"/>
    </xf>
    <xf numFmtId="3" fontId="4" fillId="4" borderId="7" xfId="0" applyNumberFormat="1" applyFont="1" applyFill="1" applyBorder="1"/>
    <xf numFmtId="2" fontId="4" fillId="4" borderId="7" xfId="0" applyNumberFormat="1" applyFont="1" applyFill="1" applyBorder="1"/>
    <xf numFmtId="2" fontId="4" fillId="4" borderId="15" xfId="0" applyNumberFormat="1" applyFont="1" applyFill="1" applyBorder="1"/>
    <xf numFmtId="0" fontId="4" fillId="0" borderId="0" xfId="0" applyFont="1" applyFill="1" applyBorder="1"/>
    <xf numFmtId="3" fontId="4" fillId="0" borderId="0" xfId="0" applyNumberFormat="1" applyFont="1" applyFill="1" applyBorder="1"/>
    <xf numFmtId="2" fontId="4" fillId="0" borderId="0" xfId="0" applyNumberFormat="1" applyFont="1" applyFill="1" applyBorder="1"/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/>
    </xf>
    <xf numFmtId="0" fontId="4" fillId="0" borderId="2" xfId="0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12" fillId="0" borderId="4" xfId="0" applyNumberFormat="1" applyFont="1" applyBorder="1"/>
    <xf numFmtId="0" fontId="4" fillId="0" borderId="5" xfId="0" applyFont="1" applyBorder="1"/>
    <xf numFmtId="164" fontId="4" fillId="0" borderId="11" xfId="0" applyNumberFormat="1" applyFont="1" applyBorder="1"/>
    <xf numFmtId="164" fontId="12" fillId="0" borderId="11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15" xfId="0" applyFont="1" applyBorder="1"/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15" xfId="0" applyNumberFormat="1" applyFont="1" applyBorder="1"/>
    <xf numFmtId="164" fontId="12" fillId="0" borderId="15" xfId="0" applyNumberFormat="1" applyFont="1" applyBorder="1"/>
    <xf numFmtId="164" fontId="12" fillId="0" borderId="0" xfId="0" applyNumberFormat="1" applyFont="1" applyBorder="1"/>
    <xf numFmtId="0" fontId="7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7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e" xfId="0" builtinId="0"/>
    <cellStyle name="Percentuale" xfId="1" builtinId="5"/>
    <cellStyle name="Valido" xfId="2" builtinId="26"/>
  </cellStyles>
  <dxfs count="18"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241300</xdr:colOff>
      <xdr:row>12</xdr:row>
      <xdr:rowOff>0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623800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177800</xdr:rowOff>
    </xdr:from>
    <xdr:to>
      <xdr:col>15</xdr:col>
      <xdr:colOff>685800</xdr:colOff>
      <xdr:row>51</xdr:row>
      <xdr:rowOff>152400</xdr:rowOff>
    </xdr:to>
    <xdr:pic>
      <xdr:nvPicPr>
        <xdr:cNvPr id="11" name="Immagin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54300"/>
          <a:ext cx="13068300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12</xdr:col>
      <xdr:colOff>647700</xdr:colOff>
      <xdr:row>68</xdr:row>
      <xdr:rowOff>63500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77500"/>
          <a:ext cx="10553700" cy="2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22</xdr:col>
      <xdr:colOff>304800</xdr:colOff>
      <xdr:row>92</xdr:row>
      <xdr:rowOff>101600</xdr:rowOff>
    </xdr:to>
    <xdr:pic>
      <xdr:nvPicPr>
        <xdr:cNvPr id="16" name="Immagin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00"/>
          <a:ext cx="18465800" cy="3911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622300</xdr:colOff>
      <xdr:row>71</xdr:row>
      <xdr:rowOff>63500</xdr:rowOff>
    </xdr:to>
    <xdr:pic>
      <xdr:nvPicPr>
        <xdr:cNvPr id="17" name="Immagin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7000" y="10096500"/>
          <a:ext cx="5575300" cy="349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lazione2010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isultati 2005"/>
      <sheetName val="Risultati 2006"/>
      <sheetName val="Risultati 2007"/>
      <sheetName val="Risultati 2008"/>
      <sheetName val="Risultati 2009"/>
      <sheetName val="Sintesi"/>
      <sheetName val="Quesiti x SI"/>
      <sheetName val="Risultati x Quesito"/>
      <sheetName val="KPI4"/>
      <sheetName val="KPI3"/>
      <sheetName val="KPI2"/>
      <sheetName val="KPI1"/>
      <sheetName val="Dati"/>
      <sheetName val="Classificazione Amm."/>
      <sheetName val="Dati RUPA"/>
      <sheetName val="ID"/>
    </sheetNames>
    <sheetDataSet>
      <sheetData sheetId="0">
        <row r="68">
          <cell r="B68" t="str">
            <v>ID</v>
          </cell>
          <cell r="C68" t="str">
            <v>Tot</v>
          </cell>
          <cell r="D68" t="str">
            <v>KPI1</v>
          </cell>
          <cell r="E68" t="str">
            <v>KPI2</v>
          </cell>
          <cell r="F68" t="str">
            <v>KPI3</v>
          </cell>
          <cell r="G68" t="str">
            <v>KPI4</v>
          </cell>
        </row>
        <row r="69">
          <cell r="B69">
            <v>1</v>
          </cell>
          <cell r="C69">
            <v>5.9749999999999996</v>
          </cell>
          <cell r="D69">
            <v>5.916666666666667</v>
          </cell>
          <cell r="E69">
            <v>5.8571428571428568</v>
          </cell>
          <cell r="F69">
            <v>10</v>
          </cell>
          <cell r="G69">
            <v>5.117647058823529</v>
          </cell>
        </row>
        <row r="70">
          <cell r="B70">
            <v>3</v>
          </cell>
          <cell r="C70">
            <v>5.125</v>
          </cell>
          <cell r="D70">
            <v>3.5</v>
          </cell>
          <cell r="E70">
            <v>7.1428571428571432</v>
          </cell>
          <cell r="F70">
            <v>7.5</v>
          </cell>
          <cell r="G70">
            <v>4.882352941176471</v>
          </cell>
        </row>
        <row r="71">
          <cell r="B71">
            <v>7</v>
          </cell>
          <cell r="C71">
            <v>1.45</v>
          </cell>
          <cell r="D71">
            <v>0.66666666666666663</v>
          </cell>
          <cell r="E71">
            <v>0</v>
          </cell>
          <cell r="F71">
            <v>5</v>
          </cell>
          <cell r="G71">
            <v>1.7647058823529411</v>
          </cell>
        </row>
        <row r="72">
          <cell r="B72">
            <v>8</v>
          </cell>
          <cell r="C72">
            <v>5.45</v>
          </cell>
          <cell r="D72">
            <v>2.8333333333333335</v>
          </cell>
          <cell r="E72">
            <v>5.8571428571428568</v>
          </cell>
          <cell r="F72">
            <v>10</v>
          </cell>
          <cell r="G72">
            <v>6.0588235294117645</v>
          </cell>
        </row>
        <row r="73">
          <cell r="B73">
            <v>10</v>
          </cell>
          <cell r="C73">
            <v>7.65</v>
          </cell>
          <cell r="D73">
            <v>6.833333333333333</v>
          </cell>
          <cell r="E73">
            <v>10</v>
          </cell>
          <cell r="F73">
            <v>10</v>
          </cell>
          <cell r="G73">
            <v>6.7058823529411766</v>
          </cell>
        </row>
        <row r="74">
          <cell r="B74">
            <v>11</v>
          </cell>
          <cell r="C74">
            <v>3.55</v>
          </cell>
          <cell r="D74">
            <v>3.0833333333333335</v>
          </cell>
          <cell r="E74">
            <v>6.1428571428571432</v>
          </cell>
          <cell r="F74">
            <v>5</v>
          </cell>
          <cell r="G74">
            <v>2.4705882352941178</v>
          </cell>
        </row>
        <row r="75">
          <cell r="B75">
            <v>14</v>
          </cell>
          <cell r="C75">
            <v>6.4</v>
          </cell>
          <cell r="D75">
            <v>4.416666666666667</v>
          </cell>
          <cell r="E75">
            <v>7.8571428571428568</v>
          </cell>
          <cell r="F75">
            <v>10</v>
          </cell>
          <cell r="G75">
            <v>6.3529411764705879</v>
          </cell>
        </row>
        <row r="76">
          <cell r="B76">
            <v>17</v>
          </cell>
          <cell r="C76">
            <v>7.375</v>
          </cell>
          <cell r="D76">
            <v>7.083333333333333</v>
          </cell>
          <cell r="E76">
            <v>9.2857142857142865</v>
          </cell>
          <cell r="F76">
            <v>10</v>
          </cell>
          <cell r="G76">
            <v>6.1764705882352944</v>
          </cell>
        </row>
        <row r="77">
          <cell r="B77">
            <v>20</v>
          </cell>
          <cell r="C77">
            <v>5.75</v>
          </cell>
          <cell r="D77">
            <v>4.833333333333333</v>
          </cell>
          <cell r="E77">
            <v>4.4285714285714288</v>
          </cell>
          <cell r="F77">
            <v>10</v>
          </cell>
          <cell r="G77">
            <v>5.9411764705882355</v>
          </cell>
        </row>
        <row r="78">
          <cell r="B78">
            <v>21</v>
          </cell>
          <cell r="C78">
            <v>4.3250000000000002</v>
          </cell>
          <cell r="D78">
            <v>4.666666666666667</v>
          </cell>
          <cell r="E78">
            <v>5.7142857142857144</v>
          </cell>
          <cell r="F78">
            <v>0</v>
          </cell>
          <cell r="G78">
            <v>4.5294117647058822</v>
          </cell>
        </row>
        <row r="79">
          <cell r="B79">
            <v>22</v>
          </cell>
          <cell r="C79">
            <v>5.35</v>
          </cell>
          <cell r="D79">
            <v>4.666666666666667</v>
          </cell>
          <cell r="E79">
            <v>9.2857142857142865</v>
          </cell>
          <cell r="F79">
            <v>10</v>
          </cell>
          <cell r="G79">
            <v>3.1176470588235294</v>
          </cell>
        </row>
        <row r="80">
          <cell r="B80">
            <v>33</v>
          </cell>
          <cell r="C80">
            <v>5.7</v>
          </cell>
          <cell r="D80">
            <v>6.833333333333333</v>
          </cell>
          <cell r="E80">
            <v>9.2857142857142865</v>
          </cell>
          <cell r="F80">
            <v>10</v>
          </cell>
          <cell r="G80">
            <v>2.4117647058823528</v>
          </cell>
        </row>
        <row r="81">
          <cell r="B81">
            <v>34</v>
          </cell>
          <cell r="C81">
            <v>6.4249999999999998</v>
          </cell>
          <cell r="D81">
            <v>7.333333333333333</v>
          </cell>
          <cell r="E81">
            <v>5.2857142857142856</v>
          </cell>
          <cell r="F81">
            <v>10</v>
          </cell>
          <cell r="G81">
            <v>5.4117647058823533</v>
          </cell>
        </row>
        <row r="82">
          <cell r="B82">
            <v>36</v>
          </cell>
          <cell r="C82">
            <v>6.95</v>
          </cell>
          <cell r="D82">
            <v>6.833333333333333</v>
          </cell>
          <cell r="E82">
            <v>7.2857142857142856</v>
          </cell>
          <cell r="F82">
            <v>10</v>
          </cell>
          <cell r="G82">
            <v>6.1764705882352944</v>
          </cell>
        </row>
        <row r="83">
          <cell r="B83">
            <v>37</v>
          </cell>
          <cell r="C83">
            <v>7.3250000000000002</v>
          </cell>
          <cell r="D83">
            <v>5.666666666666667</v>
          </cell>
          <cell r="E83">
            <v>9.2857142857142865</v>
          </cell>
          <cell r="F83">
            <v>10</v>
          </cell>
          <cell r="G83">
            <v>7.0588235294117645</v>
          </cell>
        </row>
        <row r="84">
          <cell r="B84">
            <v>44</v>
          </cell>
          <cell r="C84">
            <v>5.875</v>
          </cell>
          <cell r="D84">
            <v>4.833333333333333</v>
          </cell>
          <cell r="E84">
            <v>7.1428571428571432</v>
          </cell>
          <cell r="F84">
            <v>10</v>
          </cell>
          <cell r="G84">
            <v>5.117647058823529</v>
          </cell>
        </row>
        <row r="85">
          <cell r="B85">
            <v>45</v>
          </cell>
          <cell r="C85">
            <v>6.3250000000000002</v>
          </cell>
          <cell r="D85">
            <v>4.333333333333333</v>
          </cell>
          <cell r="E85">
            <v>7.8571428571428568</v>
          </cell>
          <cell r="F85">
            <v>10</v>
          </cell>
          <cell r="G85">
            <v>6.2352941176470589</v>
          </cell>
        </row>
        <row r="86">
          <cell r="B86">
            <v>46</v>
          </cell>
          <cell r="C86">
            <v>6.25</v>
          </cell>
          <cell r="D86">
            <v>6.25</v>
          </cell>
          <cell r="E86">
            <v>5</v>
          </cell>
          <cell r="F86">
            <v>10</v>
          </cell>
          <cell r="G86">
            <v>5.882352941176471</v>
          </cell>
        </row>
        <row r="87">
          <cell r="B87">
            <v>48</v>
          </cell>
          <cell r="C87">
            <v>5.55</v>
          </cell>
          <cell r="D87">
            <v>4.5</v>
          </cell>
          <cell r="E87">
            <v>5.7142857142857144</v>
          </cell>
          <cell r="F87">
            <v>10</v>
          </cell>
          <cell r="G87">
            <v>5.1764705882352944</v>
          </cell>
        </row>
        <row r="88">
          <cell r="B88">
            <v>50</v>
          </cell>
          <cell r="C88">
            <v>6.05</v>
          </cell>
          <cell r="D88">
            <v>8.0833333333333339</v>
          </cell>
          <cell r="E88">
            <v>2.8571428571428572</v>
          </cell>
          <cell r="F88">
            <v>10</v>
          </cell>
          <cell r="G88">
            <v>5</v>
          </cell>
        </row>
        <row r="89">
          <cell r="B89">
            <v>52</v>
          </cell>
          <cell r="C89">
            <v>7.2750000000000004</v>
          </cell>
          <cell r="D89">
            <v>7.416666666666667</v>
          </cell>
          <cell r="E89">
            <v>8.5714285714285712</v>
          </cell>
          <cell r="F89">
            <v>10</v>
          </cell>
          <cell r="G89">
            <v>6</v>
          </cell>
        </row>
        <row r="90">
          <cell r="B90">
            <v>57</v>
          </cell>
          <cell r="C90">
            <v>4.8</v>
          </cell>
          <cell r="D90">
            <v>4.583333333333333</v>
          </cell>
          <cell r="E90">
            <v>5.8571428571428568</v>
          </cell>
          <cell r="F90">
            <v>2.5</v>
          </cell>
          <cell r="G90">
            <v>5.0588235294117645</v>
          </cell>
        </row>
        <row r="91">
          <cell r="B91">
            <v>60</v>
          </cell>
          <cell r="C91">
            <v>4.375</v>
          </cell>
          <cell r="D91">
            <v>3.3333333333333335</v>
          </cell>
          <cell r="E91">
            <v>6.5714285714285712</v>
          </cell>
          <cell r="F91">
            <v>7.5</v>
          </cell>
          <cell r="G91">
            <v>3.4705882352941178</v>
          </cell>
        </row>
        <row r="92">
          <cell r="B92">
            <v>61</v>
          </cell>
          <cell r="C92">
            <v>4.3499999999999996</v>
          </cell>
          <cell r="D92">
            <v>4.416666666666667</v>
          </cell>
          <cell r="E92">
            <v>7.2857142857142856</v>
          </cell>
          <cell r="F92">
            <v>2.5</v>
          </cell>
          <cell r="G92">
            <v>3.5294117647058822</v>
          </cell>
        </row>
        <row r="93">
          <cell r="B93">
            <v>62</v>
          </cell>
          <cell r="C93">
            <v>5</v>
          </cell>
          <cell r="D93">
            <v>4.5</v>
          </cell>
          <cell r="E93">
            <v>5.8571428571428568</v>
          </cell>
          <cell r="F93">
            <v>2.5</v>
          </cell>
          <cell r="G93">
            <v>5.5882352941176467</v>
          </cell>
        </row>
        <row r="94">
          <cell r="B94">
            <v>64</v>
          </cell>
          <cell r="C94">
            <v>3.1</v>
          </cell>
          <cell r="D94">
            <v>2.6666666666666665</v>
          </cell>
          <cell r="E94">
            <v>3.5714285714285716</v>
          </cell>
          <cell r="F94">
            <v>2.5</v>
          </cell>
          <cell r="G94">
            <v>3.3529411764705883</v>
          </cell>
        </row>
        <row r="95">
          <cell r="B95">
            <v>68</v>
          </cell>
          <cell r="C95">
            <v>4.8499999999999996</v>
          </cell>
          <cell r="D95">
            <v>3</v>
          </cell>
          <cell r="E95">
            <v>4.7142857142857144</v>
          </cell>
          <cell r="F95">
            <v>5</v>
          </cell>
          <cell r="G95">
            <v>6.1764705882352944</v>
          </cell>
        </row>
        <row r="96">
          <cell r="B96">
            <v>71</v>
          </cell>
          <cell r="C96">
            <v>4.25</v>
          </cell>
          <cell r="D96">
            <v>4.833333333333333</v>
          </cell>
          <cell r="E96">
            <v>6.4285714285714288</v>
          </cell>
          <cell r="F96">
            <v>7.5</v>
          </cell>
          <cell r="G96">
            <v>2.1764705882352939</v>
          </cell>
        </row>
        <row r="97">
          <cell r="B97">
            <v>75</v>
          </cell>
          <cell r="C97">
            <v>4.7249999999999996</v>
          </cell>
          <cell r="D97">
            <v>3.9166666666666665</v>
          </cell>
          <cell r="E97">
            <v>7.8571428571428568</v>
          </cell>
          <cell r="F97">
            <v>2.5</v>
          </cell>
          <cell r="G97">
            <v>4.5294117647058822</v>
          </cell>
        </row>
        <row r="98">
          <cell r="B98">
            <v>77</v>
          </cell>
          <cell r="C98">
            <v>0.8</v>
          </cell>
          <cell r="D98">
            <v>2.6666666666666665</v>
          </cell>
          <cell r="E98">
            <v>0</v>
          </cell>
          <cell r="F98">
            <v>0</v>
          </cell>
          <cell r="G98">
            <v>0</v>
          </cell>
        </row>
        <row r="99">
          <cell r="B99">
            <v>82</v>
          </cell>
          <cell r="C99">
            <v>2.7250000000000001</v>
          </cell>
          <cell r="D99">
            <v>4</v>
          </cell>
          <cell r="E99">
            <v>2.2857142857142856</v>
          </cell>
          <cell r="F99">
            <v>2.5</v>
          </cell>
          <cell r="G99">
            <v>2.0588235294117645</v>
          </cell>
        </row>
        <row r="100">
          <cell r="B100">
            <v>701</v>
          </cell>
          <cell r="C100">
            <v>4.8250000000000002</v>
          </cell>
          <cell r="D100">
            <v>6.333333333333333</v>
          </cell>
          <cell r="E100">
            <v>3.2857142857142856</v>
          </cell>
          <cell r="F100">
            <v>10</v>
          </cell>
          <cell r="G100">
            <v>3.1764705882352939</v>
          </cell>
        </row>
        <row r="101">
          <cell r="B101">
            <v>702</v>
          </cell>
          <cell r="C101">
            <v>5.5250000000000004</v>
          </cell>
          <cell r="D101">
            <v>5.5</v>
          </cell>
          <cell r="E101">
            <v>5.8571428571428568</v>
          </cell>
          <cell r="F101">
            <v>7.5</v>
          </cell>
          <cell r="G101">
            <v>4.9411764705882355</v>
          </cell>
        </row>
        <row r="102">
          <cell r="B102">
            <v>703</v>
          </cell>
          <cell r="C102">
            <v>6.25</v>
          </cell>
          <cell r="D102">
            <v>6.833333333333333</v>
          </cell>
          <cell r="E102">
            <v>5.8571428571428568</v>
          </cell>
          <cell r="F102">
            <v>2.5</v>
          </cell>
          <cell r="G102">
            <v>6.882352941176471</v>
          </cell>
        </row>
        <row r="103">
          <cell r="B103">
            <v>704</v>
          </cell>
          <cell r="C103">
            <v>5.2249999999999996</v>
          </cell>
          <cell r="D103">
            <v>4.25</v>
          </cell>
          <cell r="E103">
            <v>6.4285714285714288</v>
          </cell>
          <cell r="F103">
            <v>7.5</v>
          </cell>
          <cell r="G103">
            <v>4.882352941176471</v>
          </cell>
        </row>
        <row r="104">
          <cell r="B104">
            <v>705</v>
          </cell>
          <cell r="C104">
            <v>7.05</v>
          </cell>
          <cell r="D104">
            <v>7.666666666666667</v>
          </cell>
          <cell r="E104">
            <v>7.1428571428571432</v>
          </cell>
          <cell r="F104">
            <v>10</v>
          </cell>
          <cell r="G104">
            <v>5.882352941176471</v>
          </cell>
        </row>
        <row r="105">
          <cell r="B105">
            <v>706</v>
          </cell>
          <cell r="C105">
            <v>4.4249999999999998</v>
          </cell>
          <cell r="D105">
            <v>4.916666666666667</v>
          </cell>
          <cell r="E105">
            <v>1.5714285714285714</v>
          </cell>
          <cell r="F105">
            <v>5</v>
          </cell>
          <cell r="G105">
            <v>5.117647058823529</v>
          </cell>
        </row>
        <row r="106">
          <cell r="B106">
            <v>707</v>
          </cell>
          <cell r="C106">
            <v>4.5250000000000004</v>
          </cell>
          <cell r="D106">
            <v>4.916666666666667</v>
          </cell>
          <cell r="E106">
            <v>5.8571428571428568</v>
          </cell>
          <cell r="F106">
            <v>5</v>
          </cell>
          <cell r="G106">
            <v>3.5882352941176472</v>
          </cell>
        </row>
        <row r="107">
          <cell r="B107">
            <v>708</v>
          </cell>
          <cell r="C107">
            <v>4.3250000000000002</v>
          </cell>
          <cell r="D107">
            <v>4.916666666666667</v>
          </cell>
          <cell r="E107">
            <v>1.5714285714285714</v>
          </cell>
          <cell r="F107">
            <v>5</v>
          </cell>
          <cell r="G107">
            <v>4.882352941176471</v>
          </cell>
        </row>
        <row r="108">
          <cell r="B108">
            <v>709</v>
          </cell>
          <cell r="C108">
            <v>3.1749999999999998</v>
          </cell>
          <cell r="D108">
            <v>2.4166666666666665</v>
          </cell>
          <cell r="E108">
            <v>5</v>
          </cell>
          <cell r="F108">
            <v>2.5</v>
          </cell>
          <cell r="G108">
            <v>3.1176470588235294</v>
          </cell>
        </row>
        <row r="109">
          <cell r="B109">
            <v>710</v>
          </cell>
          <cell r="C109">
            <v>6.05</v>
          </cell>
          <cell r="D109">
            <v>5.5</v>
          </cell>
          <cell r="E109">
            <v>7.8571428571428568</v>
          </cell>
          <cell r="F109">
            <v>5</v>
          </cell>
          <cell r="G109">
            <v>5.9411764705882355</v>
          </cell>
        </row>
        <row r="110">
          <cell r="B110">
            <v>711</v>
          </cell>
          <cell r="C110">
            <v>4.45</v>
          </cell>
          <cell r="D110">
            <v>3.9166666666666665</v>
          </cell>
          <cell r="E110">
            <v>7.2857142857142856</v>
          </cell>
          <cell r="F110">
            <v>5</v>
          </cell>
          <cell r="G110">
            <v>3.5294117647058822</v>
          </cell>
        </row>
        <row r="111">
          <cell r="B111">
            <v>1000</v>
          </cell>
          <cell r="C111" t="str">
            <v>N.D.</v>
          </cell>
          <cell r="D111" t="str">
            <v>N.D.</v>
          </cell>
          <cell r="E111" t="str">
            <v>N.D.</v>
          </cell>
          <cell r="F111" t="str">
            <v>N.D.</v>
          </cell>
          <cell r="G111" t="str">
            <v>N.D.</v>
          </cell>
        </row>
      </sheetData>
      <sheetData sheetId="1">
        <row r="75">
          <cell r="B75" t="str">
            <v>ID</v>
          </cell>
          <cell r="C75" t="str">
            <v>Totale</v>
          </cell>
          <cell r="D75" t="str">
            <v>KPI1</v>
          </cell>
          <cell r="E75" t="str">
            <v>KPI2</v>
          </cell>
          <cell r="F75" t="str">
            <v>KPI3</v>
          </cell>
          <cell r="G75" t="str">
            <v>KPI4</v>
          </cell>
        </row>
        <row r="76">
          <cell r="B76">
            <v>3</v>
          </cell>
          <cell r="C76">
            <v>5.75</v>
          </cell>
          <cell r="D76">
            <v>7.75</v>
          </cell>
          <cell r="E76">
            <v>9</v>
          </cell>
          <cell r="F76">
            <v>4.2222222222222223</v>
          </cell>
          <cell r="G76">
            <v>4.0769230769230766</v>
          </cell>
        </row>
        <row r="77">
          <cell r="B77">
            <v>7</v>
          </cell>
          <cell r="C77">
            <v>2.4166666666666665</v>
          </cell>
          <cell r="D77">
            <v>1.5</v>
          </cell>
          <cell r="E77">
            <v>0</v>
          </cell>
          <cell r="F77">
            <v>3.8888888888888888</v>
          </cell>
          <cell r="G77">
            <v>3.0769230769230771</v>
          </cell>
        </row>
        <row r="78">
          <cell r="B78">
            <v>8</v>
          </cell>
          <cell r="C78">
            <v>5.8611111111111107</v>
          </cell>
          <cell r="D78">
            <v>8.5</v>
          </cell>
          <cell r="E78">
            <v>8.6666666666666661</v>
          </cell>
          <cell r="F78">
            <v>4.4444444444444446</v>
          </cell>
          <cell r="G78">
            <v>3.9230769230769229</v>
          </cell>
        </row>
        <row r="79">
          <cell r="B79">
            <v>11</v>
          </cell>
          <cell r="C79">
            <v>8.3333333333333339</v>
          </cell>
          <cell r="D79">
            <v>10</v>
          </cell>
          <cell r="E79">
            <v>8.3333333333333339</v>
          </cell>
          <cell r="F79">
            <v>8.1111111111111107</v>
          </cell>
          <cell r="G79">
            <v>7.4615384615384617</v>
          </cell>
        </row>
        <row r="80">
          <cell r="B80">
            <v>14</v>
          </cell>
          <cell r="C80">
            <v>8.1666666666666661</v>
          </cell>
          <cell r="D80">
            <v>7.375</v>
          </cell>
          <cell r="E80">
            <v>10</v>
          </cell>
          <cell r="F80">
            <v>8</v>
          </cell>
          <cell r="G80">
            <v>7.9230769230769234</v>
          </cell>
        </row>
        <row r="81">
          <cell r="B81">
            <v>17</v>
          </cell>
          <cell r="C81">
            <v>8.8333333333333339</v>
          </cell>
          <cell r="D81">
            <v>8.5</v>
          </cell>
          <cell r="E81">
            <v>9.3333333333333339</v>
          </cell>
          <cell r="F81">
            <v>8.3333333333333339</v>
          </cell>
          <cell r="G81">
            <v>9.1538461538461533</v>
          </cell>
        </row>
        <row r="82">
          <cell r="B82">
            <v>20</v>
          </cell>
          <cell r="C82">
            <v>7.4722222222222223</v>
          </cell>
          <cell r="D82">
            <v>6.5</v>
          </cell>
          <cell r="E82">
            <v>7</v>
          </cell>
          <cell r="F82">
            <v>9.3333333333333339</v>
          </cell>
          <cell r="G82">
            <v>7</v>
          </cell>
        </row>
        <row r="83">
          <cell r="B83">
            <v>21</v>
          </cell>
          <cell r="C83">
            <v>4.916666666666667</v>
          </cell>
          <cell r="D83">
            <v>6</v>
          </cell>
          <cell r="E83">
            <v>8.3333333333333339</v>
          </cell>
          <cell r="F83">
            <v>2.4444444444444446</v>
          </cell>
          <cell r="G83">
            <v>4.384615384615385</v>
          </cell>
        </row>
        <row r="84">
          <cell r="B84">
            <v>22</v>
          </cell>
          <cell r="C84">
            <v>6</v>
          </cell>
          <cell r="D84">
            <v>7.5</v>
          </cell>
          <cell r="E84">
            <v>7.666666666666667</v>
          </cell>
          <cell r="F84">
            <v>5.2222222222222223</v>
          </cell>
          <cell r="G84">
            <v>4.8461538461538458</v>
          </cell>
        </row>
        <row r="85">
          <cell r="B85">
            <v>33</v>
          </cell>
          <cell r="C85">
            <v>7.0277777777777777</v>
          </cell>
          <cell r="D85">
            <v>8.75</v>
          </cell>
          <cell r="E85">
            <v>10</v>
          </cell>
          <cell r="F85">
            <v>6.333333333333333</v>
          </cell>
          <cell r="G85">
            <v>5.0769230769230766</v>
          </cell>
        </row>
        <row r="86">
          <cell r="B86">
            <v>34</v>
          </cell>
          <cell r="C86">
            <v>8.2222222222222214</v>
          </cell>
          <cell r="D86">
            <v>8.75</v>
          </cell>
          <cell r="E86">
            <v>9</v>
          </cell>
          <cell r="F86">
            <v>9.1111111111111107</v>
          </cell>
          <cell r="G86">
            <v>6.9230769230769234</v>
          </cell>
        </row>
        <row r="87">
          <cell r="B87">
            <v>36</v>
          </cell>
          <cell r="C87">
            <v>6.5277777777777777</v>
          </cell>
          <cell r="D87">
            <v>7.625</v>
          </cell>
          <cell r="E87">
            <v>10</v>
          </cell>
          <cell r="F87">
            <v>7.7777777777777777</v>
          </cell>
          <cell r="G87">
            <v>3.3846153846153846</v>
          </cell>
        </row>
        <row r="88">
          <cell r="B88">
            <v>37</v>
          </cell>
          <cell r="C88">
            <v>8.1111111111111107</v>
          </cell>
          <cell r="D88">
            <v>6</v>
          </cell>
          <cell r="E88">
            <v>9.3333333333333339</v>
          </cell>
          <cell r="F88">
            <v>7.4444444444444446</v>
          </cell>
          <cell r="G88">
            <v>9.3076923076923084</v>
          </cell>
        </row>
        <row r="89">
          <cell r="B89">
            <v>45</v>
          </cell>
          <cell r="C89">
            <v>6.4444444444444446</v>
          </cell>
          <cell r="D89">
            <v>9</v>
          </cell>
          <cell r="E89">
            <v>7</v>
          </cell>
          <cell r="F89">
            <v>6</v>
          </cell>
          <cell r="G89">
            <v>4.9230769230769234</v>
          </cell>
        </row>
        <row r="90">
          <cell r="B90">
            <v>46</v>
          </cell>
          <cell r="C90">
            <v>5.75</v>
          </cell>
          <cell r="D90">
            <v>6.875</v>
          </cell>
          <cell r="E90">
            <v>3.6666666666666665</v>
          </cell>
          <cell r="F90">
            <v>4.8888888888888893</v>
          </cell>
          <cell r="G90">
            <v>6.615384615384615</v>
          </cell>
        </row>
        <row r="91">
          <cell r="B91">
            <v>48</v>
          </cell>
          <cell r="C91">
            <v>5.1388888888888893</v>
          </cell>
          <cell r="D91">
            <v>6.75</v>
          </cell>
          <cell r="E91">
            <v>6.666666666666667</v>
          </cell>
          <cell r="F91">
            <v>5.2222222222222223</v>
          </cell>
          <cell r="G91">
            <v>3.3846153846153846</v>
          </cell>
        </row>
        <row r="92">
          <cell r="B92">
            <v>50</v>
          </cell>
          <cell r="C92">
            <v>6.166666666666667</v>
          </cell>
          <cell r="D92">
            <v>6.5</v>
          </cell>
          <cell r="E92">
            <v>7.333333333333333</v>
          </cell>
          <cell r="F92">
            <v>5.2222222222222223</v>
          </cell>
          <cell r="G92">
            <v>6.0769230769230766</v>
          </cell>
        </row>
        <row r="93">
          <cell r="B93">
            <v>52</v>
          </cell>
          <cell r="C93">
            <v>8.4166666666666661</v>
          </cell>
          <cell r="D93">
            <v>7.5</v>
          </cell>
          <cell r="E93">
            <v>7.666666666666667</v>
          </cell>
          <cell r="F93">
            <v>8.2222222222222214</v>
          </cell>
          <cell r="G93">
            <v>9.4615384615384617</v>
          </cell>
        </row>
        <row r="94">
          <cell r="B94">
            <v>57</v>
          </cell>
          <cell r="C94">
            <v>6.083333333333333</v>
          </cell>
          <cell r="D94">
            <v>7.5</v>
          </cell>
          <cell r="E94">
            <v>7</v>
          </cell>
          <cell r="F94">
            <v>3.7777777777777777</v>
          </cell>
          <cell r="G94">
            <v>6.384615384615385</v>
          </cell>
        </row>
        <row r="95">
          <cell r="B95">
            <v>60</v>
          </cell>
          <cell r="C95">
            <v>3.6111111111111112</v>
          </cell>
          <cell r="D95">
            <v>4</v>
          </cell>
          <cell r="E95">
            <v>6.666666666666667</v>
          </cell>
          <cell r="F95">
            <v>3</v>
          </cell>
          <cell r="G95">
            <v>2.3846153846153846</v>
          </cell>
        </row>
        <row r="96">
          <cell r="B96">
            <v>61</v>
          </cell>
          <cell r="C96">
            <v>2.5555555555555554</v>
          </cell>
          <cell r="D96">
            <v>2.875</v>
          </cell>
          <cell r="E96">
            <v>2</v>
          </cell>
          <cell r="F96">
            <v>0</v>
          </cell>
          <cell r="G96">
            <v>4.384615384615385</v>
          </cell>
        </row>
        <row r="97">
          <cell r="B97">
            <v>62</v>
          </cell>
          <cell r="C97">
            <v>7.3055555555555554</v>
          </cell>
          <cell r="D97">
            <v>8.75</v>
          </cell>
          <cell r="E97">
            <v>7.333333333333333</v>
          </cell>
          <cell r="F97">
            <v>5.5555555555555554</v>
          </cell>
          <cell r="G97">
            <v>7.615384615384615</v>
          </cell>
        </row>
        <row r="98">
          <cell r="B98">
            <v>64</v>
          </cell>
          <cell r="C98">
            <v>4.9444444444444446</v>
          </cell>
          <cell r="D98">
            <v>6.75</v>
          </cell>
          <cell r="E98">
            <v>4.333333333333333</v>
          </cell>
          <cell r="F98">
            <v>3.3333333333333335</v>
          </cell>
          <cell r="G98">
            <v>5.2307692307692308</v>
          </cell>
        </row>
        <row r="99">
          <cell r="B99">
            <v>68</v>
          </cell>
          <cell r="C99">
            <v>4.1111111111111107</v>
          </cell>
          <cell r="D99">
            <v>5.75</v>
          </cell>
          <cell r="E99">
            <v>4</v>
          </cell>
          <cell r="F99">
            <v>0.44444444444444442</v>
          </cell>
          <cell r="G99">
            <v>5.6923076923076925</v>
          </cell>
        </row>
        <row r="100">
          <cell r="B100">
            <v>71</v>
          </cell>
          <cell r="C100">
            <v>6.916666666666667</v>
          </cell>
          <cell r="D100">
            <v>9.25</v>
          </cell>
          <cell r="E100">
            <v>9</v>
          </cell>
          <cell r="F100">
            <v>6.333333333333333</v>
          </cell>
          <cell r="G100">
            <v>4.9230769230769234</v>
          </cell>
        </row>
        <row r="101">
          <cell r="B101">
            <v>77</v>
          </cell>
          <cell r="C101">
            <v>5.5555555555555554</v>
          </cell>
          <cell r="D101">
            <v>5.75</v>
          </cell>
          <cell r="E101">
            <v>2.6666666666666665</v>
          </cell>
          <cell r="F101">
            <v>3</v>
          </cell>
          <cell r="G101">
            <v>8.5384615384615383</v>
          </cell>
        </row>
        <row r="102">
          <cell r="B102">
            <v>82</v>
          </cell>
          <cell r="C102">
            <v>5.9722222222222223</v>
          </cell>
          <cell r="D102">
            <v>8.375</v>
          </cell>
          <cell r="E102">
            <v>8.3333333333333339</v>
          </cell>
          <cell r="F102">
            <v>4.5555555555555554</v>
          </cell>
          <cell r="G102">
            <v>4.384615384615385</v>
          </cell>
        </row>
        <row r="103">
          <cell r="B103">
            <v>101</v>
          </cell>
          <cell r="C103">
            <v>6.4722222222222223</v>
          </cell>
          <cell r="D103">
            <v>6</v>
          </cell>
          <cell r="E103">
            <v>5.666666666666667</v>
          </cell>
          <cell r="F103">
            <v>7.5555555555555554</v>
          </cell>
          <cell r="G103">
            <v>6.384615384615385</v>
          </cell>
        </row>
        <row r="104">
          <cell r="B104">
            <v>102</v>
          </cell>
          <cell r="C104">
            <v>5.3888888888888893</v>
          </cell>
          <cell r="D104">
            <v>7.5</v>
          </cell>
          <cell r="E104">
            <v>7.666666666666667</v>
          </cell>
          <cell r="F104">
            <v>5.2222222222222223</v>
          </cell>
          <cell r="G104">
            <v>3.1538461538461537</v>
          </cell>
        </row>
        <row r="105">
          <cell r="B105">
            <v>103</v>
          </cell>
          <cell r="C105">
            <v>4.583333333333333</v>
          </cell>
          <cell r="D105">
            <v>7.25</v>
          </cell>
          <cell r="E105">
            <v>7.666666666666667</v>
          </cell>
          <cell r="F105">
            <v>6.1111111111111107</v>
          </cell>
          <cell r="G105">
            <v>0.46153846153846156</v>
          </cell>
        </row>
        <row r="106">
          <cell r="B106">
            <v>104</v>
          </cell>
          <cell r="C106">
            <v>4.1111111111111107</v>
          </cell>
          <cell r="D106">
            <v>6.75</v>
          </cell>
          <cell r="E106">
            <v>7</v>
          </cell>
          <cell r="F106">
            <v>1.5555555555555556</v>
          </cell>
          <cell r="G106">
            <v>2.9230769230769229</v>
          </cell>
        </row>
        <row r="107">
          <cell r="B107">
            <v>105</v>
          </cell>
          <cell r="C107">
            <v>8.6111111111111107</v>
          </cell>
          <cell r="D107">
            <v>9.25</v>
          </cell>
          <cell r="E107">
            <v>8.6666666666666661</v>
          </cell>
          <cell r="F107">
            <v>8.5555555555555554</v>
          </cell>
          <cell r="G107">
            <v>8.2307692307692299</v>
          </cell>
        </row>
        <row r="108">
          <cell r="B108">
            <v>106</v>
          </cell>
          <cell r="C108">
            <v>8.6666666666666661</v>
          </cell>
          <cell r="D108">
            <v>7.75</v>
          </cell>
          <cell r="E108">
            <v>8.3333333333333339</v>
          </cell>
          <cell r="F108">
            <v>9.4444444444444446</v>
          </cell>
          <cell r="G108">
            <v>8.8461538461538467</v>
          </cell>
        </row>
        <row r="109">
          <cell r="B109">
            <v>107</v>
          </cell>
          <cell r="C109">
            <v>0.1111111111111111</v>
          </cell>
          <cell r="D109">
            <v>0</v>
          </cell>
          <cell r="E109">
            <v>0</v>
          </cell>
          <cell r="F109">
            <v>0.44444444444444442</v>
          </cell>
          <cell r="G109">
            <v>0</v>
          </cell>
        </row>
        <row r="110">
          <cell r="B110">
            <v>108</v>
          </cell>
          <cell r="C110">
            <v>8.4166666666666661</v>
          </cell>
          <cell r="D110">
            <v>9.5</v>
          </cell>
          <cell r="E110">
            <v>7.666666666666667</v>
          </cell>
          <cell r="F110">
            <v>7.4444444444444446</v>
          </cell>
          <cell r="G110">
            <v>8.7692307692307701</v>
          </cell>
        </row>
        <row r="111">
          <cell r="B111">
            <v>109</v>
          </cell>
          <cell r="C111">
            <v>6.5555555555555554</v>
          </cell>
          <cell r="D111">
            <v>8.5</v>
          </cell>
          <cell r="E111">
            <v>9.3333333333333339</v>
          </cell>
          <cell r="F111">
            <v>5.5555555555555554</v>
          </cell>
          <cell r="G111">
            <v>4.7692307692307692</v>
          </cell>
        </row>
        <row r="112">
          <cell r="B112">
            <v>110</v>
          </cell>
          <cell r="C112">
            <v>8.9722222222222214</v>
          </cell>
          <cell r="D112">
            <v>10</v>
          </cell>
          <cell r="E112">
            <v>9.3333333333333339</v>
          </cell>
          <cell r="F112">
            <v>7.8888888888888893</v>
          </cell>
          <cell r="G112">
            <v>8.9230769230769234</v>
          </cell>
        </row>
        <row r="113">
          <cell r="B113">
            <v>111</v>
          </cell>
          <cell r="C113">
            <v>7.6388888888888893</v>
          </cell>
          <cell r="D113">
            <v>7.5</v>
          </cell>
          <cell r="E113">
            <v>8.6666666666666661</v>
          </cell>
          <cell r="F113">
            <v>6.666666666666667</v>
          </cell>
          <cell r="G113">
            <v>7.9230769230769234</v>
          </cell>
        </row>
        <row r="114">
          <cell r="B114">
            <v>112</v>
          </cell>
          <cell r="C114">
            <v>8.1666666666666661</v>
          </cell>
          <cell r="D114">
            <v>9.75</v>
          </cell>
          <cell r="E114">
            <v>8.6666666666666661</v>
          </cell>
          <cell r="F114">
            <v>8.5555555555555554</v>
          </cell>
          <cell r="G114">
            <v>6.6923076923076925</v>
          </cell>
        </row>
        <row r="115">
          <cell r="B115">
            <v>113</v>
          </cell>
          <cell r="C115">
            <v>8.1666666666666661</v>
          </cell>
          <cell r="D115">
            <v>8.75</v>
          </cell>
          <cell r="E115">
            <v>7.666666666666667</v>
          </cell>
          <cell r="F115">
            <v>8.5555555555555554</v>
          </cell>
          <cell r="G115">
            <v>7.7692307692307692</v>
          </cell>
        </row>
        <row r="116">
          <cell r="B116">
            <v>114</v>
          </cell>
          <cell r="C116">
            <v>5.1388888888888893</v>
          </cell>
          <cell r="D116">
            <v>6</v>
          </cell>
          <cell r="E116">
            <v>7.333333333333333</v>
          </cell>
          <cell r="F116">
            <v>5.8888888888888893</v>
          </cell>
          <cell r="G116">
            <v>3.0769230769230771</v>
          </cell>
        </row>
        <row r="117">
          <cell r="B117">
            <v>115</v>
          </cell>
          <cell r="C117">
            <v>5.6111111111111107</v>
          </cell>
          <cell r="D117">
            <v>7.625</v>
          </cell>
          <cell r="E117">
            <v>5</v>
          </cell>
          <cell r="F117">
            <v>6</v>
          </cell>
          <cell r="G117">
            <v>4.384615384615385</v>
          </cell>
        </row>
        <row r="118">
          <cell r="B118">
            <v>116</v>
          </cell>
          <cell r="C118">
            <v>4.8611111111111107</v>
          </cell>
          <cell r="D118">
            <v>6.5</v>
          </cell>
          <cell r="E118">
            <v>7.666666666666667</v>
          </cell>
          <cell r="F118">
            <v>2.2222222222222223</v>
          </cell>
          <cell r="G118">
            <v>4.384615384615385</v>
          </cell>
        </row>
        <row r="119">
          <cell r="B119">
            <v>117</v>
          </cell>
          <cell r="C119">
            <v>6.8055555555555554</v>
          </cell>
          <cell r="D119">
            <v>7.75</v>
          </cell>
          <cell r="E119">
            <v>9.3333333333333339</v>
          </cell>
          <cell r="F119">
            <v>7.4444444444444446</v>
          </cell>
          <cell r="G119">
            <v>4.615384615384615</v>
          </cell>
        </row>
        <row r="120">
          <cell r="B120">
            <v>118</v>
          </cell>
          <cell r="C120">
            <v>5.6944444444444446</v>
          </cell>
          <cell r="D120">
            <v>7.375</v>
          </cell>
          <cell r="E120">
            <v>9.3333333333333339</v>
          </cell>
          <cell r="F120">
            <v>3.3333333333333335</v>
          </cell>
          <cell r="G120">
            <v>4.615384615384615</v>
          </cell>
        </row>
        <row r="121">
          <cell r="B121">
            <v>119</v>
          </cell>
          <cell r="C121">
            <v>4.7777777777777777</v>
          </cell>
          <cell r="D121">
            <v>7.75</v>
          </cell>
          <cell r="E121">
            <v>5.333333333333333</v>
          </cell>
          <cell r="F121">
            <v>6</v>
          </cell>
          <cell r="G121">
            <v>1.8461538461538463</v>
          </cell>
        </row>
        <row r="122">
          <cell r="B122">
            <v>120</v>
          </cell>
          <cell r="C122">
            <v>5.9722222222222223</v>
          </cell>
          <cell r="D122">
            <v>9.5</v>
          </cell>
          <cell r="E122">
            <v>6</v>
          </cell>
          <cell r="F122">
            <v>3.2222222222222223</v>
          </cell>
          <cell r="G122">
            <v>5.6923076923076925</v>
          </cell>
        </row>
        <row r="123">
          <cell r="B123">
            <v>500</v>
          </cell>
          <cell r="C123">
            <v>4.3888888888888893</v>
          </cell>
          <cell r="D123">
            <v>9.5</v>
          </cell>
          <cell r="E123">
            <v>7.666666666666667</v>
          </cell>
          <cell r="F123">
            <v>3.3333333333333335</v>
          </cell>
          <cell r="G123">
            <v>0.46153846153846156</v>
          </cell>
        </row>
        <row r="124">
          <cell r="B124">
            <v>501</v>
          </cell>
          <cell r="C124">
            <v>4.583333333333333</v>
          </cell>
          <cell r="D124">
            <v>8.125</v>
          </cell>
          <cell r="E124">
            <v>2.6666666666666665</v>
          </cell>
          <cell r="F124">
            <v>3</v>
          </cell>
          <cell r="G124">
            <v>4.384615384615385</v>
          </cell>
        </row>
        <row r="125">
          <cell r="B125">
            <v>1000</v>
          </cell>
          <cell r="C125" t="str">
            <v>N.D.</v>
          </cell>
          <cell r="D125" t="str">
            <v>N.D.</v>
          </cell>
          <cell r="E125" t="str">
            <v>N.D.</v>
          </cell>
          <cell r="F125" t="str">
            <v>N.D.</v>
          </cell>
          <cell r="G125" t="str">
            <v>N.D.</v>
          </cell>
        </row>
      </sheetData>
      <sheetData sheetId="2">
        <row r="86">
          <cell r="B86" t="str">
            <v>ID</v>
          </cell>
          <cell r="C86" t="str">
            <v>Totale</v>
          </cell>
          <cell r="D86" t="str">
            <v>KPI 1</v>
          </cell>
          <cell r="E86" t="str">
            <v>KPI 2</v>
          </cell>
          <cell r="F86" t="str">
            <v>KPI 3</v>
          </cell>
          <cell r="G86" t="str">
            <v>KPI 4</v>
          </cell>
        </row>
        <row r="87">
          <cell r="B87">
            <v>1</v>
          </cell>
          <cell r="C87">
            <v>7.1463414634146343</v>
          </cell>
          <cell r="D87">
            <v>7</v>
          </cell>
          <cell r="E87">
            <v>6.7777777777777777</v>
          </cell>
          <cell r="F87">
            <v>6.4444444444444446</v>
          </cell>
          <cell r="G87">
            <v>8</v>
          </cell>
        </row>
        <row r="88">
          <cell r="B88">
            <v>3</v>
          </cell>
          <cell r="C88">
            <v>7.4390243902439028</v>
          </cell>
          <cell r="D88">
            <v>8.6</v>
          </cell>
          <cell r="E88">
            <v>8.2222222222222214</v>
          </cell>
          <cell r="F88">
            <v>6.5555555555555554</v>
          </cell>
          <cell r="G88">
            <v>6.615384615384615</v>
          </cell>
        </row>
        <row r="89">
          <cell r="B89">
            <v>7</v>
          </cell>
          <cell r="C89">
            <v>2.7560975609756095</v>
          </cell>
          <cell r="D89">
            <v>1.8</v>
          </cell>
          <cell r="E89">
            <v>3.3333333333333335</v>
          </cell>
          <cell r="F89">
            <v>3.6666666666666665</v>
          </cell>
          <cell r="G89">
            <v>2.4615384615384617</v>
          </cell>
        </row>
        <row r="90">
          <cell r="B90">
            <v>8</v>
          </cell>
          <cell r="C90">
            <v>7.1707317073170733</v>
          </cell>
          <cell r="D90">
            <v>8.8000000000000007</v>
          </cell>
          <cell r="E90">
            <v>8</v>
          </cell>
          <cell r="F90">
            <v>6.666666666666667</v>
          </cell>
          <cell r="G90">
            <v>5.6923076923076925</v>
          </cell>
        </row>
        <row r="91">
          <cell r="B91">
            <v>11</v>
          </cell>
          <cell r="C91">
            <v>8.2439024390243905</v>
          </cell>
          <cell r="D91">
            <v>8.9</v>
          </cell>
          <cell r="E91">
            <v>9</v>
          </cell>
          <cell r="F91">
            <v>8</v>
          </cell>
          <cell r="G91">
            <v>7.384615384615385</v>
          </cell>
        </row>
        <row r="92">
          <cell r="B92">
            <v>14</v>
          </cell>
          <cell r="C92">
            <v>6.9268292682926829</v>
          </cell>
          <cell r="D92">
            <v>4.5999999999999996</v>
          </cell>
          <cell r="E92">
            <v>9.5555555555555554</v>
          </cell>
          <cell r="F92">
            <v>6.666666666666667</v>
          </cell>
          <cell r="G92">
            <v>7.0769230769230766</v>
          </cell>
        </row>
        <row r="93">
          <cell r="B93">
            <v>17</v>
          </cell>
          <cell r="C93">
            <v>7.4146341463414638</v>
          </cell>
          <cell r="D93">
            <v>6.4</v>
          </cell>
          <cell r="E93">
            <v>8.4444444444444446</v>
          </cell>
          <cell r="F93">
            <v>8</v>
          </cell>
          <cell r="G93">
            <v>7.0769230769230766</v>
          </cell>
        </row>
        <row r="94">
          <cell r="B94">
            <v>20</v>
          </cell>
          <cell r="C94">
            <v>6.0487804878048781</v>
          </cell>
          <cell r="D94">
            <v>5.4</v>
          </cell>
          <cell r="E94">
            <v>7.7777777777777777</v>
          </cell>
          <cell r="F94">
            <v>5.333333333333333</v>
          </cell>
          <cell r="G94">
            <v>5.8461538461538458</v>
          </cell>
        </row>
        <row r="95">
          <cell r="B95">
            <v>21</v>
          </cell>
          <cell r="C95">
            <v>5.5853658536585362</v>
          </cell>
          <cell r="D95">
            <v>8.1999999999999993</v>
          </cell>
          <cell r="E95">
            <v>5.2222222222222223</v>
          </cell>
          <cell r="F95">
            <v>2.8888888888888888</v>
          </cell>
          <cell r="G95">
            <v>5.6923076923076925</v>
          </cell>
        </row>
        <row r="96">
          <cell r="B96">
            <v>22</v>
          </cell>
          <cell r="C96">
            <v>6.0487804878048781</v>
          </cell>
          <cell r="D96">
            <v>6.9</v>
          </cell>
          <cell r="E96">
            <v>6.7777777777777777</v>
          </cell>
          <cell r="F96">
            <v>5.7777777777777777</v>
          </cell>
          <cell r="G96">
            <v>5.0769230769230766</v>
          </cell>
        </row>
        <row r="97">
          <cell r="B97">
            <v>33</v>
          </cell>
          <cell r="C97">
            <v>7.9268292682926829</v>
          </cell>
          <cell r="D97">
            <v>8.1</v>
          </cell>
          <cell r="E97">
            <v>10</v>
          </cell>
          <cell r="F97">
            <v>7.7777777777777777</v>
          </cell>
          <cell r="G97">
            <v>6.4615384615384617</v>
          </cell>
        </row>
        <row r="98">
          <cell r="B98">
            <v>34</v>
          </cell>
          <cell r="C98">
            <v>8.2682926829268286</v>
          </cell>
          <cell r="D98">
            <v>9.1</v>
          </cell>
          <cell r="E98">
            <v>8.2222222222222214</v>
          </cell>
          <cell r="F98">
            <v>6.8888888888888893</v>
          </cell>
          <cell r="G98">
            <v>8.615384615384615</v>
          </cell>
        </row>
        <row r="99">
          <cell r="B99">
            <v>36</v>
          </cell>
          <cell r="C99">
            <v>7.9512195121951219</v>
          </cell>
          <cell r="D99">
            <v>8.1999999999999993</v>
          </cell>
          <cell r="E99">
            <v>8</v>
          </cell>
          <cell r="F99">
            <v>8</v>
          </cell>
          <cell r="G99">
            <v>7.6923076923076925</v>
          </cell>
        </row>
        <row r="100">
          <cell r="B100">
            <v>37</v>
          </cell>
          <cell r="C100">
            <v>8.536585365853659</v>
          </cell>
          <cell r="D100">
            <v>6.2</v>
          </cell>
          <cell r="E100">
            <v>9.5555555555555554</v>
          </cell>
          <cell r="F100">
            <v>8.4444444444444446</v>
          </cell>
          <cell r="G100">
            <v>9.6923076923076916</v>
          </cell>
        </row>
        <row r="101">
          <cell r="B101">
            <v>44</v>
          </cell>
          <cell r="C101">
            <v>5.8536585365853657</v>
          </cell>
          <cell r="D101">
            <v>5</v>
          </cell>
          <cell r="E101">
            <v>3.8888888888888888</v>
          </cell>
          <cell r="F101">
            <v>7.2222222222222223</v>
          </cell>
          <cell r="G101">
            <v>6.9230769230769234</v>
          </cell>
        </row>
        <row r="102">
          <cell r="B102">
            <v>45</v>
          </cell>
          <cell r="C102">
            <v>6.8048780487804876</v>
          </cell>
          <cell r="D102">
            <v>5</v>
          </cell>
          <cell r="E102">
            <v>8.4444444444444446</v>
          </cell>
          <cell r="F102">
            <v>8.3333333333333339</v>
          </cell>
          <cell r="G102">
            <v>6</v>
          </cell>
        </row>
        <row r="103">
          <cell r="B103">
            <v>46</v>
          </cell>
          <cell r="C103">
            <v>8.2195121951219505</v>
          </cell>
          <cell r="D103">
            <v>8.5</v>
          </cell>
          <cell r="E103">
            <v>7.333333333333333</v>
          </cell>
          <cell r="F103">
            <v>7.7777777777777777</v>
          </cell>
          <cell r="G103">
            <v>8.9230769230769234</v>
          </cell>
        </row>
        <row r="104">
          <cell r="B104">
            <v>48</v>
          </cell>
          <cell r="C104">
            <v>7.9024390243902438</v>
          </cell>
          <cell r="D104">
            <v>9</v>
          </cell>
          <cell r="E104">
            <v>10</v>
          </cell>
          <cell r="F104">
            <v>7.333333333333333</v>
          </cell>
          <cell r="G104">
            <v>6</v>
          </cell>
        </row>
        <row r="105">
          <cell r="B105">
            <v>50</v>
          </cell>
          <cell r="C105">
            <v>8.6829268292682933</v>
          </cell>
          <cell r="D105">
            <v>9.1</v>
          </cell>
          <cell r="E105">
            <v>10</v>
          </cell>
          <cell r="F105">
            <v>9.2222222222222214</v>
          </cell>
          <cell r="G105">
            <v>7.0769230769230766</v>
          </cell>
        </row>
        <row r="106">
          <cell r="B106">
            <v>52</v>
          </cell>
          <cell r="C106">
            <v>8.6097560975609753</v>
          </cell>
          <cell r="D106">
            <v>7.9</v>
          </cell>
          <cell r="E106">
            <v>7.333333333333333</v>
          </cell>
          <cell r="F106">
            <v>9.1111111111111107</v>
          </cell>
          <cell r="G106">
            <v>9.6923076923076916</v>
          </cell>
        </row>
        <row r="107">
          <cell r="B107">
            <v>57</v>
          </cell>
          <cell r="C107">
            <v>4.4146341463414638</v>
          </cell>
          <cell r="D107">
            <v>4.4000000000000004</v>
          </cell>
          <cell r="E107">
            <v>6.333333333333333</v>
          </cell>
          <cell r="F107">
            <v>5.1111111111111107</v>
          </cell>
          <cell r="G107">
            <v>2.6153846153846154</v>
          </cell>
        </row>
        <row r="108">
          <cell r="B108">
            <v>60</v>
          </cell>
          <cell r="C108">
            <v>4.5365853658536581</v>
          </cell>
          <cell r="D108">
            <v>5.6</v>
          </cell>
          <cell r="E108">
            <v>6.666666666666667</v>
          </cell>
          <cell r="F108">
            <v>5.5555555555555554</v>
          </cell>
          <cell r="G108">
            <v>1.5384615384615385</v>
          </cell>
        </row>
        <row r="109">
          <cell r="B109">
            <v>61</v>
          </cell>
          <cell r="C109">
            <v>1.4146341463414633</v>
          </cell>
          <cell r="D109">
            <v>3.2</v>
          </cell>
          <cell r="E109">
            <v>2.4444444444444446</v>
          </cell>
          <cell r="F109">
            <v>0.22222222222222221</v>
          </cell>
          <cell r="G109">
            <v>0.15384615384615385</v>
          </cell>
        </row>
        <row r="110">
          <cell r="B110">
            <v>62</v>
          </cell>
          <cell r="C110">
            <v>7.3658536585365857</v>
          </cell>
          <cell r="D110">
            <v>8.4</v>
          </cell>
          <cell r="E110">
            <v>7.7777777777777777</v>
          </cell>
          <cell r="F110">
            <v>5.1111111111111107</v>
          </cell>
          <cell r="G110">
            <v>7.8461538461538458</v>
          </cell>
        </row>
        <row r="111">
          <cell r="B111">
            <v>64</v>
          </cell>
          <cell r="C111">
            <v>5.6829268292682924</v>
          </cell>
          <cell r="D111">
            <v>7</v>
          </cell>
          <cell r="E111">
            <v>5.2222222222222223</v>
          </cell>
          <cell r="F111">
            <v>4.4444444444444446</v>
          </cell>
          <cell r="G111">
            <v>5.8461538461538458</v>
          </cell>
        </row>
        <row r="112">
          <cell r="B112">
            <v>68</v>
          </cell>
          <cell r="C112">
            <v>4.1707317073170733</v>
          </cell>
          <cell r="D112">
            <v>5.4</v>
          </cell>
          <cell r="E112">
            <v>4.333333333333333</v>
          </cell>
          <cell r="F112">
            <v>6.666666666666667</v>
          </cell>
          <cell r="G112">
            <v>1.3846153846153846</v>
          </cell>
        </row>
        <row r="113">
          <cell r="B113">
            <v>71</v>
          </cell>
          <cell r="C113">
            <v>7.1707317073170733</v>
          </cell>
          <cell r="D113">
            <v>7.7</v>
          </cell>
          <cell r="E113">
            <v>8.2222222222222214</v>
          </cell>
          <cell r="F113">
            <v>6.5555555555555554</v>
          </cell>
          <cell r="G113">
            <v>6.4615384615384617</v>
          </cell>
        </row>
        <row r="114">
          <cell r="B114">
            <v>75</v>
          </cell>
          <cell r="C114">
            <v>7.7804878048780486</v>
          </cell>
          <cell r="D114">
            <v>7.7</v>
          </cell>
          <cell r="E114">
            <v>7.7777777777777777</v>
          </cell>
          <cell r="F114">
            <v>7.333333333333333</v>
          </cell>
          <cell r="G114">
            <v>8.1538461538461533</v>
          </cell>
        </row>
        <row r="115">
          <cell r="B115">
            <v>77</v>
          </cell>
          <cell r="C115">
            <v>4.2926829268292686</v>
          </cell>
          <cell r="D115">
            <v>5.9</v>
          </cell>
          <cell r="E115">
            <v>6.333333333333333</v>
          </cell>
          <cell r="F115">
            <v>6.666666666666667</v>
          </cell>
          <cell r="G115">
            <v>0</v>
          </cell>
        </row>
        <row r="116">
          <cell r="B116">
            <v>82</v>
          </cell>
          <cell r="C116">
            <v>6.7317073170731705</v>
          </cell>
          <cell r="D116">
            <v>8.1</v>
          </cell>
          <cell r="E116">
            <v>8.3333333333333339</v>
          </cell>
          <cell r="F116">
            <v>4.2222222222222223</v>
          </cell>
          <cell r="G116">
            <v>6.3076923076923075</v>
          </cell>
        </row>
        <row r="117">
          <cell r="B117">
            <v>101</v>
          </cell>
          <cell r="C117">
            <v>4.6097560975609753</v>
          </cell>
          <cell r="D117">
            <v>5.6</v>
          </cell>
          <cell r="E117">
            <v>3.8888888888888888</v>
          </cell>
          <cell r="F117">
            <v>2.8888888888888888</v>
          </cell>
          <cell r="G117">
            <v>5.5384615384615383</v>
          </cell>
        </row>
        <row r="118">
          <cell r="B118">
            <v>102</v>
          </cell>
          <cell r="C118">
            <v>5.7317073170731705</v>
          </cell>
          <cell r="D118">
            <v>8.5</v>
          </cell>
          <cell r="E118">
            <v>7.333333333333333</v>
          </cell>
          <cell r="F118">
            <v>5.1111111111111107</v>
          </cell>
          <cell r="G118">
            <v>2.9230769230769229</v>
          </cell>
        </row>
        <row r="119">
          <cell r="B119">
            <v>103</v>
          </cell>
          <cell r="C119">
            <v>6.6341463414634143</v>
          </cell>
          <cell r="D119">
            <v>9.1999999999999993</v>
          </cell>
          <cell r="E119">
            <v>8.4444444444444446</v>
          </cell>
          <cell r="F119">
            <v>8.8888888888888893</v>
          </cell>
          <cell r="G119">
            <v>1.8461538461538463</v>
          </cell>
        </row>
        <row r="120">
          <cell r="B120">
            <v>104</v>
          </cell>
          <cell r="C120">
            <v>4.5609756097560972</v>
          </cell>
          <cell r="D120">
            <v>4.2</v>
          </cell>
          <cell r="E120">
            <v>5.2222222222222223</v>
          </cell>
          <cell r="F120">
            <v>3.5555555555555554</v>
          </cell>
          <cell r="G120">
            <v>5.0769230769230766</v>
          </cell>
        </row>
        <row r="121">
          <cell r="B121">
            <v>105</v>
          </cell>
          <cell r="C121">
            <v>9.1707317073170724</v>
          </cell>
          <cell r="D121">
            <v>9.6</v>
          </cell>
          <cell r="E121">
            <v>8.4444444444444446</v>
          </cell>
          <cell r="F121">
            <v>9.5555555555555554</v>
          </cell>
          <cell r="G121">
            <v>9.0769230769230766</v>
          </cell>
        </row>
        <row r="122">
          <cell r="B122">
            <v>106</v>
          </cell>
          <cell r="C122">
            <v>8.4146341463414629</v>
          </cell>
          <cell r="D122">
            <v>7.7</v>
          </cell>
          <cell r="E122">
            <v>7.333333333333333</v>
          </cell>
          <cell r="F122">
            <v>9.5555555555555554</v>
          </cell>
          <cell r="G122">
            <v>8.9230769230769234</v>
          </cell>
        </row>
        <row r="123">
          <cell r="B123">
            <v>107</v>
          </cell>
          <cell r="C123">
            <v>0.34146341463414637</v>
          </cell>
          <cell r="D123">
            <v>0</v>
          </cell>
          <cell r="E123">
            <v>1.1111111111111112</v>
          </cell>
          <cell r="F123">
            <v>0.22222222222222221</v>
          </cell>
          <cell r="G123">
            <v>0.15384615384615385</v>
          </cell>
        </row>
        <row r="124">
          <cell r="B124">
            <v>108</v>
          </cell>
          <cell r="C124">
            <v>2.0975609756097562</v>
          </cell>
          <cell r="D124">
            <v>0</v>
          </cell>
          <cell r="E124">
            <v>9.1111111111111107</v>
          </cell>
          <cell r="F124">
            <v>0.22222222222222221</v>
          </cell>
          <cell r="G124">
            <v>0.15384615384615385</v>
          </cell>
        </row>
        <row r="125">
          <cell r="B125">
            <v>109</v>
          </cell>
          <cell r="C125">
            <v>7.8048780487804876</v>
          </cell>
          <cell r="D125">
            <v>8.6</v>
          </cell>
          <cell r="E125">
            <v>9.5555555555555554</v>
          </cell>
          <cell r="F125">
            <v>7.333333333333333</v>
          </cell>
          <cell r="G125">
            <v>6.3076923076923075</v>
          </cell>
        </row>
        <row r="126">
          <cell r="B126">
            <v>110</v>
          </cell>
          <cell r="C126">
            <v>8.7317073170731714</v>
          </cell>
          <cell r="D126">
            <v>8.8000000000000007</v>
          </cell>
          <cell r="E126">
            <v>9.3333333333333339</v>
          </cell>
          <cell r="F126">
            <v>9.1111111111111107</v>
          </cell>
          <cell r="G126">
            <v>8</v>
          </cell>
        </row>
        <row r="127">
          <cell r="B127">
            <v>111</v>
          </cell>
          <cell r="C127">
            <v>7.0487804878048781</v>
          </cell>
          <cell r="D127">
            <v>7.7</v>
          </cell>
          <cell r="E127">
            <v>8.4444444444444446</v>
          </cell>
          <cell r="F127">
            <v>7.7777777777777777</v>
          </cell>
          <cell r="G127">
            <v>5.0769230769230766</v>
          </cell>
        </row>
        <row r="128">
          <cell r="B128">
            <v>112</v>
          </cell>
          <cell r="C128">
            <v>7.0975609756097562</v>
          </cell>
          <cell r="D128">
            <v>9.8000000000000007</v>
          </cell>
          <cell r="E128">
            <v>9</v>
          </cell>
          <cell r="F128">
            <v>7.333333333333333</v>
          </cell>
          <cell r="G128">
            <v>3.5384615384615383</v>
          </cell>
        </row>
        <row r="129">
          <cell r="B129">
            <v>113</v>
          </cell>
          <cell r="C129">
            <v>8.2195121951219505</v>
          </cell>
          <cell r="D129">
            <v>7.1</v>
          </cell>
          <cell r="E129">
            <v>9.1111111111111107</v>
          </cell>
          <cell r="F129">
            <v>9.1111111111111107</v>
          </cell>
          <cell r="G129">
            <v>7.8461538461538458</v>
          </cell>
        </row>
        <row r="130">
          <cell r="B130">
            <v>114</v>
          </cell>
          <cell r="C130">
            <v>5.8048780487804876</v>
          </cell>
          <cell r="D130">
            <v>3.4</v>
          </cell>
          <cell r="E130">
            <v>8.8888888888888893</v>
          </cell>
          <cell r="F130">
            <v>7.333333333333333</v>
          </cell>
          <cell r="G130">
            <v>4.4615384615384617</v>
          </cell>
        </row>
        <row r="131">
          <cell r="B131">
            <v>115</v>
          </cell>
          <cell r="C131">
            <v>6.8048780487804876</v>
          </cell>
          <cell r="D131">
            <v>6.5</v>
          </cell>
          <cell r="E131">
            <v>10</v>
          </cell>
          <cell r="F131">
            <v>6.666666666666667</v>
          </cell>
          <cell r="G131">
            <v>4.9230769230769234</v>
          </cell>
        </row>
        <row r="132">
          <cell r="B132">
            <v>116</v>
          </cell>
          <cell r="C132">
            <v>7.6585365853658534</v>
          </cell>
          <cell r="D132">
            <v>7.2</v>
          </cell>
          <cell r="E132">
            <v>9.5555555555555554</v>
          </cell>
          <cell r="F132">
            <v>6.2222222222222223</v>
          </cell>
          <cell r="G132">
            <v>7.6923076923076925</v>
          </cell>
        </row>
        <row r="133">
          <cell r="B133">
            <v>117</v>
          </cell>
          <cell r="C133">
            <v>2.9512195121951219</v>
          </cell>
          <cell r="D133">
            <v>5.4</v>
          </cell>
          <cell r="E133">
            <v>3</v>
          </cell>
          <cell r="F133">
            <v>4.4444444444444446</v>
          </cell>
          <cell r="G133">
            <v>0</v>
          </cell>
        </row>
        <row r="134">
          <cell r="B134">
            <v>118</v>
          </cell>
          <cell r="C134">
            <v>5.5853658536585362</v>
          </cell>
          <cell r="D134">
            <v>5.4</v>
          </cell>
          <cell r="E134">
            <v>3.6666666666666665</v>
          </cell>
          <cell r="F134">
            <v>6.666666666666667</v>
          </cell>
          <cell r="G134">
            <v>6.3076923076923075</v>
          </cell>
        </row>
        <row r="135">
          <cell r="B135">
            <v>119</v>
          </cell>
          <cell r="C135">
            <v>6.3414634146341466</v>
          </cell>
          <cell r="D135">
            <v>6.7</v>
          </cell>
          <cell r="E135">
            <v>7.4444444444444446</v>
          </cell>
          <cell r="F135">
            <v>6.2222222222222223</v>
          </cell>
          <cell r="G135">
            <v>5.384615384615385</v>
          </cell>
        </row>
        <row r="136">
          <cell r="B136">
            <v>120</v>
          </cell>
          <cell r="C136">
            <v>7.3658536585365857</v>
          </cell>
          <cell r="D136">
            <v>8.9</v>
          </cell>
          <cell r="E136">
            <v>4.5555555555555554</v>
          </cell>
          <cell r="F136">
            <v>10</v>
          </cell>
          <cell r="G136">
            <v>6.3076923076923075</v>
          </cell>
        </row>
        <row r="137">
          <cell r="B137">
            <v>121</v>
          </cell>
          <cell r="C137">
            <v>7.1463414634146343</v>
          </cell>
          <cell r="D137">
            <v>8.1999999999999993</v>
          </cell>
          <cell r="E137">
            <v>7.8888888888888893</v>
          </cell>
          <cell r="F137">
            <v>7.333333333333333</v>
          </cell>
          <cell r="G137">
            <v>5.6923076923076925</v>
          </cell>
        </row>
        <row r="138">
          <cell r="B138">
            <v>703</v>
          </cell>
          <cell r="C138">
            <v>6.3902439024390247</v>
          </cell>
          <cell r="D138">
            <v>4.8</v>
          </cell>
          <cell r="E138">
            <v>9.1111111111111107</v>
          </cell>
          <cell r="F138">
            <v>5.7777777777777777</v>
          </cell>
          <cell r="G138">
            <v>6.1538461538461542</v>
          </cell>
        </row>
        <row r="139">
          <cell r="B139">
            <v>705</v>
          </cell>
          <cell r="C139">
            <v>8.2195121951219505</v>
          </cell>
          <cell r="D139">
            <v>8</v>
          </cell>
          <cell r="E139">
            <v>7.666666666666667</v>
          </cell>
          <cell r="F139">
            <v>10</v>
          </cell>
          <cell r="G139">
            <v>7.5384615384615383</v>
          </cell>
        </row>
        <row r="140">
          <cell r="B140">
            <v>707</v>
          </cell>
          <cell r="C140">
            <v>5.8048780487804876</v>
          </cell>
          <cell r="D140">
            <v>4.8</v>
          </cell>
          <cell r="E140">
            <v>6.4444444444444446</v>
          </cell>
          <cell r="F140">
            <v>6.666666666666667</v>
          </cell>
          <cell r="G140">
            <v>5.5384615384615383</v>
          </cell>
        </row>
        <row r="141">
          <cell r="B141">
            <v>710</v>
          </cell>
          <cell r="C141">
            <v>7.9024390243902438</v>
          </cell>
          <cell r="D141">
            <v>9</v>
          </cell>
          <cell r="E141">
            <v>8.4444444444444446</v>
          </cell>
          <cell r="F141">
            <v>6.666666666666667</v>
          </cell>
          <cell r="G141">
            <v>7.5384615384615383</v>
          </cell>
        </row>
        <row r="142">
          <cell r="B142" t="str">
            <v>X</v>
          </cell>
          <cell r="C142">
            <v>1.9512195121951219</v>
          </cell>
          <cell r="D142">
            <v>1.8</v>
          </cell>
          <cell r="E142">
            <v>1.1111111111111112</v>
          </cell>
          <cell r="F142">
            <v>4.4444444444444446</v>
          </cell>
          <cell r="G142">
            <v>0.92307692307692313</v>
          </cell>
        </row>
        <row r="143">
          <cell r="B143">
            <v>302</v>
          </cell>
          <cell r="C143">
            <v>1.4634146341463414</v>
          </cell>
          <cell r="D143">
            <v>0.6</v>
          </cell>
          <cell r="E143">
            <v>2.2222222222222223</v>
          </cell>
          <cell r="F143">
            <v>2.4444444444444446</v>
          </cell>
          <cell r="G143">
            <v>0.92307692307692313</v>
          </cell>
        </row>
        <row r="144">
          <cell r="B144">
            <v>300</v>
          </cell>
          <cell r="C144">
            <v>2.5121951219512195</v>
          </cell>
          <cell r="D144">
            <v>1.8</v>
          </cell>
          <cell r="E144">
            <v>2.2222222222222223</v>
          </cell>
          <cell r="F144">
            <v>3.6666666666666665</v>
          </cell>
          <cell r="G144">
            <v>2.4615384615384617</v>
          </cell>
        </row>
        <row r="145">
          <cell r="B145" t="str">
            <v>X</v>
          </cell>
          <cell r="C145">
            <v>2.7560975609756095</v>
          </cell>
          <cell r="D145">
            <v>4.4000000000000004</v>
          </cell>
          <cell r="E145">
            <v>2.3333333333333335</v>
          </cell>
          <cell r="F145">
            <v>3.3333333333333335</v>
          </cell>
          <cell r="G145">
            <v>1.3846153846153846</v>
          </cell>
        </row>
        <row r="146">
          <cell r="B146" t="str">
            <v>X</v>
          </cell>
          <cell r="C146">
            <v>5.9512195121951219</v>
          </cell>
          <cell r="D146">
            <v>7.5</v>
          </cell>
          <cell r="E146">
            <v>6.7777777777777777</v>
          </cell>
          <cell r="F146">
            <v>4</v>
          </cell>
          <cell r="G146">
            <v>5.5384615384615383</v>
          </cell>
        </row>
        <row r="147">
          <cell r="B147">
            <v>711</v>
          </cell>
          <cell r="C147">
            <v>5</v>
          </cell>
          <cell r="D147">
            <v>5</v>
          </cell>
          <cell r="E147">
            <v>6.7777777777777777</v>
          </cell>
          <cell r="F147">
            <v>6.666666666666667</v>
          </cell>
          <cell r="G147">
            <v>2.6153846153846154</v>
          </cell>
        </row>
      </sheetData>
      <sheetData sheetId="3">
        <row r="81">
          <cell r="C81" t="str">
            <v>ID</v>
          </cell>
          <cell r="D81" t="str">
            <v>Totale</v>
          </cell>
          <cell r="E81" t="str">
            <v>KPI 1</v>
          </cell>
          <cell r="F81" t="str">
            <v>KPI 2</v>
          </cell>
          <cell r="G81" t="str">
            <v>KPI 3</v>
          </cell>
          <cell r="H81" t="str">
            <v>KPI 4</v>
          </cell>
        </row>
        <row r="82">
          <cell r="C82">
            <v>57</v>
          </cell>
          <cell r="D82">
            <v>4.3658536585365857</v>
          </cell>
          <cell r="E82">
            <v>4.5999999999999996</v>
          </cell>
          <cell r="F82">
            <v>4.5555555555555554</v>
          </cell>
          <cell r="G82">
            <v>5.1111111111111107</v>
          </cell>
          <cell r="H82">
            <v>3.5384615384615383</v>
          </cell>
        </row>
        <row r="83">
          <cell r="C83">
            <v>101</v>
          </cell>
          <cell r="D83">
            <v>4.5853658536585362</v>
          </cell>
          <cell r="E83">
            <v>7.4</v>
          </cell>
          <cell r="F83">
            <v>4</v>
          </cell>
          <cell r="G83">
            <v>2</v>
          </cell>
          <cell r="H83">
            <v>4.615384615384615</v>
          </cell>
        </row>
        <row r="84">
          <cell r="C84">
            <v>33</v>
          </cell>
          <cell r="D84">
            <v>7.0731707317073171</v>
          </cell>
          <cell r="E84">
            <v>7.7</v>
          </cell>
          <cell r="F84">
            <v>9.4444444444444446</v>
          </cell>
          <cell r="G84">
            <v>7.333333333333333</v>
          </cell>
          <cell r="H84">
            <v>4.7692307692307692</v>
          </cell>
        </row>
        <row r="85">
          <cell r="C85">
            <v>22</v>
          </cell>
          <cell r="D85">
            <v>6.1219512195121952</v>
          </cell>
          <cell r="E85">
            <v>7.4</v>
          </cell>
          <cell r="F85">
            <v>7.4444444444444446</v>
          </cell>
          <cell r="G85">
            <v>7.333333333333333</v>
          </cell>
          <cell r="H85">
            <v>3.3846153846153846</v>
          </cell>
        </row>
        <row r="86">
          <cell r="C86">
            <v>82</v>
          </cell>
          <cell r="D86">
            <v>6.9512195121951219</v>
          </cell>
          <cell r="E86">
            <v>8.5</v>
          </cell>
          <cell r="F86">
            <v>8.8888888888888893</v>
          </cell>
          <cell r="G86">
            <v>4.2222222222222223</v>
          </cell>
          <cell r="H86">
            <v>6.3076923076923075</v>
          </cell>
        </row>
        <row r="87">
          <cell r="C87">
            <v>8</v>
          </cell>
          <cell r="D87">
            <v>7.5121951219512191</v>
          </cell>
          <cell r="E87">
            <v>10</v>
          </cell>
          <cell r="F87">
            <v>8</v>
          </cell>
          <cell r="G87">
            <v>6.666666666666667</v>
          </cell>
          <cell r="H87">
            <v>5.8461538461538458</v>
          </cell>
        </row>
        <row r="88">
          <cell r="C88">
            <v>102</v>
          </cell>
          <cell r="D88">
            <v>5.7317073170731705</v>
          </cell>
          <cell r="E88">
            <v>8.5</v>
          </cell>
          <cell r="F88">
            <v>7.333333333333333</v>
          </cell>
          <cell r="G88">
            <v>5.1111111111111107</v>
          </cell>
          <cell r="H88">
            <v>2.9230769230769229</v>
          </cell>
        </row>
        <row r="89">
          <cell r="C89">
            <v>103</v>
          </cell>
          <cell r="D89">
            <v>5.2439024390243905</v>
          </cell>
          <cell r="E89">
            <v>8.8000000000000007</v>
          </cell>
          <cell r="F89">
            <v>6.1111111111111107</v>
          </cell>
          <cell r="G89">
            <v>8</v>
          </cell>
          <cell r="H89">
            <v>0</v>
          </cell>
        </row>
        <row r="90">
          <cell r="C90">
            <v>104</v>
          </cell>
          <cell r="D90">
            <v>5.2926829268292686</v>
          </cell>
          <cell r="E90">
            <v>5.2</v>
          </cell>
          <cell r="F90">
            <v>4.5555555555555554</v>
          </cell>
          <cell r="G90">
            <v>6.8888888888888893</v>
          </cell>
          <cell r="H90">
            <v>4.7692307692307692</v>
          </cell>
        </row>
        <row r="91">
          <cell r="C91">
            <v>3</v>
          </cell>
          <cell r="D91">
            <v>5.3414634146341466</v>
          </cell>
          <cell r="E91">
            <v>8.6</v>
          </cell>
          <cell r="F91">
            <v>8.2222222222222214</v>
          </cell>
          <cell r="G91">
            <v>6.5555555555555554</v>
          </cell>
          <cell r="H91">
            <v>0</v>
          </cell>
        </row>
        <row r="92">
          <cell r="C92">
            <v>21</v>
          </cell>
          <cell r="D92">
            <v>6.3414634146341466</v>
          </cell>
          <cell r="E92">
            <v>6.9</v>
          </cell>
          <cell r="F92">
            <v>7.8888888888888893</v>
          </cell>
          <cell r="G92">
            <v>2.8888888888888888</v>
          </cell>
          <cell r="H92">
            <v>7.2307692307692308</v>
          </cell>
        </row>
        <row r="93">
          <cell r="C93">
            <v>7</v>
          </cell>
          <cell r="D93">
            <v>1.9512195121951219</v>
          </cell>
          <cell r="E93">
            <v>1</v>
          </cell>
          <cell r="F93">
            <v>3.8888888888888888</v>
          </cell>
          <cell r="G93">
            <v>3.6666666666666665</v>
          </cell>
          <cell r="H93">
            <v>0.15384615384615385</v>
          </cell>
        </row>
        <row r="94">
          <cell r="C94">
            <v>302</v>
          </cell>
          <cell r="D94">
            <v>5.3170731707317076</v>
          </cell>
          <cell r="E94">
            <v>5.6</v>
          </cell>
          <cell r="F94">
            <v>8.4444444444444446</v>
          </cell>
          <cell r="G94">
            <v>5.5555555555555554</v>
          </cell>
          <cell r="H94">
            <v>2.7692307692307692</v>
          </cell>
        </row>
        <row r="95">
          <cell r="C95">
            <v>300</v>
          </cell>
          <cell r="D95">
            <v>2.6097560975609757</v>
          </cell>
          <cell r="E95">
            <v>1.8</v>
          </cell>
          <cell r="F95">
            <v>2.6666666666666665</v>
          </cell>
          <cell r="G95">
            <v>3.6666666666666665</v>
          </cell>
          <cell r="H95">
            <v>2.4615384615384617</v>
          </cell>
        </row>
        <row r="96">
          <cell r="C96">
            <v>52</v>
          </cell>
          <cell r="D96">
            <v>7.8048780487804876</v>
          </cell>
          <cell r="E96">
            <v>6.5</v>
          </cell>
          <cell r="F96">
            <v>5.4444444444444446</v>
          </cell>
          <cell r="G96">
            <v>9.1111111111111107</v>
          </cell>
          <cell r="H96">
            <v>9.5384615384615383</v>
          </cell>
        </row>
        <row r="97">
          <cell r="C97">
            <v>105</v>
          </cell>
          <cell r="D97">
            <v>9.4146341463414629</v>
          </cell>
          <cell r="E97">
            <v>9.6</v>
          </cell>
          <cell r="F97">
            <v>9.5555555555555554</v>
          </cell>
          <cell r="G97">
            <v>9.5555555555555554</v>
          </cell>
          <cell r="H97">
            <v>9.0769230769230766</v>
          </cell>
        </row>
        <row r="98">
          <cell r="C98">
            <v>200</v>
          </cell>
          <cell r="D98">
            <v>0.34146341463414637</v>
          </cell>
          <cell r="E98">
            <v>0</v>
          </cell>
          <cell r="F98">
            <v>1.1111111111111112</v>
          </cell>
          <cell r="G98">
            <v>0.22222222222222221</v>
          </cell>
          <cell r="H98">
            <v>0.15384615384615385</v>
          </cell>
        </row>
        <row r="99">
          <cell r="C99">
            <v>106</v>
          </cell>
          <cell r="D99">
            <v>9.4146341463414629</v>
          </cell>
          <cell r="E99">
            <v>9.6</v>
          </cell>
          <cell r="F99">
            <v>9.5555555555555554</v>
          </cell>
          <cell r="G99">
            <v>9.5555555555555554</v>
          </cell>
          <cell r="H99">
            <v>9.0769230769230766</v>
          </cell>
        </row>
        <row r="100">
          <cell r="C100">
            <v>107</v>
          </cell>
          <cell r="D100">
            <v>0.34146341463414637</v>
          </cell>
          <cell r="E100">
            <v>0</v>
          </cell>
          <cell r="F100">
            <v>1.1111111111111112</v>
          </cell>
          <cell r="G100">
            <v>0.22222222222222221</v>
          </cell>
          <cell r="H100">
            <v>0.15384615384615385</v>
          </cell>
        </row>
        <row r="101">
          <cell r="C101">
            <v>108</v>
          </cell>
          <cell r="D101">
            <v>0.34146341463414637</v>
          </cell>
          <cell r="E101">
            <v>0</v>
          </cell>
          <cell r="F101">
            <v>1.1111111111111112</v>
          </cell>
          <cell r="G101">
            <v>0.22222222222222221</v>
          </cell>
          <cell r="H101">
            <v>0.15384615384615385</v>
          </cell>
        </row>
        <row r="102">
          <cell r="C102">
            <v>109</v>
          </cell>
          <cell r="D102">
            <v>7.7804878048780486</v>
          </cell>
          <cell r="E102">
            <v>7.5</v>
          </cell>
          <cell r="F102">
            <v>9.5555555555555554</v>
          </cell>
          <cell r="G102">
            <v>6.666666666666667</v>
          </cell>
          <cell r="H102">
            <v>7.5384615384615383</v>
          </cell>
        </row>
        <row r="103">
          <cell r="C103">
            <v>71</v>
          </cell>
          <cell r="D103">
            <v>7.4146341463414638</v>
          </cell>
          <cell r="E103">
            <v>7.7</v>
          </cell>
          <cell r="F103">
            <v>8.2222222222222214</v>
          </cell>
          <cell r="G103">
            <v>6.5555555555555554</v>
          </cell>
          <cell r="H103">
            <v>7.2307692307692308</v>
          </cell>
        </row>
        <row r="104">
          <cell r="C104">
            <v>11</v>
          </cell>
          <cell r="D104">
            <v>7.8780487804878048</v>
          </cell>
          <cell r="E104">
            <v>8.3000000000000007</v>
          </cell>
          <cell r="F104">
            <v>8.5555555555555554</v>
          </cell>
          <cell r="G104">
            <v>7.2222222222222223</v>
          </cell>
          <cell r="H104">
            <v>7.5384615384615383</v>
          </cell>
        </row>
        <row r="105">
          <cell r="C105">
            <v>703</v>
          </cell>
          <cell r="D105">
            <v>7.6341463414634143</v>
          </cell>
          <cell r="E105">
            <v>8.1</v>
          </cell>
          <cell r="F105">
            <v>9.1111111111111107</v>
          </cell>
          <cell r="G105">
            <v>6.666666666666667</v>
          </cell>
          <cell r="H105">
            <v>6.9230769230769234</v>
          </cell>
        </row>
        <row r="106">
          <cell r="C106">
            <v>707</v>
          </cell>
          <cell r="D106">
            <v>7.2195121951219514</v>
          </cell>
          <cell r="E106">
            <v>6.6</v>
          </cell>
          <cell r="F106">
            <v>8.4444444444444446</v>
          </cell>
          <cell r="G106">
            <v>7.333333333333333</v>
          </cell>
          <cell r="H106">
            <v>6.7692307692307692</v>
          </cell>
        </row>
        <row r="107">
          <cell r="C107">
            <v>705</v>
          </cell>
          <cell r="D107">
            <v>6.4146341463414638</v>
          </cell>
          <cell r="E107">
            <v>5.4</v>
          </cell>
          <cell r="F107">
            <v>7.8888888888888893</v>
          </cell>
          <cell r="G107">
            <v>7.333333333333333</v>
          </cell>
          <cell r="H107">
            <v>5.5384615384615383</v>
          </cell>
        </row>
        <row r="108">
          <cell r="C108">
            <v>711</v>
          </cell>
          <cell r="D108">
            <v>4.8536585365853657</v>
          </cell>
          <cell r="E108">
            <v>4.8</v>
          </cell>
          <cell r="F108">
            <v>7.8888888888888893</v>
          </cell>
          <cell r="G108">
            <v>2.8888888888888888</v>
          </cell>
          <cell r="H108">
            <v>4.1538461538461542</v>
          </cell>
        </row>
        <row r="109">
          <cell r="C109">
            <v>710</v>
          </cell>
          <cell r="D109">
            <v>8.7317073170731714</v>
          </cell>
          <cell r="E109">
            <v>9</v>
          </cell>
          <cell r="F109">
            <v>8</v>
          </cell>
          <cell r="G109">
            <v>9.5555555555555554</v>
          </cell>
          <cell r="H109">
            <v>8.4615384615384617</v>
          </cell>
        </row>
        <row r="110">
          <cell r="C110">
            <v>75</v>
          </cell>
          <cell r="D110">
            <v>6.5365853658536581</v>
          </cell>
          <cell r="E110">
            <v>6.7</v>
          </cell>
          <cell r="F110">
            <v>8.8888888888888893</v>
          </cell>
          <cell r="G110">
            <v>5.4444444444444446</v>
          </cell>
          <cell r="H110">
            <v>5.5384615384615383</v>
          </cell>
        </row>
        <row r="111">
          <cell r="C111">
            <v>17</v>
          </cell>
          <cell r="D111">
            <v>8.6097560975609753</v>
          </cell>
          <cell r="E111">
            <v>8.9</v>
          </cell>
          <cell r="F111">
            <v>9.1111111111111107</v>
          </cell>
          <cell r="G111">
            <v>8</v>
          </cell>
          <cell r="H111">
            <v>8.4615384615384617</v>
          </cell>
        </row>
        <row r="112">
          <cell r="C112">
            <v>1</v>
          </cell>
          <cell r="D112">
            <v>9</v>
          </cell>
          <cell r="E112">
            <v>9.1999999999999993</v>
          </cell>
          <cell r="F112">
            <v>8.5555555555555554</v>
          </cell>
          <cell r="G112">
            <v>8.6666666666666661</v>
          </cell>
          <cell r="H112">
            <v>9.384615384615385</v>
          </cell>
        </row>
        <row r="113">
          <cell r="C113">
            <v>111</v>
          </cell>
          <cell r="D113">
            <v>7.3658536585365857</v>
          </cell>
          <cell r="E113">
            <v>7.7</v>
          </cell>
          <cell r="F113">
            <v>8.5555555555555554</v>
          </cell>
          <cell r="G113">
            <v>9.1111111111111107</v>
          </cell>
          <cell r="H113">
            <v>5.0769230769230766</v>
          </cell>
        </row>
        <row r="114">
          <cell r="C114">
            <v>112</v>
          </cell>
          <cell r="D114">
            <v>6.2682926829268295</v>
          </cell>
          <cell r="E114">
            <v>7.5</v>
          </cell>
          <cell r="F114">
            <v>8.6666666666666661</v>
          </cell>
          <cell r="G114">
            <v>7.7777777777777777</v>
          </cell>
          <cell r="H114">
            <v>2.6153846153846154</v>
          </cell>
        </row>
        <row r="115">
          <cell r="C115">
            <v>20</v>
          </cell>
          <cell r="D115">
            <v>7.4390243902439028</v>
          </cell>
          <cell r="E115">
            <v>9.3000000000000007</v>
          </cell>
          <cell r="F115">
            <v>7.7777777777777777</v>
          </cell>
          <cell r="G115">
            <v>6.2222222222222223</v>
          </cell>
          <cell r="H115">
            <v>6.615384615384615</v>
          </cell>
        </row>
        <row r="116">
          <cell r="C116">
            <v>37</v>
          </cell>
          <cell r="D116">
            <v>8.2926829268292686</v>
          </cell>
          <cell r="E116">
            <v>6.2</v>
          </cell>
          <cell r="F116">
            <v>8.4444444444444446</v>
          </cell>
          <cell r="G116">
            <v>8.4444444444444446</v>
          </cell>
          <cell r="H116">
            <v>9.6923076923076916</v>
          </cell>
        </row>
        <row r="117">
          <cell r="C117">
            <v>113</v>
          </cell>
          <cell r="D117">
            <v>8.2682926829268286</v>
          </cell>
          <cell r="E117">
            <v>7.1</v>
          </cell>
          <cell r="F117">
            <v>9.1111111111111107</v>
          </cell>
          <cell r="G117">
            <v>9.1111111111111107</v>
          </cell>
          <cell r="H117">
            <v>8</v>
          </cell>
        </row>
        <row r="118">
          <cell r="C118">
            <v>114</v>
          </cell>
          <cell r="D118">
            <v>5.8536585365853657</v>
          </cell>
          <cell r="E118">
            <v>5.6</v>
          </cell>
          <cell r="F118">
            <v>9.5555555555555554</v>
          </cell>
          <cell r="G118">
            <v>6.2222222222222223</v>
          </cell>
          <cell r="H118">
            <v>3.2307692307692308</v>
          </cell>
        </row>
        <row r="119">
          <cell r="C119">
            <v>115</v>
          </cell>
          <cell r="D119">
            <v>6.1951219512195124</v>
          </cell>
          <cell r="E119">
            <v>6.2</v>
          </cell>
          <cell r="F119">
            <v>9.5555555555555554</v>
          </cell>
          <cell r="G119">
            <v>6.666666666666667</v>
          </cell>
          <cell r="H119">
            <v>3.5384615384615383</v>
          </cell>
        </row>
        <row r="120">
          <cell r="C120">
            <v>116</v>
          </cell>
          <cell r="D120">
            <v>1.3658536585365855</v>
          </cell>
          <cell r="E120">
            <v>5.6</v>
          </cell>
          <cell r="F120">
            <v>0</v>
          </cell>
          <cell r="G120">
            <v>0</v>
          </cell>
          <cell r="H120">
            <v>0</v>
          </cell>
        </row>
        <row r="121">
          <cell r="C121">
            <v>68</v>
          </cell>
          <cell r="D121">
            <v>5.3170731707317076</v>
          </cell>
          <cell r="E121">
            <v>6.7</v>
          </cell>
          <cell r="F121">
            <v>4.333333333333333</v>
          </cell>
          <cell r="G121">
            <v>6.666666666666667</v>
          </cell>
          <cell r="H121">
            <v>4</v>
          </cell>
        </row>
        <row r="122">
          <cell r="C122">
            <v>62</v>
          </cell>
          <cell r="D122">
            <v>7.1463414634146343</v>
          </cell>
          <cell r="E122">
            <v>7.1</v>
          </cell>
          <cell r="F122">
            <v>7.333333333333333</v>
          </cell>
          <cell r="G122">
            <v>8.8888888888888893</v>
          </cell>
          <cell r="H122">
            <v>5.8461538461538458</v>
          </cell>
        </row>
        <row r="123">
          <cell r="C123">
            <v>45</v>
          </cell>
          <cell r="D123">
            <v>6.5609756097560972</v>
          </cell>
          <cell r="E123">
            <v>6.8</v>
          </cell>
          <cell r="F123">
            <v>5.666666666666667</v>
          </cell>
          <cell r="G123">
            <v>6.2222222222222223</v>
          </cell>
          <cell r="H123">
            <v>7.2307692307692308</v>
          </cell>
        </row>
        <row r="124">
          <cell r="C124">
            <v>201</v>
          </cell>
          <cell r="D124">
            <v>4.5121951219512191</v>
          </cell>
          <cell r="E124">
            <v>5.8</v>
          </cell>
          <cell r="F124">
            <v>3.6666666666666665</v>
          </cell>
          <cell r="G124">
            <v>4.4444444444444446</v>
          </cell>
          <cell r="H124">
            <v>4.1538461538461542</v>
          </cell>
        </row>
        <row r="125">
          <cell r="C125">
            <v>46</v>
          </cell>
          <cell r="D125">
            <v>7.9024390243902438</v>
          </cell>
          <cell r="E125">
            <v>6.9</v>
          </cell>
          <cell r="F125">
            <v>7.333333333333333</v>
          </cell>
          <cell r="G125">
            <v>8.1111111111111107</v>
          </cell>
          <cell r="H125">
            <v>8.9230769230769234</v>
          </cell>
        </row>
        <row r="126">
          <cell r="C126">
            <v>118</v>
          </cell>
          <cell r="D126">
            <v>2.024390243902439</v>
          </cell>
          <cell r="E126">
            <v>0.8</v>
          </cell>
          <cell r="F126">
            <v>3</v>
          </cell>
          <cell r="G126">
            <v>4.4444444444444446</v>
          </cell>
          <cell r="H126">
            <v>0.61538461538461542</v>
          </cell>
        </row>
        <row r="127">
          <cell r="C127">
            <v>60</v>
          </cell>
          <cell r="D127">
            <v>5.2195121951219514</v>
          </cell>
          <cell r="E127">
            <v>8.8000000000000007</v>
          </cell>
          <cell r="F127">
            <v>6.8888888888888893</v>
          </cell>
          <cell r="G127">
            <v>5.5555555555555554</v>
          </cell>
          <cell r="H127">
            <v>1.0769230769230769</v>
          </cell>
        </row>
        <row r="128">
          <cell r="C128">
            <v>48</v>
          </cell>
          <cell r="D128">
            <v>7.9024390243902438</v>
          </cell>
          <cell r="E128">
            <v>9</v>
          </cell>
          <cell r="F128">
            <v>9.3333333333333339</v>
          </cell>
          <cell r="G128">
            <v>7.333333333333333</v>
          </cell>
          <cell r="H128">
            <v>6.4615384615384617</v>
          </cell>
        </row>
        <row r="129">
          <cell r="C129">
            <v>50</v>
          </cell>
          <cell r="D129">
            <v>8.6341463414634152</v>
          </cell>
          <cell r="E129">
            <v>7.7</v>
          </cell>
          <cell r="F129">
            <v>10</v>
          </cell>
          <cell r="G129">
            <v>9.2222222222222214</v>
          </cell>
          <cell r="H129">
            <v>8</v>
          </cell>
        </row>
        <row r="130">
          <cell r="C130">
            <v>36</v>
          </cell>
          <cell r="D130">
            <v>8.1707317073170724</v>
          </cell>
          <cell r="E130">
            <v>8.1</v>
          </cell>
          <cell r="F130">
            <v>8.4444444444444446</v>
          </cell>
          <cell r="G130">
            <v>7.5555555555555554</v>
          </cell>
          <cell r="H130">
            <v>8.4615384615384617</v>
          </cell>
        </row>
        <row r="131">
          <cell r="C131">
            <v>119</v>
          </cell>
          <cell r="D131">
            <v>4.7804878048780486</v>
          </cell>
          <cell r="E131">
            <v>4.4000000000000004</v>
          </cell>
          <cell r="F131">
            <v>8</v>
          </cell>
          <cell r="G131">
            <v>4.2222222222222223</v>
          </cell>
          <cell r="H131">
            <v>3.2307692307692308</v>
          </cell>
        </row>
        <row r="132">
          <cell r="C132">
            <v>77</v>
          </cell>
          <cell r="D132">
            <v>5.8536585365853657</v>
          </cell>
          <cell r="E132">
            <v>6.9</v>
          </cell>
          <cell r="F132">
            <v>6.7777777777777777</v>
          </cell>
          <cell r="G132">
            <v>0</v>
          </cell>
          <cell r="H132">
            <v>8.4615384615384617</v>
          </cell>
        </row>
        <row r="133">
          <cell r="C133">
            <v>120</v>
          </cell>
          <cell r="D133">
            <v>5.4390243902439028</v>
          </cell>
          <cell r="E133">
            <v>7.2</v>
          </cell>
          <cell r="F133">
            <v>5.2222222222222223</v>
          </cell>
          <cell r="G133">
            <v>5.5555555555555554</v>
          </cell>
          <cell r="H133">
            <v>4.1538461538461542</v>
          </cell>
        </row>
        <row r="134">
          <cell r="C134">
            <v>121</v>
          </cell>
          <cell r="D134">
            <v>8.0243902439024382</v>
          </cell>
          <cell r="E134">
            <v>8.4</v>
          </cell>
          <cell r="F134">
            <v>7.4444444444444446</v>
          </cell>
          <cell r="G134">
            <v>8.4444444444444446</v>
          </cell>
          <cell r="H134">
            <v>7.8461538461538458</v>
          </cell>
        </row>
        <row r="135">
          <cell r="C135">
            <v>34</v>
          </cell>
          <cell r="D135">
            <v>8.4878048780487809</v>
          </cell>
          <cell r="E135">
            <v>7</v>
          </cell>
          <cell r="F135">
            <v>9.3333333333333339</v>
          </cell>
          <cell r="G135">
            <v>8.6666666666666661</v>
          </cell>
          <cell r="H135">
            <v>8.9230769230769234</v>
          </cell>
        </row>
        <row r="136">
          <cell r="C136">
            <v>14</v>
          </cell>
          <cell r="D136">
            <v>7.5609756097560972</v>
          </cell>
          <cell r="E136">
            <v>5</v>
          </cell>
          <cell r="F136">
            <v>8.8888888888888893</v>
          </cell>
          <cell r="G136">
            <v>7.7777777777777777</v>
          </cell>
          <cell r="H136">
            <v>8.4615384615384617</v>
          </cell>
        </row>
        <row r="137">
          <cell r="C137">
            <v>64</v>
          </cell>
          <cell r="D137">
            <v>5.7804878048780486</v>
          </cell>
          <cell r="E137">
            <v>7.8</v>
          </cell>
          <cell r="F137">
            <v>4.5555555555555554</v>
          </cell>
          <cell r="G137">
            <v>4.4444444444444446</v>
          </cell>
          <cell r="H137">
            <v>6</v>
          </cell>
        </row>
        <row r="138">
          <cell r="D138">
            <v>9729.0548780487843</v>
          </cell>
          <cell r="E138">
            <v>7856.7222222222226</v>
          </cell>
          <cell r="F138">
            <v>6.5982142857142847</v>
          </cell>
        </row>
        <row r="139">
          <cell r="E139">
            <v>0</v>
          </cell>
          <cell r="G139" t="str">
            <v>min</v>
          </cell>
          <cell r="H139">
            <v>0</v>
          </cell>
        </row>
        <row r="140">
          <cell r="E140">
            <v>10</v>
          </cell>
          <cell r="G140" t="str">
            <v>max</v>
          </cell>
          <cell r="H140">
            <v>10</v>
          </cell>
        </row>
      </sheetData>
      <sheetData sheetId="4">
        <row r="81">
          <cell r="C81" t="str">
            <v>ID</v>
          </cell>
          <cell r="D81" t="str">
            <v>Totale</v>
          </cell>
          <cell r="E81" t="str">
            <v>KPI 1</v>
          </cell>
          <cell r="F81" t="str">
            <v>KPI 2</v>
          </cell>
          <cell r="G81" t="str">
            <v>KPI 3</v>
          </cell>
          <cell r="H81" t="str">
            <v>KPI 4</v>
          </cell>
        </row>
        <row r="82">
          <cell r="C82">
            <v>57</v>
          </cell>
          <cell r="D82">
            <v>5.5853658536585362</v>
          </cell>
          <cell r="E82">
            <v>6.6</v>
          </cell>
          <cell r="F82">
            <v>5.666666666666667</v>
          </cell>
          <cell r="G82">
            <v>7.7777777777777777</v>
          </cell>
          <cell r="H82">
            <v>3.2307692307692308</v>
          </cell>
        </row>
        <row r="83">
          <cell r="C83">
            <v>101</v>
          </cell>
          <cell r="D83">
            <v>5.9024390243902438</v>
          </cell>
          <cell r="E83">
            <v>9</v>
          </cell>
          <cell r="F83">
            <v>7.2222222222222223</v>
          </cell>
          <cell r="G83">
            <v>2.1111111111111112</v>
          </cell>
          <cell r="H83">
            <v>5.2307692307692308</v>
          </cell>
        </row>
        <row r="84">
          <cell r="C84">
            <v>33</v>
          </cell>
          <cell r="D84">
            <v>6.9268292682926829</v>
          </cell>
          <cell r="E84">
            <v>8.6999999999999993</v>
          </cell>
          <cell r="F84">
            <v>9.4444444444444446</v>
          </cell>
          <cell r="G84">
            <v>7.333333333333333</v>
          </cell>
          <cell r="H84">
            <v>3.5384615384615383</v>
          </cell>
        </row>
        <row r="85">
          <cell r="C85">
            <v>22</v>
          </cell>
          <cell r="D85">
            <v>7.7317073170731705</v>
          </cell>
          <cell r="E85">
            <v>7.9</v>
          </cell>
          <cell r="F85">
            <v>9.1111111111111107</v>
          </cell>
          <cell r="G85">
            <v>6.666666666666667</v>
          </cell>
          <cell r="H85">
            <v>7.384615384615385</v>
          </cell>
        </row>
        <row r="86">
          <cell r="C86">
            <v>82</v>
          </cell>
          <cell r="D86">
            <v>6.7073170731707314</v>
          </cell>
          <cell r="E86">
            <v>8.5</v>
          </cell>
          <cell r="F86">
            <v>8.8888888888888893</v>
          </cell>
          <cell r="G86">
            <v>3.1111111111111112</v>
          </cell>
          <cell r="H86">
            <v>6.3076923076923075</v>
          </cell>
        </row>
        <row r="87">
          <cell r="C87">
            <v>8</v>
          </cell>
          <cell r="D87">
            <v>7.2682926829268295</v>
          </cell>
          <cell r="E87">
            <v>10</v>
          </cell>
          <cell r="F87">
            <v>8.4444444444444446</v>
          </cell>
          <cell r="G87">
            <v>6.666666666666667</v>
          </cell>
          <cell r="H87">
            <v>4.7692307692307692</v>
          </cell>
        </row>
        <row r="88">
          <cell r="C88">
            <v>102</v>
          </cell>
          <cell r="D88">
            <v>5.7317073170731705</v>
          </cell>
          <cell r="E88">
            <v>7.5</v>
          </cell>
          <cell r="F88">
            <v>7.333333333333333</v>
          </cell>
          <cell r="G88">
            <v>6.2222222222222223</v>
          </cell>
          <cell r="H88">
            <v>2.9230769230769229</v>
          </cell>
        </row>
        <row r="89">
          <cell r="C89">
            <v>103</v>
          </cell>
          <cell r="D89">
            <v>5.9512195121951219</v>
          </cell>
          <cell r="E89">
            <v>5.9</v>
          </cell>
          <cell r="F89">
            <v>8.8888888888888893</v>
          </cell>
          <cell r="G89">
            <v>7</v>
          </cell>
          <cell r="H89">
            <v>3.2307692307692308</v>
          </cell>
        </row>
        <row r="90">
          <cell r="C90">
            <v>3</v>
          </cell>
          <cell r="D90">
            <v>7.6585365853658534</v>
          </cell>
          <cell r="E90">
            <v>8.6</v>
          </cell>
          <cell r="F90">
            <v>8.4444444444444446</v>
          </cell>
          <cell r="G90">
            <v>7.333333333333333</v>
          </cell>
          <cell r="H90">
            <v>6.615384615384615</v>
          </cell>
        </row>
        <row r="91">
          <cell r="C91">
            <v>7</v>
          </cell>
          <cell r="D91">
            <v>1.9512195121951219</v>
          </cell>
          <cell r="E91">
            <v>1</v>
          </cell>
          <cell r="F91">
            <v>3.8888888888888888</v>
          </cell>
          <cell r="G91">
            <v>3.6666666666666665</v>
          </cell>
          <cell r="H91">
            <v>0.15384615384615385</v>
          </cell>
        </row>
        <row r="92">
          <cell r="C92">
            <v>52</v>
          </cell>
          <cell r="D92">
            <v>8.5853658536585371</v>
          </cell>
          <cell r="E92">
            <v>8.5</v>
          </cell>
          <cell r="F92">
            <v>6.5555555555555554</v>
          </cell>
          <cell r="G92">
            <v>9.1111111111111107</v>
          </cell>
          <cell r="H92">
            <v>9.6923076923076916</v>
          </cell>
        </row>
        <row r="93">
          <cell r="C93">
            <v>105</v>
          </cell>
          <cell r="D93">
            <v>9.463414634146341</v>
          </cell>
          <cell r="E93">
            <v>9.8000000000000007</v>
          </cell>
          <cell r="F93">
            <v>10</v>
          </cell>
          <cell r="G93">
            <v>9.5555555555555554</v>
          </cell>
          <cell r="H93">
            <v>8.7692307692307701</v>
          </cell>
        </row>
        <row r="94">
          <cell r="C94">
            <v>109</v>
          </cell>
          <cell r="D94">
            <v>8.8536585365853657</v>
          </cell>
          <cell r="E94">
            <v>7.9</v>
          </cell>
          <cell r="F94">
            <v>9.5555555555555554</v>
          </cell>
          <cell r="G94">
            <v>9.5555555555555554</v>
          </cell>
          <cell r="H94">
            <v>8.615384615384615</v>
          </cell>
        </row>
        <row r="95">
          <cell r="C95">
            <v>71</v>
          </cell>
          <cell r="D95">
            <v>7.6829268292682924</v>
          </cell>
          <cell r="E95">
            <v>7.9</v>
          </cell>
          <cell r="F95">
            <v>8.4444444444444446</v>
          </cell>
          <cell r="G95">
            <v>7.333333333333333</v>
          </cell>
          <cell r="H95">
            <v>7.2307692307692308</v>
          </cell>
        </row>
        <row r="96">
          <cell r="C96">
            <v>11</v>
          </cell>
          <cell r="D96">
            <v>8.536585365853659</v>
          </cell>
          <cell r="E96">
            <v>8.8000000000000007</v>
          </cell>
          <cell r="F96">
            <v>9.5555555555555554</v>
          </cell>
          <cell r="G96">
            <v>8</v>
          </cell>
          <cell r="H96">
            <v>8</v>
          </cell>
        </row>
        <row r="97">
          <cell r="C97">
            <v>110</v>
          </cell>
          <cell r="D97">
            <v>9.1707317073170724</v>
          </cell>
          <cell r="E97">
            <v>9.6</v>
          </cell>
          <cell r="F97">
            <v>10</v>
          </cell>
          <cell r="G97">
            <v>8.6666666666666661</v>
          </cell>
          <cell r="H97">
            <v>8.615384615384615</v>
          </cell>
        </row>
        <row r="98">
          <cell r="C98">
            <v>703</v>
          </cell>
          <cell r="D98">
            <v>4.5121951219512191</v>
          </cell>
          <cell r="E98">
            <v>5.8</v>
          </cell>
          <cell r="F98">
            <v>7</v>
          </cell>
          <cell r="G98">
            <v>4</v>
          </cell>
          <cell r="H98">
            <v>2.1538461538461537</v>
          </cell>
        </row>
        <row r="99">
          <cell r="C99">
            <v>75</v>
          </cell>
          <cell r="D99">
            <v>7.9512195121951219</v>
          </cell>
          <cell r="E99">
            <v>8.3000000000000007</v>
          </cell>
          <cell r="F99">
            <v>8.4444444444444446</v>
          </cell>
          <cell r="G99">
            <v>8.3333333333333339</v>
          </cell>
          <cell r="H99">
            <v>7.0769230769230766</v>
          </cell>
        </row>
        <row r="100">
          <cell r="C100">
            <v>17</v>
          </cell>
          <cell r="D100">
            <v>8.3658536585365848</v>
          </cell>
          <cell r="E100">
            <v>7.9</v>
          </cell>
          <cell r="F100">
            <v>9.1111111111111107</v>
          </cell>
          <cell r="G100">
            <v>8</v>
          </cell>
          <cell r="H100">
            <v>8.4615384615384617</v>
          </cell>
        </row>
        <row r="101">
          <cell r="C101">
            <v>1</v>
          </cell>
          <cell r="D101">
            <v>8.3414634146341466</v>
          </cell>
          <cell r="E101">
            <v>7.9</v>
          </cell>
          <cell r="F101">
            <v>9</v>
          </cell>
          <cell r="G101">
            <v>7.5555555555555554</v>
          </cell>
          <cell r="H101">
            <v>8.7692307692307701</v>
          </cell>
        </row>
        <row r="102">
          <cell r="C102">
            <v>111</v>
          </cell>
          <cell r="D102">
            <v>6.6585365853658534</v>
          </cell>
          <cell r="E102">
            <v>7.7</v>
          </cell>
          <cell r="F102">
            <v>9.1111111111111107</v>
          </cell>
          <cell r="G102">
            <v>9.1111111111111107</v>
          </cell>
          <cell r="H102">
            <v>2.4615384615384617</v>
          </cell>
        </row>
        <row r="103">
          <cell r="C103">
            <v>112</v>
          </cell>
          <cell r="D103">
            <v>6.5853658536585362</v>
          </cell>
          <cell r="E103">
            <v>6.8</v>
          </cell>
          <cell r="F103">
            <v>9.1111111111111107</v>
          </cell>
          <cell r="G103">
            <v>0</v>
          </cell>
          <cell r="H103">
            <v>9.2307692307692299</v>
          </cell>
        </row>
        <row r="104">
          <cell r="C104">
            <v>20</v>
          </cell>
          <cell r="D104">
            <v>6.8292682926829267</v>
          </cell>
          <cell r="E104">
            <v>9.1999999999999993</v>
          </cell>
          <cell r="F104">
            <v>9.5555555555555554</v>
          </cell>
          <cell r="G104">
            <v>7.7777777777777777</v>
          </cell>
          <cell r="H104">
            <v>2.4615384615384617</v>
          </cell>
        </row>
        <row r="105">
          <cell r="C105">
            <v>37</v>
          </cell>
          <cell r="D105">
            <v>8.4390243902439028</v>
          </cell>
          <cell r="E105">
            <v>6.2</v>
          </cell>
          <cell r="F105">
            <v>9.1111111111111107</v>
          </cell>
          <cell r="G105">
            <v>8.4444444444444446</v>
          </cell>
          <cell r="H105">
            <v>9.6923076923076916</v>
          </cell>
        </row>
        <row r="106">
          <cell r="C106">
            <v>113</v>
          </cell>
          <cell r="D106">
            <v>8.4878048780487809</v>
          </cell>
          <cell r="E106">
            <v>6.2</v>
          </cell>
          <cell r="F106">
            <v>9.1111111111111107</v>
          </cell>
          <cell r="G106">
            <v>10</v>
          </cell>
          <cell r="H106">
            <v>8.7692307692307701</v>
          </cell>
        </row>
        <row r="107">
          <cell r="C107">
            <v>114</v>
          </cell>
          <cell r="D107">
            <v>5.3658536585365857</v>
          </cell>
          <cell r="E107">
            <v>5.6</v>
          </cell>
          <cell r="F107">
            <v>9.5555555555555554</v>
          </cell>
          <cell r="G107">
            <v>6.2222222222222223</v>
          </cell>
          <cell r="H107">
            <v>1.6923076923076923</v>
          </cell>
        </row>
        <row r="108">
          <cell r="C108">
            <v>115</v>
          </cell>
          <cell r="D108">
            <v>7.8780487804878048</v>
          </cell>
          <cell r="E108">
            <v>9.1</v>
          </cell>
          <cell r="F108">
            <v>10</v>
          </cell>
          <cell r="G108">
            <v>7.333333333333333</v>
          </cell>
          <cell r="H108">
            <v>5.8461538461538458</v>
          </cell>
        </row>
        <row r="109">
          <cell r="C109">
            <v>116</v>
          </cell>
          <cell r="D109">
            <v>5.1951219512195124</v>
          </cell>
          <cell r="E109">
            <v>6.6</v>
          </cell>
          <cell r="F109">
            <v>8.3333333333333339</v>
          </cell>
          <cell r="G109">
            <v>2.8888888888888888</v>
          </cell>
          <cell r="H109">
            <v>3.5384615384615383</v>
          </cell>
        </row>
        <row r="110">
          <cell r="C110">
            <v>61</v>
          </cell>
          <cell r="D110">
            <v>1.024390243902439</v>
          </cell>
          <cell r="E110">
            <v>2.5</v>
          </cell>
          <cell r="F110">
            <v>1.8888888888888888</v>
          </cell>
          <cell r="G110">
            <v>0</v>
          </cell>
          <cell r="H110">
            <v>0</v>
          </cell>
        </row>
        <row r="111">
          <cell r="C111">
            <v>202</v>
          </cell>
          <cell r="D111">
            <v>5.8048780487804876</v>
          </cell>
          <cell r="E111">
            <v>4.8</v>
          </cell>
          <cell r="F111">
            <v>7.7777777777777777</v>
          </cell>
          <cell r="G111">
            <v>6.4444444444444446</v>
          </cell>
          <cell r="H111">
            <v>4.7692307692307692</v>
          </cell>
        </row>
        <row r="112">
          <cell r="C112">
            <v>68</v>
          </cell>
          <cell r="D112">
            <v>4.975609756097561</v>
          </cell>
          <cell r="E112">
            <v>6.3</v>
          </cell>
          <cell r="F112">
            <v>6.5555555555555554</v>
          </cell>
          <cell r="G112">
            <v>0</v>
          </cell>
          <cell r="H112">
            <v>6.3076923076923075</v>
          </cell>
        </row>
        <row r="113">
          <cell r="C113">
            <v>62</v>
          </cell>
          <cell r="D113">
            <v>6.9512195121951219</v>
          </cell>
          <cell r="E113">
            <v>8.4</v>
          </cell>
          <cell r="F113">
            <v>9</v>
          </cell>
          <cell r="G113">
            <v>2.2222222222222223</v>
          </cell>
          <cell r="H113">
            <v>7.6923076923076925</v>
          </cell>
        </row>
        <row r="114">
          <cell r="C114">
            <v>45</v>
          </cell>
          <cell r="D114">
            <v>5.4878048780487809</v>
          </cell>
          <cell r="E114">
            <v>5.6</v>
          </cell>
          <cell r="F114">
            <v>6.8888888888888893</v>
          </cell>
          <cell r="G114">
            <v>5.4444444444444446</v>
          </cell>
          <cell r="H114">
            <v>4.4615384615384617</v>
          </cell>
        </row>
        <row r="115">
          <cell r="C115">
            <v>201</v>
          </cell>
          <cell r="D115">
            <v>3.0975609756097562</v>
          </cell>
          <cell r="E115">
            <v>4.2</v>
          </cell>
          <cell r="F115">
            <v>3.6666666666666665</v>
          </cell>
          <cell r="G115">
            <v>5.5555555555555554</v>
          </cell>
          <cell r="H115">
            <v>0.15384615384615385</v>
          </cell>
        </row>
        <row r="116">
          <cell r="C116">
            <v>46</v>
          </cell>
          <cell r="D116">
            <v>8.1951219512195124</v>
          </cell>
          <cell r="E116">
            <v>7.9</v>
          </cell>
          <cell r="F116">
            <v>8.4444444444444446</v>
          </cell>
          <cell r="G116">
            <v>7.2222222222222223</v>
          </cell>
          <cell r="H116">
            <v>8.9230769230769234</v>
          </cell>
        </row>
        <row r="117">
          <cell r="C117">
            <v>118</v>
          </cell>
          <cell r="D117">
            <v>0.34146341463414637</v>
          </cell>
          <cell r="E117">
            <v>0</v>
          </cell>
          <cell r="F117">
            <v>1.1111111111111112</v>
          </cell>
          <cell r="G117">
            <v>0.22222222222222221</v>
          </cell>
          <cell r="H117">
            <v>0.15384615384615385</v>
          </cell>
        </row>
        <row r="118">
          <cell r="C118">
            <v>60</v>
          </cell>
          <cell r="D118">
            <v>4.1463414634146343</v>
          </cell>
          <cell r="E118">
            <v>5.4</v>
          </cell>
          <cell r="F118">
            <v>6.8888888888888893</v>
          </cell>
          <cell r="G118">
            <v>4.4444444444444446</v>
          </cell>
          <cell r="H118">
            <v>1.0769230769230769</v>
          </cell>
        </row>
        <row r="119">
          <cell r="C119">
            <v>48</v>
          </cell>
          <cell r="D119">
            <v>9</v>
          </cell>
          <cell r="E119">
            <v>8</v>
          </cell>
          <cell r="F119">
            <v>9.4444444444444446</v>
          </cell>
          <cell r="G119">
            <v>9.1111111111111107</v>
          </cell>
          <cell r="H119">
            <v>9.384615384615385</v>
          </cell>
        </row>
        <row r="120">
          <cell r="C120">
            <v>50</v>
          </cell>
          <cell r="D120">
            <v>8.6829268292682933</v>
          </cell>
          <cell r="E120">
            <v>8.1</v>
          </cell>
          <cell r="F120">
            <v>9.4444444444444446</v>
          </cell>
          <cell r="G120">
            <v>10</v>
          </cell>
          <cell r="H120">
            <v>7.6923076923076925</v>
          </cell>
        </row>
        <row r="121">
          <cell r="C121">
            <v>36</v>
          </cell>
          <cell r="D121">
            <v>8.0975609756097562</v>
          </cell>
          <cell r="E121">
            <v>7.2</v>
          </cell>
          <cell r="F121">
            <v>8.4444444444444446</v>
          </cell>
          <cell r="G121">
            <v>8</v>
          </cell>
          <cell r="H121">
            <v>8.615384615384615</v>
          </cell>
        </row>
        <row r="122">
          <cell r="C122">
            <v>77</v>
          </cell>
          <cell r="D122">
            <v>6.0487804878048781</v>
          </cell>
          <cell r="E122">
            <v>7.4</v>
          </cell>
          <cell r="F122">
            <v>7.333333333333333</v>
          </cell>
          <cell r="G122">
            <v>6.8888888888888893</v>
          </cell>
          <cell r="H122">
            <v>3.5384615384615383</v>
          </cell>
        </row>
        <row r="123">
          <cell r="C123">
            <v>120</v>
          </cell>
          <cell r="D123">
            <v>4.7317073170731705</v>
          </cell>
          <cell r="E123">
            <v>9.1</v>
          </cell>
          <cell r="F123">
            <v>6.333333333333333</v>
          </cell>
          <cell r="G123">
            <v>5.1111111111111107</v>
          </cell>
          <cell r="H123">
            <v>0</v>
          </cell>
        </row>
        <row r="124">
          <cell r="C124">
            <v>121</v>
          </cell>
          <cell r="D124">
            <v>0.34146341463414637</v>
          </cell>
          <cell r="E124">
            <v>0</v>
          </cell>
          <cell r="F124">
            <v>1.1111111111111112</v>
          </cell>
          <cell r="G124">
            <v>0.22222222222222221</v>
          </cell>
          <cell r="H124">
            <v>0.15384615384615385</v>
          </cell>
        </row>
        <row r="125">
          <cell r="C125">
            <v>34</v>
          </cell>
          <cell r="D125">
            <v>5.6585365853658534</v>
          </cell>
          <cell r="E125">
            <v>7</v>
          </cell>
          <cell r="F125">
            <v>9.3333333333333339</v>
          </cell>
          <cell r="G125">
            <v>8.6666666666666661</v>
          </cell>
          <cell r="H125">
            <v>0</v>
          </cell>
        </row>
        <row r="126">
          <cell r="C126">
            <v>14</v>
          </cell>
          <cell r="D126">
            <v>6.3658536585365857</v>
          </cell>
          <cell r="E126">
            <v>7.6</v>
          </cell>
          <cell r="F126">
            <v>7.1111111111111107</v>
          </cell>
          <cell r="G126">
            <v>4.7777777777777777</v>
          </cell>
          <cell r="H126">
            <v>6</v>
          </cell>
        </row>
        <row r="127">
          <cell r="C127">
            <v>64</v>
          </cell>
          <cell r="D127">
            <v>5.6829268292682924</v>
          </cell>
          <cell r="E127">
            <v>7.8</v>
          </cell>
          <cell r="F127">
            <v>4.5555555555555554</v>
          </cell>
          <cell r="G127">
            <v>4.4444444444444446</v>
          </cell>
          <cell r="H127">
            <v>5.6923076923076925</v>
          </cell>
        </row>
        <row r="128">
          <cell r="D128">
            <v>6553.9975609756075</v>
          </cell>
          <cell r="E128">
            <v>6.3685047720042443</v>
          </cell>
          <cell r="G128">
            <v>5631.2888888888865</v>
          </cell>
          <cell r="H128">
            <v>6.9739130434782615</v>
          </cell>
        </row>
        <row r="129">
          <cell r="F129" t="str">
            <v>min</v>
          </cell>
          <cell r="G129">
            <v>0</v>
          </cell>
        </row>
        <row r="130">
          <cell r="F130" t="str">
            <v>max</v>
          </cell>
          <cell r="G130">
            <v>10</v>
          </cell>
        </row>
      </sheetData>
      <sheetData sheetId="5">
        <row r="12">
          <cell r="AN12" t="str">
            <v>Scarso</v>
          </cell>
        </row>
      </sheetData>
      <sheetData sheetId="6">
        <row r="3">
          <cell r="M3">
            <v>10</v>
          </cell>
          <cell r="W3">
            <v>9</v>
          </cell>
          <cell r="AG3">
            <v>9</v>
          </cell>
          <cell r="AU3">
            <v>13</v>
          </cell>
        </row>
        <row r="4">
          <cell r="C4" t="str">
            <v>KPI 1.1</v>
          </cell>
          <cell r="D4" t="str">
            <v>KPI 1.2</v>
          </cell>
          <cell r="E4" t="str">
            <v>KPI 1.3</v>
          </cell>
          <cell r="F4" t="str">
            <v>KPI 1.3a</v>
          </cell>
          <cell r="G4" t="str">
            <v>KPI 1.4</v>
          </cell>
          <cell r="H4" t="str">
            <v>KPI 1.5</v>
          </cell>
          <cell r="I4" t="str">
            <v>KPI 1.6</v>
          </cell>
          <cell r="J4" t="str">
            <v>KPI 1.7</v>
          </cell>
          <cell r="K4" t="str">
            <v>KPI 1.8</v>
          </cell>
          <cell r="L4" t="str">
            <v>KPI 1.9</v>
          </cell>
          <cell r="N4" t="str">
            <v>KPI 2.1</v>
          </cell>
          <cell r="O4" t="str">
            <v>KPI 2.2</v>
          </cell>
          <cell r="P4" t="str">
            <v>KPI 2.3</v>
          </cell>
          <cell r="Q4" t="str">
            <v>KPI 2.4</v>
          </cell>
          <cell r="R4" t="str">
            <v>KPI 2.5</v>
          </cell>
          <cell r="S4" t="str">
            <v>KPI 2.6</v>
          </cell>
          <cell r="T4" t="str">
            <v>KPI 2.7</v>
          </cell>
          <cell r="U4" t="str">
            <v>KPI 2.8</v>
          </cell>
          <cell r="V4" t="str">
            <v>KPI 2.9</v>
          </cell>
          <cell r="X4" t="str">
            <v>KPI 3.1</v>
          </cell>
          <cell r="Y4" t="str">
            <v>KPI 3.2</v>
          </cell>
          <cell r="Z4" t="str">
            <v>KPI 3.3</v>
          </cell>
          <cell r="AA4" t="str">
            <v>KPI 3.4</v>
          </cell>
          <cell r="AB4" t="str">
            <v>KPI 3.5</v>
          </cell>
          <cell r="AC4" t="str">
            <v>KPI 3.6</v>
          </cell>
          <cell r="AD4" t="str">
            <v>KPI 3.7</v>
          </cell>
          <cell r="AE4" t="str">
            <v>KPI 3.8</v>
          </cell>
          <cell r="AF4" t="str">
            <v>KPI 3.9</v>
          </cell>
          <cell r="AH4" t="str">
            <v>KPI 4.1</v>
          </cell>
          <cell r="AI4" t="str">
            <v>KPI 4.2</v>
          </cell>
          <cell r="AJ4" t="str">
            <v>KPI 4.3</v>
          </cell>
          <cell r="AK4" t="str">
            <v>KPI 4.4</v>
          </cell>
          <cell r="AL4" t="str">
            <v>KPI 4.5</v>
          </cell>
          <cell r="AM4" t="str">
            <v>KPI 4.6</v>
          </cell>
          <cell r="AN4" t="str">
            <v>KPI 4.7</v>
          </cell>
          <cell r="AO4" t="str">
            <v>KPI 4.8</v>
          </cell>
          <cell r="AP4" t="str">
            <v>KPI 4.9</v>
          </cell>
          <cell r="AQ4" t="str">
            <v>KPI 4.10</v>
          </cell>
          <cell r="AR4" t="str">
            <v>KPI 4.11</v>
          </cell>
          <cell r="AS4" t="str">
            <v>KPI 4.12</v>
          </cell>
          <cell r="AT4" t="str">
            <v>KPI 4.13</v>
          </cell>
        </row>
        <row r="5">
          <cell r="M5">
            <v>54</v>
          </cell>
          <cell r="W5">
            <v>31</v>
          </cell>
          <cell r="AG5">
            <v>50</v>
          </cell>
          <cell r="AU5">
            <v>90</v>
          </cell>
          <cell r="AV5">
            <v>225</v>
          </cell>
        </row>
        <row r="6">
          <cell r="M6">
            <v>94</v>
          </cell>
          <cell r="W6">
            <v>65</v>
          </cell>
          <cell r="AG6">
            <v>35</v>
          </cell>
          <cell r="AU6">
            <v>118</v>
          </cell>
          <cell r="AV6">
            <v>312</v>
          </cell>
        </row>
        <row r="7">
          <cell r="M7">
            <v>85</v>
          </cell>
          <cell r="W7">
            <v>85</v>
          </cell>
          <cell r="AG7">
            <v>66</v>
          </cell>
          <cell r="AU7">
            <v>102</v>
          </cell>
          <cell r="AV7">
            <v>338</v>
          </cell>
        </row>
        <row r="8">
          <cell r="M8">
            <v>77</v>
          </cell>
          <cell r="W8">
            <v>80</v>
          </cell>
          <cell r="AG8">
            <v>43</v>
          </cell>
          <cell r="AU8">
            <v>72</v>
          </cell>
          <cell r="AV8">
            <v>272</v>
          </cell>
        </row>
        <row r="9">
          <cell r="M9">
            <v>92</v>
          </cell>
          <cell r="W9">
            <v>76</v>
          </cell>
          <cell r="AG9">
            <v>43</v>
          </cell>
          <cell r="AU9">
            <v>60</v>
          </cell>
          <cell r="AV9">
            <v>271</v>
          </cell>
        </row>
        <row r="10">
          <cell r="M10">
            <v>67</v>
          </cell>
          <cell r="W10">
            <v>66</v>
          </cell>
          <cell r="AG10">
            <v>60</v>
          </cell>
          <cell r="AU10">
            <v>72</v>
          </cell>
          <cell r="AV10">
            <v>265</v>
          </cell>
        </row>
        <row r="11">
          <cell r="M11">
            <v>80</v>
          </cell>
          <cell r="W11">
            <v>70</v>
          </cell>
          <cell r="AG11">
            <v>53</v>
          </cell>
          <cell r="AU11">
            <v>56</v>
          </cell>
          <cell r="AV11">
            <v>259</v>
          </cell>
        </row>
        <row r="12">
          <cell r="M12">
            <v>0</v>
          </cell>
          <cell r="W12">
            <v>10</v>
          </cell>
          <cell r="AG12">
            <v>2</v>
          </cell>
          <cell r="AU12">
            <v>2</v>
          </cell>
          <cell r="AV12">
            <v>14</v>
          </cell>
        </row>
        <row r="13">
          <cell r="M13">
            <v>78</v>
          </cell>
          <cell r="W13">
            <v>67</v>
          </cell>
          <cell r="AG13">
            <v>42</v>
          </cell>
          <cell r="AU13">
            <v>112</v>
          </cell>
          <cell r="AV13">
            <v>299</v>
          </cell>
        </row>
        <row r="14">
          <cell r="M14">
            <v>44</v>
          </cell>
          <cell r="W14">
            <v>76</v>
          </cell>
          <cell r="AG14">
            <v>42</v>
          </cell>
          <cell r="AU14">
            <v>2</v>
          </cell>
          <cell r="AV14">
            <v>164</v>
          </cell>
        </row>
        <row r="15">
          <cell r="M15">
            <v>78</v>
          </cell>
          <cell r="W15">
            <v>45</v>
          </cell>
          <cell r="AG15">
            <v>52</v>
          </cell>
          <cell r="AU15">
            <v>68</v>
          </cell>
          <cell r="AV15">
            <v>243</v>
          </cell>
        </row>
        <row r="16">
          <cell r="M16">
            <v>77</v>
          </cell>
          <cell r="W16">
            <v>86</v>
          </cell>
          <cell r="AG16">
            <v>50</v>
          </cell>
          <cell r="AU16">
            <v>66</v>
          </cell>
          <cell r="AV16">
            <v>279</v>
          </cell>
        </row>
        <row r="17">
          <cell r="M17">
            <v>83</v>
          </cell>
          <cell r="W17">
            <v>82</v>
          </cell>
          <cell r="AG17">
            <v>82</v>
          </cell>
          <cell r="AU17">
            <v>110</v>
          </cell>
          <cell r="AV17">
            <v>357</v>
          </cell>
        </row>
        <row r="18">
          <cell r="M18">
            <v>79</v>
          </cell>
          <cell r="W18">
            <v>59</v>
          </cell>
          <cell r="AG18">
            <v>82</v>
          </cell>
          <cell r="AU18">
            <v>126</v>
          </cell>
          <cell r="AV18">
            <v>346</v>
          </cell>
        </row>
        <row r="19">
          <cell r="M19">
            <v>73</v>
          </cell>
          <cell r="W19">
            <v>81</v>
          </cell>
          <cell r="AG19">
            <v>86</v>
          </cell>
          <cell r="AU19">
            <v>120</v>
          </cell>
          <cell r="AV19">
            <v>360</v>
          </cell>
        </row>
        <row r="20">
          <cell r="M20">
            <v>82</v>
          </cell>
          <cell r="W20">
            <v>70</v>
          </cell>
          <cell r="AG20">
            <v>66</v>
          </cell>
          <cell r="AU20">
            <v>94</v>
          </cell>
          <cell r="AV20">
            <v>312</v>
          </cell>
        </row>
        <row r="21">
          <cell r="M21">
            <v>88</v>
          </cell>
          <cell r="W21">
            <v>90</v>
          </cell>
          <cell r="AG21">
            <v>72</v>
          </cell>
          <cell r="AU21">
            <v>68</v>
          </cell>
          <cell r="AV21">
            <v>318</v>
          </cell>
        </row>
        <row r="22">
          <cell r="M22">
            <v>92</v>
          </cell>
          <cell r="W22">
            <v>86</v>
          </cell>
          <cell r="AG22">
            <v>82</v>
          </cell>
          <cell r="AU22">
            <v>124</v>
          </cell>
          <cell r="AV22">
            <v>384</v>
          </cell>
        </row>
        <row r="23">
          <cell r="M23">
            <v>62</v>
          </cell>
          <cell r="W23">
            <v>67</v>
          </cell>
          <cell r="AG23">
            <v>56</v>
          </cell>
          <cell r="AU23">
            <v>56</v>
          </cell>
          <cell r="AV23">
            <v>241</v>
          </cell>
        </row>
        <row r="24">
          <cell r="M24">
            <v>82</v>
          </cell>
          <cell r="W24">
            <v>86</v>
          </cell>
          <cell r="AG24">
            <v>72</v>
          </cell>
          <cell r="AU24">
            <v>124</v>
          </cell>
          <cell r="AV24">
            <v>364</v>
          </cell>
        </row>
        <row r="25">
          <cell r="M25">
            <v>86</v>
          </cell>
          <cell r="W25">
            <v>86</v>
          </cell>
          <cell r="AG25">
            <v>52</v>
          </cell>
          <cell r="AU25">
            <v>50</v>
          </cell>
          <cell r="AV25">
            <v>274</v>
          </cell>
        </row>
        <row r="26">
          <cell r="M26">
            <v>86</v>
          </cell>
          <cell r="W26">
            <v>61</v>
          </cell>
          <cell r="AG26">
            <v>52</v>
          </cell>
          <cell r="AU26">
            <v>104</v>
          </cell>
          <cell r="AV26">
            <v>303</v>
          </cell>
        </row>
        <row r="27">
          <cell r="M27">
            <v>83</v>
          </cell>
          <cell r="W27">
            <v>81</v>
          </cell>
          <cell r="AG27">
            <v>72</v>
          </cell>
          <cell r="AU27">
            <v>110</v>
          </cell>
          <cell r="AV27">
            <v>346</v>
          </cell>
        </row>
        <row r="28">
          <cell r="M28">
            <v>83</v>
          </cell>
          <cell r="W28">
            <v>86</v>
          </cell>
          <cell r="AG28">
            <v>70</v>
          </cell>
          <cell r="AU28">
            <v>110</v>
          </cell>
          <cell r="AV28">
            <v>349</v>
          </cell>
        </row>
        <row r="29">
          <cell r="M29">
            <v>80</v>
          </cell>
          <cell r="W29">
            <v>80</v>
          </cell>
          <cell r="AG29">
            <v>86</v>
          </cell>
          <cell r="AU29">
            <v>96</v>
          </cell>
          <cell r="AV29">
            <v>342</v>
          </cell>
        </row>
        <row r="30">
          <cell r="M30">
            <v>91</v>
          </cell>
          <cell r="W30">
            <v>82</v>
          </cell>
          <cell r="AG30">
            <v>82</v>
          </cell>
          <cell r="AU30">
            <v>2</v>
          </cell>
          <cell r="AV30">
            <v>257</v>
          </cell>
        </row>
        <row r="31">
          <cell r="M31">
            <v>62</v>
          </cell>
          <cell r="W31">
            <v>86</v>
          </cell>
          <cell r="AG31">
            <v>70</v>
          </cell>
          <cell r="AU31">
            <v>96</v>
          </cell>
          <cell r="AV31">
            <v>314</v>
          </cell>
        </row>
        <row r="32">
          <cell r="M32">
            <v>91</v>
          </cell>
          <cell r="W32">
            <v>67</v>
          </cell>
          <cell r="AG32">
            <v>72</v>
          </cell>
          <cell r="AU32">
            <v>0</v>
          </cell>
          <cell r="AV32">
            <v>230</v>
          </cell>
        </row>
        <row r="33">
          <cell r="M33">
            <v>96</v>
          </cell>
          <cell r="W33">
            <v>80</v>
          </cell>
          <cell r="AG33">
            <v>80</v>
          </cell>
          <cell r="AU33">
            <v>94</v>
          </cell>
          <cell r="AV33">
            <v>350</v>
          </cell>
        </row>
        <row r="34">
          <cell r="M34">
            <v>62</v>
          </cell>
          <cell r="W34">
            <v>82</v>
          </cell>
          <cell r="AG34">
            <v>76</v>
          </cell>
          <cell r="AU34">
            <v>126</v>
          </cell>
          <cell r="AV34">
            <v>346</v>
          </cell>
        </row>
        <row r="35">
          <cell r="M35">
            <v>56</v>
          </cell>
          <cell r="W35">
            <v>86</v>
          </cell>
          <cell r="AG35">
            <v>60</v>
          </cell>
          <cell r="AU35">
            <v>96</v>
          </cell>
          <cell r="AV35">
            <v>298</v>
          </cell>
        </row>
        <row r="36">
          <cell r="M36">
            <v>56</v>
          </cell>
          <cell r="W36">
            <v>86</v>
          </cell>
          <cell r="AG36">
            <v>49</v>
          </cell>
          <cell r="AU36">
            <v>38</v>
          </cell>
          <cell r="AV36">
            <v>229</v>
          </cell>
        </row>
        <row r="37">
          <cell r="M37">
            <v>77</v>
          </cell>
          <cell r="W37">
            <v>85</v>
          </cell>
          <cell r="AG37">
            <v>46</v>
          </cell>
          <cell r="AU37">
            <v>86</v>
          </cell>
          <cell r="AV37">
            <v>294</v>
          </cell>
        </row>
        <row r="38">
          <cell r="M38">
            <v>56</v>
          </cell>
          <cell r="W38">
            <v>80</v>
          </cell>
          <cell r="AG38">
            <v>62</v>
          </cell>
          <cell r="AU38">
            <v>66</v>
          </cell>
          <cell r="AV38">
            <v>264</v>
          </cell>
        </row>
        <row r="39">
          <cell r="M39">
            <v>88</v>
          </cell>
          <cell r="W39">
            <v>75</v>
          </cell>
          <cell r="AG39">
            <v>62</v>
          </cell>
          <cell r="AU39">
            <v>90</v>
          </cell>
          <cell r="AV39">
            <v>315</v>
          </cell>
        </row>
        <row r="40">
          <cell r="M40">
            <v>56</v>
          </cell>
          <cell r="W40">
            <v>66</v>
          </cell>
          <cell r="AG40">
            <v>49</v>
          </cell>
          <cell r="AU40">
            <v>38</v>
          </cell>
          <cell r="AV40">
            <v>209</v>
          </cell>
        </row>
        <row r="41">
          <cell r="M41">
            <v>56</v>
          </cell>
          <cell r="W41">
            <v>33</v>
          </cell>
          <cell r="AG41">
            <v>76</v>
          </cell>
          <cell r="AU41">
            <v>72</v>
          </cell>
          <cell r="AV41">
            <v>237</v>
          </cell>
        </row>
        <row r="42">
          <cell r="M42">
            <v>86</v>
          </cell>
          <cell r="W42">
            <v>76</v>
          </cell>
          <cell r="AG42">
            <v>83</v>
          </cell>
          <cell r="AU42">
            <v>98</v>
          </cell>
          <cell r="AV42">
            <v>343</v>
          </cell>
        </row>
        <row r="43">
          <cell r="M43">
            <v>55</v>
          </cell>
          <cell r="W43">
            <v>56</v>
          </cell>
          <cell r="AG43">
            <v>56</v>
          </cell>
          <cell r="AU43">
            <v>74</v>
          </cell>
          <cell r="AV43">
            <v>241</v>
          </cell>
        </row>
        <row r="44">
          <cell r="M44">
            <v>84</v>
          </cell>
          <cell r="W44">
            <v>85</v>
          </cell>
          <cell r="AG44">
            <v>75</v>
          </cell>
          <cell r="AU44">
            <v>98</v>
          </cell>
          <cell r="AV44">
            <v>342</v>
          </cell>
        </row>
        <row r="45">
          <cell r="M45">
            <v>91</v>
          </cell>
          <cell r="W45">
            <v>90</v>
          </cell>
          <cell r="AG45">
            <v>90</v>
          </cell>
          <cell r="AU45">
            <v>118</v>
          </cell>
          <cell r="AV45">
            <v>389</v>
          </cell>
        </row>
        <row r="46">
          <cell r="M46">
            <v>72</v>
          </cell>
          <cell r="W46">
            <v>76</v>
          </cell>
          <cell r="AG46">
            <v>72</v>
          </cell>
          <cell r="AU46">
            <v>112</v>
          </cell>
          <cell r="AV46">
            <v>332</v>
          </cell>
        </row>
        <row r="47">
          <cell r="M47">
            <v>82</v>
          </cell>
          <cell r="W47">
            <v>35</v>
          </cell>
          <cell r="AG47">
            <v>60</v>
          </cell>
          <cell r="AU47">
            <v>66</v>
          </cell>
          <cell r="AV47">
            <v>243</v>
          </cell>
        </row>
        <row r="48">
          <cell r="M48">
            <v>70</v>
          </cell>
          <cell r="W48">
            <v>84</v>
          </cell>
          <cell r="AG48">
            <v>78</v>
          </cell>
          <cell r="AU48">
            <v>52</v>
          </cell>
          <cell r="AV48">
            <v>284</v>
          </cell>
        </row>
        <row r="49">
          <cell r="M49">
            <v>78</v>
          </cell>
          <cell r="W49">
            <v>80</v>
          </cell>
          <cell r="AG49">
            <v>50</v>
          </cell>
          <cell r="AU49">
            <v>64</v>
          </cell>
          <cell r="AV49">
            <v>272</v>
          </cell>
        </row>
        <row r="50">
          <cell r="M50">
            <v>68</v>
          </cell>
          <cell r="W50">
            <v>33</v>
          </cell>
          <cell r="AG50">
            <v>30</v>
          </cell>
          <cell r="AU50">
            <v>70</v>
          </cell>
          <cell r="AV50">
            <v>201</v>
          </cell>
        </row>
        <row r="51">
          <cell r="C51">
            <v>312</v>
          </cell>
          <cell r="D51">
            <v>420</v>
          </cell>
          <cell r="E51">
            <v>330</v>
          </cell>
          <cell r="F51">
            <v>216</v>
          </cell>
          <cell r="G51">
            <v>428</v>
          </cell>
          <cell r="H51">
            <v>362</v>
          </cell>
          <cell r="I51">
            <v>320</v>
          </cell>
          <cell r="J51">
            <v>228</v>
          </cell>
          <cell r="K51">
            <v>412</v>
          </cell>
          <cell r="L51">
            <v>390</v>
          </cell>
          <cell r="N51">
            <v>420</v>
          </cell>
          <cell r="O51">
            <v>410</v>
          </cell>
          <cell r="P51">
            <v>320</v>
          </cell>
          <cell r="Q51">
            <v>355</v>
          </cell>
          <cell r="R51">
            <v>256</v>
          </cell>
          <cell r="S51">
            <v>358</v>
          </cell>
          <cell r="T51">
            <v>424</v>
          </cell>
          <cell r="U51">
            <v>340</v>
          </cell>
          <cell r="V51">
            <v>412</v>
          </cell>
          <cell r="X51">
            <v>200</v>
          </cell>
          <cell r="Y51">
            <v>244</v>
          </cell>
          <cell r="Z51">
            <v>184</v>
          </cell>
          <cell r="AA51">
            <v>300</v>
          </cell>
          <cell r="AB51">
            <v>370</v>
          </cell>
          <cell r="AC51">
            <v>360</v>
          </cell>
          <cell r="AD51">
            <v>390</v>
          </cell>
          <cell r="AE51">
            <v>430</v>
          </cell>
          <cell r="AF51">
            <v>368</v>
          </cell>
          <cell r="AH51">
            <v>250</v>
          </cell>
          <cell r="AI51">
            <v>290</v>
          </cell>
          <cell r="AJ51">
            <v>200</v>
          </cell>
          <cell r="AK51">
            <v>320</v>
          </cell>
          <cell r="AL51">
            <v>300</v>
          </cell>
          <cell r="AM51">
            <v>350</v>
          </cell>
          <cell r="AN51">
            <v>360</v>
          </cell>
          <cell r="AO51">
            <v>346</v>
          </cell>
          <cell r="AP51">
            <v>370</v>
          </cell>
          <cell r="AQ51">
            <v>128</v>
          </cell>
          <cell r="AR51">
            <v>264</v>
          </cell>
          <cell r="AS51">
            <v>310</v>
          </cell>
          <cell r="AT51">
            <v>180</v>
          </cell>
        </row>
      </sheetData>
      <sheetData sheetId="7"/>
      <sheetData sheetId="8"/>
      <sheetData sheetId="9"/>
      <sheetData sheetId="10"/>
      <sheetData sheetId="11"/>
      <sheetData sheetId="12">
        <row r="14">
          <cell r="D14" t="str">
            <v>KPI 1</v>
          </cell>
          <cell r="F14" t="str">
            <v>KPI 1  -  Sicurezza Logica</v>
          </cell>
          <cell r="AM14" t="str">
            <v>KPI 2</v>
          </cell>
          <cell r="AO14" t="str">
            <v>KPI 2  -  Sicurezza Infrastruttura</v>
          </cell>
          <cell r="BP14" t="str">
            <v>KPI 3</v>
          </cell>
          <cell r="BR14" t="str">
            <v>KPI 3  -  Sicurezza Servizi</v>
          </cell>
          <cell r="CS14" t="str">
            <v>KPI 4</v>
          </cell>
          <cell r="CU14" t="str">
            <v>KPI 4  -  Sicurezza Organizzazione</v>
          </cell>
        </row>
        <row r="21">
          <cell r="A21" t="str">
            <v>Avvocatura Generale dello Stato</v>
          </cell>
          <cell r="B21">
            <v>57</v>
          </cell>
          <cell r="C21">
            <v>1221</v>
          </cell>
          <cell r="E21">
            <v>6</v>
          </cell>
        </row>
        <row r="22">
          <cell r="A22" t="str">
            <v xml:space="preserve">Consiglio di Stato                                                                    </v>
          </cell>
          <cell r="B22">
            <v>101</v>
          </cell>
          <cell r="C22">
            <v>907</v>
          </cell>
          <cell r="E22">
            <v>10</v>
          </cell>
        </row>
        <row r="23">
          <cell r="A23" t="str">
            <v xml:space="preserve">Corte dei conti                                                                                     </v>
          </cell>
          <cell r="B23">
            <v>33</v>
          </cell>
          <cell r="C23">
            <v>3119</v>
          </cell>
          <cell r="E23">
            <v>6</v>
          </cell>
        </row>
        <row r="24">
          <cell r="A24" t="str">
            <v xml:space="preserve">Presidenza del Consiglio dei ministri                     </v>
          </cell>
          <cell r="B24">
            <v>22</v>
          </cell>
          <cell r="C24">
            <v>1977</v>
          </cell>
          <cell r="E24">
            <v>6</v>
          </cell>
        </row>
        <row r="25">
          <cell r="A25" t="str">
            <v xml:space="preserve">Ministero degli affari esteri                                           </v>
          </cell>
          <cell r="B25">
            <v>8</v>
          </cell>
          <cell r="C25">
            <v>5166</v>
          </cell>
          <cell r="E25">
            <v>6</v>
          </cell>
        </row>
        <row r="26">
          <cell r="A26" t="str">
            <v>Ministero dell'ambiente e della tutela del territorio e del mare</v>
          </cell>
          <cell r="B26">
            <v>102</v>
          </cell>
          <cell r="C26">
            <v>661</v>
          </cell>
          <cell r="E26">
            <v>6</v>
          </cell>
        </row>
        <row r="27">
          <cell r="A27" t="str">
            <v>Ministero dello sviluppo economico</v>
          </cell>
          <cell r="B27">
            <v>103</v>
          </cell>
          <cell r="C27">
            <v>1928</v>
          </cell>
          <cell r="E27">
            <v>6</v>
          </cell>
        </row>
        <row r="28">
          <cell r="A28" t="str">
            <v xml:space="preserve">Ministero per i beni e le attività culturali                                                     </v>
          </cell>
          <cell r="B28">
            <v>3</v>
          </cell>
          <cell r="C28">
            <v>19996</v>
          </cell>
          <cell r="E28">
            <v>0</v>
          </cell>
        </row>
        <row r="29">
          <cell r="A29" t="str">
            <v>Ministero della difesa</v>
          </cell>
          <cell r="B29">
            <v>7</v>
          </cell>
          <cell r="C29">
            <v>227722</v>
          </cell>
          <cell r="E29">
            <v>8</v>
          </cell>
        </row>
        <row r="30">
          <cell r="A30" t="str">
            <v>Stato Maggiore Difesa</v>
          </cell>
          <cell r="B30">
            <v>303</v>
          </cell>
          <cell r="C30">
            <v>1000</v>
          </cell>
          <cell r="E30">
            <v>6</v>
          </cell>
        </row>
        <row r="31">
          <cell r="A31" t="str">
            <v>Stato Maggiore Esercito</v>
          </cell>
          <cell r="B31">
            <v>301</v>
          </cell>
          <cell r="C31">
            <v>1000</v>
          </cell>
          <cell r="E31">
            <v>6</v>
          </cell>
        </row>
        <row r="32">
          <cell r="A32" t="str">
            <v>Stato Maggiore Marina</v>
          </cell>
          <cell r="B32">
            <v>302</v>
          </cell>
          <cell r="C32">
            <v>1000</v>
          </cell>
          <cell r="E32">
            <v>6</v>
          </cell>
        </row>
        <row r="33">
          <cell r="A33" t="str">
            <v>Stato Maggiore Aeronautica</v>
          </cell>
          <cell r="B33">
            <v>300</v>
          </cell>
          <cell r="C33">
            <v>1000</v>
          </cell>
          <cell r="E33">
            <v>8</v>
          </cell>
        </row>
        <row r="34">
          <cell r="A34" t="str">
            <v xml:space="preserve">Arma dei Carabinieri                                 </v>
          </cell>
          <cell r="B34">
            <v>52</v>
          </cell>
          <cell r="C34">
            <v>111437</v>
          </cell>
          <cell r="E34">
            <v>8</v>
          </cell>
        </row>
        <row r="35">
          <cell r="A35" t="str">
            <v>Dipartimento delle Finanze</v>
          </cell>
          <cell r="B35">
            <v>400</v>
          </cell>
          <cell r="C35">
            <v>1000</v>
          </cell>
          <cell r="E35">
            <v>8</v>
          </cell>
        </row>
        <row r="36">
          <cell r="A36" t="str">
            <v xml:space="preserve">Ministero dell'economia e finanze - Area tesoro        </v>
          </cell>
          <cell r="B36">
            <v>71</v>
          </cell>
          <cell r="C36">
            <v>12795</v>
          </cell>
          <cell r="E36">
            <v>8</v>
          </cell>
        </row>
        <row r="37">
          <cell r="A37" t="str">
            <v xml:space="preserve">Ministero della giustizia                             </v>
          </cell>
          <cell r="B37">
            <v>11</v>
          </cell>
          <cell r="C37">
            <v>94942</v>
          </cell>
          <cell r="E37">
            <v>8</v>
          </cell>
        </row>
        <row r="38">
          <cell r="A38" t="str">
            <v xml:space="preserve">Ministero dell'interno                                                                              </v>
          </cell>
          <cell r="B38">
            <v>110</v>
          </cell>
          <cell r="C38">
            <v>165702</v>
          </cell>
          <cell r="E38">
            <v>6</v>
          </cell>
        </row>
        <row r="39">
          <cell r="A39" t="str">
            <v>Ministero dell'interno - Affari Interni e Territoriali - Demografici</v>
          </cell>
          <cell r="B39">
            <v>703</v>
          </cell>
          <cell r="C39">
            <v>1000</v>
          </cell>
          <cell r="E39">
            <v>6</v>
          </cell>
        </row>
        <row r="40">
          <cell r="A40" t="str">
            <v>Ministero dell'interno - Affari Interni e Territoriali - Elettorale</v>
          </cell>
          <cell r="B40">
            <v>707</v>
          </cell>
          <cell r="C40">
            <v>1000</v>
          </cell>
          <cell r="E40">
            <v>6</v>
          </cell>
        </row>
        <row r="41">
          <cell r="A41" t="str">
            <v>Ministero dell'interno - Politiche Personale</v>
          </cell>
          <cell r="B41">
            <v>712</v>
          </cell>
          <cell r="C41">
            <v>1000</v>
          </cell>
          <cell r="E41">
            <v>6</v>
          </cell>
        </row>
        <row r="42">
          <cell r="A42" t="str">
            <v>Ministero dell'interno - Libertà Civili e Immigrazione</v>
          </cell>
          <cell r="B42">
            <v>705</v>
          </cell>
          <cell r="C42">
            <v>1000</v>
          </cell>
          <cell r="E42">
            <v>6</v>
          </cell>
        </row>
        <row r="43">
          <cell r="A43" t="str">
            <v>Ministero dell'interno - Vigili del  Fuoco</v>
          </cell>
          <cell r="B43">
            <v>711</v>
          </cell>
          <cell r="C43">
            <v>1000</v>
          </cell>
          <cell r="E43">
            <v>8</v>
          </cell>
        </row>
        <row r="44">
          <cell r="A44" t="str">
            <v>Ministero dell'interno - P.S. CED PS</v>
          </cell>
          <cell r="B44">
            <v>710</v>
          </cell>
          <cell r="C44">
            <v>1000</v>
          </cell>
          <cell r="E44">
            <v>6</v>
          </cell>
        </row>
        <row r="45">
          <cell r="A45" t="str">
            <v xml:space="preserve">Ministero delle infrastrutture e dei trasporti                                            </v>
          </cell>
          <cell r="B45">
            <v>75</v>
          </cell>
          <cell r="C45">
            <v>20218</v>
          </cell>
          <cell r="E45">
            <v>6</v>
          </cell>
        </row>
        <row r="46">
          <cell r="A46" t="str">
            <v xml:space="preserve">Ministero dell'istruzione, università e ricerca                                               </v>
          </cell>
          <cell r="B46">
            <v>17</v>
          </cell>
          <cell r="C46">
            <v>7414</v>
          </cell>
          <cell r="E46">
            <v>8</v>
          </cell>
        </row>
        <row r="47">
          <cell r="A47" t="str">
            <v xml:space="preserve">Ministero delle politiche agricole e forestali                                        </v>
          </cell>
          <cell r="B47">
            <v>111</v>
          </cell>
          <cell r="C47">
            <v>1708</v>
          </cell>
          <cell r="E47">
            <v>6</v>
          </cell>
        </row>
        <row r="48">
          <cell r="A48" t="str">
            <v xml:space="preserve">Ministero del lavoro e delle politiche sociali           </v>
          </cell>
          <cell r="B48">
            <v>1</v>
          </cell>
          <cell r="C48">
            <v>7893</v>
          </cell>
          <cell r="E48">
            <v>8</v>
          </cell>
        </row>
        <row r="49">
          <cell r="A49" t="str">
            <v xml:space="preserve">Ministero della salute                        </v>
          </cell>
          <cell r="B49">
            <v>20</v>
          </cell>
          <cell r="C49">
            <v>2261</v>
          </cell>
          <cell r="E49">
            <v>6</v>
          </cell>
        </row>
        <row r="50">
          <cell r="A50" t="str">
            <v xml:space="preserve">Automobile club d'Italia                                                                            </v>
          </cell>
          <cell r="B50">
            <v>37</v>
          </cell>
          <cell r="C50">
            <v>3319</v>
          </cell>
          <cell r="E50">
            <v>6</v>
          </cell>
        </row>
        <row r="51">
          <cell r="A51" t="str">
            <v xml:space="preserve">Agenzia per le erogazioni in agricoltura                                                            </v>
          </cell>
          <cell r="B51">
            <v>113</v>
          </cell>
          <cell r="C51">
            <v>361</v>
          </cell>
          <cell r="E51">
            <v>6</v>
          </cell>
        </row>
        <row r="52">
          <cell r="A52" t="str">
            <v xml:space="preserve">Consiglio nazionale delle ricerche                                                                  </v>
          </cell>
          <cell r="B52">
            <v>114</v>
          </cell>
          <cell r="C52">
            <v>7461</v>
          </cell>
          <cell r="E52">
            <v>8</v>
          </cell>
        </row>
        <row r="53">
          <cell r="A53" t="str">
            <v>Ente Nazionale per l'Aviazione Civile</v>
          </cell>
          <cell r="B53">
            <v>116</v>
          </cell>
          <cell r="C53">
            <v>1085</v>
          </cell>
          <cell r="E53">
            <v>6</v>
          </cell>
        </row>
        <row r="54">
          <cell r="A54" t="str">
            <v>Agenzia nazionale per le nuove tecnologie, l'energia e lo sviluppo economico sostenibile</v>
          </cell>
          <cell r="B54">
            <v>202</v>
          </cell>
          <cell r="C54">
            <v>1000</v>
          </cell>
          <cell r="E54">
            <v>8</v>
          </cell>
        </row>
        <row r="55">
          <cell r="A55" t="str">
            <v>Ente nazionale previdenza assistenza lavoratori dello spettacolo</v>
          </cell>
          <cell r="B55">
            <v>62</v>
          </cell>
          <cell r="C55">
            <v>413</v>
          </cell>
          <cell r="E55">
            <v>8</v>
          </cell>
        </row>
        <row r="56">
          <cell r="A56" t="str">
            <v xml:space="preserve">Istituto nazionale per il commercio estero                                              </v>
          </cell>
          <cell r="B56">
            <v>45</v>
          </cell>
          <cell r="C56">
            <v>1335</v>
          </cell>
          <cell r="E56">
            <v>8</v>
          </cell>
        </row>
        <row r="57">
          <cell r="A57" t="str">
            <v>Istituto per lo sviluppo della formazione professionale dei lavoratori</v>
          </cell>
          <cell r="B57">
            <v>120</v>
          </cell>
          <cell r="C57">
            <v>375</v>
          </cell>
          <cell r="E57">
            <v>8</v>
          </cell>
        </row>
        <row r="58">
          <cell r="A58" t="str">
            <v xml:space="preserve">Istituto nazionale per l'assicurazione infortuni sul lavoro                </v>
          </cell>
          <cell r="B58">
            <v>46</v>
          </cell>
          <cell r="C58">
            <v>12047</v>
          </cell>
          <cell r="E58">
            <v>8</v>
          </cell>
        </row>
        <row r="59">
          <cell r="A59" t="str">
            <v xml:space="preserve">Istituto nazionale di economia agraria                 </v>
          </cell>
          <cell r="B59">
            <v>60</v>
          </cell>
          <cell r="C59">
            <v>174</v>
          </cell>
          <cell r="E59">
            <v>8</v>
          </cell>
        </row>
        <row r="60">
          <cell r="A60" t="str">
            <v>Istituto nazionale di previdenza dei dipendenti dell'amministrazione pubblica</v>
          </cell>
          <cell r="B60">
            <v>48</v>
          </cell>
          <cell r="C60">
            <v>8000</v>
          </cell>
          <cell r="E60">
            <v>10</v>
          </cell>
        </row>
        <row r="61">
          <cell r="A61" t="str">
            <v xml:space="preserve">Istituto nazionale per la previdenza sociale                                  </v>
          </cell>
          <cell r="B61">
            <v>50</v>
          </cell>
          <cell r="C61">
            <v>31923</v>
          </cell>
          <cell r="E61">
            <v>6</v>
          </cell>
        </row>
        <row r="62">
          <cell r="A62" t="str">
            <v xml:space="preserve">Istituto dei postelegrafonici                                                                       </v>
          </cell>
          <cell r="B62">
            <v>36</v>
          </cell>
          <cell r="C62">
            <v>387</v>
          </cell>
          <cell r="E62">
            <v>6</v>
          </cell>
        </row>
        <row r="63">
          <cell r="A63" t="str">
            <v xml:space="preserve">Istituto per lo sviluppo della formazione professionale dei lavoratori                              </v>
          </cell>
          <cell r="B63">
            <v>120</v>
          </cell>
          <cell r="C63">
            <v>375</v>
          </cell>
          <cell r="E63">
            <v>6</v>
          </cell>
        </row>
        <row r="64">
          <cell r="A64" t="str">
            <v xml:space="preserve">Istituto superiore di sanità                                                                        </v>
          </cell>
          <cell r="B64">
            <v>34</v>
          </cell>
          <cell r="C64">
            <v>1875</v>
          </cell>
          <cell r="E64">
            <v>6</v>
          </cell>
        </row>
        <row r="65">
          <cell r="A65" t="str">
            <v xml:space="preserve">Istituto nazionale di statistica                                   </v>
          </cell>
          <cell r="B65">
            <v>14</v>
          </cell>
          <cell r="C65">
            <v>2364</v>
          </cell>
          <cell r="E65">
            <v>8</v>
          </cell>
        </row>
        <row r="66">
          <cell r="A66" t="str">
            <v>Unione nazionale incremento razze equine</v>
          </cell>
          <cell r="B66">
            <v>64</v>
          </cell>
          <cell r="C66">
            <v>316</v>
          </cell>
          <cell r="E66">
            <v>6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/>
  <dimension ref="A1:BG219"/>
  <sheetViews>
    <sheetView workbookViewId="0">
      <selection activeCell="A220" sqref="A220:T780"/>
    </sheetView>
  </sheetViews>
  <sheetFormatPr baseColWidth="10" defaultColWidth="8.83203125" defaultRowHeight="11" x14ac:dyDescent="0"/>
  <cols>
    <col min="1" max="1" width="46.5" style="2" customWidth="1"/>
    <col min="2" max="37" width="7.6640625" style="2" customWidth="1"/>
    <col min="38" max="42" width="8.83203125" style="2"/>
    <col min="43" max="43" width="8.83203125" style="2" customWidth="1"/>
    <col min="44" max="59" width="8.83203125" style="2"/>
    <col min="60" max="60" width="50.5" style="2" customWidth="1"/>
    <col min="61" max="16384" width="8.83203125" style="2"/>
  </cols>
  <sheetData>
    <row r="1" spans="1:44" ht="28">
      <c r="A1" s="1" t="s">
        <v>0</v>
      </c>
    </row>
    <row r="12" spans="1:44">
      <c r="AN12" s="3" t="s">
        <v>1</v>
      </c>
      <c r="AO12" s="3" t="s">
        <v>2</v>
      </c>
      <c r="AP12" s="3" t="s">
        <v>3</v>
      </c>
      <c r="AQ12" s="3" t="s">
        <v>4</v>
      </c>
      <c r="AR12" s="4" t="s">
        <v>5</v>
      </c>
    </row>
    <row r="13" spans="1:44">
      <c r="AM13" s="5" t="str">
        <f>G29</f>
        <v>KPI 1</v>
      </c>
      <c r="AN13" s="3">
        <f ca="1">H24</f>
        <v>1</v>
      </c>
      <c r="AO13" s="5">
        <f ca="1">H25</f>
        <v>1</v>
      </c>
      <c r="AP13" s="5">
        <f ca="1">H26</f>
        <v>12</v>
      </c>
      <c r="AQ13" s="5">
        <f ca="1">H27</f>
        <v>32</v>
      </c>
      <c r="AR13" s="2">
        <v>1</v>
      </c>
    </row>
    <row r="14" spans="1:44">
      <c r="AM14" s="5" t="str">
        <f>J29</f>
        <v>KPI 2</v>
      </c>
      <c r="AN14" s="3">
        <f ca="1">K24</f>
        <v>5</v>
      </c>
      <c r="AO14" s="3">
        <f ca="1">K25</f>
        <v>0</v>
      </c>
      <c r="AP14" s="3">
        <f ca="1">K26</f>
        <v>4</v>
      </c>
      <c r="AQ14" s="3">
        <f ca="1">K27</f>
        <v>37</v>
      </c>
      <c r="AR14" s="2">
        <v>2</v>
      </c>
    </row>
    <row r="15" spans="1:44">
      <c r="AM15" s="5" t="str">
        <f>M29</f>
        <v>KPI 3</v>
      </c>
      <c r="AN15" s="3">
        <f ca="1">N24</f>
        <v>3</v>
      </c>
      <c r="AO15" s="3">
        <f ca="1">N25</f>
        <v>4</v>
      </c>
      <c r="AP15" s="5">
        <f ca="1">N26</f>
        <v>17</v>
      </c>
      <c r="AQ15" s="5">
        <f ca="1">N27</f>
        <v>22</v>
      </c>
      <c r="AR15" s="2">
        <v>3</v>
      </c>
    </row>
    <row r="16" spans="1:44">
      <c r="AM16" s="5" t="str">
        <f>P29</f>
        <v>KPI 4</v>
      </c>
      <c r="AN16" s="3">
        <f ca="1">Q24</f>
        <v>7</v>
      </c>
      <c r="AO16" s="3">
        <f ca="1">Q25</f>
        <v>5</v>
      </c>
      <c r="AP16" s="5">
        <f ca="1">Q26</f>
        <v>13</v>
      </c>
      <c r="AQ16" s="5">
        <f ca="1">Q27</f>
        <v>21</v>
      </c>
      <c r="AR16" s="2">
        <v>4</v>
      </c>
    </row>
    <row r="17" spans="1:59" ht="17">
      <c r="A17" s="6" t="s">
        <v>6</v>
      </c>
      <c r="B17" s="7">
        <f>COUNT([1]Dati!$E$21:$E$92)</f>
        <v>46</v>
      </c>
      <c r="AM17" s="8" t="s">
        <v>7</v>
      </c>
      <c r="AN17" s="3">
        <v>4</v>
      </c>
      <c r="AO17" s="5">
        <v>5</v>
      </c>
      <c r="AP17" s="5">
        <v>7</v>
      </c>
      <c r="AQ17" s="5">
        <v>9</v>
      </c>
    </row>
    <row r="18" spans="1:59">
      <c r="A18" s="9" t="s">
        <v>8</v>
      </c>
      <c r="B18" s="9"/>
      <c r="C18" s="9" t="s">
        <v>9</v>
      </c>
      <c r="D18" s="9" t="s">
        <v>10</v>
      </c>
      <c r="AM18" s="191" t="s">
        <v>5</v>
      </c>
      <c r="AN18" s="10">
        <v>4</v>
      </c>
      <c r="AO18" s="11">
        <v>4</v>
      </c>
      <c r="AP18" s="11">
        <v>4</v>
      </c>
      <c r="AQ18" s="12">
        <v>4</v>
      </c>
    </row>
    <row r="19" spans="1:59" ht="15">
      <c r="A19" t="str">
        <f>[1]Dati!$F$14</f>
        <v>KPI 1  -  Sicurezza Logica</v>
      </c>
      <c r="B19" s="2" t="str">
        <f>[1]Dati!$D$14</f>
        <v>KPI 1</v>
      </c>
      <c r="C19" s="2">
        <f>'[1]Quesiti x SI'!$M$3</f>
        <v>10</v>
      </c>
      <c r="D19" s="2">
        <f>SUM(C19:C22)</f>
        <v>41</v>
      </c>
      <c r="AM19" s="192"/>
      <c r="AN19" s="13">
        <f>AN18*2</f>
        <v>8</v>
      </c>
      <c r="AO19" s="13">
        <f>AO18*2</f>
        <v>8</v>
      </c>
      <c r="AP19" s="13">
        <f>AP18*2</f>
        <v>8</v>
      </c>
      <c r="AQ19" s="13">
        <f>AQ18*2</f>
        <v>8</v>
      </c>
    </row>
    <row r="20" spans="1:59" ht="15">
      <c r="A20" t="str">
        <f>[1]Dati!$AO$14</f>
        <v>KPI 2  -  Sicurezza Infrastruttura</v>
      </c>
      <c r="B20" s="2" t="str">
        <f>[1]Dati!$AM$14</f>
        <v>KPI 2</v>
      </c>
      <c r="C20" s="2">
        <f>'[1]Quesiti x SI'!$W$3</f>
        <v>9</v>
      </c>
      <c r="AM20" s="192"/>
      <c r="AN20" s="13">
        <f>AN18*3</f>
        <v>12</v>
      </c>
      <c r="AO20" s="13">
        <f>AO18*3</f>
        <v>12</v>
      </c>
      <c r="AP20" s="13">
        <f>AP18*3</f>
        <v>12</v>
      </c>
      <c r="AQ20" s="13">
        <f>AQ18*3</f>
        <v>12</v>
      </c>
    </row>
    <row r="21" spans="1:59" ht="15">
      <c r="A21" t="str">
        <f>[1]Dati!$BR$14</f>
        <v>KPI 3  -  Sicurezza Servizi</v>
      </c>
      <c r="B21" s="2" t="str">
        <f>[1]Dati!$BP$14</f>
        <v>KPI 3</v>
      </c>
      <c r="C21" s="2">
        <f>'[1]Quesiti x SI'!$AG$3</f>
        <v>9</v>
      </c>
      <c r="AM21" s="193"/>
      <c r="AN21" s="14">
        <f>AN18*4</f>
        <v>16</v>
      </c>
      <c r="AO21" s="14">
        <f>AO18*4</f>
        <v>16</v>
      </c>
      <c r="AP21" s="14">
        <f>AP18*4</f>
        <v>16</v>
      </c>
      <c r="AQ21" s="14">
        <f>AQ18*4</f>
        <v>16</v>
      </c>
    </row>
    <row r="22" spans="1:59" ht="15">
      <c r="A22" t="str">
        <f>[1]Dati!$CU$14</f>
        <v>KPI 4  -  Sicurezza Organizzazione</v>
      </c>
      <c r="B22" s="2" t="str">
        <f>[1]Dati!$CS$14</f>
        <v>KPI 4</v>
      </c>
      <c r="C22" s="2">
        <f>'[1]Quesiti x SI'!$AU$3</f>
        <v>13</v>
      </c>
      <c r="G22" s="15"/>
      <c r="H22" s="15"/>
      <c r="I22" s="15"/>
      <c r="K22" s="15"/>
      <c r="L22" s="15"/>
      <c r="M22" s="15"/>
      <c r="O22" s="15"/>
      <c r="P22" s="15"/>
      <c r="Q22" s="15"/>
      <c r="S22" s="15"/>
      <c r="T22" s="15"/>
      <c r="U22" s="15"/>
      <c r="W22" s="16"/>
      <c r="AM22" s="17"/>
    </row>
    <row r="23" spans="1:59">
      <c r="D23" s="18" t="s">
        <v>11</v>
      </c>
      <c r="E23" s="18" t="s">
        <v>12</v>
      </c>
      <c r="F23" s="18" t="s">
        <v>13</v>
      </c>
      <c r="G23" s="18" t="s">
        <v>11</v>
      </c>
      <c r="H23" s="18" t="s">
        <v>12</v>
      </c>
      <c r="I23" s="18" t="s">
        <v>13</v>
      </c>
      <c r="J23" s="18" t="s">
        <v>11</v>
      </c>
      <c r="K23" s="18" t="s">
        <v>12</v>
      </c>
      <c r="L23" s="18" t="s">
        <v>13</v>
      </c>
      <c r="M23" s="18" t="s">
        <v>11</v>
      </c>
      <c r="N23" s="18" t="s">
        <v>12</v>
      </c>
      <c r="O23" s="18" t="s">
        <v>13</v>
      </c>
      <c r="P23" s="18" t="s">
        <v>11</v>
      </c>
      <c r="Q23" s="18" t="s">
        <v>12</v>
      </c>
      <c r="R23" s="18" t="s">
        <v>13</v>
      </c>
      <c r="W23" s="19" t="s">
        <v>14</v>
      </c>
      <c r="X23" s="19" t="s">
        <v>15</v>
      </c>
      <c r="Y23" s="19" t="s">
        <v>16</v>
      </c>
      <c r="Z23" s="19" t="s">
        <v>17</v>
      </c>
      <c r="AA23" s="19" t="s">
        <v>18</v>
      </c>
    </row>
    <row r="24" spans="1:59">
      <c r="A24" s="2" t="s">
        <v>19</v>
      </c>
      <c r="B24" s="3" t="s">
        <v>1</v>
      </c>
      <c r="C24" s="3">
        <v>4</v>
      </c>
      <c r="D24" s="20">
        <f ca="1">QUARTILE(INDIRECT(W24),1)</f>
        <v>6.0121951219512191</v>
      </c>
      <c r="E24" s="3">
        <f ca="1">COUNTIF(INDIRECT($W$24), "&lt;"&amp;TEXT($C$24, "###"))</f>
        <v>1</v>
      </c>
      <c r="F24" s="21">
        <f ca="1">E24/$V$24</f>
        <v>2.1739130434782608E-2</v>
      </c>
      <c r="G24" s="20">
        <f ca="1">QUARTILE(INDIRECT(X24),1)</f>
        <v>6.3250000000000002</v>
      </c>
      <c r="H24" s="3">
        <f ca="1">COUNTIF(INDIRECT($X$24), "&lt;"&amp;TEXT($C$24, "###"))</f>
        <v>1</v>
      </c>
      <c r="I24" s="21">
        <f ca="1">H24/$V$24</f>
        <v>2.1739130434782608E-2</v>
      </c>
      <c r="J24" s="20">
        <f ca="1">QUARTILE(INDIRECT(Y24),1)</f>
        <v>7.3611111111111107</v>
      </c>
      <c r="K24" s="3">
        <f ca="1">COUNTIF(INDIRECT($Y$24), "&lt;"&amp;TEXT($C$24, "###"))</f>
        <v>5</v>
      </c>
      <c r="L24" s="21">
        <f ca="1">K24/$V$24</f>
        <v>0.10869565217391304</v>
      </c>
      <c r="M24" s="20">
        <f ca="1">QUARTILE(INDIRECT(Z24),1)</f>
        <v>5.5555555555555554</v>
      </c>
      <c r="N24" s="3">
        <f ca="1">COUNTIF(INDIRECT($Z$24), "&lt;"&amp;TEXT($C$24, "###"))</f>
        <v>3</v>
      </c>
      <c r="O24" s="21">
        <f ca="1">N24/$V$24</f>
        <v>6.5217391304347824E-2</v>
      </c>
      <c r="P24" s="20">
        <f ca="1">QUARTILE(INDIRECT(AA24),1)</f>
        <v>4.9615384615384617</v>
      </c>
      <c r="Q24" s="3">
        <f ca="1">COUNTIF(INDIRECT($AA$24), "&lt;"&amp;TEXT($C$24, "###"))</f>
        <v>7</v>
      </c>
      <c r="R24" s="21">
        <f ca="1">Q24/$V$24</f>
        <v>0.15217391304347827</v>
      </c>
      <c r="T24" s="2" t="s">
        <v>20</v>
      </c>
      <c r="V24" s="2">
        <f>B17</f>
        <v>46</v>
      </c>
      <c r="W24" s="22" t="str">
        <f>"D32:D"&amp;TEXT($V$24+31,"###")</f>
        <v>D32:D77</v>
      </c>
      <c r="X24" s="23" t="str">
        <f>"G32:G"&amp;TEXT($V$24+31,"###")</f>
        <v>G32:G77</v>
      </c>
      <c r="Y24" s="23" t="str">
        <f>"J32:J"&amp;TEXT($V$24+31,"###")</f>
        <v>J32:J77</v>
      </c>
      <c r="Z24" s="23" t="str">
        <f>"M32:M"&amp;TEXT($V$24+31,"###")</f>
        <v>M32:M77</v>
      </c>
      <c r="AA24" s="23" t="str">
        <f>"P32:P"&amp;TEXT($V$24+31,"###")</f>
        <v>P32:P77</v>
      </c>
    </row>
    <row r="25" spans="1:59">
      <c r="A25" s="2" t="s">
        <v>21</v>
      </c>
      <c r="B25" s="3" t="s">
        <v>2</v>
      </c>
      <c r="C25" s="3">
        <v>5</v>
      </c>
      <c r="D25" s="20">
        <f ca="1">QUARTILE(INDIRECT(W24),2)</f>
        <v>7.2195121951219514</v>
      </c>
      <c r="E25" s="3">
        <f ca="1">COUNTIF(INDIRECT($W$24), "&lt;"&amp;TEXT($C$25, "###"))-E24</f>
        <v>2</v>
      </c>
      <c r="F25" s="21">
        <f ca="1">E25/$V$24</f>
        <v>4.3478260869565216E-2</v>
      </c>
      <c r="G25" s="20">
        <f ca="1">QUARTILE(INDIRECT(X24),2)</f>
        <v>7.85</v>
      </c>
      <c r="H25" s="3">
        <f ca="1">COUNTIF(INDIRECT($X$24), "&lt;"&amp;TEXT($C$25, "###"))-H24</f>
        <v>1</v>
      </c>
      <c r="I25" s="21">
        <f ca="1">H25/$V$24</f>
        <v>2.1739130434782608E-2</v>
      </c>
      <c r="J25" s="20">
        <f ca="1">QUARTILE(INDIRECT(Y24),2)</f>
        <v>8.8888888888888893</v>
      </c>
      <c r="K25" s="3">
        <f ca="1">COUNTIF(INDIRECT($Y$24), "&lt;"&amp;TEXT($C$25, "###"))-K24</f>
        <v>0</v>
      </c>
      <c r="L25" s="21">
        <f ca="1">K25/$V$24</f>
        <v>0</v>
      </c>
      <c r="M25" s="20">
        <f ca="1">QUARTILE(INDIRECT(Z24),2)</f>
        <v>6.8888888888888893</v>
      </c>
      <c r="N25" s="3">
        <f ca="1">COUNTIF(INDIRECT($Z$24), "&lt;"&amp;TEXT($C$25, "###"))-N24</f>
        <v>4</v>
      </c>
      <c r="O25" s="21">
        <f ca="1">N25/$V$24</f>
        <v>8.6956521739130432E-2</v>
      </c>
      <c r="P25" s="20">
        <f ca="1">QUARTILE(INDIRECT(AA24),2)</f>
        <v>6.7692307692307692</v>
      </c>
      <c r="Q25" s="3">
        <f ca="1">COUNTIF(INDIRECT($AA$24), "&lt;"&amp;TEXT($C$25, "###"))-Q24</f>
        <v>5</v>
      </c>
      <c r="R25" s="21">
        <f ca="1">Q25/$V$24</f>
        <v>0.10869565217391304</v>
      </c>
    </row>
    <row r="26" spans="1:59">
      <c r="A26" s="2" t="s">
        <v>22</v>
      </c>
      <c r="B26" s="3" t="s">
        <v>3</v>
      </c>
      <c r="C26" s="3">
        <v>7</v>
      </c>
      <c r="D26" s="20">
        <f ca="1">QUARTILE(INDIRECT(W24),3)</f>
        <v>8.3414634146341466</v>
      </c>
      <c r="E26" s="3">
        <f ca="1">COUNTIF(INDIRECT($W$24), "&lt;"&amp;TEXT($C$26, "###"))-(E25+E24)</f>
        <v>19</v>
      </c>
      <c r="F26" s="21">
        <f ca="1">E26/$V$24</f>
        <v>0.41304347826086957</v>
      </c>
      <c r="G26" s="20">
        <f ca="1">QUARTILE(INDIRECT(X24),3)</f>
        <v>8.5749999999999993</v>
      </c>
      <c r="H26" s="3">
        <f ca="1">COUNTIF(INDIRECT($X$24), "&lt;"&amp;TEXT($C$26, "###"))-(H25+H24)</f>
        <v>12</v>
      </c>
      <c r="I26" s="21">
        <f ca="1">H26/$V$24</f>
        <v>0.2608695652173913</v>
      </c>
      <c r="J26" s="20">
        <f ca="1">QUARTILE(INDIRECT(Y24),3)</f>
        <v>9.4444444444444446</v>
      </c>
      <c r="K26" s="3">
        <f ca="1">COUNTIF(INDIRECT($Y$24), "&lt;"&amp;TEXT($C$26, "###"))-(K25+K24)</f>
        <v>4</v>
      </c>
      <c r="L26" s="21">
        <f ca="1">K26/$V$24</f>
        <v>8.6956521739130432E-2</v>
      </c>
      <c r="M26" s="20">
        <f ca="1">QUARTILE(INDIRECT(Z24),3)</f>
        <v>8.4166666666666679</v>
      </c>
      <c r="N26" s="3">
        <f ca="1">COUNTIF(INDIRECT($Z$24), "&lt;"&amp;TEXT($C$26, "###"))-(N25+N24)</f>
        <v>17</v>
      </c>
      <c r="O26" s="21">
        <f ca="1">N26/$V$24</f>
        <v>0.36956521739130432</v>
      </c>
      <c r="P26" s="20">
        <f ca="1">QUARTILE(INDIRECT(AA24),3)</f>
        <v>8.3461538461538467</v>
      </c>
      <c r="Q26" s="3">
        <f ca="1">COUNTIF(INDIRECT($AA$24), "&lt;"&amp;TEXT($C$26, "###"))-(Q25+Q24)</f>
        <v>13</v>
      </c>
      <c r="R26" s="21">
        <f ca="1">Q26/$V$24</f>
        <v>0.28260869565217389</v>
      </c>
    </row>
    <row r="27" spans="1:59">
      <c r="A27" s="2" t="s">
        <v>23</v>
      </c>
      <c r="B27" s="3" t="s">
        <v>4</v>
      </c>
      <c r="C27" s="3">
        <v>10</v>
      </c>
      <c r="D27" s="20">
        <f ca="1">QUARTILE(INDIRECT(W24),4)</f>
        <v>9.4878048780487809</v>
      </c>
      <c r="E27" s="3">
        <f ca="1">COUNTIF(INDIRECT($W$24), "&gt;"&amp;TEXT($C$26, "###"))</f>
        <v>24</v>
      </c>
      <c r="F27" s="21">
        <f ca="1">E27/$V$24</f>
        <v>0.52173913043478259</v>
      </c>
      <c r="G27" s="20">
        <f ca="1">QUARTILE(INDIRECT(X24),4)</f>
        <v>9.6</v>
      </c>
      <c r="H27" s="3">
        <f ca="1">COUNTIF(INDIRECT($X$24), "&gt;="&amp;TEXT($C$26, "###"))</f>
        <v>32</v>
      </c>
      <c r="I27" s="21">
        <f ca="1">H27/$V$24</f>
        <v>0.69565217391304346</v>
      </c>
      <c r="J27" s="20">
        <f ca="1">QUARTILE(INDIRECT(Y24),4)</f>
        <v>10</v>
      </c>
      <c r="K27" s="3">
        <f ca="1">COUNTIF(INDIRECT($Y$24), "&gt;="&amp;TEXT($C$26, "###"))</f>
        <v>37</v>
      </c>
      <c r="L27" s="21">
        <f ca="1">K27/$V$24</f>
        <v>0.80434782608695654</v>
      </c>
      <c r="M27" s="20">
        <f ca="1">QUARTILE(INDIRECT(Z24),4)</f>
        <v>10</v>
      </c>
      <c r="N27" s="3">
        <f ca="1">COUNTIF(INDIRECT($Z$24), "&gt;="&amp;TEXT($C$26, "###"))</f>
        <v>22</v>
      </c>
      <c r="O27" s="21">
        <f ca="1">N27/$V$24</f>
        <v>0.47826086956521741</v>
      </c>
      <c r="P27" s="20">
        <f ca="1">QUARTILE(INDIRECT(AA24),4)</f>
        <v>9.6923076923076916</v>
      </c>
      <c r="Q27" s="3">
        <f ca="1">COUNTIF(INDIRECT($AA$24), "&gt;="&amp;TEXT($C$26, "###"))</f>
        <v>21</v>
      </c>
      <c r="R27" s="21">
        <f ca="1">Q27/$V$24</f>
        <v>0.45652173913043476</v>
      </c>
      <c r="AZ27" s="4"/>
      <c r="BA27" s="4"/>
      <c r="BB27" s="4"/>
      <c r="BC27" s="4"/>
      <c r="BD27" s="4"/>
      <c r="BE27" s="4"/>
      <c r="BF27" s="4"/>
      <c r="BG27" s="4"/>
    </row>
    <row r="28" spans="1:59" ht="15">
      <c r="A28"/>
      <c r="C28"/>
      <c r="D28" s="24"/>
      <c r="E28" s="14"/>
      <c r="F28" s="14">
        <f ca="1">SUM(E24:E27)</f>
        <v>46</v>
      </c>
      <c r="G28" s="14"/>
      <c r="H28" s="14"/>
      <c r="I28" s="14">
        <f ca="1">SUM(H24:H27)</f>
        <v>46</v>
      </c>
      <c r="J28" s="14"/>
      <c r="K28" s="14"/>
      <c r="L28" s="14">
        <f ca="1">SUM(K24:K27)</f>
        <v>46</v>
      </c>
      <c r="M28" s="14"/>
      <c r="N28" s="14"/>
      <c r="O28" s="14">
        <f ca="1">SUM(N24:N27)</f>
        <v>46</v>
      </c>
      <c r="P28" s="14"/>
      <c r="Q28" s="14"/>
      <c r="R28" s="14">
        <f ca="1">SUM(Q24:Q27)</f>
        <v>46</v>
      </c>
    </row>
    <row r="29" spans="1:59" ht="15">
      <c r="A29" s="25"/>
      <c r="B29" s="11"/>
      <c r="C29" s="26"/>
      <c r="D29" s="194" t="s">
        <v>24</v>
      </c>
      <c r="E29" s="195"/>
      <c r="F29" s="196"/>
      <c r="G29" s="197" t="str">
        <f>B19</f>
        <v>KPI 1</v>
      </c>
      <c r="H29" s="195"/>
      <c r="I29" s="196"/>
      <c r="J29" s="197" t="str">
        <f>B20</f>
        <v>KPI 2</v>
      </c>
      <c r="K29" s="195"/>
      <c r="L29" s="196"/>
      <c r="M29" s="197" t="str">
        <f>B21</f>
        <v>KPI 3</v>
      </c>
      <c r="N29" s="198"/>
      <c r="O29" s="199"/>
      <c r="P29" s="197" t="str">
        <f>B22</f>
        <v>KPI 4</v>
      </c>
      <c r="Q29" s="198"/>
      <c r="R29" s="199"/>
      <c r="T29" s="27" t="s">
        <v>15</v>
      </c>
      <c r="U29" s="28" t="s">
        <v>16</v>
      </c>
      <c r="V29" s="28" t="s">
        <v>17</v>
      </c>
      <c r="W29" s="29" t="s">
        <v>18</v>
      </c>
    </row>
    <row r="30" spans="1:59">
      <c r="A30" s="30"/>
      <c r="B30" s="13"/>
      <c r="C30" s="31"/>
      <c r="D30" s="32" t="s">
        <v>25</v>
      </c>
      <c r="E30" s="33">
        <f>SUM(C19:C22)</f>
        <v>41</v>
      </c>
      <c r="F30" s="34"/>
      <c r="G30" s="32" t="s">
        <v>25</v>
      </c>
      <c r="H30" s="33">
        <f>C19</f>
        <v>10</v>
      </c>
      <c r="I30" s="34"/>
      <c r="J30" s="32" t="s">
        <v>25</v>
      </c>
      <c r="K30" s="33">
        <f>C20</f>
        <v>9</v>
      </c>
      <c r="L30" s="34"/>
      <c r="M30" s="32" t="s">
        <v>25</v>
      </c>
      <c r="N30" s="33">
        <f>C21</f>
        <v>9</v>
      </c>
      <c r="O30" s="34"/>
      <c r="P30" s="32" t="s">
        <v>25</v>
      </c>
      <c r="Q30" s="33">
        <f>C22</f>
        <v>13</v>
      </c>
      <c r="R30" s="34"/>
      <c r="T30" s="30"/>
      <c r="U30" s="13"/>
      <c r="V30" s="13"/>
      <c r="W30" s="31"/>
    </row>
    <row r="31" spans="1:59">
      <c r="A31" s="35" t="s">
        <v>26</v>
      </c>
      <c r="B31" s="36" t="s">
        <v>27</v>
      </c>
      <c r="C31" s="36" t="s">
        <v>28</v>
      </c>
      <c r="D31" s="37" t="s">
        <v>29</v>
      </c>
      <c r="E31" s="37" t="s">
        <v>30</v>
      </c>
      <c r="F31" s="38" t="s">
        <v>31</v>
      </c>
      <c r="G31" s="37" t="s">
        <v>29</v>
      </c>
      <c r="H31" s="37" t="s">
        <v>30</v>
      </c>
      <c r="I31" s="38" t="s">
        <v>31</v>
      </c>
      <c r="J31" s="37" t="s">
        <v>29</v>
      </c>
      <c r="K31" s="37" t="s">
        <v>30</v>
      </c>
      <c r="L31" s="38" t="s">
        <v>31</v>
      </c>
      <c r="M31" s="37" t="s">
        <v>29</v>
      </c>
      <c r="N31" s="37" t="s">
        <v>30</v>
      </c>
      <c r="O31" s="38" t="s">
        <v>31</v>
      </c>
      <c r="P31" s="37" t="s">
        <v>29</v>
      </c>
      <c r="Q31" s="37" t="s">
        <v>30</v>
      </c>
      <c r="R31" s="38" t="s">
        <v>31</v>
      </c>
      <c r="T31" s="30"/>
      <c r="U31" s="13"/>
      <c r="V31" s="13"/>
      <c r="W31" s="31"/>
    </row>
    <row r="32" spans="1:59">
      <c r="A32" s="39" t="str">
        <f>[1]Dati!$A21</f>
        <v>Avvocatura Generale dello Stato</v>
      </c>
      <c r="B32" s="40">
        <f>[1]Dati!$B21</f>
        <v>57</v>
      </c>
      <c r="C32" s="40">
        <f>[1]Dati!$C21</f>
        <v>1221</v>
      </c>
      <c r="D32" s="41">
        <f>'[1]Quesiti x SI'!$AV5/E$30</f>
        <v>5.4878048780487809</v>
      </c>
      <c r="E32" s="42" t="str">
        <f t="shared" ref="E32:E77" ca="1" si="0">IF(D32&gt;=D$26,"Primo",IF(AND(D32&gt;=D$25, D32&lt;D$26), "Secondo", IF(AND(D32&gt;=D$24,D32 &lt; D$25), "Terzo", "Quarto")))</f>
        <v>Quarto</v>
      </c>
      <c r="F32" s="43" t="str">
        <f>IF(D32&gt;=$C$26,$B$27,IF(AND(D32&gt;=$C$25, D32&lt;$C$26), $B$26, IF(AND(D32&gt;=$C$24,D32 &lt; $C$25), $B$25, $B$24)))</f>
        <v>Medio</v>
      </c>
      <c r="G32" s="41">
        <f>'[1]Quesiti x SI'!$M5/H$30</f>
        <v>5.4</v>
      </c>
      <c r="H32" s="42" t="str">
        <f t="shared" ref="H32:H77" ca="1" si="1">IF(G32&gt;=G$26,"Primo",IF(AND(G32&gt;=G$25, G32&lt;G$26), "Secondo", IF(AND(G32&gt;=G$24,G32 &lt; G$25), "Terzo", "Quarto")))</f>
        <v>Quarto</v>
      </c>
      <c r="I32" s="43" t="str">
        <f>IF(G32&gt;=$C$26,$B$27,IF(AND(G32&gt;=$C$25, G32&lt;$C$26), $B$26, IF(AND(G32&gt;=$C$24,G32 &lt; $C$25), $B$25, $B$24)))</f>
        <v>Medio</v>
      </c>
      <c r="J32" s="41">
        <f>'[1]Quesiti x SI'!$W5/K$30</f>
        <v>3.4444444444444446</v>
      </c>
      <c r="K32" s="42" t="str">
        <f t="shared" ref="K32:K77" ca="1" si="2">IF(J32&gt;=J$26,"Primo",IF(AND(J32&gt;=J$25, J32&lt;J$26), "Secondo", IF(AND(J32&gt;=J$24,J32 &lt; J$25), "Terzo", "Quarto")))</f>
        <v>Quarto</v>
      </c>
      <c r="L32" s="43" t="str">
        <f>IF(J32&gt;=$C$26,$B$27,IF(AND(J32&gt;=$C$25, J32&lt;$C$26), $B$26, IF(AND(J32&gt;=$C$24,J32 &lt; $C$25), $B$25, $B$24)))</f>
        <v>Scarso</v>
      </c>
      <c r="M32" s="41">
        <f>'[1]Quesiti x SI'!$AG5/N$30</f>
        <v>5.5555555555555554</v>
      </c>
      <c r="N32" s="42" t="str">
        <f t="shared" ref="N32:N77" ca="1" si="3">IF(M32&gt;=M$26,"Primo",IF(AND(M32&gt;=M$25, M32&lt;M$26), "Secondo", IF(AND(M32&gt;=M$24,M32 &lt; M$25), "Terzo", "Quarto")))</f>
        <v>Terzo</v>
      </c>
      <c r="O32" s="43" t="str">
        <f>IF(M32&gt;=$C$26,$B$27,IF(AND(M32&gt;=$C$25, M32&lt;$C$26), $B$26, IF(AND(M32&gt;=$C$24,M32 &lt; $C$25), $B$25, $B$24)))</f>
        <v>Medio</v>
      </c>
      <c r="P32" s="41">
        <f>'[1]Quesiti x SI'!$AU5/Q$30</f>
        <v>6.9230769230769234</v>
      </c>
      <c r="Q32" s="42" t="str">
        <f t="shared" ref="Q32:Q77" ca="1" si="4">IF(P32&gt;=P$26,"Primo",IF(AND(P32&gt;=P$25, P32&lt;P$26), "Secondo", IF(AND(P32&gt;=P$24,P32 &lt; P$25), "Terzo", "Quarto")))</f>
        <v>Secondo</v>
      </c>
      <c r="R32" s="43" t="str">
        <f>IF(P32&gt;=$C$26,$B$27,IF(AND(P32&gt;=$C$25, P32&lt;$C$26), $B$26, IF(AND(P32&gt;=$C$24,P32 &lt; $C$25), $B$25, $B$24)))</f>
        <v>Medio</v>
      </c>
      <c r="S32" s="2">
        <v>1</v>
      </c>
      <c r="T32" s="41">
        <v>0</v>
      </c>
      <c r="U32" s="44">
        <v>0</v>
      </c>
      <c r="V32" s="45">
        <v>0</v>
      </c>
      <c r="W32" s="44">
        <v>0</v>
      </c>
      <c r="BB32" s="46"/>
    </row>
    <row r="33" spans="1:54">
      <c r="A33" s="30" t="str">
        <f>[1]Dati!$A22</f>
        <v xml:space="preserve">Consiglio di Stato                                                                    </v>
      </c>
      <c r="B33" s="47">
        <f>[1]Dati!$B22</f>
        <v>101</v>
      </c>
      <c r="C33" s="47">
        <f>[1]Dati!$C22</f>
        <v>907</v>
      </c>
      <c r="D33" s="48">
        <f>'[1]Quesiti x SI'!$AV6/E$30</f>
        <v>7.6097560975609753</v>
      </c>
      <c r="E33" s="49" t="str">
        <f t="shared" ca="1" si="0"/>
        <v>Secondo</v>
      </c>
      <c r="F33" s="50" t="str">
        <f>IF(D33&gt;=$C$26,$B$27,IF(AND(D33&gt;=$C$25, D33&lt;$C$26), $B$26, IF(AND(D33&gt;=$C$24,D33 &lt; $C$25), $B$25, $B$24)))</f>
        <v>Alto</v>
      </c>
      <c r="G33" s="48">
        <f>'[1]Quesiti x SI'!$M6/H$30</f>
        <v>9.4</v>
      </c>
      <c r="H33" s="49" t="str">
        <f t="shared" ca="1" si="1"/>
        <v>Primo</v>
      </c>
      <c r="I33" s="50" t="str">
        <f>IF(G33&gt;=$C$26,$B$27,IF(AND(G33&gt;=$C$25, G33&lt;$C$26), $B$26, IF(AND(G33&gt;=$C$24,G33 &lt; $C$25), $B$25, $B$24)))</f>
        <v>Alto</v>
      </c>
      <c r="J33" s="48">
        <f>'[1]Quesiti x SI'!$W6/K$30</f>
        <v>7.2222222222222223</v>
      </c>
      <c r="K33" s="49" t="str">
        <f t="shared" ca="1" si="2"/>
        <v>Quarto</v>
      </c>
      <c r="L33" s="50" t="str">
        <f>IF(J33&gt;=$C$26,$B$27,IF(AND(J33&gt;=$C$25, J33&lt;$C$26), $B$26, IF(AND(J33&gt;=$C$24,J33 &lt; $C$25), $B$25, $B$24)))</f>
        <v>Alto</v>
      </c>
      <c r="M33" s="48">
        <f>'[1]Quesiti x SI'!$AG6/N$30</f>
        <v>3.8888888888888888</v>
      </c>
      <c r="N33" s="49" t="str">
        <f t="shared" ca="1" si="3"/>
        <v>Quarto</v>
      </c>
      <c r="O33" s="50" t="str">
        <f>IF(M33&gt;=$C$26,$B$27,IF(AND(M33&gt;=$C$25, M33&lt;$C$26), $B$26, IF(AND(M33&gt;=$C$24,M33 &lt; $C$25), $B$25, $B$24)))</f>
        <v>Scarso</v>
      </c>
      <c r="P33" s="48">
        <f>'[1]Quesiti x SI'!$AU6/Q$30</f>
        <v>9.0769230769230766</v>
      </c>
      <c r="Q33" s="49" t="str">
        <f t="shared" ca="1" si="4"/>
        <v>Primo</v>
      </c>
      <c r="R33" s="50" t="str">
        <f>IF(P33&gt;=$C$26,$B$27,IF(AND(P33&gt;=$C$25, P33&lt;$C$26), $B$26, IF(AND(P33&gt;=$C$24,P33 &lt; $C$25), $B$25, $B$24)))</f>
        <v>Alto</v>
      </c>
      <c r="S33" s="2">
        <f>S32+1</f>
        <v>2</v>
      </c>
      <c r="T33" s="48">
        <v>0</v>
      </c>
      <c r="U33" s="51">
        <v>1.1111111111111112</v>
      </c>
      <c r="V33" s="52">
        <v>0</v>
      </c>
      <c r="W33" s="51">
        <v>0</v>
      </c>
      <c r="BB33" s="46"/>
    </row>
    <row r="34" spans="1:54">
      <c r="A34" s="30" t="str">
        <f>[1]Dati!$A23</f>
        <v xml:space="preserve">Corte dei conti                                                                                     </v>
      </c>
      <c r="B34" s="47">
        <f>[1]Dati!$B23</f>
        <v>33</v>
      </c>
      <c r="C34" s="47">
        <f>[1]Dati!$C23</f>
        <v>3119</v>
      </c>
      <c r="D34" s="48">
        <f>'[1]Quesiti x SI'!$AV7/E$30</f>
        <v>8.2439024390243905</v>
      </c>
      <c r="E34" s="49" t="str">
        <f t="shared" ca="1" si="0"/>
        <v>Secondo</v>
      </c>
      <c r="F34" s="50" t="str">
        <f t="shared" ref="F34:F77" si="5">IF(D34&gt;=$C$26,$B$27,IF(AND(D34&gt;=$C$25, D34&lt;$C$26), $B$26, IF(AND(D34&gt;=$C$24,D34 &lt; $C$25), $B$25, $B$24)))</f>
        <v>Alto</v>
      </c>
      <c r="G34" s="48">
        <f>'[1]Quesiti x SI'!$M7/H$30</f>
        <v>8.5</v>
      </c>
      <c r="H34" s="49" t="str">
        <f t="shared" ca="1" si="1"/>
        <v>Secondo</v>
      </c>
      <c r="I34" s="50" t="str">
        <f t="shared" ref="I34:I77" si="6">IF(G34&gt;=$C$26,$B$27,IF(AND(G34&gt;=$C$25, G34&lt;$C$26), $B$26, IF(AND(G34&gt;=$C$24,G34 &lt; $C$25), $B$25, $B$24)))</f>
        <v>Alto</v>
      </c>
      <c r="J34" s="48">
        <f>'[1]Quesiti x SI'!$W7/K$30</f>
        <v>9.4444444444444446</v>
      </c>
      <c r="K34" s="49" t="str">
        <f t="shared" ca="1" si="2"/>
        <v>Primo</v>
      </c>
      <c r="L34" s="50" t="str">
        <f t="shared" ref="L34:L77" si="7">IF(J34&gt;=$C$26,$B$27,IF(AND(J34&gt;=$C$25, J34&lt;$C$26), $B$26, IF(AND(J34&gt;=$C$24,J34 &lt; $C$25), $B$25, $B$24)))</f>
        <v>Alto</v>
      </c>
      <c r="M34" s="48">
        <f>'[1]Quesiti x SI'!$AG7/N$30</f>
        <v>7.333333333333333</v>
      </c>
      <c r="N34" s="49" t="str">
        <f t="shared" ca="1" si="3"/>
        <v>Secondo</v>
      </c>
      <c r="O34" s="50" t="str">
        <f t="shared" ref="O34:O77" si="8">IF(M34&gt;=$C$26,$B$27,IF(AND(M34&gt;=$C$25, M34&lt;$C$26), $B$26, IF(AND(M34&gt;=$C$24,M34 &lt; $C$25), $B$25, $B$24)))</f>
        <v>Alto</v>
      </c>
      <c r="P34" s="48">
        <f>'[1]Quesiti x SI'!$AU7/Q$30</f>
        <v>7.8461538461538458</v>
      </c>
      <c r="Q34" s="49" t="str">
        <f t="shared" ca="1" si="4"/>
        <v>Secondo</v>
      </c>
      <c r="R34" s="50" t="str">
        <f t="shared" ref="R34:R77" si="9">IF(P34&gt;=$C$26,$B$27,IF(AND(P34&gt;=$C$25, P34&lt;$C$26), $B$26, IF(AND(P34&gt;=$C$24,P34 &lt; $C$25), $B$25, $B$24)))</f>
        <v>Alto</v>
      </c>
      <c r="S34" s="2">
        <f t="shared" ref="S34:S77" si="10">S33+1</f>
        <v>3</v>
      </c>
      <c r="T34" s="48">
        <v>0</v>
      </c>
      <c r="U34" s="51">
        <v>1.1111111111111112</v>
      </c>
      <c r="V34" s="52">
        <v>0.22222222222222221</v>
      </c>
      <c r="W34" s="51">
        <v>0</v>
      </c>
      <c r="BB34" s="46"/>
    </row>
    <row r="35" spans="1:54">
      <c r="A35" s="30" t="str">
        <f>[1]Dati!$A24</f>
        <v xml:space="preserve">Presidenza del Consiglio dei ministri                     </v>
      </c>
      <c r="B35" s="47">
        <f>[1]Dati!$B24</f>
        <v>22</v>
      </c>
      <c r="C35" s="47">
        <f>[1]Dati!$C24</f>
        <v>1977</v>
      </c>
      <c r="D35" s="48">
        <f>'[1]Quesiti x SI'!$AV8/E$30</f>
        <v>6.6341463414634143</v>
      </c>
      <c r="E35" s="49" t="str">
        <f t="shared" ca="1" si="0"/>
        <v>Terzo</v>
      </c>
      <c r="F35" s="50" t="str">
        <f t="shared" si="5"/>
        <v>Medio</v>
      </c>
      <c r="G35" s="48">
        <f>'[1]Quesiti x SI'!$M8/H$30</f>
        <v>7.7</v>
      </c>
      <c r="H35" s="49" t="str">
        <f t="shared" ca="1" si="1"/>
        <v>Terzo</v>
      </c>
      <c r="I35" s="50" t="str">
        <f t="shared" si="6"/>
        <v>Alto</v>
      </c>
      <c r="J35" s="48">
        <f>'[1]Quesiti x SI'!$W8/K$30</f>
        <v>8.8888888888888893</v>
      </c>
      <c r="K35" s="49" t="str">
        <f t="shared" ca="1" si="2"/>
        <v>Secondo</v>
      </c>
      <c r="L35" s="50" t="str">
        <f t="shared" si="7"/>
        <v>Alto</v>
      </c>
      <c r="M35" s="48">
        <f>'[1]Quesiti x SI'!$AG8/N$30</f>
        <v>4.7777777777777777</v>
      </c>
      <c r="N35" s="49" t="str">
        <f t="shared" ca="1" si="3"/>
        <v>Quarto</v>
      </c>
      <c r="O35" s="50" t="str">
        <f t="shared" si="8"/>
        <v>Basso</v>
      </c>
      <c r="P35" s="48">
        <f>'[1]Quesiti x SI'!$AU8/Q$30</f>
        <v>5.5384615384615383</v>
      </c>
      <c r="Q35" s="49" t="str">
        <f t="shared" ca="1" si="4"/>
        <v>Terzo</v>
      </c>
      <c r="R35" s="50" t="str">
        <f t="shared" si="9"/>
        <v>Medio</v>
      </c>
      <c r="S35" s="2">
        <f t="shared" si="10"/>
        <v>4</v>
      </c>
      <c r="T35" s="48">
        <v>0.8</v>
      </c>
      <c r="U35" s="51">
        <v>1.1111111111111112</v>
      </c>
      <c r="V35" s="52">
        <v>0.22222222222222221</v>
      </c>
      <c r="W35" s="51">
        <v>0.15384615384615385</v>
      </c>
      <c r="BB35" s="46"/>
    </row>
    <row r="36" spans="1:54">
      <c r="A36" s="30" t="str">
        <f>[1]Dati!$A25</f>
        <v xml:space="preserve">Ministero degli affari esteri                                           </v>
      </c>
      <c r="B36" s="47">
        <f>[1]Dati!$B25</f>
        <v>8</v>
      </c>
      <c r="C36" s="47">
        <f>[1]Dati!$C25</f>
        <v>5166</v>
      </c>
      <c r="D36" s="48">
        <f>'[1]Quesiti x SI'!$AV9/E$30</f>
        <v>6.6097560975609753</v>
      </c>
      <c r="E36" s="49" t="str">
        <f t="shared" ca="1" si="0"/>
        <v>Terzo</v>
      </c>
      <c r="F36" s="50" t="str">
        <f t="shared" si="5"/>
        <v>Medio</v>
      </c>
      <c r="G36" s="48">
        <f>'[1]Quesiti x SI'!$M9/H$30</f>
        <v>9.1999999999999993</v>
      </c>
      <c r="H36" s="49" t="str">
        <f t="shared" ca="1" si="1"/>
        <v>Primo</v>
      </c>
      <c r="I36" s="50" t="str">
        <f t="shared" si="6"/>
        <v>Alto</v>
      </c>
      <c r="J36" s="48">
        <f>'[1]Quesiti x SI'!$W9/K$30</f>
        <v>8.4444444444444446</v>
      </c>
      <c r="K36" s="49" t="str">
        <f t="shared" ca="1" si="2"/>
        <v>Terzo</v>
      </c>
      <c r="L36" s="50" t="str">
        <f t="shared" si="7"/>
        <v>Alto</v>
      </c>
      <c r="M36" s="48">
        <f>'[1]Quesiti x SI'!$AG9/N$30</f>
        <v>4.7777777777777777</v>
      </c>
      <c r="N36" s="49" t="str">
        <f t="shared" ca="1" si="3"/>
        <v>Quarto</v>
      </c>
      <c r="O36" s="50" t="str">
        <f t="shared" si="8"/>
        <v>Basso</v>
      </c>
      <c r="P36" s="48">
        <f>'[1]Quesiti x SI'!$AU9/Q$30</f>
        <v>4.615384615384615</v>
      </c>
      <c r="Q36" s="49" t="str">
        <f t="shared" ca="1" si="4"/>
        <v>Quarto</v>
      </c>
      <c r="R36" s="50" t="str">
        <f t="shared" si="9"/>
        <v>Basso</v>
      </c>
      <c r="S36" s="2">
        <f t="shared" si="10"/>
        <v>5</v>
      </c>
      <c r="T36" s="48">
        <v>1</v>
      </c>
      <c r="U36" s="51">
        <v>2.6666666666666665</v>
      </c>
      <c r="V36" s="52">
        <v>0.22222222222222221</v>
      </c>
      <c r="W36" s="51">
        <v>0.15384615384615385</v>
      </c>
      <c r="BB36" s="46"/>
    </row>
    <row r="37" spans="1:54">
      <c r="A37" s="30" t="str">
        <f>[1]Dati!$A26</f>
        <v>Ministero dell'ambiente e della tutela del territorio e del mare</v>
      </c>
      <c r="B37" s="47">
        <f>[1]Dati!$B26</f>
        <v>102</v>
      </c>
      <c r="C37" s="47">
        <f>[1]Dati!$C26</f>
        <v>661</v>
      </c>
      <c r="D37" s="48">
        <f>'[1]Quesiti x SI'!$AV10/E$30</f>
        <v>6.4634146341463419</v>
      </c>
      <c r="E37" s="49" t="str">
        <f t="shared" ca="1" si="0"/>
        <v>Terzo</v>
      </c>
      <c r="F37" s="50" t="str">
        <f t="shared" si="5"/>
        <v>Medio</v>
      </c>
      <c r="G37" s="48">
        <f>'[1]Quesiti x SI'!$M10/H$30</f>
        <v>6.7</v>
      </c>
      <c r="H37" s="49" t="str">
        <f t="shared" ca="1" si="1"/>
        <v>Terzo</v>
      </c>
      <c r="I37" s="50" t="str">
        <f t="shared" si="6"/>
        <v>Medio</v>
      </c>
      <c r="J37" s="48">
        <f>'[1]Quesiti x SI'!$W10/K$30</f>
        <v>7.333333333333333</v>
      </c>
      <c r="K37" s="49" t="str">
        <f t="shared" ca="1" si="2"/>
        <v>Quarto</v>
      </c>
      <c r="L37" s="50" t="str">
        <f t="shared" si="7"/>
        <v>Alto</v>
      </c>
      <c r="M37" s="48">
        <f>'[1]Quesiti x SI'!$AG10/N$30</f>
        <v>6.666666666666667</v>
      </c>
      <c r="N37" s="49" t="str">
        <f t="shared" ca="1" si="3"/>
        <v>Terzo</v>
      </c>
      <c r="O37" s="50" t="str">
        <f t="shared" si="8"/>
        <v>Medio</v>
      </c>
      <c r="P37" s="48">
        <f>'[1]Quesiti x SI'!$AU10/Q$30</f>
        <v>5.5384615384615383</v>
      </c>
      <c r="Q37" s="49" t="str">
        <f t="shared" ca="1" si="4"/>
        <v>Terzo</v>
      </c>
      <c r="R37" s="50" t="str">
        <f t="shared" si="9"/>
        <v>Medio</v>
      </c>
      <c r="S37" s="2">
        <f t="shared" si="10"/>
        <v>6</v>
      </c>
      <c r="T37" s="48">
        <v>1.8</v>
      </c>
      <c r="U37" s="51">
        <v>3</v>
      </c>
      <c r="V37" s="52">
        <v>2</v>
      </c>
      <c r="W37" s="51">
        <v>0.15384615384615385</v>
      </c>
      <c r="BB37" s="46"/>
    </row>
    <row r="38" spans="1:54">
      <c r="A38" s="30" t="str">
        <f>[1]Dati!$A27</f>
        <v>Ministero dello sviluppo economico</v>
      </c>
      <c r="B38" s="47">
        <f>[1]Dati!$B27</f>
        <v>103</v>
      </c>
      <c r="C38" s="47">
        <f>[1]Dati!$C27</f>
        <v>1928</v>
      </c>
      <c r="D38" s="48">
        <f>'[1]Quesiti x SI'!$AV11/E$30</f>
        <v>6.3170731707317076</v>
      </c>
      <c r="E38" s="49" t="str">
        <f t="shared" ca="1" si="0"/>
        <v>Terzo</v>
      </c>
      <c r="F38" s="50" t="str">
        <f t="shared" si="5"/>
        <v>Medio</v>
      </c>
      <c r="G38" s="48">
        <f>'[1]Quesiti x SI'!$M11/H$30</f>
        <v>8</v>
      </c>
      <c r="H38" s="49" t="str">
        <f t="shared" ca="1" si="1"/>
        <v>Secondo</v>
      </c>
      <c r="I38" s="50" t="str">
        <f t="shared" si="6"/>
        <v>Alto</v>
      </c>
      <c r="J38" s="48">
        <f>'[1]Quesiti x SI'!$W11/K$30</f>
        <v>7.7777777777777777</v>
      </c>
      <c r="K38" s="49" t="str">
        <f t="shared" ca="1" si="2"/>
        <v>Terzo</v>
      </c>
      <c r="L38" s="50" t="str">
        <f t="shared" si="7"/>
        <v>Alto</v>
      </c>
      <c r="M38" s="48">
        <f>'[1]Quesiti x SI'!$AG11/N$30</f>
        <v>5.8888888888888893</v>
      </c>
      <c r="N38" s="49" t="str">
        <f t="shared" ca="1" si="3"/>
        <v>Terzo</v>
      </c>
      <c r="O38" s="50" t="str">
        <f t="shared" si="8"/>
        <v>Medio</v>
      </c>
      <c r="P38" s="48">
        <f>'[1]Quesiti x SI'!$AU11/Q$30</f>
        <v>4.3076923076923075</v>
      </c>
      <c r="Q38" s="49" t="str">
        <f t="shared" ca="1" si="4"/>
        <v>Quarto</v>
      </c>
      <c r="R38" s="50" t="str">
        <f t="shared" si="9"/>
        <v>Basso</v>
      </c>
      <c r="S38" s="2">
        <f t="shared" si="10"/>
        <v>7</v>
      </c>
      <c r="T38" s="48">
        <v>4.4000000000000004</v>
      </c>
      <c r="U38" s="51">
        <v>3.6666666666666665</v>
      </c>
      <c r="V38" s="52">
        <v>2.8888888888888888</v>
      </c>
      <c r="W38" s="51">
        <v>0.15384615384615385</v>
      </c>
      <c r="BB38" s="46"/>
    </row>
    <row r="39" spans="1:54">
      <c r="A39" s="30" t="str">
        <f>[1]Dati!$A28</f>
        <v xml:space="preserve">Ministero per i beni e le attività culturali                                                     </v>
      </c>
      <c r="B39" s="47">
        <f>[1]Dati!$B28</f>
        <v>3</v>
      </c>
      <c r="C39" s="47">
        <f>[1]Dati!$C28</f>
        <v>19996</v>
      </c>
      <c r="D39" s="48">
        <f>'[1]Quesiti x SI'!$AV12/E$30</f>
        <v>0.34146341463414637</v>
      </c>
      <c r="E39" s="49" t="str">
        <f t="shared" ca="1" si="0"/>
        <v>Quarto</v>
      </c>
      <c r="F39" s="50" t="str">
        <f t="shared" si="5"/>
        <v>Scarso</v>
      </c>
      <c r="G39" s="48">
        <f>'[1]Quesiti x SI'!$M12/H$30</f>
        <v>0</v>
      </c>
      <c r="H39" s="49" t="str">
        <f t="shared" ca="1" si="1"/>
        <v>Quarto</v>
      </c>
      <c r="I39" s="50" t="str">
        <f t="shared" si="6"/>
        <v>Scarso</v>
      </c>
      <c r="J39" s="48">
        <f>'[1]Quesiti x SI'!$W12/K$30</f>
        <v>1.1111111111111112</v>
      </c>
      <c r="K39" s="49" t="str">
        <f t="shared" ca="1" si="2"/>
        <v>Quarto</v>
      </c>
      <c r="L39" s="50" t="str">
        <f t="shared" si="7"/>
        <v>Scarso</v>
      </c>
      <c r="M39" s="48">
        <f>'[1]Quesiti x SI'!$AG12/N$30</f>
        <v>0.22222222222222221</v>
      </c>
      <c r="N39" s="49" t="str">
        <f t="shared" ca="1" si="3"/>
        <v>Quarto</v>
      </c>
      <c r="O39" s="50" t="str">
        <f t="shared" si="8"/>
        <v>Scarso</v>
      </c>
      <c r="P39" s="48">
        <f>'[1]Quesiti x SI'!$AU12/Q$30</f>
        <v>0.15384615384615385</v>
      </c>
      <c r="Q39" s="49" t="str">
        <f t="shared" ca="1" si="4"/>
        <v>Quarto</v>
      </c>
      <c r="R39" s="50" t="str">
        <f t="shared" si="9"/>
        <v>Scarso</v>
      </c>
      <c r="S39" s="2">
        <f t="shared" si="10"/>
        <v>8</v>
      </c>
      <c r="T39" s="48">
        <v>4.5999999999999996</v>
      </c>
      <c r="U39" s="51">
        <v>3.8888888888888888</v>
      </c>
      <c r="V39" s="52">
        <v>2.8888888888888888</v>
      </c>
      <c r="W39" s="51">
        <v>0.61538461538461542</v>
      </c>
      <c r="BB39" s="46"/>
    </row>
    <row r="40" spans="1:54">
      <c r="A40" s="30" t="str">
        <f>[1]Dati!$A29</f>
        <v>Ministero della difesa</v>
      </c>
      <c r="B40" s="47">
        <f>[1]Dati!$B29</f>
        <v>7</v>
      </c>
      <c r="C40" s="47">
        <f>[1]Dati!$C29</f>
        <v>227722</v>
      </c>
      <c r="D40" s="48">
        <f>'[1]Quesiti x SI'!$AV13/E$30</f>
        <v>7.2926829268292686</v>
      </c>
      <c r="E40" s="49" t="str">
        <f t="shared" ca="1" si="0"/>
        <v>Secondo</v>
      </c>
      <c r="F40" s="50" t="str">
        <f t="shared" si="5"/>
        <v>Alto</v>
      </c>
      <c r="G40" s="48">
        <f>'[1]Quesiti x SI'!$M13/H$30</f>
        <v>7.8</v>
      </c>
      <c r="H40" s="49" t="str">
        <f t="shared" ca="1" si="1"/>
        <v>Terzo</v>
      </c>
      <c r="I40" s="50" t="str">
        <f t="shared" si="6"/>
        <v>Alto</v>
      </c>
      <c r="J40" s="48">
        <f>'[1]Quesiti x SI'!$W13/K$30</f>
        <v>7.4444444444444446</v>
      </c>
      <c r="K40" s="49" t="str">
        <f t="shared" ca="1" si="2"/>
        <v>Terzo</v>
      </c>
      <c r="L40" s="50" t="str">
        <f t="shared" si="7"/>
        <v>Alto</v>
      </c>
      <c r="M40" s="48">
        <f>'[1]Quesiti x SI'!$AG13/N$30</f>
        <v>4.666666666666667</v>
      </c>
      <c r="N40" s="49" t="str">
        <f t="shared" ca="1" si="3"/>
        <v>Quarto</v>
      </c>
      <c r="O40" s="50" t="str">
        <f t="shared" si="8"/>
        <v>Basso</v>
      </c>
      <c r="P40" s="48">
        <f>'[1]Quesiti x SI'!$AU13/Q$30</f>
        <v>8.615384615384615</v>
      </c>
      <c r="Q40" s="49" t="str">
        <f t="shared" ca="1" si="4"/>
        <v>Primo</v>
      </c>
      <c r="R40" s="50" t="str">
        <f t="shared" si="9"/>
        <v>Alto</v>
      </c>
      <c r="S40" s="2">
        <f t="shared" si="10"/>
        <v>9</v>
      </c>
      <c r="T40" s="48">
        <v>4.8</v>
      </c>
      <c r="U40" s="51">
        <v>4</v>
      </c>
      <c r="V40" s="52">
        <v>3.6666666666666665</v>
      </c>
      <c r="W40" s="51">
        <v>1.0769230769230769</v>
      </c>
      <c r="BB40" s="46"/>
    </row>
    <row r="41" spans="1:54">
      <c r="A41" s="30" t="str">
        <f>[1]Dati!$A30</f>
        <v>Stato Maggiore Difesa</v>
      </c>
      <c r="B41" s="47">
        <f>[1]Dati!$B30</f>
        <v>303</v>
      </c>
      <c r="C41" s="47">
        <f>[1]Dati!$C30</f>
        <v>1000</v>
      </c>
      <c r="D41" s="48">
        <f>'[1]Quesiti x SI'!$AV14/E$30</f>
        <v>4</v>
      </c>
      <c r="E41" s="49" t="str">
        <f t="shared" ca="1" si="0"/>
        <v>Quarto</v>
      </c>
      <c r="F41" s="50" t="str">
        <f t="shared" si="5"/>
        <v>Basso</v>
      </c>
      <c r="G41" s="48">
        <f>'[1]Quesiti x SI'!$M14/H$30</f>
        <v>4.4000000000000004</v>
      </c>
      <c r="H41" s="49" t="str">
        <f t="shared" ca="1" si="1"/>
        <v>Quarto</v>
      </c>
      <c r="I41" s="50" t="str">
        <f t="shared" si="6"/>
        <v>Basso</v>
      </c>
      <c r="J41" s="48">
        <f>'[1]Quesiti x SI'!$W14/K$30</f>
        <v>8.4444444444444446</v>
      </c>
      <c r="K41" s="49" t="str">
        <f t="shared" ca="1" si="2"/>
        <v>Terzo</v>
      </c>
      <c r="L41" s="50" t="str">
        <f t="shared" si="7"/>
        <v>Alto</v>
      </c>
      <c r="M41" s="48">
        <f>'[1]Quesiti x SI'!$AG14/N$30</f>
        <v>4.666666666666667</v>
      </c>
      <c r="N41" s="49" t="str">
        <f t="shared" ca="1" si="3"/>
        <v>Quarto</v>
      </c>
      <c r="O41" s="50" t="str">
        <f t="shared" si="8"/>
        <v>Basso</v>
      </c>
      <c r="P41" s="48">
        <f>'[1]Quesiti x SI'!$AU14/Q$30</f>
        <v>0.15384615384615385</v>
      </c>
      <c r="Q41" s="49" t="str">
        <f t="shared" ca="1" si="4"/>
        <v>Quarto</v>
      </c>
      <c r="R41" s="50" t="str">
        <f t="shared" si="9"/>
        <v>Scarso</v>
      </c>
      <c r="S41" s="2">
        <f t="shared" si="10"/>
        <v>10</v>
      </c>
      <c r="T41" s="48">
        <v>5</v>
      </c>
      <c r="U41" s="51">
        <v>4.333333333333333</v>
      </c>
      <c r="V41" s="52">
        <v>3.6666666666666665</v>
      </c>
      <c r="W41" s="51">
        <v>2.4615384615384617</v>
      </c>
      <c r="BB41" s="46"/>
    </row>
    <row r="42" spans="1:54">
      <c r="A42" s="30" t="str">
        <f>[1]Dati!$A31</f>
        <v>Stato Maggiore Esercito</v>
      </c>
      <c r="B42" s="47">
        <f>[1]Dati!$B31</f>
        <v>301</v>
      </c>
      <c r="C42" s="47">
        <f>[1]Dati!$C31</f>
        <v>1000</v>
      </c>
      <c r="D42" s="48">
        <f>'[1]Quesiti x SI'!$AV15/E$30</f>
        <v>5.9268292682926829</v>
      </c>
      <c r="E42" s="49" t="str">
        <f t="shared" ca="1" si="0"/>
        <v>Quarto</v>
      </c>
      <c r="F42" s="50" t="str">
        <f t="shared" si="5"/>
        <v>Medio</v>
      </c>
      <c r="G42" s="48">
        <f>'[1]Quesiti x SI'!$M15/H$30</f>
        <v>7.8</v>
      </c>
      <c r="H42" s="49" t="str">
        <f t="shared" ca="1" si="1"/>
        <v>Terzo</v>
      </c>
      <c r="I42" s="50" t="str">
        <f t="shared" si="6"/>
        <v>Alto</v>
      </c>
      <c r="J42" s="48">
        <f>'[1]Quesiti x SI'!$W15/K$30</f>
        <v>5</v>
      </c>
      <c r="K42" s="49" t="str">
        <f t="shared" ca="1" si="2"/>
        <v>Quarto</v>
      </c>
      <c r="L42" s="50" t="str">
        <f t="shared" si="7"/>
        <v>Medio</v>
      </c>
      <c r="M42" s="48">
        <f>'[1]Quesiti x SI'!$AG15/N$30</f>
        <v>5.7777777777777777</v>
      </c>
      <c r="N42" s="49" t="str">
        <f t="shared" ca="1" si="3"/>
        <v>Terzo</v>
      </c>
      <c r="O42" s="50" t="str">
        <f t="shared" si="8"/>
        <v>Medio</v>
      </c>
      <c r="P42" s="48">
        <f>'[1]Quesiti x SI'!$AU15/Q$30</f>
        <v>5.2307692307692308</v>
      </c>
      <c r="Q42" s="49" t="str">
        <f t="shared" ca="1" si="4"/>
        <v>Terzo</v>
      </c>
      <c r="R42" s="50" t="str">
        <f t="shared" si="9"/>
        <v>Medio</v>
      </c>
      <c r="S42" s="2">
        <f t="shared" si="10"/>
        <v>11</v>
      </c>
      <c r="T42" s="48">
        <v>5.2</v>
      </c>
      <c r="U42" s="51">
        <v>4.5555555555555554</v>
      </c>
      <c r="V42" s="52">
        <v>4.2222222222222223</v>
      </c>
      <c r="W42" s="51">
        <v>2.6153846153846154</v>
      </c>
      <c r="BB42" s="46"/>
    </row>
    <row r="43" spans="1:54">
      <c r="A43" s="30" t="str">
        <f>[1]Dati!$A32</f>
        <v>Stato Maggiore Marina</v>
      </c>
      <c r="B43" s="47">
        <f>[1]Dati!$B32</f>
        <v>302</v>
      </c>
      <c r="C43" s="47">
        <f>[1]Dati!$C32</f>
        <v>1000</v>
      </c>
      <c r="D43" s="48">
        <f>'[1]Quesiti x SI'!$AV16/E$30</f>
        <v>6.8048780487804876</v>
      </c>
      <c r="E43" s="49" t="str">
        <f t="shared" ca="1" si="0"/>
        <v>Terzo</v>
      </c>
      <c r="F43" s="50" t="str">
        <f t="shared" si="5"/>
        <v>Medio</v>
      </c>
      <c r="G43" s="48">
        <f>'[1]Quesiti x SI'!$M16/H$30</f>
        <v>7.7</v>
      </c>
      <c r="H43" s="49" t="str">
        <f t="shared" ca="1" si="1"/>
        <v>Terzo</v>
      </c>
      <c r="I43" s="50" t="str">
        <f t="shared" si="6"/>
        <v>Alto</v>
      </c>
      <c r="J43" s="48">
        <f>'[1]Quesiti x SI'!$W16/K$30</f>
        <v>9.5555555555555554</v>
      </c>
      <c r="K43" s="49" t="str">
        <f t="shared" ca="1" si="2"/>
        <v>Primo</v>
      </c>
      <c r="L43" s="50" t="str">
        <f t="shared" si="7"/>
        <v>Alto</v>
      </c>
      <c r="M43" s="48">
        <f>'[1]Quesiti x SI'!$AG16/N$30</f>
        <v>5.5555555555555554</v>
      </c>
      <c r="N43" s="49" t="str">
        <f t="shared" ca="1" si="3"/>
        <v>Terzo</v>
      </c>
      <c r="O43" s="50" t="str">
        <f t="shared" si="8"/>
        <v>Medio</v>
      </c>
      <c r="P43" s="48">
        <f>'[1]Quesiti x SI'!$AU16/Q$30</f>
        <v>5.0769230769230766</v>
      </c>
      <c r="Q43" s="49" t="str">
        <f t="shared" ca="1" si="4"/>
        <v>Terzo</v>
      </c>
      <c r="R43" s="50" t="str">
        <f t="shared" si="9"/>
        <v>Medio</v>
      </c>
      <c r="S43" s="2">
        <f t="shared" si="10"/>
        <v>12</v>
      </c>
      <c r="T43" s="48">
        <v>5.4</v>
      </c>
      <c r="U43" s="51">
        <v>4.5555555555555554</v>
      </c>
      <c r="V43" s="52">
        <v>4.2222222222222223</v>
      </c>
      <c r="W43" s="51">
        <v>2.7692307692307692</v>
      </c>
      <c r="BB43" s="46"/>
    </row>
    <row r="44" spans="1:54">
      <c r="A44" s="30" t="str">
        <f>[1]Dati!$A33</f>
        <v>Stato Maggiore Aeronautica</v>
      </c>
      <c r="B44" s="47">
        <f>[1]Dati!$B33</f>
        <v>300</v>
      </c>
      <c r="C44" s="47">
        <f>[1]Dati!$C33</f>
        <v>1000</v>
      </c>
      <c r="D44" s="48">
        <f>'[1]Quesiti x SI'!$AV17/E$30</f>
        <v>8.7073170731707314</v>
      </c>
      <c r="E44" s="49" t="str">
        <f t="shared" ca="1" si="0"/>
        <v>Primo</v>
      </c>
      <c r="F44" s="50" t="str">
        <f t="shared" si="5"/>
        <v>Alto</v>
      </c>
      <c r="G44" s="48">
        <f>'[1]Quesiti x SI'!$M17/H$30</f>
        <v>8.3000000000000007</v>
      </c>
      <c r="H44" s="49" t="str">
        <f t="shared" ca="1" si="1"/>
        <v>Secondo</v>
      </c>
      <c r="I44" s="50" t="str">
        <f t="shared" si="6"/>
        <v>Alto</v>
      </c>
      <c r="J44" s="48">
        <f>'[1]Quesiti x SI'!$W17/K$30</f>
        <v>9.1111111111111107</v>
      </c>
      <c r="K44" s="49" t="str">
        <f t="shared" ca="1" si="2"/>
        <v>Secondo</v>
      </c>
      <c r="L44" s="50" t="str">
        <f t="shared" si="7"/>
        <v>Alto</v>
      </c>
      <c r="M44" s="48">
        <f>'[1]Quesiti x SI'!$AG17/N$30</f>
        <v>9.1111111111111107</v>
      </c>
      <c r="N44" s="49" t="str">
        <f t="shared" ca="1" si="3"/>
        <v>Primo</v>
      </c>
      <c r="O44" s="50" t="str">
        <f t="shared" si="8"/>
        <v>Alto</v>
      </c>
      <c r="P44" s="48">
        <f>'[1]Quesiti x SI'!$AU17/Q$30</f>
        <v>8.4615384615384617</v>
      </c>
      <c r="Q44" s="49" t="str">
        <f t="shared" ca="1" si="4"/>
        <v>Primo</v>
      </c>
      <c r="R44" s="50" t="str">
        <f t="shared" si="9"/>
        <v>Alto</v>
      </c>
      <c r="S44" s="2">
        <f t="shared" si="10"/>
        <v>13</v>
      </c>
      <c r="T44" s="48">
        <v>5.6</v>
      </c>
      <c r="U44" s="51">
        <v>4.5555555555555554</v>
      </c>
      <c r="V44" s="52">
        <v>4.4444444444444446</v>
      </c>
      <c r="W44" s="51">
        <v>2.9230769230769229</v>
      </c>
      <c r="BB44" s="46"/>
    </row>
    <row r="45" spans="1:54">
      <c r="A45" s="30" t="str">
        <f>[1]Dati!$A34</f>
        <v xml:space="preserve">Arma dei Carabinieri                                 </v>
      </c>
      <c r="B45" s="47">
        <f>[1]Dati!$B34</f>
        <v>52</v>
      </c>
      <c r="C45" s="47">
        <f>[1]Dati!$C34</f>
        <v>111437</v>
      </c>
      <c r="D45" s="48">
        <f>'[1]Quesiti x SI'!$AV18/E$30</f>
        <v>8.4390243902439028</v>
      </c>
      <c r="E45" s="49" t="str">
        <f t="shared" ca="1" si="0"/>
        <v>Primo</v>
      </c>
      <c r="F45" s="50" t="str">
        <f t="shared" si="5"/>
        <v>Alto</v>
      </c>
      <c r="G45" s="48">
        <f>'[1]Quesiti x SI'!$M18/H$30</f>
        <v>7.9</v>
      </c>
      <c r="H45" s="49" t="str">
        <f t="shared" ca="1" si="1"/>
        <v>Secondo</v>
      </c>
      <c r="I45" s="50" t="str">
        <f t="shared" si="6"/>
        <v>Alto</v>
      </c>
      <c r="J45" s="48">
        <f>'[1]Quesiti x SI'!$W18/K$30</f>
        <v>6.5555555555555554</v>
      </c>
      <c r="K45" s="49" t="str">
        <f t="shared" ca="1" si="2"/>
        <v>Quarto</v>
      </c>
      <c r="L45" s="50" t="str">
        <f t="shared" si="7"/>
        <v>Medio</v>
      </c>
      <c r="M45" s="48">
        <f>'[1]Quesiti x SI'!$AG18/N$30</f>
        <v>9.1111111111111107</v>
      </c>
      <c r="N45" s="49" t="str">
        <f t="shared" ca="1" si="3"/>
        <v>Primo</v>
      </c>
      <c r="O45" s="50" t="str">
        <f t="shared" si="8"/>
        <v>Alto</v>
      </c>
      <c r="P45" s="48">
        <f>'[1]Quesiti x SI'!$AU18/Q$30</f>
        <v>9.6923076923076916</v>
      </c>
      <c r="Q45" s="49" t="str">
        <f t="shared" ca="1" si="4"/>
        <v>Primo</v>
      </c>
      <c r="R45" s="50" t="str">
        <f t="shared" si="9"/>
        <v>Alto</v>
      </c>
      <c r="S45" s="2">
        <f t="shared" si="10"/>
        <v>14</v>
      </c>
      <c r="T45" s="48">
        <v>5.6</v>
      </c>
      <c r="U45" s="51">
        <v>5.2222222222222223</v>
      </c>
      <c r="V45" s="52">
        <v>4.4444444444444446</v>
      </c>
      <c r="W45" s="51">
        <v>3.2307692307692308</v>
      </c>
      <c r="BB45" s="46"/>
    </row>
    <row r="46" spans="1:54">
      <c r="A46" s="30" t="str">
        <f>[1]Dati!$A35</f>
        <v>Dipartimento delle Finanze</v>
      </c>
      <c r="B46" s="47">
        <f>[1]Dati!$B35</f>
        <v>400</v>
      </c>
      <c r="C46" s="47">
        <f>[1]Dati!$C35</f>
        <v>1000</v>
      </c>
      <c r="D46" s="48">
        <f>'[1]Quesiti x SI'!$AV19/E$30</f>
        <v>8.7804878048780495</v>
      </c>
      <c r="E46" s="49" t="str">
        <f t="shared" ca="1" si="0"/>
        <v>Primo</v>
      </c>
      <c r="F46" s="50" t="str">
        <f t="shared" si="5"/>
        <v>Alto</v>
      </c>
      <c r="G46" s="48">
        <f>'[1]Quesiti x SI'!$M19/H$30</f>
        <v>7.3</v>
      </c>
      <c r="H46" s="49" t="str">
        <f t="shared" ca="1" si="1"/>
        <v>Terzo</v>
      </c>
      <c r="I46" s="50" t="str">
        <f t="shared" si="6"/>
        <v>Alto</v>
      </c>
      <c r="J46" s="48">
        <f>'[1]Quesiti x SI'!$W19/K$30</f>
        <v>9</v>
      </c>
      <c r="K46" s="49" t="str">
        <f t="shared" ca="1" si="2"/>
        <v>Secondo</v>
      </c>
      <c r="L46" s="50" t="str">
        <f t="shared" si="7"/>
        <v>Alto</v>
      </c>
      <c r="M46" s="48">
        <f>'[1]Quesiti x SI'!$AG19/N$30</f>
        <v>9.5555555555555554</v>
      </c>
      <c r="N46" s="49" t="str">
        <f t="shared" ca="1" si="3"/>
        <v>Primo</v>
      </c>
      <c r="O46" s="50" t="str">
        <f t="shared" si="8"/>
        <v>Alto</v>
      </c>
      <c r="P46" s="48">
        <f>'[1]Quesiti x SI'!$AU19/Q$30</f>
        <v>9.2307692307692299</v>
      </c>
      <c r="Q46" s="49" t="str">
        <f t="shared" ca="1" si="4"/>
        <v>Primo</v>
      </c>
      <c r="R46" s="50" t="str">
        <f t="shared" si="9"/>
        <v>Alto</v>
      </c>
      <c r="S46" s="2">
        <f t="shared" si="10"/>
        <v>15</v>
      </c>
      <c r="T46" s="48">
        <v>5.6</v>
      </c>
      <c r="U46" s="51">
        <v>5.4444444444444446</v>
      </c>
      <c r="V46" s="52">
        <v>4.4444444444444446</v>
      </c>
      <c r="W46" s="51">
        <v>3.2307692307692308</v>
      </c>
      <c r="BB46" s="46"/>
    </row>
    <row r="47" spans="1:54">
      <c r="A47" s="30" t="str">
        <f>[1]Dati!$A36</f>
        <v xml:space="preserve">Ministero dell'economia e finanze - Area tesoro        </v>
      </c>
      <c r="B47" s="47">
        <f>[1]Dati!$B36</f>
        <v>71</v>
      </c>
      <c r="C47" s="47">
        <f>[1]Dati!$C36</f>
        <v>12795</v>
      </c>
      <c r="D47" s="48">
        <f>'[1]Quesiti x SI'!$AV20/E$30</f>
        <v>7.6097560975609753</v>
      </c>
      <c r="E47" s="49" t="str">
        <f t="shared" ca="1" si="0"/>
        <v>Secondo</v>
      </c>
      <c r="F47" s="50" t="str">
        <f t="shared" si="5"/>
        <v>Alto</v>
      </c>
      <c r="G47" s="48">
        <f>'[1]Quesiti x SI'!$M20/H$30</f>
        <v>8.1999999999999993</v>
      </c>
      <c r="H47" s="49" t="str">
        <f t="shared" ca="1" si="1"/>
        <v>Secondo</v>
      </c>
      <c r="I47" s="50" t="str">
        <f t="shared" si="6"/>
        <v>Alto</v>
      </c>
      <c r="J47" s="48">
        <f>'[1]Quesiti x SI'!$W20/K$30</f>
        <v>7.7777777777777777</v>
      </c>
      <c r="K47" s="49" t="str">
        <f t="shared" ca="1" si="2"/>
        <v>Terzo</v>
      </c>
      <c r="L47" s="50" t="str">
        <f t="shared" si="7"/>
        <v>Alto</v>
      </c>
      <c r="M47" s="48">
        <f>'[1]Quesiti x SI'!$AG20/N$30</f>
        <v>7.333333333333333</v>
      </c>
      <c r="N47" s="49" t="str">
        <f t="shared" ca="1" si="3"/>
        <v>Secondo</v>
      </c>
      <c r="O47" s="50" t="str">
        <f t="shared" si="8"/>
        <v>Alto</v>
      </c>
      <c r="P47" s="48">
        <f>'[1]Quesiti x SI'!$AU20/Q$30</f>
        <v>7.2307692307692308</v>
      </c>
      <c r="Q47" s="49" t="str">
        <f t="shared" ca="1" si="4"/>
        <v>Secondo</v>
      </c>
      <c r="R47" s="50" t="str">
        <f t="shared" si="9"/>
        <v>Alto</v>
      </c>
      <c r="S47" s="2">
        <f t="shared" si="10"/>
        <v>16</v>
      </c>
      <c r="T47" s="48">
        <v>5.8</v>
      </c>
      <c r="U47" s="51">
        <v>5.666666666666667</v>
      </c>
      <c r="V47" s="52">
        <v>5.1111111111111107</v>
      </c>
      <c r="W47" s="51">
        <v>3.3846153846153846</v>
      </c>
      <c r="BB47" s="46"/>
    </row>
    <row r="48" spans="1:54">
      <c r="A48" s="30" t="str">
        <f>[1]Dati!$A37</f>
        <v xml:space="preserve">Ministero della giustizia                             </v>
      </c>
      <c r="B48" s="47">
        <f>[1]Dati!$B37</f>
        <v>11</v>
      </c>
      <c r="C48" s="47">
        <f>[1]Dati!$C37</f>
        <v>94942</v>
      </c>
      <c r="D48" s="48">
        <f>'[1]Quesiti x SI'!$AV21/E$30</f>
        <v>7.7560975609756095</v>
      </c>
      <c r="E48" s="49" t="str">
        <f t="shared" ca="1" si="0"/>
        <v>Secondo</v>
      </c>
      <c r="F48" s="50" t="str">
        <f t="shared" si="5"/>
        <v>Alto</v>
      </c>
      <c r="G48" s="48">
        <f>'[1]Quesiti x SI'!$M21/H$30</f>
        <v>8.8000000000000007</v>
      </c>
      <c r="H48" s="49" t="str">
        <f t="shared" ca="1" si="1"/>
        <v>Primo</v>
      </c>
      <c r="I48" s="50" t="str">
        <f t="shared" si="6"/>
        <v>Alto</v>
      </c>
      <c r="J48" s="48">
        <f>'[1]Quesiti x SI'!$W21/K$30</f>
        <v>10</v>
      </c>
      <c r="K48" s="49" t="str">
        <f t="shared" ca="1" si="2"/>
        <v>Primo</v>
      </c>
      <c r="L48" s="50" t="str">
        <f t="shared" si="7"/>
        <v>Alto</v>
      </c>
      <c r="M48" s="48">
        <f>'[1]Quesiti x SI'!$AG21/N$30</f>
        <v>8</v>
      </c>
      <c r="N48" s="49" t="str">
        <f t="shared" ca="1" si="3"/>
        <v>Secondo</v>
      </c>
      <c r="O48" s="50" t="str">
        <f t="shared" si="8"/>
        <v>Alto</v>
      </c>
      <c r="P48" s="48">
        <f>'[1]Quesiti x SI'!$AU21/Q$30</f>
        <v>5.2307692307692308</v>
      </c>
      <c r="Q48" s="49" t="str">
        <f t="shared" ca="1" si="4"/>
        <v>Terzo</v>
      </c>
      <c r="R48" s="50" t="str">
        <f t="shared" si="9"/>
        <v>Medio</v>
      </c>
      <c r="S48" s="2">
        <f t="shared" si="10"/>
        <v>17</v>
      </c>
      <c r="T48" s="48">
        <v>6.2</v>
      </c>
      <c r="U48" s="51">
        <v>6.1111111111111107</v>
      </c>
      <c r="V48" s="52">
        <v>5.1111111111111107</v>
      </c>
      <c r="W48" s="51">
        <v>3.5384615384615383</v>
      </c>
      <c r="BB48" s="46"/>
    </row>
    <row r="49" spans="1:54">
      <c r="A49" s="30" t="str">
        <f>[1]Dati!$A38</f>
        <v xml:space="preserve">Ministero dell'interno                                                                              </v>
      </c>
      <c r="B49" s="47">
        <f>[1]Dati!$B38</f>
        <v>110</v>
      </c>
      <c r="C49" s="47">
        <f>[1]Dati!$C38</f>
        <v>165702</v>
      </c>
      <c r="D49" s="48">
        <f>'[1]Quesiti x SI'!$AV22/E$30</f>
        <v>9.3658536585365848</v>
      </c>
      <c r="E49" s="49" t="str">
        <f t="shared" ca="1" si="0"/>
        <v>Primo</v>
      </c>
      <c r="F49" s="50" t="str">
        <f t="shared" si="5"/>
        <v>Alto</v>
      </c>
      <c r="G49" s="48">
        <f>'[1]Quesiti x SI'!$M22/H$30</f>
        <v>9.1999999999999993</v>
      </c>
      <c r="H49" s="49" t="str">
        <f t="shared" ca="1" si="1"/>
        <v>Primo</v>
      </c>
      <c r="I49" s="50" t="str">
        <f t="shared" si="6"/>
        <v>Alto</v>
      </c>
      <c r="J49" s="48">
        <f>'[1]Quesiti x SI'!$W22/K$30</f>
        <v>9.5555555555555554</v>
      </c>
      <c r="K49" s="49" t="str">
        <f t="shared" ca="1" si="2"/>
        <v>Primo</v>
      </c>
      <c r="L49" s="50" t="str">
        <f t="shared" si="7"/>
        <v>Alto</v>
      </c>
      <c r="M49" s="48">
        <f>'[1]Quesiti x SI'!$AG22/N$30</f>
        <v>9.1111111111111107</v>
      </c>
      <c r="N49" s="49" t="str">
        <f t="shared" ca="1" si="3"/>
        <v>Primo</v>
      </c>
      <c r="O49" s="50" t="str">
        <f t="shared" si="8"/>
        <v>Alto</v>
      </c>
      <c r="P49" s="48">
        <f>'[1]Quesiti x SI'!$AU22/Q$30</f>
        <v>9.5384615384615383</v>
      </c>
      <c r="Q49" s="49" t="str">
        <f t="shared" ca="1" si="4"/>
        <v>Primo</v>
      </c>
      <c r="R49" s="50" t="str">
        <f t="shared" si="9"/>
        <v>Alto</v>
      </c>
      <c r="S49" s="2">
        <f t="shared" si="10"/>
        <v>18</v>
      </c>
      <c r="T49" s="48">
        <v>6.2</v>
      </c>
      <c r="U49" s="51">
        <v>6.7777777777777777</v>
      </c>
      <c r="V49" s="52">
        <v>5.4444444444444446</v>
      </c>
      <c r="W49" s="51">
        <v>3.5384615384615383</v>
      </c>
      <c r="BB49" s="46"/>
    </row>
    <row r="50" spans="1:54">
      <c r="A50" s="30" t="str">
        <f>[1]Dati!$A39</f>
        <v>Ministero dell'interno - Affari Interni e Territoriali - Demografici</v>
      </c>
      <c r="B50" s="47">
        <f>[1]Dati!$B39</f>
        <v>703</v>
      </c>
      <c r="C50" s="47">
        <f>[1]Dati!$C39</f>
        <v>1000</v>
      </c>
      <c r="D50" s="48">
        <f>'[1]Quesiti x SI'!$AV23/E$30</f>
        <v>5.8780487804878048</v>
      </c>
      <c r="E50" s="49" t="str">
        <f t="shared" ca="1" si="0"/>
        <v>Quarto</v>
      </c>
      <c r="F50" s="50" t="str">
        <f t="shared" si="5"/>
        <v>Medio</v>
      </c>
      <c r="G50" s="48">
        <f>'[1]Quesiti x SI'!$M23/H$30</f>
        <v>6.2</v>
      </c>
      <c r="H50" s="49" t="str">
        <f t="shared" ca="1" si="1"/>
        <v>Quarto</v>
      </c>
      <c r="I50" s="50" t="str">
        <f t="shared" si="6"/>
        <v>Medio</v>
      </c>
      <c r="J50" s="48">
        <f>'[1]Quesiti x SI'!$W23/K$30</f>
        <v>7.4444444444444446</v>
      </c>
      <c r="K50" s="49" t="str">
        <f t="shared" ca="1" si="2"/>
        <v>Terzo</v>
      </c>
      <c r="L50" s="50" t="str">
        <f t="shared" si="7"/>
        <v>Alto</v>
      </c>
      <c r="M50" s="48">
        <f>'[1]Quesiti x SI'!$AG23/N$30</f>
        <v>6.2222222222222223</v>
      </c>
      <c r="N50" s="49" t="str">
        <f t="shared" ca="1" si="3"/>
        <v>Terzo</v>
      </c>
      <c r="O50" s="50" t="str">
        <f t="shared" si="8"/>
        <v>Medio</v>
      </c>
      <c r="P50" s="48">
        <f>'[1]Quesiti x SI'!$AU23/Q$30</f>
        <v>4.3076923076923075</v>
      </c>
      <c r="Q50" s="49" t="str">
        <f t="shared" ca="1" si="4"/>
        <v>Quarto</v>
      </c>
      <c r="R50" s="50" t="str">
        <f t="shared" si="9"/>
        <v>Basso</v>
      </c>
      <c r="S50" s="2">
        <f t="shared" si="10"/>
        <v>19</v>
      </c>
      <c r="T50" s="48">
        <v>6.5</v>
      </c>
      <c r="U50" s="51">
        <v>6.8888888888888893</v>
      </c>
      <c r="V50" s="52">
        <v>5.5555555555555554</v>
      </c>
      <c r="W50" s="51">
        <v>4</v>
      </c>
      <c r="BB50" s="46"/>
    </row>
    <row r="51" spans="1:54">
      <c r="A51" s="30" t="str">
        <f>[1]Dati!$A40</f>
        <v>Ministero dell'interno - Affari Interni e Territoriali - Elettorale</v>
      </c>
      <c r="B51" s="47">
        <f>[1]Dati!$B40</f>
        <v>707</v>
      </c>
      <c r="C51" s="47">
        <f>[1]Dati!$C40</f>
        <v>1000</v>
      </c>
      <c r="D51" s="48">
        <f>'[1]Quesiti x SI'!$AV24/E$30</f>
        <v>8.8780487804878057</v>
      </c>
      <c r="E51" s="49" t="str">
        <f t="shared" ca="1" si="0"/>
        <v>Primo</v>
      </c>
      <c r="F51" s="50" t="str">
        <f t="shared" si="5"/>
        <v>Alto</v>
      </c>
      <c r="G51" s="48">
        <f>'[1]Quesiti x SI'!$M24/H$30</f>
        <v>8.1999999999999993</v>
      </c>
      <c r="H51" s="49" t="str">
        <f t="shared" ca="1" si="1"/>
        <v>Secondo</v>
      </c>
      <c r="I51" s="50" t="str">
        <f t="shared" si="6"/>
        <v>Alto</v>
      </c>
      <c r="J51" s="48">
        <f>'[1]Quesiti x SI'!$W24/K$30</f>
        <v>9.5555555555555554</v>
      </c>
      <c r="K51" s="49" t="str">
        <f t="shared" ca="1" si="2"/>
        <v>Primo</v>
      </c>
      <c r="L51" s="50" t="str">
        <f t="shared" si="7"/>
        <v>Alto</v>
      </c>
      <c r="M51" s="48">
        <f>'[1]Quesiti x SI'!$AG24/N$30</f>
        <v>8</v>
      </c>
      <c r="N51" s="49" t="str">
        <f t="shared" ca="1" si="3"/>
        <v>Secondo</v>
      </c>
      <c r="O51" s="50" t="str">
        <f t="shared" si="8"/>
        <v>Alto</v>
      </c>
      <c r="P51" s="48">
        <f>'[1]Quesiti x SI'!$AU24/Q$30</f>
        <v>9.5384615384615383</v>
      </c>
      <c r="Q51" s="49" t="str">
        <f t="shared" ca="1" si="4"/>
        <v>Primo</v>
      </c>
      <c r="R51" s="50" t="str">
        <f t="shared" si="9"/>
        <v>Alto</v>
      </c>
      <c r="S51" s="2">
        <f t="shared" si="10"/>
        <v>20</v>
      </c>
      <c r="T51" s="48">
        <v>6.6</v>
      </c>
      <c r="U51" s="51">
        <v>7.333333333333333</v>
      </c>
      <c r="V51" s="52">
        <v>5.5555555555555554</v>
      </c>
      <c r="W51" s="51">
        <v>4.1538461538461542</v>
      </c>
      <c r="BB51" s="46"/>
    </row>
    <row r="52" spans="1:54">
      <c r="A52" s="30" t="str">
        <f>[1]Dati!$A41</f>
        <v>Ministero dell'interno - Politiche Personale</v>
      </c>
      <c r="B52" s="47">
        <f>[1]Dati!$B41</f>
        <v>712</v>
      </c>
      <c r="C52" s="47">
        <f>[1]Dati!$C41</f>
        <v>1000</v>
      </c>
      <c r="D52" s="48">
        <f>'[1]Quesiti x SI'!$AV25/E$30</f>
        <v>6.6829268292682924</v>
      </c>
      <c r="E52" s="49" t="str">
        <f t="shared" ca="1" si="0"/>
        <v>Terzo</v>
      </c>
      <c r="F52" s="50" t="str">
        <f t="shared" si="5"/>
        <v>Medio</v>
      </c>
      <c r="G52" s="48">
        <f>'[1]Quesiti x SI'!$M25/H$30</f>
        <v>8.6</v>
      </c>
      <c r="H52" s="49" t="str">
        <f t="shared" ca="1" si="1"/>
        <v>Primo</v>
      </c>
      <c r="I52" s="50" t="str">
        <f t="shared" si="6"/>
        <v>Alto</v>
      </c>
      <c r="J52" s="48">
        <f>'[1]Quesiti x SI'!$W25/K$30</f>
        <v>9.5555555555555554</v>
      </c>
      <c r="K52" s="49" t="str">
        <f t="shared" ca="1" si="2"/>
        <v>Primo</v>
      </c>
      <c r="L52" s="50" t="str">
        <f t="shared" si="7"/>
        <v>Alto</v>
      </c>
      <c r="M52" s="48">
        <f>'[1]Quesiti x SI'!$AG25/N$30</f>
        <v>5.7777777777777777</v>
      </c>
      <c r="N52" s="49" t="str">
        <f t="shared" ca="1" si="3"/>
        <v>Terzo</v>
      </c>
      <c r="O52" s="50" t="str">
        <f t="shared" si="8"/>
        <v>Medio</v>
      </c>
      <c r="P52" s="48">
        <f>'[1]Quesiti x SI'!$AU25/Q$30</f>
        <v>3.8461538461538463</v>
      </c>
      <c r="Q52" s="49" t="str">
        <f t="shared" ca="1" si="4"/>
        <v>Quarto</v>
      </c>
      <c r="R52" s="50" t="str">
        <f t="shared" si="9"/>
        <v>Scarso</v>
      </c>
      <c r="S52" s="2">
        <f t="shared" si="10"/>
        <v>21</v>
      </c>
      <c r="T52" s="48">
        <v>6.7</v>
      </c>
      <c r="U52" s="51">
        <v>7.333333333333333</v>
      </c>
      <c r="V52" s="52">
        <v>5.5555555555555554</v>
      </c>
      <c r="W52" s="51">
        <v>4.1538461538461542</v>
      </c>
      <c r="BB52" s="46"/>
    </row>
    <row r="53" spans="1:54">
      <c r="A53" s="30" t="str">
        <f>[1]Dati!$A42</f>
        <v>Ministero dell'interno - Libertà Civili e Immigrazione</v>
      </c>
      <c r="B53" s="47">
        <f>[1]Dati!$B42</f>
        <v>705</v>
      </c>
      <c r="C53" s="47">
        <f>[1]Dati!$C42</f>
        <v>1000</v>
      </c>
      <c r="D53" s="48">
        <f>'[1]Quesiti x SI'!$AV26/E$30</f>
        <v>7.3902439024390247</v>
      </c>
      <c r="E53" s="49" t="str">
        <f t="shared" ca="1" si="0"/>
        <v>Secondo</v>
      </c>
      <c r="F53" s="50" t="str">
        <f t="shared" si="5"/>
        <v>Alto</v>
      </c>
      <c r="G53" s="48">
        <f>'[1]Quesiti x SI'!$M26/H$30</f>
        <v>8.6</v>
      </c>
      <c r="H53" s="49" t="str">
        <f t="shared" ca="1" si="1"/>
        <v>Primo</v>
      </c>
      <c r="I53" s="50" t="str">
        <f t="shared" si="6"/>
        <v>Alto</v>
      </c>
      <c r="J53" s="48">
        <f>'[1]Quesiti x SI'!$W26/K$30</f>
        <v>6.7777777777777777</v>
      </c>
      <c r="K53" s="49" t="str">
        <f t="shared" ca="1" si="2"/>
        <v>Quarto</v>
      </c>
      <c r="L53" s="50" t="str">
        <f t="shared" si="7"/>
        <v>Medio</v>
      </c>
      <c r="M53" s="48">
        <f>'[1]Quesiti x SI'!$AG26/N$30</f>
        <v>5.7777777777777777</v>
      </c>
      <c r="N53" s="49" t="str">
        <f t="shared" ca="1" si="3"/>
        <v>Terzo</v>
      </c>
      <c r="O53" s="50" t="str">
        <f t="shared" si="8"/>
        <v>Medio</v>
      </c>
      <c r="P53" s="48">
        <f>'[1]Quesiti x SI'!$AU26/Q$30</f>
        <v>8</v>
      </c>
      <c r="Q53" s="49" t="str">
        <f t="shared" ca="1" si="4"/>
        <v>Secondo</v>
      </c>
      <c r="R53" s="50" t="str">
        <f t="shared" si="9"/>
        <v>Alto</v>
      </c>
      <c r="S53" s="2">
        <f t="shared" si="10"/>
        <v>22</v>
      </c>
      <c r="T53" s="48">
        <v>6.7</v>
      </c>
      <c r="U53" s="51">
        <v>7.333333333333333</v>
      </c>
      <c r="V53" s="52">
        <v>6.2222222222222223</v>
      </c>
      <c r="W53" s="51">
        <v>4.1538461538461542</v>
      </c>
      <c r="BB53" s="46"/>
    </row>
    <row r="54" spans="1:54">
      <c r="A54" s="30" t="str">
        <f>[1]Dati!$A43</f>
        <v>Ministero dell'interno - Vigili del  Fuoco</v>
      </c>
      <c r="B54" s="47">
        <f>[1]Dati!$B43</f>
        <v>711</v>
      </c>
      <c r="C54" s="47">
        <f>[1]Dati!$C43</f>
        <v>1000</v>
      </c>
      <c r="D54" s="48">
        <f>'[1]Quesiti x SI'!$AV27/E$30</f>
        <v>8.4390243902439028</v>
      </c>
      <c r="E54" s="49" t="str">
        <f t="shared" ca="1" si="0"/>
        <v>Primo</v>
      </c>
      <c r="F54" s="50" t="str">
        <f t="shared" si="5"/>
        <v>Alto</v>
      </c>
      <c r="G54" s="48">
        <f>'[1]Quesiti x SI'!$M27/H$30</f>
        <v>8.3000000000000007</v>
      </c>
      <c r="H54" s="49" t="str">
        <f t="shared" ca="1" si="1"/>
        <v>Secondo</v>
      </c>
      <c r="I54" s="50" t="str">
        <f t="shared" si="6"/>
        <v>Alto</v>
      </c>
      <c r="J54" s="48">
        <f>'[1]Quesiti x SI'!$W27/K$30</f>
        <v>9</v>
      </c>
      <c r="K54" s="49" t="str">
        <f t="shared" ca="1" si="2"/>
        <v>Secondo</v>
      </c>
      <c r="L54" s="50" t="str">
        <f t="shared" si="7"/>
        <v>Alto</v>
      </c>
      <c r="M54" s="48">
        <f>'[1]Quesiti x SI'!$AG27/N$30</f>
        <v>8</v>
      </c>
      <c r="N54" s="49" t="str">
        <f t="shared" ca="1" si="3"/>
        <v>Secondo</v>
      </c>
      <c r="O54" s="50" t="str">
        <f t="shared" si="8"/>
        <v>Alto</v>
      </c>
      <c r="P54" s="48">
        <f>'[1]Quesiti x SI'!$AU27/Q$30</f>
        <v>8.4615384615384617</v>
      </c>
      <c r="Q54" s="49" t="str">
        <f t="shared" ca="1" si="4"/>
        <v>Primo</v>
      </c>
      <c r="R54" s="50" t="str">
        <f t="shared" si="9"/>
        <v>Alto</v>
      </c>
      <c r="S54" s="2">
        <f t="shared" si="10"/>
        <v>23</v>
      </c>
      <c r="T54" s="48">
        <v>6.8</v>
      </c>
      <c r="U54" s="51">
        <v>7.4444444444444446</v>
      </c>
      <c r="V54" s="52">
        <v>6.2222222222222223</v>
      </c>
      <c r="W54" s="51">
        <v>4.615384615384615</v>
      </c>
      <c r="BB54" s="46"/>
    </row>
    <row r="55" spans="1:54">
      <c r="A55" s="30" t="str">
        <f>[1]Dati!$A44</f>
        <v>Ministero dell'interno - P.S. CED PS</v>
      </c>
      <c r="B55" s="47">
        <f>[1]Dati!$B44</f>
        <v>710</v>
      </c>
      <c r="C55" s="47">
        <f>[1]Dati!$C44</f>
        <v>1000</v>
      </c>
      <c r="D55" s="48">
        <f>'[1]Quesiti x SI'!$AV28/E$30</f>
        <v>8.5121951219512191</v>
      </c>
      <c r="E55" s="49" t="str">
        <f t="shared" ca="1" si="0"/>
        <v>Primo</v>
      </c>
      <c r="F55" s="50" t="str">
        <f t="shared" si="5"/>
        <v>Alto</v>
      </c>
      <c r="G55" s="48">
        <f>'[1]Quesiti x SI'!$M28/H$30</f>
        <v>8.3000000000000007</v>
      </c>
      <c r="H55" s="49" t="str">
        <f t="shared" ca="1" si="1"/>
        <v>Secondo</v>
      </c>
      <c r="I55" s="50" t="str">
        <f t="shared" si="6"/>
        <v>Alto</v>
      </c>
      <c r="J55" s="48">
        <f>'[1]Quesiti x SI'!$W28/K$30</f>
        <v>9.5555555555555554</v>
      </c>
      <c r="K55" s="49" t="str">
        <f t="shared" ca="1" si="2"/>
        <v>Primo</v>
      </c>
      <c r="L55" s="50" t="str">
        <f t="shared" si="7"/>
        <v>Alto</v>
      </c>
      <c r="M55" s="48">
        <f>'[1]Quesiti x SI'!$AG28/N$30</f>
        <v>7.7777777777777777</v>
      </c>
      <c r="N55" s="49" t="str">
        <f t="shared" ca="1" si="3"/>
        <v>Secondo</v>
      </c>
      <c r="O55" s="50" t="str">
        <f t="shared" si="8"/>
        <v>Alto</v>
      </c>
      <c r="P55" s="48">
        <f>'[1]Quesiti x SI'!$AU28/Q$30</f>
        <v>8.4615384615384617</v>
      </c>
      <c r="Q55" s="49" t="str">
        <f t="shared" ca="1" si="4"/>
        <v>Primo</v>
      </c>
      <c r="R55" s="50" t="str">
        <f t="shared" si="9"/>
        <v>Alto</v>
      </c>
      <c r="S55" s="2">
        <f t="shared" si="10"/>
        <v>24</v>
      </c>
      <c r="T55" s="48">
        <v>6.9</v>
      </c>
      <c r="U55" s="51">
        <v>7.4444444444444446</v>
      </c>
      <c r="V55" s="52">
        <v>6.2222222222222223</v>
      </c>
      <c r="W55" s="51">
        <v>4.7692307692307692</v>
      </c>
      <c r="BB55" s="46"/>
    </row>
    <row r="56" spans="1:54">
      <c r="A56" s="30" t="str">
        <f>[1]Dati!$A45</f>
        <v xml:space="preserve">Ministero delle infrastrutture e dei trasporti                                            </v>
      </c>
      <c r="B56" s="47">
        <f>[1]Dati!$B45</f>
        <v>75</v>
      </c>
      <c r="C56" s="47">
        <f>[1]Dati!$C45</f>
        <v>20218</v>
      </c>
      <c r="D56" s="48">
        <f>'[1]Quesiti x SI'!$AV29/E$30</f>
        <v>8.3414634146341466</v>
      </c>
      <c r="E56" s="49" t="str">
        <f t="shared" ca="1" si="0"/>
        <v>Primo</v>
      </c>
      <c r="F56" s="50" t="str">
        <f t="shared" si="5"/>
        <v>Alto</v>
      </c>
      <c r="G56" s="48">
        <f>'[1]Quesiti x SI'!$M29/H$30</f>
        <v>8</v>
      </c>
      <c r="H56" s="49" t="str">
        <f t="shared" ca="1" si="1"/>
        <v>Secondo</v>
      </c>
      <c r="I56" s="50" t="str">
        <f t="shared" si="6"/>
        <v>Alto</v>
      </c>
      <c r="J56" s="48">
        <f>'[1]Quesiti x SI'!$W29/K$30</f>
        <v>8.8888888888888893</v>
      </c>
      <c r="K56" s="49" t="str">
        <f t="shared" ca="1" si="2"/>
        <v>Secondo</v>
      </c>
      <c r="L56" s="50" t="str">
        <f t="shared" si="7"/>
        <v>Alto</v>
      </c>
      <c r="M56" s="48">
        <f>'[1]Quesiti x SI'!$AG29/N$30</f>
        <v>9.5555555555555554</v>
      </c>
      <c r="N56" s="49" t="str">
        <f t="shared" ca="1" si="3"/>
        <v>Primo</v>
      </c>
      <c r="O56" s="50" t="str">
        <f t="shared" si="8"/>
        <v>Alto</v>
      </c>
      <c r="P56" s="48">
        <f>'[1]Quesiti x SI'!$AU29/Q$30</f>
        <v>7.384615384615385</v>
      </c>
      <c r="Q56" s="49" t="str">
        <f t="shared" ca="1" si="4"/>
        <v>Secondo</v>
      </c>
      <c r="R56" s="50" t="str">
        <f t="shared" si="9"/>
        <v>Alto</v>
      </c>
      <c r="S56" s="2">
        <f t="shared" si="10"/>
        <v>25</v>
      </c>
      <c r="T56" s="48">
        <v>6.9</v>
      </c>
      <c r="U56" s="51">
        <v>7.7777777777777777</v>
      </c>
      <c r="V56" s="52">
        <v>6.5555555555555554</v>
      </c>
      <c r="W56" s="51">
        <v>4.7692307692307692</v>
      </c>
      <c r="BB56" s="46"/>
    </row>
    <row r="57" spans="1:54">
      <c r="A57" s="30" t="str">
        <f>[1]Dati!$A46</f>
        <v xml:space="preserve">Ministero dell'istruzione, università e ricerca                                               </v>
      </c>
      <c r="B57" s="47">
        <f>[1]Dati!$B46</f>
        <v>17</v>
      </c>
      <c r="C57" s="47">
        <f>[1]Dati!$C46</f>
        <v>7414</v>
      </c>
      <c r="D57" s="48">
        <f>'[1]Quesiti x SI'!$AV30/E$30</f>
        <v>6.2682926829268295</v>
      </c>
      <c r="E57" s="49" t="str">
        <f t="shared" ca="1" si="0"/>
        <v>Terzo</v>
      </c>
      <c r="F57" s="50" t="str">
        <f t="shared" si="5"/>
        <v>Medio</v>
      </c>
      <c r="G57" s="48">
        <f>'[1]Quesiti x SI'!$M30/H$30</f>
        <v>9.1</v>
      </c>
      <c r="H57" s="49" t="str">
        <f t="shared" ca="1" si="1"/>
        <v>Primo</v>
      </c>
      <c r="I57" s="50" t="str">
        <f t="shared" si="6"/>
        <v>Alto</v>
      </c>
      <c r="J57" s="48">
        <f>'[1]Quesiti x SI'!$W30/K$30</f>
        <v>9.1111111111111107</v>
      </c>
      <c r="K57" s="49" t="str">
        <f t="shared" ca="1" si="2"/>
        <v>Secondo</v>
      </c>
      <c r="L57" s="50" t="str">
        <f t="shared" si="7"/>
        <v>Alto</v>
      </c>
      <c r="M57" s="48">
        <f>'[1]Quesiti x SI'!$AG30/N$30</f>
        <v>9.1111111111111107</v>
      </c>
      <c r="N57" s="49" t="str">
        <f t="shared" ca="1" si="3"/>
        <v>Primo</v>
      </c>
      <c r="O57" s="50" t="str">
        <f t="shared" si="8"/>
        <v>Alto</v>
      </c>
      <c r="P57" s="48">
        <f>'[1]Quesiti x SI'!$AU30/Q$30</f>
        <v>0.15384615384615385</v>
      </c>
      <c r="Q57" s="49" t="str">
        <f t="shared" ca="1" si="4"/>
        <v>Quarto</v>
      </c>
      <c r="R57" s="50" t="str">
        <f t="shared" si="9"/>
        <v>Scarso</v>
      </c>
      <c r="S57" s="2">
        <f t="shared" si="10"/>
        <v>26</v>
      </c>
      <c r="T57" s="48">
        <v>6.9</v>
      </c>
      <c r="U57" s="51">
        <v>7.8888888888888893</v>
      </c>
      <c r="V57" s="52">
        <v>6.5555555555555554</v>
      </c>
      <c r="W57" s="51">
        <v>5.0769230769230766</v>
      </c>
      <c r="BB57" s="46"/>
    </row>
    <row r="58" spans="1:54">
      <c r="A58" s="30" t="str">
        <f>[1]Dati!$A47</f>
        <v xml:space="preserve">Ministero delle politiche agricole e forestali                                        </v>
      </c>
      <c r="B58" s="47">
        <f>[1]Dati!$B47</f>
        <v>111</v>
      </c>
      <c r="C58" s="47">
        <f>[1]Dati!$C47</f>
        <v>1708</v>
      </c>
      <c r="D58" s="48">
        <f>'[1]Quesiti x SI'!$AV31/E$30</f>
        <v>7.6585365853658534</v>
      </c>
      <c r="E58" s="49" t="str">
        <f t="shared" ca="1" si="0"/>
        <v>Secondo</v>
      </c>
      <c r="F58" s="50" t="str">
        <f t="shared" si="5"/>
        <v>Alto</v>
      </c>
      <c r="G58" s="48">
        <f>'[1]Quesiti x SI'!$M31/H$30</f>
        <v>6.2</v>
      </c>
      <c r="H58" s="49" t="str">
        <f t="shared" ca="1" si="1"/>
        <v>Quarto</v>
      </c>
      <c r="I58" s="50" t="str">
        <f t="shared" si="6"/>
        <v>Medio</v>
      </c>
      <c r="J58" s="48">
        <f>'[1]Quesiti x SI'!$W31/K$30</f>
        <v>9.5555555555555554</v>
      </c>
      <c r="K58" s="49" t="str">
        <f t="shared" ca="1" si="2"/>
        <v>Primo</v>
      </c>
      <c r="L58" s="50" t="str">
        <f t="shared" si="7"/>
        <v>Alto</v>
      </c>
      <c r="M58" s="48">
        <f>'[1]Quesiti x SI'!$AG31/N$30</f>
        <v>7.7777777777777777</v>
      </c>
      <c r="N58" s="49" t="str">
        <f t="shared" ca="1" si="3"/>
        <v>Secondo</v>
      </c>
      <c r="O58" s="50" t="str">
        <f t="shared" si="8"/>
        <v>Alto</v>
      </c>
      <c r="P58" s="48">
        <f>'[1]Quesiti x SI'!$AU31/Q$30</f>
        <v>7.384615384615385</v>
      </c>
      <c r="Q58" s="49" t="str">
        <f t="shared" ca="1" si="4"/>
        <v>Secondo</v>
      </c>
      <c r="R58" s="50" t="str">
        <f t="shared" si="9"/>
        <v>Alto</v>
      </c>
      <c r="S58" s="2">
        <f t="shared" si="10"/>
        <v>27</v>
      </c>
      <c r="T58" s="48">
        <v>7</v>
      </c>
      <c r="U58" s="51">
        <v>7.8888888888888893</v>
      </c>
      <c r="V58" s="52">
        <v>6.666666666666667</v>
      </c>
      <c r="W58" s="51">
        <v>5.5384615384615383</v>
      </c>
      <c r="BB58" s="46"/>
    </row>
    <row r="59" spans="1:54">
      <c r="A59" s="30" t="str">
        <f>[1]Dati!$A48</f>
        <v xml:space="preserve">Ministero del lavoro e delle politiche sociali           </v>
      </c>
      <c r="B59" s="47">
        <f>[1]Dati!$B48</f>
        <v>1</v>
      </c>
      <c r="C59" s="47">
        <f>[1]Dati!$C48</f>
        <v>7893</v>
      </c>
      <c r="D59" s="48">
        <f>'[1]Quesiti x SI'!$AV32/E$30</f>
        <v>5.6097560975609753</v>
      </c>
      <c r="E59" s="49" t="str">
        <f t="shared" ca="1" si="0"/>
        <v>Quarto</v>
      </c>
      <c r="F59" s="50" t="str">
        <f t="shared" si="5"/>
        <v>Medio</v>
      </c>
      <c r="G59" s="48">
        <f>'[1]Quesiti x SI'!$M32/H$30</f>
        <v>9.1</v>
      </c>
      <c r="H59" s="49" t="str">
        <f t="shared" ca="1" si="1"/>
        <v>Primo</v>
      </c>
      <c r="I59" s="50" t="str">
        <f t="shared" si="6"/>
        <v>Alto</v>
      </c>
      <c r="J59" s="48">
        <f>'[1]Quesiti x SI'!$W32/K$30</f>
        <v>7.4444444444444446</v>
      </c>
      <c r="K59" s="49" t="str">
        <f t="shared" ca="1" si="2"/>
        <v>Terzo</v>
      </c>
      <c r="L59" s="50" t="str">
        <f t="shared" si="7"/>
        <v>Alto</v>
      </c>
      <c r="M59" s="48">
        <f>'[1]Quesiti x SI'!$AG32/N$30</f>
        <v>8</v>
      </c>
      <c r="N59" s="49" t="str">
        <f t="shared" ca="1" si="3"/>
        <v>Secondo</v>
      </c>
      <c r="O59" s="50" t="str">
        <f t="shared" si="8"/>
        <v>Alto</v>
      </c>
      <c r="P59" s="48">
        <f>'[1]Quesiti x SI'!$AU32/Q$30</f>
        <v>0</v>
      </c>
      <c r="Q59" s="49" t="str">
        <f t="shared" ca="1" si="4"/>
        <v>Quarto</v>
      </c>
      <c r="R59" s="50" t="str">
        <f t="shared" si="9"/>
        <v>Scarso</v>
      </c>
      <c r="S59" s="2">
        <f t="shared" si="10"/>
        <v>28</v>
      </c>
      <c r="T59" s="48">
        <v>7.1</v>
      </c>
      <c r="U59" s="51">
        <v>7.8888888888888893</v>
      </c>
      <c r="V59" s="52">
        <v>6.666666666666667</v>
      </c>
      <c r="W59" s="51">
        <v>5.5384615384615383</v>
      </c>
      <c r="BB59" s="46"/>
    </row>
    <row r="60" spans="1:54">
      <c r="A60" s="30" t="str">
        <f>[1]Dati!$A49</f>
        <v xml:space="preserve">Ministero della salute                        </v>
      </c>
      <c r="B60" s="47">
        <f>[1]Dati!$B49</f>
        <v>20</v>
      </c>
      <c r="C60" s="47">
        <f>[1]Dati!$C49</f>
        <v>2261</v>
      </c>
      <c r="D60" s="48">
        <f>'[1]Quesiti x SI'!$AV33/E$30</f>
        <v>8.536585365853659</v>
      </c>
      <c r="E60" s="49" t="str">
        <f t="shared" ca="1" si="0"/>
        <v>Primo</v>
      </c>
      <c r="F60" s="50" t="str">
        <f t="shared" si="5"/>
        <v>Alto</v>
      </c>
      <c r="G60" s="48">
        <f>'[1]Quesiti x SI'!$M33/H$30</f>
        <v>9.6</v>
      </c>
      <c r="H60" s="49" t="str">
        <f t="shared" ca="1" si="1"/>
        <v>Primo</v>
      </c>
      <c r="I60" s="50" t="str">
        <f t="shared" si="6"/>
        <v>Alto</v>
      </c>
      <c r="J60" s="48">
        <f>'[1]Quesiti x SI'!$W33/K$30</f>
        <v>8.8888888888888893</v>
      </c>
      <c r="K60" s="49" t="str">
        <f t="shared" ca="1" si="2"/>
        <v>Secondo</v>
      </c>
      <c r="L60" s="50" t="str">
        <f t="shared" si="7"/>
        <v>Alto</v>
      </c>
      <c r="M60" s="48">
        <f>'[1]Quesiti x SI'!$AG33/N$30</f>
        <v>8.8888888888888893</v>
      </c>
      <c r="N60" s="49" t="str">
        <f t="shared" ca="1" si="3"/>
        <v>Primo</v>
      </c>
      <c r="O60" s="50" t="str">
        <f t="shared" si="8"/>
        <v>Alto</v>
      </c>
      <c r="P60" s="48">
        <f>'[1]Quesiti x SI'!$AU33/Q$30</f>
        <v>7.2307692307692308</v>
      </c>
      <c r="Q60" s="49" t="str">
        <f t="shared" ca="1" si="4"/>
        <v>Secondo</v>
      </c>
      <c r="R60" s="50" t="str">
        <f t="shared" si="9"/>
        <v>Alto</v>
      </c>
      <c r="S60" s="2">
        <f t="shared" si="10"/>
        <v>29</v>
      </c>
      <c r="T60" s="48">
        <v>7.1</v>
      </c>
      <c r="U60" s="51">
        <v>8</v>
      </c>
      <c r="V60" s="52">
        <v>6.666666666666667</v>
      </c>
      <c r="W60" s="51">
        <v>5.8461538461538458</v>
      </c>
      <c r="BB60" s="46"/>
    </row>
    <row r="61" spans="1:54">
      <c r="A61" s="30" t="str">
        <f>[1]Dati!$A50</f>
        <v xml:space="preserve">Automobile club d'Italia                                                                            </v>
      </c>
      <c r="B61" s="47">
        <f>[1]Dati!$B50</f>
        <v>37</v>
      </c>
      <c r="C61" s="47">
        <f>[1]Dati!$C50</f>
        <v>3319</v>
      </c>
      <c r="D61" s="48">
        <f>'[1]Quesiti x SI'!$AV34/E$30</f>
        <v>8.4390243902439028</v>
      </c>
      <c r="E61" s="49" t="str">
        <f t="shared" ca="1" si="0"/>
        <v>Primo</v>
      </c>
      <c r="F61" s="50" t="str">
        <f t="shared" si="5"/>
        <v>Alto</v>
      </c>
      <c r="G61" s="48">
        <f>'[1]Quesiti x SI'!$M34/H$30</f>
        <v>6.2</v>
      </c>
      <c r="H61" s="49" t="str">
        <f t="shared" ca="1" si="1"/>
        <v>Quarto</v>
      </c>
      <c r="I61" s="50" t="str">
        <f t="shared" si="6"/>
        <v>Medio</v>
      </c>
      <c r="J61" s="48">
        <f>'[1]Quesiti x SI'!$W34/K$30</f>
        <v>9.1111111111111107</v>
      </c>
      <c r="K61" s="49" t="str">
        <f t="shared" ca="1" si="2"/>
        <v>Secondo</v>
      </c>
      <c r="L61" s="50" t="str">
        <f t="shared" si="7"/>
        <v>Alto</v>
      </c>
      <c r="M61" s="48">
        <f>'[1]Quesiti x SI'!$AG34/N$30</f>
        <v>8.4444444444444446</v>
      </c>
      <c r="N61" s="49" t="str">
        <f t="shared" ca="1" si="3"/>
        <v>Primo</v>
      </c>
      <c r="O61" s="50" t="str">
        <f t="shared" si="8"/>
        <v>Alto</v>
      </c>
      <c r="P61" s="48">
        <f>'[1]Quesiti x SI'!$AU34/Q$30</f>
        <v>9.6923076923076916</v>
      </c>
      <c r="Q61" s="49" t="str">
        <f t="shared" ca="1" si="4"/>
        <v>Primo</v>
      </c>
      <c r="R61" s="50" t="str">
        <f t="shared" si="9"/>
        <v>Alto</v>
      </c>
      <c r="S61" s="2">
        <f t="shared" si="10"/>
        <v>30</v>
      </c>
      <c r="T61" s="48">
        <v>7.2</v>
      </c>
      <c r="U61" s="51">
        <v>8</v>
      </c>
      <c r="V61" s="52">
        <v>6.666666666666667</v>
      </c>
      <c r="W61" s="51">
        <v>5.8461538461538458</v>
      </c>
      <c r="BB61" s="46"/>
    </row>
    <row r="62" spans="1:54">
      <c r="A62" s="30" t="str">
        <f>[1]Dati!$A51</f>
        <v xml:space="preserve">Agenzia per le erogazioni in agricoltura                                                            </v>
      </c>
      <c r="B62" s="47">
        <f>[1]Dati!$B51</f>
        <v>113</v>
      </c>
      <c r="C62" s="47">
        <f>[1]Dati!$C51</f>
        <v>361</v>
      </c>
      <c r="D62" s="48">
        <f>'[1]Quesiti x SI'!$AV35/E$30</f>
        <v>7.2682926829268295</v>
      </c>
      <c r="E62" s="49" t="str">
        <f t="shared" ca="1" si="0"/>
        <v>Secondo</v>
      </c>
      <c r="F62" s="50" t="str">
        <f t="shared" si="5"/>
        <v>Alto</v>
      </c>
      <c r="G62" s="48">
        <f>'[1]Quesiti x SI'!$M35/H$30</f>
        <v>5.6</v>
      </c>
      <c r="H62" s="49" t="str">
        <f t="shared" ca="1" si="1"/>
        <v>Quarto</v>
      </c>
      <c r="I62" s="50" t="str">
        <f t="shared" si="6"/>
        <v>Medio</v>
      </c>
      <c r="J62" s="48">
        <f>'[1]Quesiti x SI'!$W35/K$30</f>
        <v>9.5555555555555554</v>
      </c>
      <c r="K62" s="49" t="str">
        <f t="shared" ca="1" si="2"/>
        <v>Primo</v>
      </c>
      <c r="L62" s="50" t="str">
        <f t="shared" si="7"/>
        <v>Alto</v>
      </c>
      <c r="M62" s="48">
        <f>'[1]Quesiti x SI'!$AG35/N$30</f>
        <v>6.666666666666667</v>
      </c>
      <c r="N62" s="49" t="str">
        <f t="shared" ca="1" si="3"/>
        <v>Terzo</v>
      </c>
      <c r="O62" s="50" t="str">
        <f t="shared" si="8"/>
        <v>Medio</v>
      </c>
      <c r="P62" s="48">
        <f>'[1]Quesiti x SI'!$AU35/Q$30</f>
        <v>7.384615384615385</v>
      </c>
      <c r="Q62" s="49" t="str">
        <f t="shared" ca="1" si="4"/>
        <v>Secondo</v>
      </c>
      <c r="R62" s="50" t="str">
        <f t="shared" si="9"/>
        <v>Alto</v>
      </c>
      <c r="S62" s="2">
        <f t="shared" si="10"/>
        <v>31</v>
      </c>
      <c r="T62" s="48">
        <v>7.4</v>
      </c>
      <c r="U62" s="51">
        <v>8</v>
      </c>
      <c r="V62" s="52">
        <v>6.666666666666667</v>
      </c>
      <c r="W62" s="51">
        <v>6</v>
      </c>
      <c r="BB62" s="46"/>
    </row>
    <row r="63" spans="1:54">
      <c r="A63" s="30" t="str">
        <f>[1]Dati!$A52</f>
        <v xml:space="preserve">Consiglio nazionale delle ricerche                                                                  </v>
      </c>
      <c r="B63" s="47">
        <f>[1]Dati!$B52</f>
        <v>114</v>
      </c>
      <c r="C63" s="47">
        <f>[1]Dati!$C52</f>
        <v>7461</v>
      </c>
      <c r="D63" s="48">
        <f>'[1]Quesiti x SI'!$AV36/E$30</f>
        <v>5.5853658536585362</v>
      </c>
      <c r="E63" s="49" t="str">
        <f t="shared" ca="1" si="0"/>
        <v>Quarto</v>
      </c>
      <c r="F63" s="50" t="str">
        <f t="shared" si="5"/>
        <v>Medio</v>
      </c>
      <c r="G63" s="48">
        <f>'[1]Quesiti x SI'!$M36/H$30</f>
        <v>5.6</v>
      </c>
      <c r="H63" s="49" t="str">
        <f t="shared" ca="1" si="1"/>
        <v>Quarto</v>
      </c>
      <c r="I63" s="50" t="str">
        <f t="shared" si="6"/>
        <v>Medio</v>
      </c>
      <c r="J63" s="48">
        <f>'[1]Quesiti x SI'!$W36/K$30</f>
        <v>9.5555555555555554</v>
      </c>
      <c r="K63" s="49" t="str">
        <f t="shared" ca="1" si="2"/>
        <v>Primo</v>
      </c>
      <c r="L63" s="50" t="str">
        <f t="shared" si="7"/>
        <v>Alto</v>
      </c>
      <c r="M63" s="48">
        <f>'[1]Quesiti x SI'!$AG36/N$30</f>
        <v>5.4444444444444446</v>
      </c>
      <c r="N63" s="49" t="str">
        <f t="shared" ca="1" si="3"/>
        <v>Quarto</v>
      </c>
      <c r="O63" s="50" t="str">
        <f t="shared" si="8"/>
        <v>Medio</v>
      </c>
      <c r="P63" s="48">
        <f>'[1]Quesiti x SI'!$AU36/Q$30</f>
        <v>2.9230769230769229</v>
      </c>
      <c r="Q63" s="49" t="str">
        <f t="shared" ca="1" si="4"/>
        <v>Quarto</v>
      </c>
      <c r="R63" s="50" t="str">
        <f t="shared" si="9"/>
        <v>Scarso</v>
      </c>
      <c r="S63" s="2">
        <f t="shared" si="10"/>
        <v>32</v>
      </c>
      <c r="T63" s="48">
        <v>7.4</v>
      </c>
      <c r="U63" s="51">
        <v>8.2222222222222214</v>
      </c>
      <c r="V63" s="52">
        <v>6.8888888888888893</v>
      </c>
      <c r="W63" s="51">
        <v>6.3076923076923075</v>
      </c>
      <c r="BB63" s="46"/>
    </row>
    <row r="64" spans="1:54">
      <c r="A64" s="30" t="str">
        <f>[1]Dati!$A53</f>
        <v>Ente Nazionale per l'Aviazione Civile</v>
      </c>
      <c r="B64" s="47">
        <f>[1]Dati!$B53</f>
        <v>116</v>
      </c>
      <c r="C64" s="47">
        <f>[1]Dati!$C53</f>
        <v>1085</v>
      </c>
      <c r="D64" s="48">
        <f>'[1]Quesiti x SI'!$AV37/E$30</f>
        <v>7.1707317073170733</v>
      </c>
      <c r="E64" s="49" t="str">
        <f t="shared" ca="1" si="0"/>
        <v>Terzo</v>
      </c>
      <c r="F64" s="50" t="str">
        <f t="shared" si="5"/>
        <v>Alto</v>
      </c>
      <c r="G64" s="48">
        <f>'[1]Quesiti x SI'!$M37/H$30</f>
        <v>7.7</v>
      </c>
      <c r="H64" s="49" t="str">
        <f t="shared" ca="1" si="1"/>
        <v>Terzo</v>
      </c>
      <c r="I64" s="50" t="str">
        <f t="shared" si="6"/>
        <v>Alto</v>
      </c>
      <c r="J64" s="48">
        <f>'[1]Quesiti x SI'!$W37/K$30</f>
        <v>9.4444444444444446</v>
      </c>
      <c r="K64" s="49" t="str">
        <f t="shared" ca="1" si="2"/>
        <v>Primo</v>
      </c>
      <c r="L64" s="50" t="str">
        <f t="shared" si="7"/>
        <v>Alto</v>
      </c>
      <c r="M64" s="48">
        <f>'[1]Quesiti x SI'!$AG37/N$30</f>
        <v>5.1111111111111107</v>
      </c>
      <c r="N64" s="49" t="str">
        <f t="shared" ca="1" si="3"/>
        <v>Quarto</v>
      </c>
      <c r="O64" s="50" t="str">
        <f t="shared" si="8"/>
        <v>Medio</v>
      </c>
      <c r="P64" s="48">
        <f>'[1]Quesiti x SI'!$AU37/Q$30</f>
        <v>6.615384615384615</v>
      </c>
      <c r="Q64" s="49" t="str">
        <f t="shared" ca="1" si="4"/>
        <v>Terzo</v>
      </c>
      <c r="R64" s="50" t="str">
        <f t="shared" si="9"/>
        <v>Medio</v>
      </c>
      <c r="S64" s="2">
        <f t="shared" si="10"/>
        <v>33</v>
      </c>
      <c r="T64" s="48">
        <v>7.5</v>
      </c>
      <c r="U64" s="51">
        <v>8.2222222222222214</v>
      </c>
      <c r="V64" s="52">
        <v>7.2222222222222223</v>
      </c>
      <c r="W64" s="51">
        <v>6.4615384615384617</v>
      </c>
      <c r="BB64" s="46"/>
    </row>
    <row r="65" spans="1:54">
      <c r="A65" s="30" t="str">
        <f>[1]Dati!$A54</f>
        <v>Agenzia nazionale per le nuove tecnologie, l'energia e lo sviluppo economico sostenibile</v>
      </c>
      <c r="B65" s="47">
        <f>[1]Dati!$B54</f>
        <v>202</v>
      </c>
      <c r="C65" s="47">
        <f>[1]Dati!$C54</f>
        <v>1000</v>
      </c>
      <c r="D65" s="48">
        <f>'[1]Quesiti x SI'!$AV38/E$30</f>
        <v>6.4390243902439028</v>
      </c>
      <c r="E65" s="49" t="str">
        <f t="shared" ca="1" si="0"/>
        <v>Terzo</v>
      </c>
      <c r="F65" s="50" t="str">
        <f t="shared" si="5"/>
        <v>Medio</v>
      </c>
      <c r="G65" s="48">
        <f>'[1]Quesiti x SI'!$M38/H$30</f>
        <v>5.6</v>
      </c>
      <c r="H65" s="49" t="str">
        <f t="shared" ca="1" si="1"/>
        <v>Quarto</v>
      </c>
      <c r="I65" s="50" t="str">
        <f t="shared" si="6"/>
        <v>Medio</v>
      </c>
      <c r="J65" s="48">
        <f>'[1]Quesiti x SI'!$W38/K$30</f>
        <v>8.8888888888888893</v>
      </c>
      <c r="K65" s="49" t="str">
        <f t="shared" ca="1" si="2"/>
        <v>Secondo</v>
      </c>
      <c r="L65" s="50" t="str">
        <f t="shared" si="7"/>
        <v>Alto</v>
      </c>
      <c r="M65" s="48">
        <f>'[1]Quesiti x SI'!$AG38/N$30</f>
        <v>6.8888888888888893</v>
      </c>
      <c r="N65" s="49" t="str">
        <f t="shared" ca="1" si="3"/>
        <v>Secondo</v>
      </c>
      <c r="O65" s="50" t="str">
        <f t="shared" si="8"/>
        <v>Medio</v>
      </c>
      <c r="P65" s="48">
        <f>'[1]Quesiti x SI'!$AU38/Q$30</f>
        <v>5.0769230769230766</v>
      </c>
      <c r="Q65" s="49" t="str">
        <f t="shared" ca="1" si="4"/>
        <v>Terzo</v>
      </c>
      <c r="R65" s="50" t="str">
        <f t="shared" si="9"/>
        <v>Medio</v>
      </c>
      <c r="S65" s="2">
        <f t="shared" si="10"/>
        <v>34</v>
      </c>
      <c r="T65" s="48">
        <v>7.5</v>
      </c>
      <c r="U65" s="51">
        <v>8.4444444444444446</v>
      </c>
      <c r="V65" s="52">
        <v>7.333333333333333</v>
      </c>
      <c r="W65" s="51">
        <v>6.615384615384615</v>
      </c>
      <c r="BB65" s="46"/>
    </row>
    <row r="66" spans="1:54">
      <c r="A66" s="30" t="str">
        <f>[1]Dati!$A55</f>
        <v>Ente nazionale previdenza assistenza lavoratori dello spettacolo</v>
      </c>
      <c r="B66" s="47">
        <f>[1]Dati!$B55</f>
        <v>62</v>
      </c>
      <c r="C66" s="47">
        <f>[1]Dati!$C55</f>
        <v>413</v>
      </c>
      <c r="D66" s="48">
        <f>'[1]Quesiti x SI'!$AV39/E$30</f>
        <v>7.6829268292682924</v>
      </c>
      <c r="E66" s="49" t="str">
        <f t="shared" ca="1" si="0"/>
        <v>Secondo</v>
      </c>
      <c r="F66" s="50" t="str">
        <f t="shared" si="5"/>
        <v>Alto</v>
      </c>
      <c r="G66" s="48">
        <f>'[1]Quesiti x SI'!$M39/H$30</f>
        <v>8.8000000000000007</v>
      </c>
      <c r="H66" s="49" t="str">
        <f t="shared" ca="1" si="1"/>
        <v>Primo</v>
      </c>
      <c r="I66" s="50" t="str">
        <f t="shared" si="6"/>
        <v>Alto</v>
      </c>
      <c r="J66" s="48">
        <f>'[1]Quesiti x SI'!$W39/K$30</f>
        <v>8.3333333333333339</v>
      </c>
      <c r="K66" s="49" t="str">
        <f t="shared" ca="1" si="2"/>
        <v>Terzo</v>
      </c>
      <c r="L66" s="50" t="str">
        <f t="shared" si="7"/>
        <v>Alto</v>
      </c>
      <c r="M66" s="48">
        <f>'[1]Quesiti x SI'!$AG39/N$30</f>
        <v>6.8888888888888893</v>
      </c>
      <c r="N66" s="49" t="str">
        <f t="shared" ca="1" si="3"/>
        <v>Secondo</v>
      </c>
      <c r="O66" s="50" t="str">
        <f t="shared" si="8"/>
        <v>Medio</v>
      </c>
      <c r="P66" s="48">
        <f>'[1]Quesiti x SI'!$AU39/Q$30</f>
        <v>6.9230769230769234</v>
      </c>
      <c r="Q66" s="49" t="str">
        <f t="shared" ca="1" si="4"/>
        <v>Secondo</v>
      </c>
      <c r="R66" s="50" t="str">
        <f t="shared" si="9"/>
        <v>Medio</v>
      </c>
      <c r="S66" s="2">
        <f t="shared" si="10"/>
        <v>35</v>
      </c>
      <c r="T66" s="48">
        <v>7.7</v>
      </c>
      <c r="U66" s="51">
        <v>8.4444444444444446</v>
      </c>
      <c r="V66" s="52">
        <v>7.333333333333333</v>
      </c>
      <c r="W66" s="51">
        <v>6.7692307692307692</v>
      </c>
      <c r="BB66" s="46"/>
    </row>
    <row r="67" spans="1:54">
      <c r="A67" s="30" t="str">
        <f>[1]Dati!$A56</f>
        <v xml:space="preserve">Istituto nazionale per il commercio estero                                              </v>
      </c>
      <c r="B67" s="47">
        <f>[1]Dati!$B56</f>
        <v>45</v>
      </c>
      <c r="C67" s="47">
        <f>[1]Dati!$C56</f>
        <v>1335</v>
      </c>
      <c r="D67" s="48">
        <f>'[1]Quesiti x SI'!$AV40/E$30</f>
        <v>5.0975609756097562</v>
      </c>
      <c r="E67" s="49" t="str">
        <f t="shared" ca="1" si="0"/>
        <v>Quarto</v>
      </c>
      <c r="F67" s="50" t="str">
        <f t="shared" si="5"/>
        <v>Medio</v>
      </c>
      <c r="G67" s="48">
        <f>'[1]Quesiti x SI'!$M40/H$30</f>
        <v>5.6</v>
      </c>
      <c r="H67" s="49" t="str">
        <f t="shared" ca="1" si="1"/>
        <v>Quarto</v>
      </c>
      <c r="I67" s="50" t="str">
        <f t="shared" si="6"/>
        <v>Medio</v>
      </c>
      <c r="J67" s="48">
        <f>'[1]Quesiti x SI'!$W40/K$30</f>
        <v>7.333333333333333</v>
      </c>
      <c r="K67" s="49" t="str">
        <f t="shared" ca="1" si="2"/>
        <v>Quarto</v>
      </c>
      <c r="L67" s="50" t="str">
        <f t="shared" si="7"/>
        <v>Alto</v>
      </c>
      <c r="M67" s="48">
        <f>'[1]Quesiti x SI'!$AG40/N$30</f>
        <v>5.4444444444444446</v>
      </c>
      <c r="N67" s="49" t="str">
        <f t="shared" ca="1" si="3"/>
        <v>Quarto</v>
      </c>
      <c r="O67" s="50" t="str">
        <f t="shared" si="8"/>
        <v>Medio</v>
      </c>
      <c r="P67" s="48">
        <f>'[1]Quesiti x SI'!$AU40/Q$30</f>
        <v>2.9230769230769229</v>
      </c>
      <c r="Q67" s="49" t="str">
        <f t="shared" ca="1" si="4"/>
        <v>Quarto</v>
      </c>
      <c r="R67" s="50" t="str">
        <f t="shared" si="9"/>
        <v>Scarso</v>
      </c>
      <c r="S67" s="2">
        <f t="shared" si="10"/>
        <v>36</v>
      </c>
      <c r="T67" s="48">
        <v>7.7</v>
      </c>
      <c r="U67" s="51">
        <v>8.4444444444444446</v>
      </c>
      <c r="V67" s="52">
        <v>7.333333333333333</v>
      </c>
      <c r="W67" s="51">
        <v>6.9230769230769234</v>
      </c>
      <c r="BB67" s="46"/>
    </row>
    <row r="68" spans="1:54">
      <c r="A68" s="30" t="str">
        <f>[1]Dati!$A57</f>
        <v>Istituto per lo sviluppo della formazione professionale dei lavoratori</v>
      </c>
      <c r="B68" s="47">
        <f>[1]Dati!$B57</f>
        <v>120</v>
      </c>
      <c r="C68" s="47">
        <f>[1]Dati!$C57</f>
        <v>375</v>
      </c>
      <c r="D68" s="48">
        <f>'[1]Quesiti x SI'!$AV41/E$30</f>
        <v>5.7804878048780486</v>
      </c>
      <c r="E68" s="49" t="str">
        <f t="shared" ca="1" si="0"/>
        <v>Quarto</v>
      </c>
      <c r="F68" s="50" t="str">
        <f t="shared" si="5"/>
        <v>Medio</v>
      </c>
      <c r="G68" s="48">
        <f>'[1]Quesiti x SI'!$M41/H$30</f>
        <v>5.6</v>
      </c>
      <c r="H68" s="49" t="str">
        <f t="shared" ca="1" si="1"/>
        <v>Quarto</v>
      </c>
      <c r="I68" s="50" t="str">
        <f t="shared" si="6"/>
        <v>Medio</v>
      </c>
      <c r="J68" s="48">
        <f>'[1]Quesiti x SI'!$W41/K$30</f>
        <v>3.6666666666666665</v>
      </c>
      <c r="K68" s="49" t="str">
        <f t="shared" ca="1" si="2"/>
        <v>Quarto</v>
      </c>
      <c r="L68" s="50" t="str">
        <f t="shared" si="7"/>
        <v>Scarso</v>
      </c>
      <c r="M68" s="48">
        <f>'[1]Quesiti x SI'!$AG41/N$30</f>
        <v>8.4444444444444446</v>
      </c>
      <c r="N68" s="49" t="str">
        <f t="shared" ca="1" si="3"/>
        <v>Primo</v>
      </c>
      <c r="O68" s="50" t="str">
        <f t="shared" si="8"/>
        <v>Alto</v>
      </c>
      <c r="P68" s="48">
        <f>'[1]Quesiti x SI'!$AU41/Q$30</f>
        <v>5.5384615384615383</v>
      </c>
      <c r="Q68" s="49" t="str">
        <f t="shared" ca="1" si="4"/>
        <v>Terzo</v>
      </c>
      <c r="R68" s="50" t="str">
        <f t="shared" si="9"/>
        <v>Medio</v>
      </c>
      <c r="S68" s="2">
        <f t="shared" si="10"/>
        <v>37</v>
      </c>
      <c r="T68" s="48">
        <v>7.7</v>
      </c>
      <c r="U68" s="51">
        <v>8.4444444444444446</v>
      </c>
      <c r="V68" s="52">
        <v>7.333333333333333</v>
      </c>
      <c r="W68" s="51">
        <v>7.2307692307692308</v>
      </c>
      <c r="BB68" s="46"/>
    </row>
    <row r="69" spans="1:54">
      <c r="A69" s="30" t="str">
        <f>[1]Dati!$A58</f>
        <v xml:space="preserve">Istituto nazionale per l'assicurazione infortuni sul lavoro                </v>
      </c>
      <c r="B69" s="47">
        <f>[1]Dati!$B58</f>
        <v>46</v>
      </c>
      <c r="C69" s="47">
        <f>[1]Dati!$C58</f>
        <v>12047</v>
      </c>
      <c r="D69" s="48">
        <f>'[1]Quesiti x SI'!$AV42/E$30</f>
        <v>8.3658536585365848</v>
      </c>
      <c r="E69" s="49" t="str">
        <f t="shared" ca="1" si="0"/>
        <v>Primo</v>
      </c>
      <c r="F69" s="50" t="str">
        <f t="shared" si="5"/>
        <v>Alto</v>
      </c>
      <c r="G69" s="48">
        <f>'[1]Quesiti x SI'!$M42/H$30</f>
        <v>8.6</v>
      </c>
      <c r="H69" s="49" t="str">
        <f t="shared" ca="1" si="1"/>
        <v>Primo</v>
      </c>
      <c r="I69" s="50" t="str">
        <f t="shared" si="6"/>
        <v>Alto</v>
      </c>
      <c r="J69" s="48">
        <f>'[1]Quesiti x SI'!$W42/K$30</f>
        <v>8.4444444444444446</v>
      </c>
      <c r="K69" s="49" t="str">
        <f t="shared" ca="1" si="2"/>
        <v>Terzo</v>
      </c>
      <c r="L69" s="50" t="str">
        <f t="shared" si="7"/>
        <v>Alto</v>
      </c>
      <c r="M69" s="48">
        <f>'[1]Quesiti x SI'!$AG42/N$30</f>
        <v>9.2222222222222214</v>
      </c>
      <c r="N69" s="49" t="str">
        <f t="shared" ca="1" si="3"/>
        <v>Primo</v>
      </c>
      <c r="O69" s="50" t="str">
        <f t="shared" si="8"/>
        <v>Alto</v>
      </c>
      <c r="P69" s="48">
        <f>'[1]Quesiti x SI'!$AU42/Q$30</f>
        <v>7.5384615384615383</v>
      </c>
      <c r="Q69" s="49" t="str">
        <f t="shared" ca="1" si="4"/>
        <v>Secondo</v>
      </c>
      <c r="R69" s="50" t="str">
        <f t="shared" si="9"/>
        <v>Alto</v>
      </c>
      <c r="S69" s="2">
        <f t="shared" si="10"/>
        <v>38</v>
      </c>
      <c r="T69" s="48">
        <v>7.7</v>
      </c>
      <c r="U69" s="51">
        <v>8.5555555555555554</v>
      </c>
      <c r="V69" s="52">
        <v>7.333333333333333</v>
      </c>
      <c r="W69" s="51">
        <v>7.2307692307692308</v>
      </c>
      <c r="BB69" s="46"/>
    </row>
    <row r="70" spans="1:54">
      <c r="A70" s="30" t="str">
        <f>[1]Dati!$A59</f>
        <v xml:space="preserve">Istituto nazionale di economia agraria                 </v>
      </c>
      <c r="B70" s="47">
        <f>[1]Dati!$B59</f>
        <v>60</v>
      </c>
      <c r="C70" s="47">
        <f>[1]Dati!$C59</f>
        <v>174</v>
      </c>
      <c r="D70" s="48">
        <f>'[1]Quesiti x SI'!$AV43/E$30</f>
        <v>5.8780487804878048</v>
      </c>
      <c r="E70" s="49" t="str">
        <f t="shared" ca="1" si="0"/>
        <v>Quarto</v>
      </c>
      <c r="F70" s="50" t="str">
        <f t="shared" si="5"/>
        <v>Medio</v>
      </c>
      <c r="G70" s="48">
        <f>'[1]Quesiti x SI'!$M43/H$30</f>
        <v>5.5</v>
      </c>
      <c r="H70" s="49" t="str">
        <f t="shared" ca="1" si="1"/>
        <v>Quarto</v>
      </c>
      <c r="I70" s="50" t="str">
        <f t="shared" si="6"/>
        <v>Medio</v>
      </c>
      <c r="J70" s="48">
        <f>'[1]Quesiti x SI'!$W43/K$30</f>
        <v>6.2222222222222223</v>
      </c>
      <c r="K70" s="49" t="str">
        <f t="shared" ca="1" si="2"/>
        <v>Quarto</v>
      </c>
      <c r="L70" s="50" t="str">
        <f t="shared" si="7"/>
        <v>Medio</v>
      </c>
      <c r="M70" s="48">
        <f>'[1]Quesiti x SI'!$AG43/N$30</f>
        <v>6.2222222222222223</v>
      </c>
      <c r="N70" s="49" t="str">
        <f t="shared" ca="1" si="3"/>
        <v>Terzo</v>
      </c>
      <c r="O70" s="50" t="str">
        <f t="shared" si="8"/>
        <v>Medio</v>
      </c>
      <c r="P70" s="48">
        <f>'[1]Quesiti x SI'!$AU43/Q$30</f>
        <v>5.6923076923076925</v>
      </c>
      <c r="Q70" s="49" t="str">
        <f t="shared" ca="1" si="4"/>
        <v>Terzo</v>
      </c>
      <c r="R70" s="50" t="str">
        <f t="shared" si="9"/>
        <v>Medio</v>
      </c>
      <c r="S70" s="2">
        <f t="shared" si="10"/>
        <v>39</v>
      </c>
      <c r="T70" s="48">
        <v>7.8</v>
      </c>
      <c r="U70" s="51">
        <v>8.5555555555555554</v>
      </c>
      <c r="V70" s="52">
        <v>7.5555555555555554</v>
      </c>
      <c r="W70" s="51">
        <v>7.2307692307692308</v>
      </c>
      <c r="BB70" s="46"/>
    </row>
    <row r="71" spans="1:54">
      <c r="A71" s="30" t="str">
        <f>[1]Dati!$A60</f>
        <v>Istituto nazionale di previdenza dei dipendenti dell'amministrazione pubblica</v>
      </c>
      <c r="B71" s="47">
        <f>[1]Dati!$B60</f>
        <v>48</v>
      </c>
      <c r="C71" s="47">
        <f>[1]Dati!$C60</f>
        <v>8000</v>
      </c>
      <c r="D71" s="48">
        <f>'[1]Quesiti x SI'!$AV44/E$30</f>
        <v>8.3414634146341466</v>
      </c>
      <c r="E71" s="49" t="str">
        <f t="shared" ca="1" si="0"/>
        <v>Primo</v>
      </c>
      <c r="F71" s="50" t="str">
        <f t="shared" si="5"/>
        <v>Alto</v>
      </c>
      <c r="G71" s="48">
        <f>'[1]Quesiti x SI'!$M44/H$30</f>
        <v>8.4</v>
      </c>
      <c r="H71" s="49" t="str">
        <f t="shared" ca="1" si="1"/>
        <v>Secondo</v>
      </c>
      <c r="I71" s="50" t="str">
        <f t="shared" si="6"/>
        <v>Alto</v>
      </c>
      <c r="J71" s="48">
        <f>'[1]Quesiti x SI'!$W44/K$30</f>
        <v>9.4444444444444446</v>
      </c>
      <c r="K71" s="49" t="str">
        <f t="shared" ca="1" si="2"/>
        <v>Primo</v>
      </c>
      <c r="L71" s="50" t="str">
        <f t="shared" si="7"/>
        <v>Alto</v>
      </c>
      <c r="M71" s="48">
        <f>'[1]Quesiti x SI'!$AG44/N$30</f>
        <v>8.3333333333333339</v>
      </c>
      <c r="N71" s="49" t="str">
        <f t="shared" ca="1" si="3"/>
        <v>Secondo</v>
      </c>
      <c r="O71" s="50" t="str">
        <f t="shared" si="8"/>
        <v>Alto</v>
      </c>
      <c r="P71" s="48">
        <f>'[1]Quesiti x SI'!$AU44/Q$30</f>
        <v>7.5384615384615383</v>
      </c>
      <c r="Q71" s="49" t="str">
        <f t="shared" ca="1" si="4"/>
        <v>Secondo</v>
      </c>
      <c r="R71" s="50" t="str">
        <f t="shared" si="9"/>
        <v>Alto</v>
      </c>
      <c r="S71" s="2">
        <f t="shared" si="10"/>
        <v>40</v>
      </c>
      <c r="T71" s="48">
        <v>8.1</v>
      </c>
      <c r="U71" s="51">
        <v>8.5555555555555554</v>
      </c>
      <c r="V71" s="52">
        <v>7.7777777777777777</v>
      </c>
      <c r="W71" s="51">
        <v>7.5384615384615383</v>
      </c>
      <c r="BB71" s="46"/>
    </row>
    <row r="72" spans="1:54">
      <c r="A72" s="30" t="str">
        <f>[1]Dati!$A61</f>
        <v xml:space="preserve">Istituto nazionale per la previdenza sociale                                  </v>
      </c>
      <c r="B72" s="47">
        <f>[1]Dati!$B61</f>
        <v>50</v>
      </c>
      <c r="C72" s="47">
        <f>[1]Dati!$C61</f>
        <v>31923</v>
      </c>
      <c r="D72" s="48">
        <f>'[1]Quesiti x SI'!$AV45/E$30</f>
        <v>9.4878048780487809</v>
      </c>
      <c r="E72" s="49" t="str">
        <f t="shared" ca="1" si="0"/>
        <v>Primo</v>
      </c>
      <c r="F72" s="50" t="str">
        <f t="shared" si="5"/>
        <v>Alto</v>
      </c>
      <c r="G72" s="48">
        <f>'[1]Quesiti x SI'!$M45/H$30</f>
        <v>9.1</v>
      </c>
      <c r="H72" s="49" t="str">
        <f t="shared" ca="1" si="1"/>
        <v>Primo</v>
      </c>
      <c r="I72" s="50" t="str">
        <f t="shared" si="6"/>
        <v>Alto</v>
      </c>
      <c r="J72" s="48">
        <f>'[1]Quesiti x SI'!$W45/K$30</f>
        <v>10</v>
      </c>
      <c r="K72" s="49" t="str">
        <f t="shared" ca="1" si="2"/>
        <v>Primo</v>
      </c>
      <c r="L72" s="50" t="str">
        <f t="shared" si="7"/>
        <v>Alto</v>
      </c>
      <c r="M72" s="48">
        <f>'[1]Quesiti x SI'!$AG45/N$30</f>
        <v>10</v>
      </c>
      <c r="N72" s="49" t="str">
        <f t="shared" ca="1" si="3"/>
        <v>Primo</v>
      </c>
      <c r="O72" s="50" t="str">
        <f t="shared" si="8"/>
        <v>Alto</v>
      </c>
      <c r="P72" s="48">
        <f>'[1]Quesiti x SI'!$AU45/Q$30</f>
        <v>9.0769230769230766</v>
      </c>
      <c r="Q72" s="49" t="str">
        <f t="shared" ca="1" si="4"/>
        <v>Primo</v>
      </c>
      <c r="R72" s="50" t="str">
        <f t="shared" si="9"/>
        <v>Alto</v>
      </c>
      <c r="S72" s="2">
        <f t="shared" si="10"/>
        <v>41</v>
      </c>
      <c r="T72" s="48">
        <v>8.1</v>
      </c>
      <c r="U72" s="51">
        <v>8.6666666666666661</v>
      </c>
      <c r="V72" s="52">
        <v>7.7777777777777777</v>
      </c>
      <c r="W72" s="51">
        <v>7.5384615384615383</v>
      </c>
      <c r="BB72" s="46"/>
    </row>
    <row r="73" spans="1:54">
      <c r="A73" s="30" t="str">
        <f>[1]Dati!$A62</f>
        <v xml:space="preserve">Istituto dei postelegrafonici                                                                       </v>
      </c>
      <c r="B73" s="47">
        <f>[1]Dati!$B62</f>
        <v>36</v>
      </c>
      <c r="C73" s="47">
        <f>[1]Dati!$C62</f>
        <v>387</v>
      </c>
      <c r="D73" s="48">
        <f>'[1]Quesiti x SI'!$AV46/E$30</f>
        <v>8.0975609756097562</v>
      </c>
      <c r="E73" s="49" t="str">
        <f t="shared" ca="1" si="0"/>
        <v>Secondo</v>
      </c>
      <c r="F73" s="50" t="str">
        <f t="shared" si="5"/>
        <v>Alto</v>
      </c>
      <c r="G73" s="48">
        <f>'[1]Quesiti x SI'!$M46/H$30</f>
        <v>7.2</v>
      </c>
      <c r="H73" s="49" t="str">
        <f t="shared" ca="1" si="1"/>
        <v>Terzo</v>
      </c>
      <c r="I73" s="50" t="str">
        <f t="shared" si="6"/>
        <v>Alto</v>
      </c>
      <c r="J73" s="48">
        <f>'[1]Quesiti x SI'!$W46/K$30</f>
        <v>8.4444444444444446</v>
      </c>
      <c r="K73" s="49" t="str">
        <f t="shared" ca="1" si="2"/>
        <v>Terzo</v>
      </c>
      <c r="L73" s="50" t="str">
        <f t="shared" si="7"/>
        <v>Alto</v>
      </c>
      <c r="M73" s="48">
        <f>'[1]Quesiti x SI'!$AG46/N$30</f>
        <v>8</v>
      </c>
      <c r="N73" s="49" t="str">
        <f t="shared" ca="1" si="3"/>
        <v>Secondo</v>
      </c>
      <c r="O73" s="50" t="str">
        <f t="shared" si="8"/>
        <v>Alto</v>
      </c>
      <c r="P73" s="48">
        <f>'[1]Quesiti x SI'!$AU46/Q$30</f>
        <v>8.615384615384615</v>
      </c>
      <c r="Q73" s="49" t="str">
        <f t="shared" ca="1" si="4"/>
        <v>Primo</v>
      </c>
      <c r="R73" s="50" t="str">
        <f t="shared" si="9"/>
        <v>Alto</v>
      </c>
      <c r="S73" s="2">
        <f t="shared" si="10"/>
        <v>42</v>
      </c>
      <c r="T73" s="48">
        <v>8.3000000000000007</v>
      </c>
      <c r="U73" s="51">
        <v>8.8888888888888893</v>
      </c>
      <c r="V73" s="52">
        <v>8</v>
      </c>
      <c r="W73" s="51">
        <v>7.8461538461538458</v>
      </c>
      <c r="BB73" s="46"/>
    </row>
    <row r="74" spans="1:54">
      <c r="A74" s="30" t="str">
        <f>[1]Dati!$A63</f>
        <v xml:space="preserve">Istituto per lo sviluppo della formazione professionale dei lavoratori                              </v>
      </c>
      <c r="B74" s="47">
        <f>[1]Dati!$B63</f>
        <v>120</v>
      </c>
      <c r="C74" s="47">
        <f>[1]Dati!$C63</f>
        <v>375</v>
      </c>
      <c r="D74" s="48">
        <f>'[1]Quesiti x SI'!$AV47/E$30</f>
        <v>5.9268292682926829</v>
      </c>
      <c r="E74" s="49" t="str">
        <f t="shared" ca="1" si="0"/>
        <v>Quarto</v>
      </c>
      <c r="F74" s="50" t="str">
        <f t="shared" si="5"/>
        <v>Medio</v>
      </c>
      <c r="G74" s="48">
        <f>'[1]Quesiti x SI'!$M47/H$30</f>
        <v>8.1999999999999993</v>
      </c>
      <c r="H74" s="49" t="str">
        <f t="shared" ca="1" si="1"/>
        <v>Secondo</v>
      </c>
      <c r="I74" s="50" t="str">
        <f t="shared" si="6"/>
        <v>Alto</v>
      </c>
      <c r="J74" s="48">
        <f>'[1]Quesiti x SI'!$W47/K$30</f>
        <v>3.8888888888888888</v>
      </c>
      <c r="K74" s="49" t="str">
        <f t="shared" ca="1" si="2"/>
        <v>Quarto</v>
      </c>
      <c r="L74" s="50" t="str">
        <f t="shared" si="7"/>
        <v>Scarso</v>
      </c>
      <c r="M74" s="48">
        <f>'[1]Quesiti x SI'!$AG47/N$30</f>
        <v>6.666666666666667</v>
      </c>
      <c r="N74" s="49" t="str">
        <f t="shared" ca="1" si="3"/>
        <v>Terzo</v>
      </c>
      <c r="O74" s="50" t="str">
        <f t="shared" si="8"/>
        <v>Medio</v>
      </c>
      <c r="P74" s="48">
        <f>'[1]Quesiti x SI'!$AU47/Q$30</f>
        <v>5.0769230769230766</v>
      </c>
      <c r="Q74" s="49" t="str">
        <f t="shared" ca="1" si="4"/>
        <v>Terzo</v>
      </c>
      <c r="R74" s="50" t="str">
        <f t="shared" si="9"/>
        <v>Medio</v>
      </c>
      <c r="S74" s="2">
        <f t="shared" si="10"/>
        <v>43</v>
      </c>
      <c r="T74" s="48">
        <v>8.4</v>
      </c>
      <c r="U74" s="51">
        <v>8.8888888888888893</v>
      </c>
      <c r="V74" s="52">
        <v>8</v>
      </c>
      <c r="W74" s="51">
        <v>8</v>
      </c>
      <c r="BB74" s="46"/>
    </row>
    <row r="75" spans="1:54">
      <c r="A75" s="30" t="str">
        <f>[1]Dati!$A64</f>
        <v xml:space="preserve">Istituto superiore di sanità                                                                        </v>
      </c>
      <c r="B75" s="47">
        <f>[1]Dati!$B64</f>
        <v>34</v>
      </c>
      <c r="C75" s="47">
        <f>[1]Dati!$C64</f>
        <v>1875</v>
      </c>
      <c r="D75" s="48">
        <f>'[1]Quesiti x SI'!$AV48/E$30</f>
        <v>6.9268292682926829</v>
      </c>
      <c r="E75" s="49" t="str">
        <f t="shared" ca="1" si="0"/>
        <v>Terzo</v>
      </c>
      <c r="F75" s="50" t="str">
        <f t="shared" si="5"/>
        <v>Medio</v>
      </c>
      <c r="G75" s="48">
        <f>'[1]Quesiti x SI'!$M48/H$30</f>
        <v>7</v>
      </c>
      <c r="H75" s="49" t="str">
        <f t="shared" ca="1" si="1"/>
        <v>Terzo</v>
      </c>
      <c r="I75" s="50" t="str">
        <f t="shared" si="6"/>
        <v>Alto</v>
      </c>
      <c r="J75" s="48">
        <f>'[1]Quesiti x SI'!$W48/K$30</f>
        <v>9.3333333333333339</v>
      </c>
      <c r="K75" s="49" t="str">
        <f t="shared" ca="1" si="2"/>
        <v>Secondo</v>
      </c>
      <c r="L75" s="50" t="str">
        <f t="shared" si="7"/>
        <v>Alto</v>
      </c>
      <c r="M75" s="48">
        <f>'[1]Quesiti x SI'!$AG48/N$30</f>
        <v>8.6666666666666661</v>
      </c>
      <c r="N75" s="49" t="str">
        <f t="shared" ca="1" si="3"/>
        <v>Primo</v>
      </c>
      <c r="O75" s="50" t="str">
        <f t="shared" si="8"/>
        <v>Alto</v>
      </c>
      <c r="P75" s="48">
        <f>'[1]Quesiti x SI'!$AU48/Q$30</f>
        <v>4</v>
      </c>
      <c r="Q75" s="49" t="str">
        <f t="shared" ca="1" si="4"/>
        <v>Quarto</v>
      </c>
      <c r="R75" s="50" t="str">
        <f t="shared" si="9"/>
        <v>Basso</v>
      </c>
      <c r="S75" s="2">
        <f t="shared" si="10"/>
        <v>44</v>
      </c>
      <c r="T75" s="48">
        <v>8.5</v>
      </c>
      <c r="U75" s="51">
        <v>8.8888888888888893</v>
      </c>
      <c r="V75" s="52">
        <v>8.1111111111111107</v>
      </c>
      <c r="W75" s="51">
        <v>8</v>
      </c>
      <c r="BB75" s="46"/>
    </row>
    <row r="76" spans="1:54">
      <c r="A76" s="30" t="str">
        <f>[1]Dati!$A65</f>
        <v xml:space="preserve">Istituto nazionale di statistica                                   </v>
      </c>
      <c r="B76" s="47">
        <f>[1]Dati!$B65</f>
        <v>14</v>
      </c>
      <c r="C76" s="47">
        <f>[1]Dati!$C65</f>
        <v>2364</v>
      </c>
      <c r="D76" s="48">
        <f>'[1]Quesiti x SI'!$AV49/E$30</f>
        <v>6.6341463414634143</v>
      </c>
      <c r="E76" s="49" t="str">
        <f t="shared" ca="1" si="0"/>
        <v>Terzo</v>
      </c>
      <c r="F76" s="50" t="str">
        <f t="shared" si="5"/>
        <v>Medio</v>
      </c>
      <c r="G76" s="48">
        <f>'[1]Quesiti x SI'!$M49/H$30</f>
        <v>7.8</v>
      </c>
      <c r="H76" s="49" t="str">
        <f t="shared" ca="1" si="1"/>
        <v>Terzo</v>
      </c>
      <c r="I76" s="50" t="str">
        <f t="shared" si="6"/>
        <v>Alto</v>
      </c>
      <c r="J76" s="48">
        <f>'[1]Quesiti x SI'!$W49/K$30</f>
        <v>8.8888888888888893</v>
      </c>
      <c r="K76" s="49" t="str">
        <f t="shared" ca="1" si="2"/>
        <v>Secondo</v>
      </c>
      <c r="L76" s="50" t="str">
        <f t="shared" si="7"/>
        <v>Alto</v>
      </c>
      <c r="M76" s="48">
        <f>'[1]Quesiti x SI'!$AG49/N$30</f>
        <v>5.5555555555555554</v>
      </c>
      <c r="N76" s="49" t="str">
        <f t="shared" ca="1" si="3"/>
        <v>Terzo</v>
      </c>
      <c r="O76" s="50" t="str">
        <f t="shared" si="8"/>
        <v>Medio</v>
      </c>
      <c r="P76" s="48">
        <f>'[1]Quesiti x SI'!$AU49/Q$30</f>
        <v>4.9230769230769234</v>
      </c>
      <c r="Q76" s="49" t="str">
        <f t="shared" ca="1" si="4"/>
        <v>Quarto</v>
      </c>
      <c r="R76" s="50" t="str">
        <f t="shared" si="9"/>
        <v>Basso</v>
      </c>
      <c r="S76" s="2">
        <f t="shared" si="10"/>
        <v>45</v>
      </c>
      <c r="T76" s="48">
        <v>8.5</v>
      </c>
      <c r="U76" s="51">
        <v>9.1111111111111107</v>
      </c>
      <c r="V76" s="52">
        <v>8.4444444444444446</v>
      </c>
      <c r="W76" s="51">
        <v>8.4615384615384617</v>
      </c>
      <c r="BB76" s="46"/>
    </row>
    <row r="77" spans="1:54">
      <c r="A77" s="30" t="str">
        <f>[1]Dati!$A66</f>
        <v>Unione nazionale incremento razze equine</v>
      </c>
      <c r="B77" s="47">
        <f>[1]Dati!$B66</f>
        <v>64</v>
      </c>
      <c r="C77" s="47">
        <f>[1]Dati!$C66</f>
        <v>316</v>
      </c>
      <c r="D77" s="48">
        <f>'[1]Quesiti x SI'!$AV50/E$30</f>
        <v>4.9024390243902438</v>
      </c>
      <c r="E77" s="49" t="str">
        <f t="shared" ca="1" si="0"/>
        <v>Quarto</v>
      </c>
      <c r="F77" s="50" t="str">
        <f t="shared" si="5"/>
        <v>Basso</v>
      </c>
      <c r="G77" s="48">
        <f>'[1]Quesiti x SI'!$M50/H$30</f>
        <v>6.8</v>
      </c>
      <c r="H77" s="49" t="str">
        <f t="shared" ca="1" si="1"/>
        <v>Terzo</v>
      </c>
      <c r="I77" s="50" t="str">
        <f t="shared" si="6"/>
        <v>Medio</v>
      </c>
      <c r="J77" s="48">
        <f>'[1]Quesiti x SI'!$W50/K$30</f>
        <v>3.6666666666666665</v>
      </c>
      <c r="K77" s="49" t="str">
        <f t="shared" ca="1" si="2"/>
        <v>Quarto</v>
      </c>
      <c r="L77" s="50" t="str">
        <f t="shared" si="7"/>
        <v>Scarso</v>
      </c>
      <c r="M77" s="48">
        <f>'[1]Quesiti x SI'!$AG50/N$30</f>
        <v>3.3333333333333335</v>
      </c>
      <c r="N77" s="49" t="str">
        <f t="shared" ca="1" si="3"/>
        <v>Quarto</v>
      </c>
      <c r="O77" s="50" t="str">
        <f t="shared" si="8"/>
        <v>Scarso</v>
      </c>
      <c r="P77" s="48">
        <f>'[1]Quesiti x SI'!$AU50/Q$30</f>
        <v>5.384615384615385</v>
      </c>
      <c r="Q77" s="49" t="str">
        <f t="shared" ca="1" si="4"/>
        <v>Terzo</v>
      </c>
      <c r="R77" s="50" t="str">
        <f t="shared" si="9"/>
        <v>Medio</v>
      </c>
      <c r="S77" s="2">
        <f t="shared" si="10"/>
        <v>46</v>
      </c>
      <c r="T77" s="48">
        <v>8.6</v>
      </c>
      <c r="U77" s="51">
        <v>9.1111111111111107</v>
      </c>
      <c r="V77" s="52">
        <v>8.4444444444444446</v>
      </c>
      <c r="W77" s="51">
        <v>8.4615384615384617</v>
      </c>
      <c r="BB77" s="46"/>
    </row>
    <row r="78" spans="1:54">
      <c r="A78" s="14" t="s">
        <v>32</v>
      </c>
      <c r="B78" s="14"/>
      <c r="C78" s="14"/>
      <c r="D78" s="53">
        <f>VARA('[1]Quesiti x SI'!C51:L51,'[1]Quesiti x SI'!N51:V51,'[1]Quesiti x SI'!X51:AF51,'[1]Quesiti x SI'!AH51:AT51)</f>
        <v>6223.8439024390191</v>
      </c>
      <c r="E78" s="54">
        <f>AVERAGE(D32:D77)</f>
        <v>7.0132555673382813</v>
      </c>
      <c r="F78" s="53"/>
      <c r="G78" s="53">
        <f>VARA('[1]Quesiti x SI'!C51:L51)</f>
        <v>5720.4000000000106</v>
      </c>
      <c r="H78" s="54">
        <f>AVERAGE(G32:G77)</f>
        <v>7.4304347826086961</v>
      </c>
      <c r="I78" s="53"/>
      <c r="J78" s="53">
        <f>VARA('[1]Quesiti x SI'!N51:V51)</f>
        <v>3176.111111111124</v>
      </c>
      <c r="K78" s="54">
        <f>AVERAGE(J32:J77)</f>
        <v>7.9589371980676349</v>
      </c>
      <c r="L78" s="53"/>
      <c r="M78" s="53">
        <f>VARA('[1]Quesiti x SI'!X51:AF51)</f>
        <v>7793.444444444438</v>
      </c>
      <c r="N78" s="54">
        <f>AVERAGE(M32:M77)</f>
        <v>6.8743961352657008</v>
      </c>
      <c r="O78" s="53"/>
      <c r="P78" s="53">
        <f>VARA('[1]Quesiti x SI'!AH51:AT51)</f>
        <v>5612.9743589743548</v>
      </c>
      <c r="Q78" s="54">
        <f>AVERAGE(P32:P77)</f>
        <v>6.1337792642140467</v>
      </c>
      <c r="R78" s="53"/>
      <c r="S78" s="53"/>
      <c r="T78" s="53"/>
      <c r="U78" s="53"/>
      <c r="V78" s="53"/>
      <c r="W78" s="53"/>
    </row>
    <row r="79" spans="1:54">
      <c r="F79" s="2" t="s">
        <v>33</v>
      </c>
      <c r="G79" s="46">
        <f>MIN(G32:G77)</f>
        <v>0</v>
      </c>
      <c r="I79" s="2" t="s">
        <v>33</v>
      </c>
      <c r="J79" s="46">
        <f>MIN(J32:J77)</f>
        <v>1.1111111111111112</v>
      </c>
      <c r="L79" s="2" t="s">
        <v>33</v>
      </c>
      <c r="M79" s="46">
        <f>MIN(M32:M77)</f>
        <v>0.22222222222222221</v>
      </c>
      <c r="O79" s="2" t="s">
        <v>33</v>
      </c>
      <c r="P79" s="46">
        <f>MIN(P32:P77)</f>
        <v>0</v>
      </c>
    </row>
    <row r="80" spans="1:54">
      <c r="F80" s="2" t="s">
        <v>34</v>
      </c>
      <c r="G80" s="46">
        <f>MAX(G32:G77)</f>
        <v>9.6</v>
      </c>
      <c r="I80" s="2" t="s">
        <v>34</v>
      </c>
      <c r="J80" s="46">
        <f>MAX(J32:J77)</f>
        <v>10</v>
      </c>
      <c r="L80" s="2" t="s">
        <v>34</v>
      </c>
      <c r="M80" s="46">
        <f>MAX(M32:M77)</f>
        <v>10</v>
      </c>
      <c r="O80" s="2" t="s">
        <v>34</v>
      </c>
      <c r="P80" s="46">
        <f>MAX(P32:P77)</f>
        <v>9.6923076923076916</v>
      </c>
    </row>
    <row r="81" spans="1:46">
      <c r="AE81" s="55">
        <f>AJ96</f>
        <v>2007</v>
      </c>
      <c r="AF81" s="56">
        <f>AB96</f>
        <v>2008</v>
      </c>
      <c r="AG81" s="56">
        <f>T96</f>
        <v>2009</v>
      </c>
      <c r="AH81" s="56">
        <f>L96</f>
        <v>2010</v>
      </c>
      <c r="AI81" s="55" t="s">
        <v>35</v>
      </c>
      <c r="AJ81" s="57" t="s">
        <v>36</v>
      </c>
      <c r="AK81" s="57" t="s">
        <v>37</v>
      </c>
      <c r="AL81" s="58" t="s">
        <v>38</v>
      </c>
      <c r="AM81" s="59" t="s">
        <v>39</v>
      </c>
      <c r="AN81" s="59" t="s">
        <v>40</v>
      </c>
    </row>
    <row r="82" spans="1:46">
      <c r="AC82" s="185" t="str">
        <f>L98</f>
        <v>Grandi</v>
      </c>
      <c r="AD82" s="11" t="str">
        <f>N97</f>
        <v>KPI 1</v>
      </c>
      <c r="AE82" s="41">
        <f>$AL$98</f>
        <v>8.4222222222222243</v>
      </c>
      <c r="AF82" s="60">
        <f>$AD$98</f>
        <v>7.3285714285714292</v>
      </c>
      <c r="AG82" s="60">
        <f>$V$98</f>
        <v>8.4</v>
      </c>
      <c r="AH82" s="61">
        <f ca="1">$N$98</f>
        <v>7.5111111111111102</v>
      </c>
      <c r="AI82" s="62">
        <f t="shared" ref="AI82:AK93" si="11">AF82-AE82</f>
        <v>-1.0936507936507951</v>
      </c>
      <c r="AJ82" s="63">
        <f t="shared" si="11"/>
        <v>1.0714285714285712</v>
      </c>
      <c r="AK82" s="64">
        <f t="shared" ca="1" si="11"/>
        <v>-0.88888888888889017</v>
      </c>
      <c r="AL82" s="65">
        <f>AI82/AE82</f>
        <v>-0.12985299660761415</v>
      </c>
      <c r="AM82" s="66">
        <f>AJ82/AF82</f>
        <v>0.14619883040935669</v>
      </c>
      <c r="AN82" s="67">
        <f ca="1">AK82/AG82</f>
        <v>-0.10582010582010597</v>
      </c>
    </row>
    <row r="83" spans="1:46">
      <c r="B83" s="68" t="s">
        <v>27</v>
      </c>
      <c r="C83" s="69" t="str">
        <f>'[1]Quesiti x SI'!C$4</f>
        <v>KPI 1.1</v>
      </c>
      <c r="D83" s="69" t="str">
        <f>'[1]Quesiti x SI'!D$4</f>
        <v>KPI 1.2</v>
      </c>
      <c r="E83" s="69" t="str">
        <f>'[1]Quesiti x SI'!E$4</f>
        <v>KPI 1.3</v>
      </c>
      <c r="F83" s="69" t="str">
        <f>'[1]Quesiti x SI'!F$4</f>
        <v>KPI 1.3a</v>
      </c>
      <c r="G83" s="69" t="str">
        <f>'[1]Quesiti x SI'!G$4</f>
        <v>KPI 1.4</v>
      </c>
      <c r="H83" s="69" t="str">
        <f>'[1]Quesiti x SI'!H$4</f>
        <v>KPI 1.5</v>
      </c>
      <c r="I83" s="69" t="str">
        <f>'[1]Quesiti x SI'!I$4</f>
        <v>KPI 1.6</v>
      </c>
      <c r="J83" s="69" t="str">
        <f>'[1]Quesiti x SI'!J$4</f>
        <v>KPI 1.7</v>
      </c>
      <c r="K83" s="69" t="str">
        <f>'[1]Quesiti x SI'!K$4</f>
        <v>KPI 1.8</v>
      </c>
      <c r="L83" s="70" t="str">
        <f>'[1]Quesiti x SI'!L$4</f>
        <v>KPI 1.9</v>
      </c>
      <c r="M83" s="71" t="s">
        <v>29</v>
      </c>
      <c r="N83" s="46"/>
      <c r="P83" s="13"/>
      <c r="Q83" s="72">
        <v>2005</v>
      </c>
      <c r="R83" s="72">
        <v>2006</v>
      </c>
      <c r="S83" s="73" t="s">
        <v>41</v>
      </c>
      <c r="T83" s="73">
        <v>2007</v>
      </c>
      <c r="U83" s="72" t="s">
        <v>41</v>
      </c>
      <c r="V83" s="73">
        <v>2008</v>
      </c>
      <c r="W83" s="72" t="s">
        <v>41</v>
      </c>
      <c r="X83" s="73">
        <v>2009</v>
      </c>
      <c r="Y83" s="72" t="s">
        <v>41</v>
      </c>
      <c r="Z83" s="73">
        <v>2010</v>
      </c>
      <c r="AA83" s="72" t="s">
        <v>41</v>
      </c>
      <c r="AC83" s="186"/>
      <c r="AD83" s="13" t="str">
        <f>O97</f>
        <v>KPI 2</v>
      </c>
      <c r="AE83" s="48">
        <f>$AM$98</f>
        <v>8.5308641975308639</v>
      </c>
      <c r="AF83" s="74">
        <f>$AE$98</f>
        <v>8.2857142857142865</v>
      </c>
      <c r="AG83" s="74">
        <f>$W$98</f>
        <v>8.7654320987654319</v>
      </c>
      <c r="AH83" s="75">
        <f ca="1">$O$98</f>
        <v>7.7530864197530871</v>
      </c>
      <c r="AI83" s="76">
        <f t="shared" si="11"/>
        <v>-0.24514991181657741</v>
      </c>
      <c r="AJ83" s="77">
        <f t="shared" si="11"/>
        <v>0.47971781305114547</v>
      </c>
      <c r="AK83" s="78">
        <f t="shared" ca="1" si="11"/>
        <v>-1.0123456790123448</v>
      </c>
      <c r="AL83" s="79">
        <f t="shared" ref="AL83:AN93" si="12">AI83/AE83</f>
        <v>-2.8736820343187801E-2</v>
      </c>
      <c r="AM83" s="80">
        <f t="shared" si="12"/>
        <v>5.7896977437207203E-2</v>
      </c>
      <c r="AN83" s="81">
        <f t="shared" ca="1" si="12"/>
        <v>-0.11549295774647877</v>
      </c>
    </row>
    <row r="84" spans="1:46" ht="15">
      <c r="B84" s="68" t="s">
        <v>15</v>
      </c>
      <c r="C84" s="82">
        <f>'[1]Quesiti x SI'!C$51/$B$17</f>
        <v>6.7826086956521738</v>
      </c>
      <c r="D84" s="82">
        <f>'[1]Quesiti x SI'!D$51/$B$17</f>
        <v>9.1304347826086953</v>
      </c>
      <c r="E84" s="82">
        <f>'[1]Quesiti x SI'!E$51/$B$17</f>
        <v>7.1739130434782608</v>
      </c>
      <c r="F84" s="82">
        <f>'[1]Quesiti x SI'!F$51/$B$17</f>
        <v>4.6956521739130439</v>
      </c>
      <c r="G84" s="82">
        <f>'[1]Quesiti x SI'!G$51/$B$17</f>
        <v>9.304347826086957</v>
      </c>
      <c r="H84" s="82">
        <f>'[1]Quesiti x SI'!H$51/$B$17</f>
        <v>7.8695652173913047</v>
      </c>
      <c r="I84" s="82">
        <f>'[1]Quesiti x SI'!I$51/$B$17</f>
        <v>6.9565217391304346</v>
      </c>
      <c r="J84" s="82">
        <f>'[1]Quesiti x SI'!J$51/$B$17</f>
        <v>4.9565217391304346</v>
      </c>
      <c r="K84" s="82">
        <f>'[1]Quesiti x SI'!K$51/$B$17</f>
        <v>8.9565217391304355</v>
      </c>
      <c r="L84" s="82">
        <f>'[1]Quesiti x SI'!L$51/$B$17</f>
        <v>8.4782608695652169</v>
      </c>
      <c r="M84" s="83">
        <f>AVERAGE(C84:L84)</f>
        <v>7.4304347826086952</v>
      </c>
      <c r="N84" s="46"/>
      <c r="P84" s="84" t="s">
        <v>15</v>
      </c>
      <c r="Q84" s="85">
        <v>4.9000000000000004</v>
      </c>
      <c r="R84" s="84">
        <v>7.33</v>
      </c>
      <c r="S84" s="86">
        <f>(R84-Q84)/Q84</f>
        <v>0.49591836734693867</v>
      </c>
      <c r="T84" s="87">
        <v>7.322183317771553</v>
      </c>
      <c r="U84" s="88">
        <f>(T84-R84)/R84</f>
        <v>-1.0663959383966049E-3</v>
      </c>
      <c r="V84" s="85">
        <f ca="1">N102</f>
        <v>7.371428571428571</v>
      </c>
      <c r="W84" s="88">
        <f ca="1">(V84-T84)/T84</f>
        <v>6.7254876748982341E-3</v>
      </c>
      <c r="X84" s="46">
        <v>6.9739130434782597</v>
      </c>
      <c r="Y84" s="88">
        <f ca="1">(X84-V84)/V84</f>
        <v>-5.392652510953836E-2</v>
      </c>
      <c r="Z84" s="46">
        <f>M84</f>
        <v>7.4304347826086952</v>
      </c>
      <c r="AA84" s="88">
        <f>(Z84-X84)/X84</f>
        <v>6.5461346633416573E-2</v>
      </c>
      <c r="AC84" s="186"/>
      <c r="AD84" s="13" t="str">
        <f>P97</f>
        <v>KPI 3</v>
      </c>
      <c r="AE84" s="48">
        <f>$AN$98</f>
        <v>7.8888888888888893</v>
      </c>
      <c r="AF84" s="74">
        <f>$AF$98</f>
        <v>7.4761904761904754</v>
      </c>
      <c r="AG84" s="74">
        <f>$X$98</f>
        <v>8.3950617283950635</v>
      </c>
      <c r="AH84" s="75">
        <f ca="1">$P$98</f>
        <v>7.4691358024691361</v>
      </c>
      <c r="AI84" s="76">
        <f t="shared" si="11"/>
        <v>-0.4126984126984139</v>
      </c>
      <c r="AJ84" s="77">
        <f t="shared" si="11"/>
        <v>0.9188712522045881</v>
      </c>
      <c r="AK84" s="78">
        <f t="shared" ca="1" si="11"/>
        <v>-0.92592592592592737</v>
      </c>
      <c r="AL84" s="79">
        <f t="shared" si="12"/>
        <v>-5.2313883299798941E-2</v>
      </c>
      <c r="AM84" s="80">
        <f t="shared" si="12"/>
        <v>0.1229063458362825</v>
      </c>
      <c r="AN84" s="81">
        <f t="shared" ca="1" si="12"/>
        <v>-0.11029411764705897</v>
      </c>
    </row>
    <row r="85" spans="1:46">
      <c r="B85" s="68" t="s">
        <v>27</v>
      </c>
      <c r="C85" s="89" t="str">
        <f>'[1]Quesiti x SI'!N$4</f>
        <v>KPI 2.1</v>
      </c>
      <c r="D85" s="69" t="str">
        <f>'[1]Quesiti x SI'!O$4</f>
        <v>KPI 2.2</v>
      </c>
      <c r="E85" s="69" t="str">
        <f>'[1]Quesiti x SI'!P$4</f>
        <v>KPI 2.3</v>
      </c>
      <c r="F85" s="69" t="str">
        <f>'[1]Quesiti x SI'!Q$4</f>
        <v>KPI 2.4</v>
      </c>
      <c r="G85" s="69" t="str">
        <f>'[1]Quesiti x SI'!R$4</f>
        <v>KPI 2.5</v>
      </c>
      <c r="H85" s="69" t="str">
        <f>'[1]Quesiti x SI'!S$4</f>
        <v>KPI 2.6</v>
      </c>
      <c r="I85" s="69" t="str">
        <f>'[1]Quesiti x SI'!T$4</f>
        <v>KPI 2.7</v>
      </c>
      <c r="J85" s="69" t="str">
        <f>'[1]Quesiti x SI'!U$4</f>
        <v>KPI 2.8</v>
      </c>
      <c r="K85" s="70" t="str">
        <f>'[1]Quesiti x SI'!V$4</f>
        <v>KPI 2.9</v>
      </c>
      <c r="L85" s="71" t="s">
        <v>29</v>
      </c>
      <c r="M85" s="90"/>
      <c r="N85" s="90"/>
      <c r="O85" s="46"/>
      <c r="P85" s="84" t="s">
        <v>16</v>
      </c>
      <c r="Q85" s="85">
        <v>5.9</v>
      </c>
      <c r="R85" s="84">
        <v>7.08</v>
      </c>
      <c r="S85" s="86">
        <f>(R85-Q85)/Q85</f>
        <v>0.19999999999999993</v>
      </c>
      <c r="T85" s="87">
        <v>7.4990057751495662</v>
      </c>
      <c r="U85" s="88">
        <f>(T85-R85)/R85</f>
        <v>5.9181606659543244E-2</v>
      </c>
      <c r="V85" s="85">
        <f ca="1">O102</f>
        <v>7.5781893004115224</v>
      </c>
      <c r="W85" s="88">
        <f t="shared" ref="W85:AA87" ca="1" si="13">(V85-T85)/T85</f>
        <v>1.0559203131214666E-2</v>
      </c>
      <c r="X85" s="46">
        <v>7.7004830917874392</v>
      </c>
      <c r="Y85" s="88">
        <f t="shared" ca="1" si="13"/>
        <v>1.6137600491093012E-2</v>
      </c>
      <c r="Z85" s="46">
        <f>L86</f>
        <v>7.9589371980676322</v>
      </c>
      <c r="AA85" s="88">
        <f t="shared" si="13"/>
        <v>3.3563362609786679E-2</v>
      </c>
      <c r="AC85" s="187"/>
      <c r="AD85" s="14" t="str">
        <f>Q97</f>
        <v>KPI 4</v>
      </c>
      <c r="AE85" s="91">
        <f>$AO$98</f>
        <v>7.6239316239316235</v>
      </c>
      <c r="AF85" s="92">
        <f>$AG$98</f>
        <v>7.7582417582417582</v>
      </c>
      <c r="AG85" s="92">
        <f>$Y$98</f>
        <v>8.0512820512820511</v>
      </c>
      <c r="AH85" s="93">
        <f ca="1">$Q$98</f>
        <v>7.1623931623931627</v>
      </c>
      <c r="AI85" s="76">
        <f t="shared" si="11"/>
        <v>0.13431013431013472</v>
      </c>
      <c r="AJ85" s="77">
        <f t="shared" si="11"/>
        <v>0.29304029304029289</v>
      </c>
      <c r="AK85" s="78">
        <f t="shared" ca="1" si="11"/>
        <v>-0.8888888888888884</v>
      </c>
      <c r="AL85" s="94">
        <f t="shared" si="12"/>
        <v>1.7616912235746372E-2</v>
      </c>
      <c r="AM85" s="95">
        <f t="shared" si="12"/>
        <v>3.7771482530689307E-2</v>
      </c>
      <c r="AN85" s="96">
        <f t="shared" ca="1" si="12"/>
        <v>-0.1104033970276008</v>
      </c>
    </row>
    <row r="86" spans="1:46" ht="15">
      <c r="B86" s="68" t="s">
        <v>16</v>
      </c>
      <c r="C86" s="82">
        <f>'[1]Quesiti x SI'!N$51/$B$17</f>
        <v>9.1304347826086953</v>
      </c>
      <c r="D86" s="82">
        <f>'[1]Quesiti x SI'!O$51/$B$17</f>
        <v>8.9130434782608692</v>
      </c>
      <c r="E86" s="82">
        <f>'[1]Quesiti x SI'!P$51/$B$17</f>
        <v>6.9565217391304346</v>
      </c>
      <c r="F86" s="82">
        <f>'[1]Quesiti x SI'!Q$51/$B$17</f>
        <v>7.7173913043478262</v>
      </c>
      <c r="G86" s="82">
        <f>'[1]Quesiti x SI'!R$51/$B$17</f>
        <v>5.5652173913043477</v>
      </c>
      <c r="H86" s="82">
        <f>'[1]Quesiti x SI'!S$51/$B$17</f>
        <v>7.7826086956521738</v>
      </c>
      <c r="I86" s="82">
        <f>'[1]Quesiti x SI'!T$51/$B$17</f>
        <v>9.2173913043478262</v>
      </c>
      <c r="J86" s="82">
        <f>'[1]Quesiti x SI'!U$51/$B$17</f>
        <v>7.3913043478260869</v>
      </c>
      <c r="K86" s="82">
        <f>'[1]Quesiti x SI'!V$51/$B$17</f>
        <v>8.9565217391304355</v>
      </c>
      <c r="L86" s="83">
        <f>AVERAGE(C86:K86)</f>
        <v>7.9589371980676322</v>
      </c>
      <c r="M86" s="46"/>
      <c r="N86" s="46"/>
      <c r="O86" s="46"/>
      <c r="P86" s="84" t="s">
        <v>17</v>
      </c>
      <c r="Q86" s="97">
        <v>6.8</v>
      </c>
      <c r="R86" s="98">
        <v>5.47</v>
      </c>
      <c r="S86" s="86">
        <f>(R86-Q86)/Q86</f>
        <v>-0.19558823529411767</v>
      </c>
      <c r="T86" s="87">
        <v>6.8496732026143796</v>
      </c>
      <c r="U86" s="88">
        <f>(T86-R86)/R86</f>
        <v>0.2522254483755722</v>
      </c>
      <c r="V86" s="97">
        <f ca="1">P102</f>
        <v>6.8809523809523805</v>
      </c>
      <c r="W86" s="88">
        <f t="shared" ca="1" si="13"/>
        <v>4.566521264994401E-3</v>
      </c>
      <c r="X86" s="46">
        <v>6.0555555555555554</v>
      </c>
      <c r="Y86" s="88">
        <f t="shared" ca="1" si="13"/>
        <v>-0.11995386389850055</v>
      </c>
      <c r="Z86" s="46">
        <f>L88</f>
        <v>6.8743961352657008</v>
      </c>
      <c r="AA86" s="88">
        <f t="shared" si="13"/>
        <v>0.13522138013562035</v>
      </c>
      <c r="AC86" s="185" t="str">
        <f>AB99</f>
        <v>Medie</v>
      </c>
      <c r="AD86" s="11" t="str">
        <f>AD97</f>
        <v>KPI 1</v>
      </c>
      <c r="AE86" s="41">
        <f>$AL$99</f>
        <v>6.9678571428571399</v>
      </c>
      <c r="AF86" s="60">
        <f>$AD$99</f>
        <v>7.2884615384615392</v>
      </c>
      <c r="AG86" s="60">
        <f>$V$99</f>
        <v>7.2227272727272727</v>
      </c>
      <c r="AH86" s="61">
        <f ca="1">$N$99</f>
        <v>7.5142857142857142</v>
      </c>
      <c r="AI86" s="62">
        <f t="shared" si="11"/>
        <v>0.32060439560439935</v>
      </c>
      <c r="AJ86" s="63">
        <f t="shared" si="11"/>
        <v>-6.573426573426655E-2</v>
      </c>
      <c r="AK86" s="64">
        <f t="shared" ca="1" si="11"/>
        <v>0.29155844155844157</v>
      </c>
      <c r="AL86" s="65">
        <f t="shared" si="12"/>
        <v>4.6011907108781065E-2</v>
      </c>
      <c r="AM86" s="66">
        <f t="shared" si="12"/>
        <v>-9.0189493883426394E-3</v>
      </c>
      <c r="AN86" s="67">
        <f t="shared" ca="1" si="12"/>
        <v>4.0366807515957927E-2</v>
      </c>
    </row>
    <row r="87" spans="1:46">
      <c r="B87" s="68" t="s">
        <v>27</v>
      </c>
      <c r="C87" s="89" t="str">
        <f>'[1]Quesiti x SI'!X$4</f>
        <v>KPI 3.1</v>
      </c>
      <c r="D87" s="69" t="str">
        <f>'[1]Quesiti x SI'!Y$4</f>
        <v>KPI 3.2</v>
      </c>
      <c r="E87" s="69" t="str">
        <f>'[1]Quesiti x SI'!Z$4</f>
        <v>KPI 3.3</v>
      </c>
      <c r="F87" s="69" t="str">
        <f>'[1]Quesiti x SI'!AA$4</f>
        <v>KPI 3.4</v>
      </c>
      <c r="G87" s="69" t="str">
        <f>'[1]Quesiti x SI'!AB$4</f>
        <v>KPI 3.5</v>
      </c>
      <c r="H87" s="69" t="str">
        <f>'[1]Quesiti x SI'!AC$4</f>
        <v>KPI 3.6</v>
      </c>
      <c r="I87" s="69" t="str">
        <f>'[1]Quesiti x SI'!AD$4</f>
        <v>KPI 3.7</v>
      </c>
      <c r="J87" s="69" t="str">
        <f>'[1]Quesiti x SI'!AE$4</f>
        <v>KPI 3.8</v>
      </c>
      <c r="K87" s="70" t="str">
        <f>'[1]Quesiti x SI'!AF$4</f>
        <v>KPI 3.9</v>
      </c>
      <c r="L87" s="71" t="s">
        <v>29</v>
      </c>
      <c r="M87" s="46"/>
      <c r="N87" s="46"/>
      <c r="O87" s="46"/>
      <c r="P87" s="84" t="s">
        <v>18</v>
      </c>
      <c r="Q87" s="85">
        <v>4.6500000000000004</v>
      </c>
      <c r="R87" s="84">
        <v>5.41</v>
      </c>
      <c r="S87" s="86">
        <f>(R87-Q87)/Q87</f>
        <v>0.16344086021505372</v>
      </c>
      <c r="T87" s="87">
        <v>6.0669515669515661</v>
      </c>
      <c r="U87" s="88">
        <f>(T87-R87)/R87</f>
        <v>0.12143282198735046</v>
      </c>
      <c r="V87" s="85">
        <f ca="1">Q102</f>
        <v>6.4676434676434686</v>
      </c>
      <c r="W87" s="88">
        <f t="shared" ca="1" si="13"/>
        <v>6.6045013920102286E-2</v>
      </c>
      <c r="X87" s="46">
        <v>5.1973244147157196</v>
      </c>
      <c r="Y87" s="88">
        <f t="shared" ca="1" si="13"/>
        <v>-0.19641142238018242</v>
      </c>
      <c r="Z87" s="46">
        <f>P90</f>
        <v>6.1337792642140467</v>
      </c>
      <c r="AA87" s="88">
        <f t="shared" si="13"/>
        <v>0.18018018018018003</v>
      </c>
      <c r="AC87" s="186"/>
      <c r="AD87" s="13" t="str">
        <f>AE97</f>
        <v>KPI 2</v>
      </c>
      <c r="AE87" s="48">
        <f>$AM$99</f>
        <v>8.0119047619047628</v>
      </c>
      <c r="AF87" s="74">
        <f>$AE$99</f>
        <v>8.2051282051282026</v>
      </c>
      <c r="AG87" s="74">
        <f>$W$99</f>
        <v>8.4393939393939394</v>
      </c>
      <c r="AH87" s="75">
        <f ca="1">$O$99</f>
        <v>8.4999999999999982</v>
      </c>
      <c r="AI87" s="76">
        <f t="shared" si="11"/>
        <v>0.19322344322343987</v>
      </c>
      <c r="AJ87" s="77">
        <f t="shared" si="11"/>
        <v>0.23426573426573682</v>
      </c>
      <c r="AK87" s="78">
        <f t="shared" ca="1" si="11"/>
        <v>6.0606060606058776E-2</v>
      </c>
      <c r="AL87" s="79">
        <f t="shared" si="12"/>
        <v>2.4117041947650738E-2</v>
      </c>
      <c r="AM87" s="80">
        <f t="shared" si="12"/>
        <v>2.8551136363636685E-2</v>
      </c>
      <c r="AN87" s="81">
        <f t="shared" ca="1" si="12"/>
        <v>7.1813285457807529E-3</v>
      </c>
    </row>
    <row r="88" spans="1:46" ht="15">
      <c r="B88" s="68" t="s">
        <v>17</v>
      </c>
      <c r="C88" s="82">
        <f>'[1]Quesiti x SI'!X$51/$B$17</f>
        <v>4.3478260869565215</v>
      </c>
      <c r="D88" s="82">
        <f>'[1]Quesiti x SI'!Y$51/$B$17</f>
        <v>5.3043478260869561</v>
      </c>
      <c r="E88" s="82">
        <f>'[1]Quesiti x SI'!Z$51/$B$17</f>
        <v>4</v>
      </c>
      <c r="F88" s="82">
        <f>'[1]Quesiti x SI'!AA$51/$B$17</f>
        <v>6.5217391304347823</v>
      </c>
      <c r="G88" s="82">
        <f>'[1]Quesiti x SI'!AB$51/$B$17</f>
        <v>8.0434782608695645</v>
      </c>
      <c r="H88" s="82">
        <f>'[1]Quesiti x SI'!AC$51/$B$17</f>
        <v>7.8260869565217392</v>
      </c>
      <c r="I88" s="82">
        <f>'[1]Quesiti x SI'!AD$51/$B$17</f>
        <v>8.4782608695652169</v>
      </c>
      <c r="J88" s="82">
        <f>'[1]Quesiti x SI'!AE$51/$B$17</f>
        <v>9.3478260869565215</v>
      </c>
      <c r="K88" s="82">
        <f>'[1]Quesiti x SI'!AF$51/$B$17</f>
        <v>8</v>
      </c>
      <c r="L88" s="99">
        <f>AVERAGE(C88:K88)</f>
        <v>6.8743961352657008</v>
      </c>
      <c r="M88" s="46"/>
      <c r="N88" s="46"/>
      <c r="O88" s="46"/>
      <c r="P88" s="46"/>
      <c r="Q88" s="46"/>
      <c r="R88" s="46"/>
      <c r="V88" s="100"/>
      <c r="X88" s="19"/>
      <c r="Y88" s="19"/>
      <c r="Z88" s="19"/>
      <c r="AA88" s="19"/>
      <c r="AB88" s="19"/>
      <c r="AC88" s="186"/>
      <c r="AD88" s="13" t="str">
        <f>AF97</f>
        <v>KPI 3</v>
      </c>
      <c r="AE88" s="48">
        <f>$AN$99</f>
        <v>7</v>
      </c>
      <c r="AF88" s="74">
        <f>$AF$99</f>
        <v>7.0512820512820502</v>
      </c>
      <c r="AG88" s="74">
        <f>$X$99</f>
        <v>6.6515151515151505</v>
      </c>
      <c r="AH88" s="75">
        <f ca="1">$P$99</f>
        <v>6.8650793650793629</v>
      </c>
      <c r="AI88" s="76">
        <f t="shared" si="11"/>
        <v>5.1282051282050212E-2</v>
      </c>
      <c r="AJ88" s="77">
        <f t="shared" si="11"/>
        <v>-0.39976689976689972</v>
      </c>
      <c r="AK88" s="78">
        <f t="shared" ca="1" si="11"/>
        <v>0.2135642135642124</v>
      </c>
      <c r="AL88" s="79">
        <f t="shared" si="12"/>
        <v>7.3260073260071733E-3</v>
      </c>
      <c r="AM88" s="80">
        <f t="shared" si="12"/>
        <v>-5.6694214876033058E-2</v>
      </c>
      <c r="AN88" s="81">
        <f t="shared" ca="1" si="12"/>
        <v>3.2107603861590027E-2</v>
      </c>
    </row>
    <row r="89" spans="1:46">
      <c r="B89" s="68" t="s">
        <v>27</v>
      </c>
      <c r="C89" s="89" t="str">
        <f>'[1]Quesiti x SI'!AH$4</f>
        <v>KPI 4.1</v>
      </c>
      <c r="D89" s="69" t="str">
        <f>'[1]Quesiti x SI'!AI$4</f>
        <v>KPI 4.2</v>
      </c>
      <c r="E89" s="69" t="str">
        <f>'[1]Quesiti x SI'!AJ$4</f>
        <v>KPI 4.3</v>
      </c>
      <c r="F89" s="69" t="str">
        <f>'[1]Quesiti x SI'!AK$4</f>
        <v>KPI 4.4</v>
      </c>
      <c r="G89" s="69" t="str">
        <f>'[1]Quesiti x SI'!AL$4</f>
        <v>KPI 4.5</v>
      </c>
      <c r="H89" s="69" t="str">
        <f>'[1]Quesiti x SI'!AM$4</f>
        <v>KPI 4.6</v>
      </c>
      <c r="I89" s="69" t="str">
        <f>'[1]Quesiti x SI'!AN$4</f>
        <v>KPI 4.7</v>
      </c>
      <c r="J89" s="69" t="str">
        <f>'[1]Quesiti x SI'!AO$4</f>
        <v>KPI 4.8</v>
      </c>
      <c r="K89" s="69" t="str">
        <f>'[1]Quesiti x SI'!AP$4</f>
        <v>KPI 4.9</v>
      </c>
      <c r="L89" s="69" t="str">
        <f>'[1]Quesiti x SI'!AQ$4</f>
        <v>KPI 4.10</v>
      </c>
      <c r="M89" s="69" t="str">
        <f>'[1]Quesiti x SI'!AR$4</f>
        <v>KPI 4.11</v>
      </c>
      <c r="N89" s="69" t="str">
        <f>'[1]Quesiti x SI'!AS$4</f>
        <v>KPI 4.12</v>
      </c>
      <c r="O89" s="70" t="str">
        <f>'[1]Quesiti x SI'!AT$4</f>
        <v>KPI 4.13</v>
      </c>
      <c r="P89" s="71" t="s">
        <v>29</v>
      </c>
      <c r="Q89" s="101" t="s">
        <v>42</v>
      </c>
      <c r="R89" s="101" t="s">
        <v>43</v>
      </c>
      <c r="X89" s="19"/>
      <c r="Y89" s="19"/>
      <c r="Z89" s="19"/>
      <c r="AA89" s="19"/>
      <c r="AB89" s="19"/>
      <c r="AC89" s="187"/>
      <c r="AD89" s="14" t="str">
        <f>AG97</f>
        <v>KPI 4</v>
      </c>
      <c r="AE89" s="91">
        <f>$AO$99</f>
        <v>6.1153846153846132</v>
      </c>
      <c r="AF89" s="92">
        <f>$AG$99</f>
        <v>6.2071005917159772</v>
      </c>
      <c r="AG89" s="92">
        <f>$Y$99</f>
        <v>5.0000000000000009</v>
      </c>
      <c r="AH89" s="93">
        <f ca="1">$Q$99</f>
        <v>5.6593406593406588</v>
      </c>
      <c r="AI89" s="102">
        <f t="shared" si="11"/>
        <v>9.1715976331363969E-2</v>
      </c>
      <c r="AJ89" s="103">
        <f t="shared" si="11"/>
        <v>-1.2071005917159763</v>
      </c>
      <c r="AK89" s="104">
        <f t="shared" ca="1" si="11"/>
        <v>0.65934065934065789</v>
      </c>
      <c r="AL89" s="94">
        <f t="shared" si="12"/>
        <v>1.4997581035317384E-2</v>
      </c>
      <c r="AM89" s="95">
        <f t="shared" si="12"/>
        <v>-0.1944709246901811</v>
      </c>
      <c r="AN89" s="96">
        <f t="shared" ca="1" si="12"/>
        <v>0.13186813186813157</v>
      </c>
    </row>
    <row r="90" spans="1:46" ht="15">
      <c r="B90" s="68" t="s">
        <v>18</v>
      </c>
      <c r="C90" s="82">
        <f>'[1]Quesiti x SI'!AH$51/$B$17</f>
        <v>5.4347826086956523</v>
      </c>
      <c r="D90" s="82">
        <f>'[1]Quesiti x SI'!AI$51/$B$17</f>
        <v>6.3043478260869561</v>
      </c>
      <c r="E90" s="82">
        <f>'[1]Quesiti x SI'!AJ$51/$B$17</f>
        <v>4.3478260869565215</v>
      </c>
      <c r="F90" s="82">
        <f>'[1]Quesiti x SI'!AK$51/$B$17</f>
        <v>6.9565217391304346</v>
      </c>
      <c r="G90" s="82">
        <f>'[1]Quesiti x SI'!AL$51/$B$17</f>
        <v>6.5217391304347823</v>
      </c>
      <c r="H90" s="82">
        <f>'[1]Quesiti x SI'!AM$51/$B$17</f>
        <v>7.6086956521739131</v>
      </c>
      <c r="I90" s="82">
        <f>'[1]Quesiti x SI'!AN$51/$B$17</f>
        <v>7.8260869565217392</v>
      </c>
      <c r="J90" s="82">
        <f>'[1]Quesiti x SI'!AO$51/$B$17</f>
        <v>7.5217391304347823</v>
      </c>
      <c r="K90" s="82">
        <f>'[1]Quesiti x SI'!AP$51/$B$17</f>
        <v>8.0434782608695645</v>
      </c>
      <c r="L90" s="82">
        <f>'[1]Quesiti x SI'!AQ$51/$B$17</f>
        <v>2.7826086956521738</v>
      </c>
      <c r="M90" s="82">
        <f>'[1]Quesiti x SI'!AR$51/$B$17</f>
        <v>5.7391304347826084</v>
      </c>
      <c r="N90" s="82">
        <f>'[1]Quesiti x SI'!AS$51/$B$17</f>
        <v>6.7391304347826084</v>
      </c>
      <c r="O90" s="82">
        <f>'[1]Quesiti x SI'!AT$51/$B$17</f>
        <v>3.9130434782608696</v>
      </c>
      <c r="P90" s="83">
        <f>AVERAGE(C90:O90)</f>
        <v>6.1337792642140467</v>
      </c>
      <c r="Q90" s="46">
        <v>4</v>
      </c>
      <c r="R90" s="46">
        <v>7.5</v>
      </c>
      <c r="X90" s="105"/>
      <c r="Y90" s="105"/>
      <c r="Z90" s="46"/>
      <c r="AA90" s="46"/>
      <c r="AB90" s="106"/>
      <c r="AC90" s="185" t="str">
        <f>AJ100</f>
        <v>Piccole</v>
      </c>
      <c r="AD90" s="11" t="str">
        <f>AL97</f>
        <v>KPI 1</v>
      </c>
      <c r="AE90" s="41">
        <f>$AL$100</f>
        <v>6.5764705882352947</v>
      </c>
      <c r="AF90" s="60">
        <f>$AD$100</f>
        <v>7.3230769230769246</v>
      </c>
      <c r="AG90" s="60">
        <f>$V$100</f>
        <v>7.5272727272727282</v>
      </c>
      <c r="AH90" s="61">
        <f ca="1">$N$100</f>
        <v>7.0888888888888895</v>
      </c>
      <c r="AI90" s="76">
        <f t="shared" si="11"/>
        <v>0.74660633484162986</v>
      </c>
      <c r="AJ90" s="77">
        <f t="shared" si="11"/>
        <v>0.20419580419580363</v>
      </c>
      <c r="AK90" s="78">
        <f t="shared" ca="1" si="11"/>
        <v>-0.43838383838383876</v>
      </c>
      <c r="AL90" s="65">
        <f t="shared" si="12"/>
        <v>0.11352690243566821</v>
      </c>
      <c r="AM90" s="66">
        <f t="shared" si="12"/>
        <v>2.7883880825057213E-2</v>
      </c>
      <c r="AN90" s="67">
        <f t="shared" ca="1" si="12"/>
        <v>-5.8239398819109008E-2</v>
      </c>
    </row>
    <row r="91" spans="1:46" ht="12">
      <c r="A91" s="107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9"/>
      <c r="Q91" s="109"/>
      <c r="R91" s="109"/>
      <c r="X91" s="105"/>
      <c r="Y91" s="105"/>
      <c r="Z91" s="105"/>
      <c r="AC91" s="186"/>
      <c r="AD91" s="13" t="str">
        <f>AM97</f>
        <v>KPI 2</v>
      </c>
      <c r="AE91" s="48">
        <f>$AM$100</f>
        <v>5.9542483660130712</v>
      </c>
      <c r="AF91" s="74">
        <f>$AE$100</f>
        <v>6.6239316239316244</v>
      </c>
      <c r="AG91" s="74">
        <f>$W$100</f>
        <v>7.424242424242423</v>
      </c>
      <c r="AH91" s="75">
        <f ca="1">$O$100</f>
        <v>6.481481481481481</v>
      </c>
      <c r="AI91" s="76">
        <f t="shared" si="11"/>
        <v>0.66968325791855321</v>
      </c>
      <c r="AJ91" s="77">
        <f t="shared" si="11"/>
        <v>0.8003108003107986</v>
      </c>
      <c r="AK91" s="78">
        <f t="shared" ca="1" si="11"/>
        <v>-0.94276094276094202</v>
      </c>
      <c r="AL91" s="79">
        <f t="shared" si="12"/>
        <v>0.11247150215317087</v>
      </c>
      <c r="AM91" s="80">
        <f t="shared" si="12"/>
        <v>0.1208211143695012</v>
      </c>
      <c r="AN91" s="81">
        <f t="shared" ca="1" si="12"/>
        <v>-0.12698412698412689</v>
      </c>
    </row>
    <row r="92" spans="1:46">
      <c r="X92" s="105"/>
      <c r="Y92" s="105"/>
      <c r="Z92" s="105"/>
      <c r="AC92" s="186"/>
      <c r="AD92" s="13" t="str">
        <f>AN97</f>
        <v>KPI 3</v>
      </c>
      <c r="AE92" s="48">
        <f>$AN$100</f>
        <v>5.6601307189542496</v>
      </c>
      <c r="AF92" s="74">
        <f>$AF$100</f>
        <v>6.0512820512820529</v>
      </c>
      <c r="AG92" s="74">
        <f>$X$100</f>
        <v>4.7777777777777777</v>
      </c>
      <c r="AH92" s="75">
        <f ca="1">$P$100</f>
        <v>6.3086419753086416</v>
      </c>
      <c r="AI92" s="76">
        <f t="shared" si="11"/>
        <v>0.3911513323278033</v>
      </c>
      <c r="AJ92" s="77">
        <f t="shared" si="11"/>
        <v>-1.2735042735042752</v>
      </c>
      <c r="AK92" s="78">
        <f t="shared" ca="1" si="11"/>
        <v>1.5308641975308639</v>
      </c>
      <c r="AL92" s="79">
        <f t="shared" si="12"/>
        <v>6.9106413217267779E-2</v>
      </c>
      <c r="AM92" s="80">
        <f t="shared" si="12"/>
        <v>-0.21045197740113017</v>
      </c>
      <c r="AN92" s="81">
        <f t="shared" ca="1" si="12"/>
        <v>0.32041343669250638</v>
      </c>
    </row>
    <row r="93" spans="1:46">
      <c r="X93" s="105"/>
      <c r="Y93" s="105"/>
      <c r="Z93" s="105"/>
      <c r="AC93" s="187"/>
      <c r="AD93" s="14" t="str">
        <f>AO97</f>
        <v>KPI 4</v>
      </c>
      <c r="AE93" s="91">
        <f>$AO$100</f>
        <v>4.4615384615384617</v>
      </c>
      <c r="AF93" s="92">
        <f>$AG$100</f>
        <v>5.1715976331360958</v>
      </c>
      <c r="AG93" s="92">
        <f>$Y$100</f>
        <v>5.104895104895105</v>
      </c>
      <c r="AH93" s="93">
        <f ca="1">$Q$100</f>
        <v>6.5811965811965827</v>
      </c>
      <c r="AI93" s="102">
        <f t="shared" si="11"/>
        <v>0.7100591715976341</v>
      </c>
      <c r="AJ93" s="103">
        <f t="shared" si="11"/>
        <v>-6.6702528240990766E-2</v>
      </c>
      <c r="AK93" s="104">
        <f t="shared" ca="1" si="11"/>
        <v>1.4763014763014777</v>
      </c>
      <c r="AL93" s="94">
        <f t="shared" si="12"/>
        <v>0.15915119363395247</v>
      </c>
      <c r="AM93" s="95">
        <f t="shared" si="12"/>
        <v>-1.2897857291450156E-2</v>
      </c>
      <c r="AN93" s="96">
        <f t="shared" ca="1" si="12"/>
        <v>0.28919330289193329</v>
      </c>
    </row>
    <row r="94" spans="1:46">
      <c r="X94" s="105"/>
      <c r="Y94" s="105"/>
    </row>
    <row r="95" spans="1:46">
      <c r="X95" s="105"/>
      <c r="Y95" s="105"/>
    </row>
    <row r="96" spans="1:46" ht="15">
      <c r="A96" s="13"/>
      <c r="B96" s="188"/>
      <c r="C96" s="189"/>
      <c r="D96" s="189"/>
      <c r="E96" s="190"/>
      <c r="F96" s="189"/>
      <c r="G96" s="189"/>
      <c r="H96" s="190"/>
      <c r="I96" s="189"/>
      <c r="J96" s="189"/>
      <c r="K96" s="37"/>
      <c r="L96" s="183">
        <v>2010</v>
      </c>
      <c r="M96" s="183"/>
      <c r="N96" s="183"/>
      <c r="O96" s="183"/>
      <c r="P96" s="183"/>
      <c r="Q96" s="183"/>
      <c r="R96" s="183"/>
      <c r="S96" s="110"/>
      <c r="T96" s="183">
        <v>2009</v>
      </c>
      <c r="U96" s="183"/>
      <c r="V96" s="183"/>
      <c r="W96" s="183"/>
      <c r="X96" s="183"/>
      <c r="Y96" s="183"/>
      <c r="Z96" s="183"/>
      <c r="AA96" s="13"/>
      <c r="AB96" s="183">
        <v>2008</v>
      </c>
      <c r="AC96" s="183"/>
      <c r="AD96" s="183"/>
      <c r="AE96" s="183"/>
      <c r="AF96" s="183"/>
      <c r="AG96" s="183"/>
      <c r="AH96" s="183"/>
      <c r="AJ96" s="183">
        <v>2007</v>
      </c>
      <c r="AK96" s="183"/>
      <c r="AL96" s="183"/>
      <c r="AM96" s="183"/>
      <c r="AN96" s="183"/>
      <c r="AO96" s="183"/>
      <c r="AP96" s="183"/>
      <c r="AT96" s="13"/>
    </row>
    <row r="97" spans="1:57">
      <c r="A97" s="111" t="s">
        <v>44</v>
      </c>
      <c r="B97" s="112" t="s">
        <v>27</v>
      </c>
      <c r="C97" s="112" t="s">
        <v>45</v>
      </c>
      <c r="D97" s="112" t="s">
        <v>46</v>
      </c>
      <c r="E97" s="112" t="s">
        <v>15</v>
      </c>
      <c r="F97" s="112" t="s">
        <v>16</v>
      </c>
      <c r="G97" s="112" t="s">
        <v>17</v>
      </c>
      <c r="H97" s="113" t="s">
        <v>18</v>
      </c>
      <c r="I97" s="74"/>
      <c r="J97" s="114" t="s">
        <v>47</v>
      </c>
      <c r="K97" s="115">
        <v>97</v>
      </c>
      <c r="L97" s="116" t="s">
        <v>48</v>
      </c>
      <c r="M97" s="59" t="s">
        <v>49</v>
      </c>
      <c r="N97" s="111" t="s">
        <v>50</v>
      </c>
      <c r="O97" s="112" t="s">
        <v>51</v>
      </c>
      <c r="P97" s="112" t="s">
        <v>52</v>
      </c>
      <c r="Q97" s="113" t="s">
        <v>53</v>
      </c>
      <c r="R97" s="117" t="s">
        <v>46</v>
      </c>
      <c r="S97" s="37"/>
      <c r="T97" s="116" t="s">
        <v>48</v>
      </c>
      <c r="U97" s="59" t="s">
        <v>49</v>
      </c>
      <c r="V97" s="111" t="s">
        <v>50</v>
      </c>
      <c r="W97" s="112" t="s">
        <v>51</v>
      </c>
      <c r="X97" s="112" t="s">
        <v>52</v>
      </c>
      <c r="Y97" s="113" t="s">
        <v>53</v>
      </c>
      <c r="Z97" s="117" t="s">
        <v>46</v>
      </c>
      <c r="AA97" s="118"/>
      <c r="AB97" s="116" t="s">
        <v>48</v>
      </c>
      <c r="AC97" s="59" t="s">
        <v>49</v>
      </c>
      <c r="AD97" s="111" t="s">
        <v>50</v>
      </c>
      <c r="AE97" s="112" t="s">
        <v>51</v>
      </c>
      <c r="AF97" s="112" t="s">
        <v>52</v>
      </c>
      <c r="AG97" s="113" t="s">
        <v>53</v>
      </c>
      <c r="AH97" s="117" t="s">
        <v>46</v>
      </c>
      <c r="AJ97" s="116" t="s">
        <v>48</v>
      </c>
      <c r="AK97" s="59" t="s">
        <v>49</v>
      </c>
      <c r="AL97" s="111" t="s">
        <v>50</v>
      </c>
      <c r="AM97" s="112" t="s">
        <v>51</v>
      </c>
      <c r="AN97" s="112" t="s">
        <v>52</v>
      </c>
      <c r="AO97" s="113" t="s">
        <v>53</v>
      </c>
      <c r="AP97" s="117" t="s">
        <v>46</v>
      </c>
      <c r="AS97" s="5"/>
      <c r="AT97" s="5">
        <v>2007</v>
      </c>
      <c r="AU97" s="184">
        <v>2008</v>
      </c>
      <c r="AV97" s="184"/>
      <c r="AW97" s="184">
        <v>2009</v>
      </c>
      <c r="AX97" s="184"/>
    </row>
    <row r="98" spans="1:57">
      <c r="A98" s="119" t="str">
        <f>A32</f>
        <v>Avvocatura Generale dello Stato</v>
      </c>
      <c r="B98" s="120">
        <f>B$40</f>
        <v>7</v>
      </c>
      <c r="C98" s="120">
        <f>C$40</f>
        <v>227722</v>
      </c>
      <c r="D98" s="121">
        <f>D$40</f>
        <v>7.2926829268292686</v>
      </c>
      <c r="E98" s="121">
        <f>G$40</f>
        <v>7.8</v>
      </c>
      <c r="F98" s="121">
        <f>J$40</f>
        <v>7.4444444444444446</v>
      </c>
      <c r="G98" s="121">
        <f>M$40</f>
        <v>4.666666666666667</v>
      </c>
      <c r="H98" s="122">
        <f>P$40</f>
        <v>8.615384615384615</v>
      </c>
      <c r="I98" s="13"/>
      <c r="J98" s="123"/>
      <c r="K98" s="124">
        <v>106</v>
      </c>
      <c r="L98" s="39" t="s">
        <v>54</v>
      </c>
      <c r="M98" s="125">
        <f>K98-K97</f>
        <v>9</v>
      </c>
      <c r="N98" s="41">
        <f ca="1">AVERAGE(INDIRECT("E"&amp;TEXT($K97+1, "0")&amp;":E"&amp;TEXT($K98,"0")))</f>
        <v>7.5111111111111102</v>
      </c>
      <c r="O98" s="60">
        <f ca="1">AVERAGE(INDIRECT("F"&amp;TEXT($K97+1, "0")&amp;":F"&amp;TEXT($K98,"0")))</f>
        <v>7.7530864197530871</v>
      </c>
      <c r="P98" s="60">
        <f ca="1">AVERAGE(INDIRECT("G"&amp;TEXT($K97+1, "0")&amp;":G"&amp;TEXT($K98,"0")))</f>
        <v>7.4691358024691361</v>
      </c>
      <c r="Q98" s="61">
        <f ca="1">AVERAGE(INDIRECT("H"&amp;TEXT($K97+1, "0")&amp;":H"&amp;TEXT($K98,"0")))</f>
        <v>7.1623931623931627</v>
      </c>
      <c r="R98" s="126">
        <f ca="1">AVERAGE(INDIRECT("D"&amp;TEXT($K97+1, "0")&amp;":D"&amp;TEXT($K98,"0")))</f>
        <v>7.4444444444444446</v>
      </c>
      <c r="S98" s="100"/>
      <c r="T98" s="39" t="s">
        <v>54</v>
      </c>
      <c r="U98" s="125">
        <v>9</v>
      </c>
      <c r="V98" s="41">
        <v>8.4</v>
      </c>
      <c r="W98" s="60">
        <v>8.7654320987654319</v>
      </c>
      <c r="X98" s="60">
        <v>8.3950617283950635</v>
      </c>
      <c r="Y98" s="61">
        <v>8.0512820512820511</v>
      </c>
      <c r="Z98" s="126">
        <v>8.3685636856368557</v>
      </c>
      <c r="AA98" s="13"/>
      <c r="AB98" s="39" t="s">
        <v>54</v>
      </c>
      <c r="AC98" s="125">
        <v>7</v>
      </c>
      <c r="AD98" s="83">
        <v>7.3285714285714292</v>
      </c>
      <c r="AE98" s="83">
        <v>8.2857142857142865</v>
      </c>
      <c r="AF98" s="83">
        <v>7.4761904761904754</v>
      </c>
      <c r="AG98" s="83">
        <v>7.7582417582417582</v>
      </c>
      <c r="AH98" s="126">
        <v>7.7073170731707323</v>
      </c>
      <c r="AJ98" s="39" t="s">
        <v>54</v>
      </c>
      <c r="AK98" s="125">
        <v>9</v>
      </c>
      <c r="AL98" s="41">
        <v>8.4222222222222243</v>
      </c>
      <c r="AM98" s="41">
        <v>8.5308641975308639</v>
      </c>
      <c r="AN98" s="41">
        <v>7.8888888888888893</v>
      </c>
      <c r="AO98" s="41">
        <v>7.6239316239316235</v>
      </c>
      <c r="AP98" s="99">
        <v>8.0758807588075889</v>
      </c>
      <c r="AS98" s="5" t="s">
        <v>54</v>
      </c>
      <c r="AT98" s="83">
        <v>7.6239316239316235</v>
      </c>
      <c r="AU98" s="83">
        <v>7.7582417582417582</v>
      </c>
      <c r="AV98" s="127">
        <f>(AU98-AT98)/AT98</f>
        <v>1.7616912235746372E-2</v>
      </c>
      <c r="AW98" s="83">
        <f ca="1">AVERAGE(INDIRECT("H"&amp;TEXT($K97+1, "0")&amp;":H"&amp;TEXT($K98,"0")))</f>
        <v>7.1623931623931627</v>
      </c>
      <c r="AX98" s="127">
        <f ca="1">(AW98-AU98)/AU98</f>
        <v>-7.6802014479068259E-2</v>
      </c>
    </row>
    <row r="99" spans="1:57">
      <c r="A99" s="128" t="str">
        <f>A$49</f>
        <v xml:space="preserve">Ministero dell'interno                                                                              </v>
      </c>
      <c r="B99" s="129">
        <f>B$49</f>
        <v>110</v>
      </c>
      <c r="C99" s="129">
        <f>C$49</f>
        <v>165702</v>
      </c>
      <c r="D99" s="130">
        <f>D$49</f>
        <v>9.3658536585365848</v>
      </c>
      <c r="E99" s="130">
        <f>G$49</f>
        <v>9.1999999999999993</v>
      </c>
      <c r="F99" s="130">
        <f>J$49</f>
        <v>9.5555555555555554</v>
      </c>
      <c r="G99" s="130">
        <f>M$49</f>
        <v>9.1111111111111107</v>
      </c>
      <c r="H99" s="131">
        <f>P$49</f>
        <v>9.5384615384615383</v>
      </c>
      <c r="I99" s="13"/>
      <c r="J99" s="123"/>
      <c r="K99" s="124">
        <v>134</v>
      </c>
      <c r="L99" s="30" t="s">
        <v>55</v>
      </c>
      <c r="M99" s="132">
        <f>K99-K98</f>
        <v>28</v>
      </c>
      <c r="N99" s="41">
        <f ca="1">AVERAGE(INDIRECT("E"&amp;TEXT($K98+1, "0")&amp;":E"&amp;TEXT($K99,"0")))</f>
        <v>7.5142857142857142</v>
      </c>
      <c r="O99" s="60">
        <f ca="1">AVERAGE(INDIRECT("F"&amp;TEXT($K98+1, "0")&amp;":F"&amp;TEXT($K99,"0")))</f>
        <v>8.4999999999999982</v>
      </c>
      <c r="P99" s="60">
        <f ca="1">AVERAGE(INDIRECT("G"&amp;TEXT($K98+1, "0")&amp;":G"&amp;TEXT($K99,"0")))</f>
        <v>6.8650793650793629</v>
      </c>
      <c r="Q99" s="61">
        <f ca="1">AVERAGE(INDIRECT("H"&amp;TEXT($K98+1, "0")&amp;":H"&amp;TEXT($K99,"0")))</f>
        <v>5.6593406593406588</v>
      </c>
      <c r="R99" s="126">
        <f ca="1">AVERAGE(INDIRECT("D"&amp;TEXT($K98+1, "0")&amp;":D"&amp;TEXT($K99,"0")))</f>
        <v>7</v>
      </c>
      <c r="S99" s="100"/>
      <c r="T99" s="30" t="s">
        <v>55</v>
      </c>
      <c r="U99" s="132">
        <v>22</v>
      </c>
      <c r="V99" s="41">
        <v>7.2227272727272727</v>
      </c>
      <c r="W99" s="60">
        <v>8.4393939393939394</v>
      </c>
      <c r="X99" s="60">
        <v>6.6515151515151505</v>
      </c>
      <c r="Y99" s="61">
        <v>5.0000000000000009</v>
      </c>
      <c r="Z99" s="126">
        <v>6.6596452328159623</v>
      </c>
      <c r="AA99" s="13"/>
      <c r="AB99" s="30" t="s">
        <v>55</v>
      </c>
      <c r="AC99" s="132">
        <v>26</v>
      </c>
      <c r="AD99" s="83">
        <v>7.2884615384615392</v>
      </c>
      <c r="AE99" s="83">
        <v>8.2051282051282026</v>
      </c>
      <c r="AF99" s="83">
        <v>7.0512820512820502</v>
      </c>
      <c r="AG99" s="83">
        <v>6.2071005917159772</v>
      </c>
      <c r="AH99" s="133">
        <v>7.0947467166979346</v>
      </c>
      <c r="AJ99" s="30" t="s">
        <v>55</v>
      </c>
      <c r="AK99" s="132">
        <v>28</v>
      </c>
      <c r="AL99" s="41">
        <v>6.9678571428571399</v>
      </c>
      <c r="AM99" s="41">
        <v>8.0119047619047628</v>
      </c>
      <c r="AN99" s="41">
        <v>7</v>
      </c>
      <c r="AO99" s="41">
        <v>6.1153846153846132</v>
      </c>
      <c r="AP99" s="99">
        <v>6.9337979094076676</v>
      </c>
      <c r="AS99" s="5" t="s">
        <v>55</v>
      </c>
      <c r="AT99" s="83">
        <v>6.1153846153846132</v>
      </c>
      <c r="AU99" s="83">
        <v>6.2071005917159772</v>
      </c>
      <c r="AV99" s="127">
        <f>(AU99-AT99)/AT99</f>
        <v>1.4997581035317384E-2</v>
      </c>
      <c r="AW99" s="83">
        <f ca="1">AVERAGE(INDIRECT("H"&amp;TEXT($K98+1, "0")&amp;":H"&amp;TEXT($K99,"0")))</f>
        <v>5.6593406593406588</v>
      </c>
      <c r="AX99" s="127">
        <f ca="1">(AW99-AU99)/AU99</f>
        <v>-8.8247310363611817E-2</v>
      </c>
    </row>
    <row r="100" spans="1:57">
      <c r="A100" s="134" t="str">
        <f>A$45</f>
        <v xml:space="preserve">Arma dei Carabinieri                                 </v>
      </c>
      <c r="B100" s="135">
        <f>B$45</f>
        <v>52</v>
      </c>
      <c r="C100" s="135">
        <f>C$45</f>
        <v>111437</v>
      </c>
      <c r="D100" s="136">
        <f>D$45</f>
        <v>8.4390243902439028</v>
      </c>
      <c r="E100" s="136">
        <f>G$45</f>
        <v>7.9</v>
      </c>
      <c r="F100" s="136">
        <f>J$45</f>
        <v>6.5555555555555554</v>
      </c>
      <c r="G100" s="136">
        <f>M$45</f>
        <v>9.1111111111111107</v>
      </c>
      <c r="H100" s="137">
        <f>P$45</f>
        <v>9.6923076923076916</v>
      </c>
      <c r="I100" s="13"/>
      <c r="J100" s="123"/>
      <c r="K100" s="124">
        <v>143</v>
      </c>
      <c r="L100" s="30" t="s">
        <v>56</v>
      </c>
      <c r="M100" s="132">
        <f>K100-K99</f>
        <v>9</v>
      </c>
      <c r="N100" s="41">
        <f ca="1">AVERAGE(INDIRECT("E"&amp;TEXT($K99+1, "0")&amp;":E"&amp;TEXT($K100,"0")))</f>
        <v>7.0888888888888895</v>
      </c>
      <c r="O100" s="60">
        <f ca="1">AVERAGE(INDIRECT("F"&amp;TEXT($K99+1, "0")&amp;":F"&amp;TEXT($K100,"0")))</f>
        <v>6.481481481481481</v>
      </c>
      <c r="P100" s="60">
        <f ca="1">AVERAGE(INDIRECT("G"&amp;TEXT($K99+1, "0")&amp;":G"&amp;TEXT($K100,"0")))</f>
        <v>6.3086419753086416</v>
      </c>
      <c r="Q100" s="61">
        <f ca="1">AVERAGE(INDIRECT("H"&amp;TEXT($K99+1, "0")&amp;":H"&amp;TEXT($K100,"0")))</f>
        <v>6.5811965811965827</v>
      </c>
      <c r="R100" s="126">
        <f ca="1">AVERAGE(INDIRECT("D"&amp;TEXT($K99+1, "0")&amp;":D"&amp;TEXT($K100,"0")))</f>
        <v>6.6233062330623307</v>
      </c>
      <c r="S100" s="100"/>
      <c r="T100" s="30" t="s">
        <v>56</v>
      </c>
      <c r="U100" s="132">
        <v>11</v>
      </c>
      <c r="V100" s="41">
        <v>7.5272727272727282</v>
      </c>
      <c r="W100" s="60">
        <v>7.424242424242423</v>
      </c>
      <c r="X100" s="60">
        <v>4.7777777777777777</v>
      </c>
      <c r="Y100" s="61">
        <v>5.104895104895105</v>
      </c>
      <c r="Z100" s="126">
        <v>6.1330376940133045</v>
      </c>
      <c r="AA100" s="13"/>
      <c r="AB100" s="30" t="s">
        <v>56</v>
      </c>
      <c r="AC100" s="132">
        <v>13</v>
      </c>
      <c r="AD100" s="83">
        <v>7.3230769230769246</v>
      </c>
      <c r="AE100" s="83">
        <v>6.6239316239316244</v>
      </c>
      <c r="AF100" s="83">
        <v>6.0512820512820529</v>
      </c>
      <c r="AG100" s="83">
        <v>5.1715976331360958</v>
      </c>
      <c r="AH100" s="133">
        <v>6.2082551594746711</v>
      </c>
      <c r="AJ100" s="30" t="s">
        <v>56</v>
      </c>
      <c r="AK100" s="132">
        <v>17</v>
      </c>
      <c r="AL100" s="41">
        <v>6.5764705882352947</v>
      </c>
      <c r="AM100" s="41">
        <v>5.9542483660130712</v>
      </c>
      <c r="AN100" s="41">
        <v>5.6601307189542496</v>
      </c>
      <c r="AO100" s="41">
        <v>4.4615384615384617</v>
      </c>
      <c r="AP100" s="99">
        <v>5.5681492109038739</v>
      </c>
      <c r="AS100" s="5" t="s">
        <v>56</v>
      </c>
      <c r="AT100" s="83">
        <v>4.4615384615384617</v>
      </c>
      <c r="AU100" s="83">
        <v>5.1715976331360958</v>
      </c>
      <c r="AV100" s="127">
        <f>(AU100-AT100)/AT100</f>
        <v>0.15915119363395247</v>
      </c>
      <c r="AW100" s="83">
        <f ca="1">AVERAGE(INDIRECT("H"&amp;TEXT($K99+1, "0")&amp;":H"&amp;TEXT($K100,"0")))</f>
        <v>6.5811965811965827</v>
      </c>
      <c r="AX100" s="127">
        <f ca="1">(AW100-AU100)/AU100</f>
        <v>0.27256547165013983</v>
      </c>
    </row>
    <row r="101" spans="1:57">
      <c r="A101" s="134" t="str">
        <f>A$48</f>
        <v xml:space="preserve">Ministero della giustizia                             </v>
      </c>
      <c r="B101" s="135">
        <f>B$48</f>
        <v>11</v>
      </c>
      <c r="C101" s="135">
        <f>C$48</f>
        <v>94942</v>
      </c>
      <c r="D101" s="136">
        <f>D$48</f>
        <v>7.7560975609756095</v>
      </c>
      <c r="E101" s="136">
        <f>G$48</f>
        <v>8.8000000000000007</v>
      </c>
      <c r="F101" s="136">
        <f>J$48</f>
        <v>10</v>
      </c>
      <c r="G101" s="136">
        <f>M$48</f>
        <v>8</v>
      </c>
      <c r="H101" s="137">
        <f>P$48</f>
        <v>5.2307692307692308</v>
      </c>
      <c r="I101" s="105"/>
      <c r="J101" s="105"/>
      <c r="K101" s="115">
        <v>143</v>
      </c>
      <c r="L101" s="138" t="s">
        <v>57</v>
      </c>
      <c r="M101" s="139">
        <f>K101-K100</f>
        <v>0</v>
      </c>
      <c r="N101" s="140">
        <f ca="1">AVERAGE(INDIRECT("E"&amp;TEXT($K100+1, "0")&amp;":E"&amp;TEXT($K101,"0")))</f>
        <v>5.5</v>
      </c>
      <c r="O101" s="141">
        <f ca="1">AVERAGE(INDIRECT("F"&amp;TEXT($K100+1, "0")&amp;":F"&amp;TEXT($K101,"0")))</f>
        <v>6.2222222222222223</v>
      </c>
      <c r="P101" s="141">
        <f ca="1">AVERAGE(INDIRECT("G"&amp;TEXT($K100+1, "0")&amp;":G"&amp;TEXT($K101,"0")))</f>
        <v>6.2222222222222223</v>
      </c>
      <c r="Q101" s="142">
        <f ca="1">AVERAGE(INDIRECT("H"&amp;TEXT($K100+1, "0")&amp;":H"&amp;TEXT($K101,"0")))</f>
        <v>5.6923076923076925</v>
      </c>
      <c r="R101" s="143">
        <f ca="1">AVERAGE(INDIRECT("D"&amp;TEXT($K100+1, "0")&amp;":D"&amp;TEXT($K101,"0")))</f>
        <v>5.8780487804878048</v>
      </c>
      <c r="S101" s="144"/>
      <c r="T101" s="138" t="s">
        <v>57</v>
      </c>
      <c r="U101" s="139">
        <v>4</v>
      </c>
      <c r="V101" s="140">
        <v>0.875</v>
      </c>
      <c r="W101" s="141">
        <v>2</v>
      </c>
      <c r="X101" s="141">
        <v>1.0277777777777777</v>
      </c>
      <c r="Y101" s="142">
        <v>0.11538461538461539</v>
      </c>
      <c r="Z101" s="143">
        <v>0.91463414634146345</v>
      </c>
      <c r="AA101" s="13"/>
      <c r="AB101" s="138" t="s">
        <v>57</v>
      </c>
      <c r="AC101" s="139">
        <v>10</v>
      </c>
      <c r="AD101" s="145">
        <v>3.35</v>
      </c>
      <c r="AE101" s="145">
        <v>3.4</v>
      </c>
      <c r="AF101" s="145">
        <v>2.7</v>
      </c>
      <c r="AG101" s="145">
        <v>1.2153846153846153</v>
      </c>
      <c r="AH101" s="146">
        <v>2.5414634146341464</v>
      </c>
      <c r="AJ101" s="138" t="s">
        <v>57</v>
      </c>
      <c r="AK101" s="139">
        <v>7</v>
      </c>
      <c r="AL101" s="140">
        <v>1.4857142857142858</v>
      </c>
      <c r="AM101" s="140">
        <v>3.0634920634920633</v>
      </c>
      <c r="AN101" s="140">
        <v>2.5714285714285716</v>
      </c>
      <c r="AO101" s="140">
        <v>1.2087912087912087</v>
      </c>
      <c r="AP101" s="147">
        <v>1.9825783972125435</v>
      </c>
    </row>
    <row r="102" spans="1:57">
      <c r="A102" s="128" t="str">
        <f>A$72</f>
        <v xml:space="preserve">Istituto nazionale per la previdenza sociale                                  </v>
      </c>
      <c r="B102" s="129">
        <f>B$72</f>
        <v>50</v>
      </c>
      <c r="C102" s="129">
        <f>C$72</f>
        <v>31923</v>
      </c>
      <c r="D102" s="130">
        <f>D$72</f>
        <v>9.4878048780487809</v>
      </c>
      <c r="E102" s="130">
        <f>G$72</f>
        <v>9.1</v>
      </c>
      <c r="F102" s="130">
        <f>J$72</f>
        <v>10</v>
      </c>
      <c r="G102" s="130">
        <f>M$72</f>
        <v>10</v>
      </c>
      <c r="H102" s="131">
        <f>P$72</f>
        <v>9.0769230769230766</v>
      </c>
      <c r="I102" s="105"/>
      <c r="J102" s="105"/>
      <c r="K102" s="13"/>
      <c r="L102" s="116" t="s">
        <v>29</v>
      </c>
      <c r="M102" s="148">
        <f>SUM(M98:M101)</f>
        <v>46</v>
      </c>
      <c r="N102" s="149">
        <f ca="1">AVERAGE(N98:N100)</f>
        <v>7.371428571428571</v>
      </c>
      <c r="O102" s="150">
        <f ca="1">AVERAGE(O98:O100)</f>
        <v>7.5781893004115224</v>
      </c>
      <c r="P102" s="150">
        <f ca="1">AVERAGE(P98:P100)</f>
        <v>6.8809523809523805</v>
      </c>
      <c r="Q102" s="151">
        <f ca="1">AVERAGE(Q98:Q100)</f>
        <v>6.4676434676434686</v>
      </c>
      <c r="R102" s="152">
        <f ca="1">AVERAGE(R98:R100)</f>
        <v>7.0225835591689254</v>
      </c>
      <c r="S102" s="100"/>
      <c r="T102" s="116" t="s">
        <v>29</v>
      </c>
      <c r="U102" s="148">
        <v>46</v>
      </c>
      <c r="V102" s="149">
        <v>7.7166666666666677</v>
      </c>
      <c r="W102" s="150">
        <v>8.2096894874672639</v>
      </c>
      <c r="X102" s="150">
        <v>6.60811821922933</v>
      </c>
      <c r="Y102" s="151">
        <v>6.0520590520590529</v>
      </c>
      <c r="Z102" s="152">
        <v>7.0537488708220408</v>
      </c>
      <c r="AA102" s="13"/>
      <c r="AB102" s="116" t="s">
        <v>29</v>
      </c>
      <c r="AC102" s="148">
        <v>56</v>
      </c>
      <c r="AD102" s="149">
        <v>7.3133699633699649</v>
      </c>
      <c r="AE102" s="150">
        <v>7.7049247049247045</v>
      </c>
      <c r="AF102" s="150">
        <v>6.8595848595848592</v>
      </c>
      <c r="AG102" s="151">
        <v>6.3789799943646104</v>
      </c>
      <c r="AH102" s="152">
        <v>7.0034396497811118</v>
      </c>
      <c r="AJ102" s="116" t="s">
        <v>29</v>
      </c>
      <c r="AK102" s="148"/>
      <c r="AL102" s="149">
        <v>7.322183317771553</v>
      </c>
      <c r="AM102" s="150">
        <v>7.4990057751495662</v>
      </c>
      <c r="AN102" s="150">
        <v>6.8496732026143796</v>
      </c>
      <c r="AO102" s="151">
        <v>6.0669515669515661</v>
      </c>
      <c r="AP102" s="152">
        <v>6.8592759597063768</v>
      </c>
    </row>
    <row r="103" spans="1:57">
      <c r="A103" s="128" t="str">
        <f>A$56</f>
        <v xml:space="preserve">Ministero delle infrastrutture e dei trasporti                                            </v>
      </c>
      <c r="B103" s="129">
        <f>B$56</f>
        <v>75</v>
      </c>
      <c r="C103" s="129">
        <f>C$56</f>
        <v>20218</v>
      </c>
      <c r="D103" s="130">
        <f>D$56</f>
        <v>8.3414634146341466</v>
      </c>
      <c r="E103" s="130">
        <f>G$56</f>
        <v>8</v>
      </c>
      <c r="F103" s="130">
        <f>J$56</f>
        <v>8.8888888888888893</v>
      </c>
      <c r="G103" s="130">
        <f>M$56</f>
        <v>9.5555555555555554</v>
      </c>
      <c r="H103" s="131">
        <f>P$56</f>
        <v>7.384615384615385</v>
      </c>
      <c r="I103" s="105"/>
      <c r="J103" s="105"/>
      <c r="K103" s="13"/>
      <c r="L103" s="13"/>
      <c r="M103" s="13"/>
      <c r="N103" s="13"/>
      <c r="O103" s="13"/>
      <c r="P103" s="13"/>
      <c r="Q103" s="13"/>
      <c r="R103" s="13"/>
      <c r="S103" s="13"/>
      <c r="AL103" s="13"/>
    </row>
    <row r="104" spans="1:57">
      <c r="A104" s="134" t="str">
        <f>A$39</f>
        <v xml:space="preserve">Ministero per i beni e le attività culturali                                                     </v>
      </c>
      <c r="B104" s="135">
        <f>B$39</f>
        <v>3</v>
      </c>
      <c r="C104" s="135">
        <f>C$39</f>
        <v>19996</v>
      </c>
      <c r="D104" s="136">
        <f>D$39</f>
        <v>0.34146341463414637</v>
      </c>
      <c r="E104" s="136">
        <f>G$39</f>
        <v>0</v>
      </c>
      <c r="F104" s="136">
        <f>J$39</f>
        <v>1.1111111111111112</v>
      </c>
      <c r="G104" s="136">
        <f>M$39</f>
        <v>0.22222222222222221</v>
      </c>
      <c r="H104" s="137">
        <f>P$39</f>
        <v>0.15384615384615385</v>
      </c>
      <c r="I104" s="105"/>
      <c r="J104" s="105"/>
      <c r="BC104" s="13"/>
      <c r="BD104" s="13"/>
      <c r="BE104" s="13"/>
    </row>
    <row r="105" spans="1:57">
      <c r="A105" s="128" t="str">
        <f>A$47</f>
        <v xml:space="preserve">Ministero dell'economia e finanze - Area tesoro        </v>
      </c>
      <c r="B105" s="129">
        <f>B$47</f>
        <v>71</v>
      </c>
      <c r="C105" s="129">
        <f>C$47</f>
        <v>12795</v>
      </c>
      <c r="D105" s="130">
        <f>D$47</f>
        <v>7.6097560975609753</v>
      </c>
      <c r="E105" s="130">
        <f>G$47</f>
        <v>8.1999999999999993</v>
      </c>
      <c r="F105" s="130">
        <f>J$47</f>
        <v>7.7777777777777777</v>
      </c>
      <c r="G105" s="130">
        <f>M$47</f>
        <v>7.333333333333333</v>
      </c>
      <c r="H105" s="131">
        <f>P$47</f>
        <v>7.2307692307692308</v>
      </c>
      <c r="I105" s="105"/>
      <c r="J105" s="105"/>
      <c r="BC105" s="13"/>
      <c r="BD105" s="13"/>
      <c r="BE105" s="13"/>
    </row>
    <row r="106" spans="1:57">
      <c r="A106" s="128" t="str">
        <f>A$69</f>
        <v xml:space="preserve">Istituto nazionale per l'assicurazione infortuni sul lavoro                </v>
      </c>
      <c r="B106" s="129">
        <f>B$69</f>
        <v>46</v>
      </c>
      <c r="C106" s="129">
        <f>C$69</f>
        <v>12047</v>
      </c>
      <c r="D106" s="130">
        <f>D$69</f>
        <v>8.3658536585365848</v>
      </c>
      <c r="E106" s="130">
        <f>G$69</f>
        <v>8.6</v>
      </c>
      <c r="F106" s="130">
        <f>J$69</f>
        <v>8.4444444444444446</v>
      </c>
      <c r="G106" s="130">
        <f>M$69</f>
        <v>9.2222222222222214</v>
      </c>
      <c r="H106" s="131">
        <f>P$69</f>
        <v>7.5384615384615383</v>
      </c>
      <c r="J106" s="153" t="s">
        <v>58</v>
      </c>
    </row>
    <row r="107" spans="1:57">
      <c r="A107" s="128" t="str">
        <f>A$71</f>
        <v>Istituto nazionale di previdenza dei dipendenti dell'amministrazione pubblica</v>
      </c>
      <c r="B107" s="129">
        <f>B$71</f>
        <v>48</v>
      </c>
      <c r="C107" s="129">
        <f>C$71</f>
        <v>8000</v>
      </c>
      <c r="D107" s="130">
        <f>D$71</f>
        <v>8.3414634146341466</v>
      </c>
      <c r="E107" s="130">
        <f>G$71</f>
        <v>8.4</v>
      </c>
      <c r="F107" s="130">
        <f>J$71</f>
        <v>9.4444444444444446</v>
      </c>
      <c r="G107" s="130">
        <f>M$71</f>
        <v>8.3333333333333339</v>
      </c>
      <c r="H107" s="131">
        <f>P$71</f>
        <v>7.5384615384615383</v>
      </c>
      <c r="I107" s="105"/>
      <c r="J107" s="105"/>
    </row>
    <row r="108" spans="1:57">
      <c r="A108" s="128" t="str">
        <f>A$59</f>
        <v xml:space="preserve">Ministero del lavoro e delle politiche sociali           </v>
      </c>
      <c r="B108" s="129">
        <f>B$59</f>
        <v>1</v>
      </c>
      <c r="C108" s="129">
        <f>C$59</f>
        <v>7893</v>
      </c>
      <c r="D108" s="130">
        <f>D$59</f>
        <v>5.6097560975609753</v>
      </c>
      <c r="E108" s="130">
        <f>G$59</f>
        <v>9.1</v>
      </c>
      <c r="F108" s="130">
        <f>J$59</f>
        <v>7.4444444444444446</v>
      </c>
      <c r="G108" s="130">
        <f>M$59</f>
        <v>8</v>
      </c>
      <c r="H108" s="131">
        <f>P$59</f>
        <v>0</v>
      </c>
      <c r="I108" s="105"/>
      <c r="J108" s="105"/>
    </row>
    <row r="109" spans="1:57">
      <c r="A109" s="128" t="str">
        <f>A$63</f>
        <v xml:space="preserve">Consiglio nazionale delle ricerche                                                                  </v>
      </c>
      <c r="B109" s="129">
        <f>B$63</f>
        <v>114</v>
      </c>
      <c r="C109" s="129">
        <f>C$63</f>
        <v>7461</v>
      </c>
      <c r="D109" s="130">
        <f>D$63</f>
        <v>5.5853658536585362</v>
      </c>
      <c r="E109" s="130">
        <f>G$63</f>
        <v>5.6</v>
      </c>
      <c r="F109" s="130">
        <f>J$63</f>
        <v>9.5555555555555554</v>
      </c>
      <c r="G109" s="130">
        <f>M$63</f>
        <v>5.4444444444444446</v>
      </c>
      <c r="H109" s="131">
        <f>P$63</f>
        <v>2.9230769230769229</v>
      </c>
      <c r="I109" s="105"/>
      <c r="J109" s="105"/>
    </row>
    <row r="110" spans="1:57">
      <c r="A110" s="128" t="str">
        <f>A$57</f>
        <v xml:space="preserve">Ministero dell'istruzione, università e ricerca                                               </v>
      </c>
      <c r="B110" s="129">
        <f>B$57</f>
        <v>17</v>
      </c>
      <c r="C110" s="129">
        <f>C$57</f>
        <v>7414</v>
      </c>
      <c r="D110" s="130">
        <f>D$57</f>
        <v>6.2682926829268295</v>
      </c>
      <c r="E110" s="130">
        <f>G$57</f>
        <v>9.1</v>
      </c>
      <c r="F110" s="130">
        <f>J$57</f>
        <v>9.1111111111111107</v>
      </c>
      <c r="G110" s="130">
        <f>M$57</f>
        <v>9.1111111111111107</v>
      </c>
      <c r="H110" s="131">
        <f>P$57</f>
        <v>0.15384615384615385</v>
      </c>
      <c r="I110" s="105"/>
      <c r="J110" s="105"/>
    </row>
    <row r="111" spans="1:57">
      <c r="A111" s="128" t="str">
        <f>A$36</f>
        <v xml:space="preserve">Ministero degli affari esteri                                           </v>
      </c>
      <c r="B111" s="129">
        <f>B$36</f>
        <v>8</v>
      </c>
      <c r="C111" s="129">
        <f>C$36</f>
        <v>5166</v>
      </c>
      <c r="D111" s="130">
        <f>D$36</f>
        <v>6.6097560975609753</v>
      </c>
      <c r="E111" s="130">
        <f>G$36</f>
        <v>9.1999999999999993</v>
      </c>
      <c r="F111" s="130">
        <f>J$36</f>
        <v>8.4444444444444446</v>
      </c>
      <c r="G111" s="130">
        <f>M$36</f>
        <v>4.7777777777777777</v>
      </c>
      <c r="H111" s="131">
        <f>P$36</f>
        <v>4.615384615384615</v>
      </c>
      <c r="I111" s="105"/>
      <c r="J111" s="105"/>
    </row>
    <row r="112" spans="1:57">
      <c r="A112" s="128" t="str">
        <f>A$61</f>
        <v xml:space="preserve">Automobile club d'Italia                                                                            </v>
      </c>
      <c r="B112" s="129">
        <f>B$61</f>
        <v>37</v>
      </c>
      <c r="C112" s="129">
        <f>C$61</f>
        <v>3319</v>
      </c>
      <c r="D112" s="130">
        <f>D$61</f>
        <v>8.4390243902439028</v>
      </c>
      <c r="E112" s="130">
        <f>G$61</f>
        <v>6.2</v>
      </c>
      <c r="F112" s="130">
        <f>J$61</f>
        <v>9.1111111111111107</v>
      </c>
      <c r="G112" s="130">
        <f>M$61</f>
        <v>8.4444444444444446</v>
      </c>
      <c r="H112" s="131">
        <f>P$61</f>
        <v>9.6923076923076916</v>
      </c>
      <c r="I112" s="105"/>
      <c r="J112" s="105"/>
    </row>
    <row r="113" spans="1:10">
      <c r="A113" s="128" t="str">
        <f>A$34</f>
        <v xml:space="preserve">Corte dei conti                                                                                     </v>
      </c>
      <c r="B113" s="129">
        <f>B$34</f>
        <v>33</v>
      </c>
      <c r="C113" s="129">
        <f>C$34</f>
        <v>3119</v>
      </c>
      <c r="D113" s="130">
        <f>D$34</f>
        <v>8.2439024390243905</v>
      </c>
      <c r="E113" s="130">
        <f>G$34</f>
        <v>8.5</v>
      </c>
      <c r="F113" s="130">
        <f>J$34</f>
        <v>9.4444444444444446</v>
      </c>
      <c r="G113" s="130">
        <f>M$34</f>
        <v>7.333333333333333</v>
      </c>
      <c r="H113" s="131">
        <f>P$34</f>
        <v>7.8461538461538458</v>
      </c>
      <c r="I113" s="105"/>
      <c r="J113" s="105"/>
    </row>
    <row r="114" spans="1:10">
      <c r="A114" s="134" t="str">
        <f>A$76</f>
        <v xml:space="preserve">Istituto nazionale di statistica                                   </v>
      </c>
      <c r="B114" s="135">
        <f>B$76</f>
        <v>14</v>
      </c>
      <c r="C114" s="135">
        <f>C$76</f>
        <v>2364</v>
      </c>
      <c r="D114" s="136">
        <f>D$76</f>
        <v>6.6341463414634143</v>
      </c>
      <c r="E114" s="136">
        <f>G$76</f>
        <v>7.8</v>
      </c>
      <c r="F114" s="136">
        <f>J$76</f>
        <v>8.8888888888888893</v>
      </c>
      <c r="G114" s="136">
        <f>M$76</f>
        <v>5.5555555555555554</v>
      </c>
      <c r="H114" s="137">
        <f>P$76</f>
        <v>4.9230769230769234</v>
      </c>
      <c r="I114" s="105"/>
      <c r="J114" s="105"/>
    </row>
    <row r="115" spans="1:10">
      <c r="A115" s="128" t="str">
        <f>A$60</f>
        <v xml:space="preserve">Ministero della salute                        </v>
      </c>
      <c r="B115" s="129">
        <f>B$60</f>
        <v>20</v>
      </c>
      <c r="C115" s="129">
        <f>C$60</f>
        <v>2261</v>
      </c>
      <c r="D115" s="130">
        <f>D$60</f>
        <v>8.536585365853659</v>
      </c>
      <c r="E115" s="130">
        <f>G$60</f>
        <v>9.6</v>
      </c>
      <c r="F115" s="130">
        <f>J$60</f>
        <v>8.8888888888888893</v>
      </c>
      <c r="G115" s="130">
        <f>M$60</f>
        <v>8.8888888888888893</v>
      </c>
      <c r="H115" s="131">
        <f>P$60</f>
        <v>7.2307692307692308</v>
      </c>
      <c r="I115" s="105"/>
      <c r="J115" s="105"/>
    </row>
    <row r="116" spans="1:10">
      <c r="A116" s="128" t="str">
        <f>A$35</f>
        <v xml:space="preserve">Presidenza del Consiglio dei ministri                     </v>
      </c>
      <c r="B116" s="129">
        <f>B$35</f>
        <v>22</v>
      </c>
      <c r="C116" s="129">
        <f>C$35</f>
        <v>1977</v>
      </c>
      <c r="D116" s="130">
        <f>D$35</f>
        <v>6.6341463414634143</v>
      </c>
      <c r="E116" s="130">
        <f>G$35</f>
        <v>7.7</v>
      </c>
      <c r="F116" s="130">
        <f>J$35</f>
        <v>8.8888888888888893</v>
      </c>
      <c r="G116" s="130">
        <f>M$35</f>
        <v>4.7777777777777777</v>
      </c>
      <c r="H116" s="131">
        <f>P$35</f>
        <v>5.5384615384615383</v>
      </c>
      <c r="I116" s="105"/>
      <c r="J116" s="105"/>
    </row>
    <row r="117" spans="1:10">
      <c r="A117" s="128" t="str">
        <f>A$38</f>
        <v>Ministero dello sviluppo economico</v>
      </c>
      <c r="B117" s="129">
        <f>B$38</f>
        <v>103</v>
      </c>
      <c r="C117" s="129">
        <f>C$38</f>
        <v>1928</v>
      </c>
      <c r="D117" s="130">
        <f>D$38</f>
        <v>6.3170731707317076</v>
      </c>
      <c r="E117" s="130">
        <f>G$38</f>
        <v>8</v>
      </c>
      <c r="F117" s="130">
        <f>J$38</f>
        <v>7.7777777777777777</v>
      </c>
      <c r="G117" s="130">
        <f>M$38</f>
        <v>5.8888888888888893</v>
      </c>
      <c r="H117" s="131">
        <f>P$38</f>
        <v>4.3076923076923075</v>
      </c>
      <c r="I117" s="105"/>
      <c r="J117" s="105"/>
    </row>
    <row r="118" spans="1:10">
      <c r="A118" s="128" t="str">
        <f>A$75</f>
        <v xml:space="preserve">Istituto superiore di sanità                                                                        </v>
      </c>
      <c r="B118" s="129">
        <f>B$75</f>
        <v>34</v>
      </c>
      <c r="C118" s="129">
        <f>C$75</f>
        <v>1875</v>
      </c>
      <c r="D118" s="130">
        <f>D$75</f>
        <v>6.9268292682926829</v>
      </c>
      <c r="E118" s="130">
        <f>G$75</f>
        <v>7</v>
      </c>
      <c r="F118" s="130">
        <f>J$75</f>
        <v>9.3333333333333339</v>
      </c>
      <c r="G118" s="130">
        <f>M$75</f>
        <v>8.6666666666666661</v>
      </c>
      <c r="H118" s="131">
        <f>P$75</f>
        <v>4</v>
      </c>
      <c r="I118" s="105"/>
      <c r="J118" s="105"/>
    </row>
    <row r="119" spans="1:10">
      <c r="A119" s="128" t="str">
        <f>A$58</f>
        <v xml:space="preserve">Ministero delle politiche agricole e forestali                                        </v>
      </c>
      <c r="B119" s="129">
        <f>B$58</f>
        <v>111</v>
      </c>
      <c r="C119" s="129">
        <f>C$58</f>
        <v>1708</v>
      </c>
      <c r="D119" s="130">
        <f>D$58</f>
        <v>7.6585365853658534</v>
      </c>
      <c r="E119" s="130">
        <f>G$58</f>
        <v>6.2</v>
      </c>
      <c r="F119" s="130">
        <f>J$58</f>
        <v>9.5555555555555554</v>
      </c>
      <c r="G119" s="130">
        <f>M$58</f>
        <v>7.7777777777777777</v>
      </c>
      <c r="H119" s="131">
        <f>P$58</f>
        <v>7.384615384615385</v>
      </c>
      <c r="I119" s="105"/>
      <c r="J119" s="105"/>
    </row>
    <row r="120" spans="1:10">
      <c r="A120" s="128" t="str">
        <f>A$67</f>
        <v xml:space="preserve">Istituto nazionale per il commercio estero                                              </v>
      </c>
      <c r="B120" s="129">
        <f>B$67</f>
        <v>45</v>
      </c>
      <c r="C120" s="129">
        <f>$C$67</f>
        <v>1335</v>
      </c>
      <c r="D120" s="130">
        <f>D$67</f>
        <v>5.0975609756097562</v>
      </c>
      <c r="E120" s="130">
        <f>G$67</f>
        <v>5.6</v>
      </c>
      <c r="F120" s="130">
        <f>J$67</f>
        <v>7.333333333333333</v>
      </c>
      <c r="G120" s="130">
        <f>M$67</f>
        <v>5.4444444444444446</v>
      </c>
      <c r="H120" s="131">
        <f>P$67</f>
        <v>2.9230769230769229</v>
      </c>
      <c r="I120" s="105"/>
      <c r="J120" s="105"/>
    </row>
    <row r="121" spans="1:10">
      <c r="A121" s="128" t="str">
        <f>A$32</f>
        <v>Avvocatura Generale dello Stato</v>
      </c>
      <c r="B121" s="129">
        <f>B$32</f>
        <v>57</v>
      </c>
      <c r="C121" s="129">
        <f>C$32</f>
        <v>1221</v>
      </c>
      <c r="D121" s="130">
        <f>D$32</f>
        <v>5.4878048780487809</v>
      </c>
      <c r="E121" s="130">
        <f>G$32</f>
        <v>5.4</v>
      </c>
      <c r="F121" s="130">
        <f>J$32</f>
        <v>3.4444444444444446</v>
      </c>
      <c r="G121" s="130">
        <f>M$32</f>
        <v>5.5555555555555554</v>
      </c>
      <c r="H121" s="131">
        <f>P$32</f>
        <v>6.9230769230769234</v>
      </c>
      <c r="I121" s="105"/>
      <c r="J121" s="105"/>
    </row>
    <row r="122" spans="1:10">
      <c r="A122" s="128" t="str">
        <f>A$64</f>
        <v>Ente Nazionale per l'Aviazione Civile</v>
      </c>
      <c r="B122" s="129">
        <f>B$64</f>
        <v>116</v>
      </c>
      <c r="C122" s="129">
        <f>C$64</f>
        <v>1085</v>
      </c>
      <c r="D122" s="130">
        <f>D$64</f>
        <v>7.1707317073170733</v>
      </c>
      <c r="E122" s="130">
        <f>G$64</f>
        <v>7.7</v>
      </c>
      <c r="F122" s="130">
        <f>J$64</f>
        <v>9.4444444444444446</v>
      </c>
      <c r="G122" s="130">
        <f>M$64</f>
        <v>5.1111111111111107</v>
      </c>
      <c r="H122" s="131">
        <f>P$64</f>
        <v>6.615384615384615</v>
      </c>
      <c r="I122" s="105"/>
      <c r="J122" s="105"/>
    </row>
    <row r="123" spans="1:10">
      <c r="A123" s="128" t="str">
        <f>A$46</f>
        <v>Dipartimento delle Finanze</v>
      </c>
      <c r="B123" s="129">
        <f>B$46</f>
        <v>400</v>
      </c>
      <c r="C123" s="129">
        <f>C$46</f>
        <v>1000</v>
      </c>
      <c r="D123" s="130">
        <f>D$46</f>
        <v>8.7804878048780495</v>
      </c>
      <c r="E123" s="130">
        <f>G$46</f>
        <v>7.3</v>
      </c>
      <c r="F123" s="130">
        <f>J$46</f>
        <v>9</v>
      </c>
      <c r="G123" s="130">
        <f>M$46</f>
        <v>9.5555555555555554</v>
      </c>
      <c r="H123" s="131">
        <f>P$46</f>
        <v>9.2307692307692299</v>
      </c>
      <c r="I123" s="105"/>
      <c r="J123" s="105"/>
    </row>
    <row r="124" spans="1:10">
      <c r="A124" s="128" t="str">
        <f>A$52</f>
        <v>Ministero dell'interno - Politiche Personale</v>
      </c>
      <c r="B124" s="129">
        <f>B$52</f>
        <v>712</v>
      </c>
      <c r="C124" s="129">
        <f>C$52</f>
        <v>1000</v>
      </c>
      <c r="D124" s="130">
        <f>D$52</f>
        <v>6.6829268292682924</v>
      </c>
      <c r="E124" s="130">
        <f>G$52</f>
        <v>8.6</v>
      </c>
      <c r="F124" s="130">
        <f>J$52</f>
        <v>9.5555555555555554</v>
      </c>
      <c r="G124" s="130">
        <f>M$52</f>
        <v>5.7777777777777777</v>
      </c>
      <c r="H124" s="131">
        <f>P$52</f>
        <v>3.8461538461538463</v>
      </c>
      <c r="I124" s="105"/>
      <c r="J124" s="105"/>
    </row>
    <row r="125" spans="1:10">
      <c r="A125" s="134" t="str">
        <f>A$43</f>
        <v>Stato Maggiore Marina</v>
      </c>
      <c r="B125" s="135">
        <f>B$43</f>
        <v>302</v>
      </c>
      <c r="C125" s="135">
        <f>C$43</f>
        <v>1000</v>
      </c>
      <c r="D125" s="136">
        <f>D$43</f>
        <v>6.8048780487804876</v>
      </c>
      <c r="E125" s="136">
        <f>G$43</f>
        <v>7.7</v>
      </c>
      <c r="F125" s="136">
        <f>J$43</f>
        <v>9.5555555555555554</v>
      </c>
      <c r="G125" s="136">
        <f>M$43</f>
        <v>5.5555555555555554</v>
      </c>
      <c r="H125" s="137">
        <f>P$43</f>
        <v>5.0769230769230766</v>
      </c>
      <c r="I125" s="105"/>
      <c r="J125" s="105" t="s">
        <v>59</v>
      </c>
    </row>
    <row r="126" spans="1:10">
      <c r="A126" s="128" t="str">
        <f>A$42</f>
        <v>Stato Maggiore Esercito</v>
      </c>
      <c r="B126" s="129">
        <f>B$42</f>
        <v>301</v>
      </c>
      <c r="C126" s="129">
        <f>C$42</f>
        <v>1000</v>
      </c>
      <c r="D126" s="130">
        <f>D$42</f>
        <v>5.9268292682926829</v>
      </c>
      <c r="E126" s="130">
        <f>G$42</f>
        <v>7.8</v>
      </c>
      <c r="F126" s="130">
        <f>J$42</f>
        <v>5</v>
      </c>
      <c r="G126" s="130">
        <f>M$42</f>
        <v>5.7777777777777777</v>
      </c>
      <c r="H126" s="131">
        <f>P$42</f>
        <v>5.2307692307692308</v>
      </c>
      <c r="I126" s="105"/>
      <c r="J126" s="105"/>
    </row>
    <row r="127" spans="1:10">
      <c r="A127" s="128" t="str">
        <f>A$44</f>
        <v>Stato Maggiore Aeronautica</v>
      </c>
      <c r="B127" s="129">
        <f>B$44</f>
        <v>300</v>
      </c>
      <c r="C127" s="129">
        <f>C$44</f>
        <v>1000</v>
      </c>
      <c r="D127" s="130">
        <f>D$44</f>
        <v>8.7073170731707314</v>
      </c>
      <c r="E127" s="130">
        <f>G$44</f>
        <v>8.3000000000000007</v>
      </c>
      <c r="F127" s="130">
        <f>J$44</f>
        <v>9.1111111111111107</v>
      </c>
      <c r="G127" s="130">
        <f>M$44</f>
        <v>9.1111111111111107</v>
      </c>
      <c r="H127" s="131">
        <f>P$44</f>
        <v>8.4615384615384617</v>
      </c>
      <c r="I127" s="105"/>
      <c r="J127" s="105"/>
    </row>
    <row r="128" spans="1:10">
      <c r="A128" s="128" t="str">
        <f>A$53</f>
        <v>Ministero dell'interno - Libertà Civili e Immigrazione</v>
      </c>
      <c r="B128" s="129">
        <f>B$53</f>
        <v>705</v>
      </c>
      <c r="C128" s="129">
        <f>C$53</f>
        <v>1000</v>
      </c>
      <c r="D128" s="130">
        <f>D$53</f>
        <v>7.3902439024390247</v>
      </c>
      <c r="E128" s="130">
        <f>G$53</f>
        <v>8.6</v>
      </c>
      <c r="F128" s="130">
        <f>J$53</f>
        <v>6.7777777777777777</v>
      </c>
      <c r="G128" s="130">
        <f>M$53</f>
        <v>5.7777777777777777</v>
      </c>
      <c r="H128" s="131">
        <f>P$53</f>
        <v>8</v>
      </c>
      <c r="I128" s="105"/>
      <c r="J128" s="105"/>
    </row>
    <row r="129" spans="1:10">
      <c r="A129" s="134" t="str">
        <f>A$51</f>
        <v>Ministero dell'interno - Affari Interni e Territoriali - Elettorale</v>
      </c>
      <c r="B129" s="135">
        <f>B$51</f>
        <v>707</v>
      </c>
      <c r="C129" s="135">
        <f>C$51</f>
        <v>1000</v>
      </c>
      <c r="D129" s="136">
        <f>D$51</f>
        <v>8.8780487804878057</v>
      </c>
      <c r="E129" s="136">
        <f>G$51</f>
        <v>8.1999999999999993</v>
      </c>
      <c r="F129" s="136">
        <f>J$51</f>
        <v>9.5555555555555554</v>
      </c>
      <c r="G129" s="136">
        <f>M$51</f>
        <v>8</v>
      </c>
      <c r="H129" s="137">
        <f>P$51</f>
        <v>9.5384615384615383</v>
      </c>
      <c r="I129" s="105"/>
      <c r="J129" s="105"/>
    </row>
    <row r="130" spans="1:10">
      <c r="A130" s="134" t="str">
        <f>A$50</f>
        <v>Ministero dell'interno - Affari Interni e Territoriali - Demografici</v>
      </c>
      <c r="B130" s="135">
        <f>B$50</f>
        <v>703</v>
      </c>
      <c r="C130" s="135">
        <f>C$50</f>
        <v>1000</v>
      </c>
      <c r="D130" s="136">
        <f>D$50</f>
        <v>5.8780487804878048</v>
      </c>
      <c r="E130" s="136">
        <f>G$50</f>
        <v>6.2</v>
      </c>
      <c r="F130" s="136">
        <f>J$50</f>
        <v>7.4444444444444446</v>
      </c>
      <c r="G130" s="136">
        <f>M$50</f>
        <v>6.2222222222222223</v>
      </c>
      <c r="H130" s="137">
        <f>P$50</f>
        <v>4.3076923076923075</v>
      </c>
      <c r="I130" s="105"/>
      <c r="J130" s="105"/>
    </row>
    <row r="131" spans="1:10">
      <c r="A131" s="128" t="str">
        <f>A$55</f>
        <v>Ministero dell'interno - P.S. CED PS</v>
      </c>
      <c r="B131" s="129">
        <f>B$55</f>
        <v>710</v>
      </c>
      <c r="C131" s="129">
        <f>C$55</f>
        <v>1000</v>
      </c>
      <c r="D131" s="130">
        <f>D$55</f>
        <v>8.5121951219512191</v>
      </c>
      <c r="E131" s="130">
        <f>G$55</f>
        <v>8.3000000000000007</v>
      </c>
      <c r="F131" s="130">
        <f>J$55</f>
        <v>9.5555555555555554</v>
      </c>
      <c r="G131" s="130">
        <f>M$55</f>
        <v>7.7777777777777777</v>
      </c>
      <c r="H131" s="131">
        <f>P$55</f>
        <v>8.4615384615384617</v>
      </c>
      <c r="I131" s="105"/>
      <c r="J131" s="105"/>
    </row>
    <row r="132" spans="1:10">
      <c r="A132" s="128" t="str">
        <f>A$54</f>
        <v>Ministero dell'interno - Vigili del  Fuoco</v>
      </c>
      <c r="B132" s="129">
        <f>B$54</f>
        <v>711</v>
      </c>
      <c r="C132" s="129">
        <f>C$54</f>
        <v>1000</v>
      </c>
      <c r="D132" s="130">
        <f>D$54</f>
        <v>8.4390243902439028</v>
      </c>
      <c r="E132" s="130">
        <f>G$54</f>
        <v>8.3000000000000007</v>
      </c>
      <c r="F132" s="130">
        <f>J$54</f>
        <v>9</v>
      </c>
      <c r="G132" s="130">
        <f>M$54</f>
        <v>8</v>
      </c>
      <c r="H132" s="131">
        <f>P$54</f>
        <v>8.4615384615384617</v>
      </c>
      <c r="I132" s="105"/>
      <c r="J132" s="105"/>
    </row>
    <row r="133" spans="1:10">
      <c r="A133" s="128" t="str">
        <f>A$65</f>
        <v>Agenzia nazionale per le nuove tecnologie, l'energia e lo sviluppo economico sostenibile</v>
      </c>
      <c r="B133" s="129">
        <f>B$65</f>
        <v>202</v>
      </c>
      <c r="C133" s="129">
        <f>C$65</f>
        <v>1000</v>
      </c>
      <c r="D133" s="130">
        <f>D$65</f>
        <v>6.4390243902439028</v>
      </c>
      <c r="E133" s="130">
        <f>G$65</f>
        <v>5.6</v>
      </c>
      <c r="F133" s="130">
        <f>J$65</f>
        <v>8.8888888888888893</v>
      </c>
      <c r="G133" s="130">
        <f>M$65</f>
        <v>6.8888888888888893</v>
      </c>
      <c r="H133" s="131">
        <f>P$65</f>
        <v>5.0769230769230766</v>
      </c>
      <c r="I133" s="105"/>
      <c r="J133" s="105"/>
    </row>
    <row r="134" spans="1:10">
      <c r="A134" s="134" t="str">
        <f>A$41</f>
        <v>Stato Maggiore Difesa</v>
      </c>
      <c r="B134" s="135">
        <f>B$41</f>
        <v>303</v>
      </c>
      <c r="C134" s="135">
        <f>C$41</f>
        <v>1000</v>
      </c>
      <c r="D134" s="136">
        <f>D$41</f>
        <v>4</v>
      </c>
      <c r="E134" s="136">
        <f>G$41</f>
        <v>4.4000000000000004</v>
      </c>
      <c r="F134" s="136">
        <f>J$41</f>
        <v>8.4444444444444446</v>
      </c>
      <c r="G134" s="136">
        <f>M$41</f>
        <v>4.666666666666667</v>
      </c>
      <c r="H134" s="137">
        <f>P$41</f>
        <v>0.15384615384615385</v>
      </c>
      <c r="I134" s="105"/>
      <c r="J134" s="105"/>
    </row>
    <row r="135" spans="1:10">
      <c r="A135" s="128" t="str">
        <f>A$33</f>
        <v xml:space="preserve">Consiglio di Stato                                                                    </v>
      </c>
      <c r="B135" s="129">
        <f>B$33</f>
        <v>101</v>
      </c>
      <c r="C135" s="129">
        <f>C$33</f>
        <v>907</v>
      </c>
      <c r="D135" s="130">
        <f>D$33</f>
        <v>7.6097560975609753</v>
      </c>
      <c r="E135" s="130">
        <f>G$33</f>
        <v>9.4</v>
      </c>
      <c r="F135" s="130">
        <f>J$33</f>
        <v>7.2222222222222223</v>
      </c>
      <c r="G135" s="130">
        <f>M$33</f>
        <v>3.8888888888888888</v>
      </c>
      <c r="H135" s="131">
        <f>P$33</f>
        <v>9.0769230769230766</v>
      </c>
      <c r="I135" s="105"/>
      <c r="J135" s="105"/>
    </row>
    <row r="136" spans="1:10">
      <c r="A136" s="128" t="str">
        <f>A$37</f>
        <v>Ministero dell'ambiente e della tutela del territorio e del mare</v>
      </c>
      <c r="B136" s="129">
        <f>B$37</f>
        <v>102</v>
      </c>
      <c r="C136" s="129">
        <f>C$37</f>
        <v>661</v>
      </c>
      <c r="D136" s="130">
        <f>D$37</f>
        <v>6.4634146341463419</v>
      </c>
      <c r="E136" s="130">
        <f>G$37</f>
        <v>6.7</v>
      </c>
      <c r="F136" s="130">
        <f>J$37</f>
        <v>7.333333333333333</v>
      </c>
      <c r="G136" s="130">
        <f>M$37</f>
        <v>6.666666666666667</v>
      </c>
      <c r="H136" s="131">
        <f>P$37</f>
        <v>5.5384615384615383</v>
      </c>
      <c r="I136" s="105"/>
      <c r="J136" s="105"/>
    </row>
    <row r="137" spans="1:10">
      <c r="A137" s="128" t="str">
        <f>A$66</f>
        <v>Ente nazionale previdenza assistenza lavoratori dello spettacolo</v>
      </c>
      <c r="B137" s="129">
        <f>B$66</f>
        <v>62</v>
      </c>
      <c r="C137" s="129">
        <f>C$66</f>
        <v>413</v>
      </c>
      <c r="D137" s="130">
        <f>D$66</f>
        <v>7.6829268292682924</v>
      </c>
      <c r="E137" s="130">
        <f>G$66</f>
        <v>8.8000000000000007</v>
      </c>
      <c r="F137" s="130">
        <f>J$66</f>
        <v>8.3333333333333339</v>
      </c>
      <c r="G137" s="130">
        <f>M$66</f>
        <v>6.8888888888888893</v>
      </c>
      <c r="H137" s="131">
        <f>P$66</f>
        <v>6.9230769230769234</v>
      </c>
      <c r="I137" s="105"/>
      <c r="J137" s="105"/>
    </row>
    <row r="138" spans="1:10">
      <c r="A138" s="128" t="str">
        <f>A$73</f>
        <v xml:space="preserve">Istituto dei postelegrafonici                                                                       </v>
      </c>
      <c r="B138" s="129">
        <f>B$73</f>
        <v>36</v>
      </c>
      <c r="C138" s="129">
        <f>C$73</f>
        <v>387</v>
      </c>
      <c r="D138" s="130">
        <f>D$73</f>
        <v>8.0975609756097562</v>
      </c>
      <c r="E138" s="130">
        <f>G$73</f>
        <v>7.2</v>
      </c>
      <c r="F138" s="130">
        <f>J$73</f>
        <v>8.4444444444444446</v>
      </c>
      <c r="G138" s="130">
        <f>M$73</f>
        <v>8</v>
      </c>
      <c r="H138" s="131">
        <f>P$73</f>
        <v>8.615384615384615</v>
      </c>
      <c r="I138" s="105"/>
      <c r="J138" s="105"/>
    </row>
    <row r="139" spans="1:10">
      <c r="A139" s="128" t="str">
        <f>A$68</f>
        <v>Istituto per lo sviluppo della formazione professionale dei lavoratori</v>
      </c>
      <c r="B139" s="129">
        <f>B$68</f>
        <v>120</v>
      </c>
      <c r="C139" s="129">
        <f>C$68</f>
        <v>375</v>
      </c>
      <c r="D139" s="130">
        <f>D$68</f>
        <v>5.7804878048780486</v>
      </c>
      <c r="E139" s="130">
        <f>G$68</f>
        <v>5.6</v>
      </c>
      <c r="F139" s="130">
        <f>J$68</f>
        <v>3.6666666666666665</v>
      </c>
      <c r="G139" s="130">
        <f>M$68</f>
        <v>8.4444444444444446</v>
      </c>
      <c r="H139" s="131">
        <f>P$68</f>
        <v>5.5384615384615383</v>
      </c>
      <c r="I139" s="105"/>
      <c r="J139" s="105"/>
    </row>
    <row r="140" spans="1:10">
      <c r="A140" s="128" t="str">
        <f>A$74</f>
        <v xml:space="preserve">Istituto per lo sviluppo della formazione professionale dei lavoratori                              </v>
      </c>
      <c r="B140" s="129">
        <f>B$74</f>
        <v>120</v>
      </c>
      <c r="C140" s="129">
        <f>C$74</f>
        <v>375</v>
      </c>
      <c r="D140" s="130">
        <f>D$74</f>
        <v>5.9268292682926829</v>
      </c>
      <c r="E140" s="130">
        <f>G$74</f>
        <v>8.1999999999999993</v>
      </c>
      <c r="F140" s="130">
        <f>J$74</f>
        <v>3.8888888888888888</v>
      </c>
      <c r="G140" s="130">
        <f>M$74</f>
        <v>6.666666666666667</v>
      </c>
      <c r="H140" s="131">
        <f>P$74</f>
        <v>5.0769230769230766</v>
      </c>
      <c r="I140" s="105"/>
      <c r="J140" s="153" t="s">
        <v>60</v>
      </c>
    </row>
    <row r="141" spans="1:10">
      <c r="A141" s="128" t="str">
        <f>A$62</f>
        <v xml:space="preserve">Agenzia per le erogazioni in agricoltura                                                            </v>
      </c>
      <c r="B141" s="129">
        <f>B$62</f>
        <v>113</v>
      </c>
      <c r="C141" s="129">
        <f>C$62</f>
        <v>361</v>
      </c>
      <c r="D141" s="130">
        <f>D$62</f>
        <v>7.2682926829268295</v>
      </c>
      <c r="E141" s="130">
        <f>G$62</f>
        <v>5.6</v>
      </c>
      <c r="F141" s="130">
        <f>J$62</f>
        <v>9.5555555555555554</v>
      </c>
      <c r="G141" s="130">
        <f>M$62</f>
        <v>6.666666666666667</v>
      </c>
      <c r="H141" s="131">
        <f>P$62</f>
        <v>7.384615384615385</v>
      </c>
      <c r="I141" s="105"/>
      <c r="J141" s="105"/>
    </row>
    <row r="142" spans="1:10">
      <c r="A142" s="128" t="str">
        <f>A$77</f>
        <v>Unione nazionale incremento razze equine</v>
      </c>
      <c r="B142" s="129">
        <f>B$77</f>
        <v>64</v>
      </c>
      <c r="C142" s="129">
        <f>C$77</f>
        <v>316</v>
      </c>
      <c r="D142" s="130">
        <f>D$77</f>
        <v>4.9024390243902438</v>
      </c>
      <c r="E142" s="130">
        <f>G$77</f>
        <v>6.8</v>
      </c>
      <c r="F142" s="130">
        <f>J$77</f>
        <v>3.6666666666666665</v>
      </c>
      <c r="G142" s="130">
        <f>M$77</f>
        <v>3.3333333333333335</v>
      </c>
      <c r="H142" s="131">
        <f>P$77</f>
        <v>5.384615384615385</v>
      </c>
      <c r="I142" s="105"/>
      <c r="J142" s="105"/>
    </row>
    <row r="143" spans="1:10" s="154" customFormat="1">
      <c r="A143" s="134" t="str">
        <f>A$70</f>
        <v xml:space="preserve">Istituto nazionale di economia agraria                 </v>
      </c>
      <c r="B143" s="135">
        <f>B$70</f>
        <v>60</v>
      </c>
      <c r="C143" s="135">
        <f>C$70</f>
        <v>174</v>
      </c>
      <c r="D143" s="136">
        <f>D$70</f>
        <v>5.8780487804878048</v>
      </c>
      <c r="E143" s="136">
        <f>G$70</f>
        <v>5.5</v>
      </c>
      <c r="F143" s="136">
        <f>J$70</f>
        <v>6.2222222222222223</v>
      </c>
      <c r="G143" s="136">
        <f>M$70</f>
        <v>6.2222222222222223</v>
      </c>
      <c r="H143" s="137">
        <f>P$70</f>
        <v>5.6923076923076925</v>
      </c>
      <c r="I143" s="105"/>
      <c r="J143" s="105"/>
    </row>
    <row r="144" spans="1:10">
      <c r="A144" s="128"/>
      <c r="B144" s="129"/>
      <c r="C144" s="129"/>
      <c r="D144" s="130"/>
      <c r="E144" s="130"/>
      <c r="F144" s="130"/>
      <c r="G144" s="130"/>
      <c r="H144" s="131"/>
      <c r="I144" s="105"/>
      <c r="J144" s="105"/>
    </row>
    <row r="145" spans="1:33">
      <c r="A145" s="128"/>
      <c r="B145" s="129"/>
      <c r="C145" s="129"/>
      <c r="D145" s="130"/>
      <c r="E145" s="130"/>
      <c r="F145" s="130"/>
      <c r="G145" s="130"/>
      <c r="H145" s="131"/>
      <c r="I145" s="105"/>
      <c r="J145" s="105"/>
    </row>
    <row r="146" spans="1:33">
      <c r="A146" s="128"/>
      <c r="B146" s="129"/>
      <c r="C146" s="129"/>
      <c r="D146" s="130"/>
      <c r="E146" s="130"/>
      <c r="F146" s="130"/>
      <c r="G146" s="130"/>
      <c r="H146" s="131"/>
    </row>
    <row r="147" spans="1:33">
      <c r="A147" s="128"/>
      <c r="B147" s="129"/>
      <c r="C147" s="129"/>
      <c r="D147" s="130"/>
      <c r="E147" s="130"/>
      <c r="F147" s="130"/>
      <c r="G147" s="130"/>
      <c r="H147" s="131"/>
    </row>
    <row r="148" spans="1:33">
      <c r="A148" s="128"/>
      <c r="B148" s="129"/>
      <c r="C148" s="129"/>
      <c r="D148" s="130"/>
      <c r="E148" s="130"/>
      <c r="F148" s="130"/>
      <c r="G148" s="130"/>
      <c r="H148" s="131"/>
    </row>
    <row r="149" spans="1:33">
      <c r="A149" s="128"/>
      <c r="B149" s="129"/>
      <c r="C149" s="129"/>
      <c r="D149" s="130"/>
      <c r="E149" s="130"/>
      <c r="F149" s="130"/>
      <c r="G149" s="130"/>
      <c r="H149" s="131"/>
    </row>
    <row r="150" spans="1:33">
      <c r="A150" s="128"/>
      <c r="B150" s="129"/>
      <c r="C150" s="129"/>
      <c r="D150" s="130"/>
      <c r="E150" s="130"/>
      <c r="F150" s="130"/>
      <c r="G150" s="130"/>
      <c r="H150" s="131"/>
    </row>
    <row r="151" spans="1:33">
      <c r="A151" s="128"/>
      <c r="B151" s="129"/>
      <c r="C151" s="129"/>
      <c r="D151" s="130"/>
      <c r="E151" s="130"/>
      <c r="F151" s="130"/>
      <c r="G151" s="130"/>
      <c r="H151" s="131"/>
      <c r="I151" s="154"/>
      <c r="J151" s="154"/>
    </row>
    <row r="152" spans="1:33">
      <c r="A152" s="128"/>
      <c r="B152" s="129"/>
      <c r="C152" s="129"/>
      <c r="D152" s="130"/>
      <c r="E152" s="130"/>
      <c r="F152" s="130"/>
      <c r="G152" s="130"/>
      <c r="H152" s="131"/>
    </row>
    <row r="153" spans="1:33">
      <c r="A153" s="138"/>
      <c r="B153" s="155"/>
      <c r="C153" s="155"/>
      <c r="D153" s="156"/>
      <c r="E153" s="156"/>
      <c r="F153" s="156"/>
      <c r="G153" s="156"/>
      <c r="H153" s="157"/>
    </row>
    <row r="154" spans="1:33">
      <c r="A154" s="158"/>
      <c r="B154" s="159"/>
      <c r="C154" s="159"/>
      <c r="D154" s="160"/>
      <c r="E154" s="160"/>
      <c r="F154" s="160"/>
      <c r="G154" s="160"/>
      <c r="H154" s="160"/>
    </row>
    <row r="155" spans="1:33">
      <c r="A155" s="158">
        <f>168-112</f>
        <v>56</v>
      </c>
      <c r="B155" s="159"/>
      <c r="C155" s="159"/>
      <c r="D155" s="160"/>
      <c r="E155" s="160"/>
      <c r="F155" s="160"/>
      <c r="G155" s="160"/>
      <c r="H155" s="160"/>
    </row>
    <row r="156" spans="1:33">
      <c r="A156" s="158"/>
      <c r="B156" s="159"/>
      <c r="C156" s="159"/>
      <c r="D156" s="160"/>
      <c r="E156" s="160"/>
      <c r="F156" s="160"/>
      <c r="G156" s="160"/>
      <c r="H156" s="160"/>
    </row>
    <row r="157" spans="1:33">
      <c r="E157" s="158"/>
      <c r="F157" s="159"/>
      <c r="G157" s="159"/>
      <c r="H157" s="160"/>
      <c r="I157" s="160"/>
      <c r="J157" s="160"/>
    </row>
    <row r="158" spans="1:33">
      <c r="E158" s="158"/>
      <c r="F158" s="159"/>
      <c r="G158" s="159"/>
      <c r="H158" s="160"/>
      <c r="I158" s="160"/>
      <c r="J158" s="160"/>
      <c r="K158" s="160"/>
      <c r="L158" s="160"/>
    </row>
    <row r="159" spans="1:33">
      <c r="A159" s="161" t="s">
        <v>26</v>
      </c>
      <c r="B159" s="161" t="s">
        <v>27</v>
      </c>
      <c r="C159" s="162" t="s">
        <v>45</v>
      </c>
      <c r="D159" s="161" t="s">
        <v>24</v>
      </c>
      <c r="E159" s="163"/>
      <c r="F159" s="163"/>
      <c r="G159" s="163"/>
      <c r="H159" s="163"/>
      <c r="I159" s="162"/>
      <c r="J159" s="164" t="s">
        <v>15</v>
      </c>
      <c r="K159" s="165"/>
      <c r="L159" s="165"/>
      <c r="M159" s="165"/>
      <c r="N159" s="165"/>
      <c r="O159" s="166"/>
      <c r="P159" s="164" t="s">
        <v>16</v>
      </c>
      <c r="Q159" s="165"/>
      <c r="R159" s="165"/>
      <c r="S159" s="165"/>
      <c r="T159" s="165"/>
      <c r="U159" s="166"/>
      <c r="V159" s="164" t="s">
        <v>17</v>
      </c>
      <c r="W159" s="165"/>
      <c r="X159" s="165"/>
      <c r="Y159" s="165"/>
      <c r="Z159" s="165"/>
      <c r="AA159" s="166"/>
      <c r="AB159" s="164" t="s">
        <v>18</v>
      </c>
      <c r="AC159" s="165"/>
      <c r="AD159" s="165"/>
      <c r="AE159" s="165"/>
      <c r="AF159" s="165"/>
      <c r="AG159" s="166"/>
    </row>
    <row r="160" spans="1:33">
      <c r="A160" s="35"/>
      <c r="B160" s="35"/>
      <c r="C160" s="167"/>
      <c r="D160" s="35">
        <v>2005</v>
      </c>
      <c r="E160" s="36">
        <v>2006</v>
      </c>
      <c r="F160" s="36">
        <v>2007</v>
      </c>
      <c r="G160" s="36">
        <v>2008</v>
      </c>
      <c r="H160" s="36">
        <v>2009</v>
      </c>
      <c r="I160" s="167">
        <v>2010</v>
      </c>
      <c r="J160" s="35">
        <v>2005</v>
      </c>
      <c r="K160" s="36">
        <v>2006</v>
      </c>
      <c r="L160" s="36">
        <v>2007</v>
      </c>
      <c r="M160" s="36">
        <v>2008</v>
      </c>
      <c r="N160" s="36">
        <v>2009</v>
      </c>
      <c r="O160" s="167">
        <v>2010</v>
      </c>
      <c r="P160" s="35">
        <v>2005</v>
      </c>
      <c r="Q160" s="36">
        <v>2006</v>
      </c>
      <c r="R160" s="36">
        <v>2007</v>
      </c>
      <c r="S160" s="36">
        <v>2008</v>
      </c>
      <c r="T160" s="37">
        <v>2009</v>
      </c>
      <c r="U160" s="167">
        <v>2010</v>
      </c>
      <c r="V160" s="35">
        <v>2005</v>
      </c>
      <c r="W160" s="36">
        <v>2006</v>
      </c>
      <c r="X160" s="36">
        <v>2007</v>
      </c>
      <c r="Y160" s="36">
        <v>2008</v>
      </c>
      <c r="Z160" s="36">
        <v>2009</v>
      </c>
      <c r="AA160" s="167">
        <v>2010</v>
      </c>
      <c r="AB160" s="35">
        <v>2005</v>
      </c>
      <c r="AC160" s="36">
        <v>2006</v>
      </c>
      <c r="AD160" s="36">
        <v>2007</v>
      </c>
      <c r="AE160" s="36">
        <v>2008</v>
      </c>
      <c r="AF160" s="36">
        <v>2009</v>
      </c>
      <c r="AG160" s="167">
        <v>2010</v>
      </c>
    </row>
    <row r="161" spans="1:36">
      <c r="A161" s="168" t="str">
        <f t="shared" ref="A161:C176" si="14">A32</f>
        <v>Avvocatura Generale dello Stato</v>
      </c>
      <c r="B161" s="39">
        <f t="shared" si="14"/>
        <v>57</v>
      </c>
      <c r="C161" s="12">
        <f t="shared" si="14"/>
        <v>1221</v>
      </c>
      <c r="D161" s="45">
        <f>IFERROR(VLOOKUP(B161,'[1]Risultati 2005'!$B$68:$G$111, 2, FALSE), 0)</f>
        <v>4.8</v>
      </c>
      <c r="E161" s="169">
        <f>IFERROR(VLOOKUP(B161,'[1]Risultati 2006'!$B$75:$G$125, 2, FALSE),0)</f>
        <v>6.083333333333333</v>
      </c>
      <c r="F161" s="169">
        <f>IFERROR(VLOOKUP(B161,'[1]Risultati 2007'!$B$86:$G$147, 2, FALSE),0)</f>
        <v>4.4146341463414638</v>
      </c>
      <c r="G161" s="169">
        <f>IFERROR(VLOOKUP(B161,'[1]Risultati 2008'!$C$81:$D$137, 2, FALSE),0)</f>
        <v>4.3658536585365857</v>
      </c>
      <c r="H161" s="169">
        <f>IFERROR(VLOOKUP($B161,'[1]Risultati 2009'!$C$81:$G$141,2, FALSE), 0)</f>
        <v>5.5853658536585362</v>
      </c>
      <c r="I161" s="170">
        <f t="shared" ref="I161:I206" si="15">D32</f>
        <v>5.4878048780487809</v>
      </c>
      <c r="J161" s="45">
        <f>IFERROR(VLOOKUP(B161,'[1]Risultati 2005'!$B$68:$G$111, 3, FALSE),0)</f>
        <v>4.583333333333333</v>
      </c>
      <c r="K161" s="169">
        <f>IFERROR(VLOOKUP(B161,'[1]Risultati 2006'!$B$75:$G$125, 3, FALSE),0)</f>
        <v>7.5</v>
      </c>
      <c r="L161" s="169">
        <f>IFERROR(VLOOKUP(B161,'[1]Risultati 2007'!$B$86:$G$147, 3, FALSE), 0)</f>
        <v>4.4000000000000004</v>
      </c>
      <c r="M161" s="169">
        <f>IFERROR(VLOOKUP(B161,'[1]Risultati 2008'!$C$81:$G$142, 3, FALSE), 0)</f>
        <v>4.5999999999999996</v>
      </c>
      <c r="N161" s="169">
        <f>IFERROR(VLOOKUP($B161,'[1]Risultati 2009'!$C$81:$G$141, 3, FALSE), 0)</f>
        <v>6.6</v>
      </c>
      <c r="O161" s="171">
        <f t="shared" ref="O161:O206" si="16">G32</f>
        <v>5.4</v>
      </c>
      <c r="P161" s="45">
        <f>IFERROR(VLOOKUP(B161,'[1]Risultati 2005'!$B$68:$G$111, 4, FALSE),0)</f>
        <v>5.8571428571428568</v>
      </c>
      <c r="Q161" s="169">
        <f>IFERROR(VLOOKUP(B161,'[1]Risultati 2006'!$B$75:$G$125, 4, FALSE),0)</f>
        <v>7</v>
      </c>
      <c r="R161" s="169">
        <f>IFERROR(VLOOKUP(B161,'[1]Risultati 2007'!$B$86:$G$147, 4, FALSE),0)</f>
        <v>6.333333333333333</v>
      </c>
      <c r="S161" s="169">
        <f>IFERROR(VLOOKUP(B161,'[1]Risultati 2008'!$C$81:$G$142, 4, FALSE), 0)</f>
        <v>4.5555555555555554</v>
      </c>
      <c r="T161" s="169">
        <f>IFERROR(VLOOKUP($B161,'[1]Risultati 2009'!$C$81:$G$141, 4, FALSE), 0)</f>
        <v>5.666666666666667</v>
      </c>
      <c r="U161" s="171">
        <f t="shared" ref="U161:U206" si="17">J32</f>
        <v>3.4444444444444446</v>
      </c>
      <c r="V161" s="45">
        <f>IFERROR(VLOOKUP(B161,'[1]Risultati 2005'!$B$68:$G$111, 5, FALSE),0)</f>
        <v>2.5</v>
      </c>
      <c r="W161" s="169">
        <f>IFERROR(VLOOKUP(B161,'[1]Risultati 2006'!$B$75:$G$125, 5, FALSE),0)</f>
        <v>3.7777777777777777</v>
      </c>
      <c r="X161" s="169">
        <f>IFERROR(VLOOKUP(B161,'[1]Risultati 2007'!$B$86:$G$147, 5, FALSE),0)</f>
        <v>5.1111111111111107</v>
      </c>
      <c r="Y161" s="169">
        <f>IFERROR(VLOOKUP(B161,'[1]Risultati 2008'!$C$81:$G$142, 5, FALSE), 0)</f>
        <v>5.1111111111111107</v>
      </c>
      <c r="Z161" s="169">
        <f>IFERROR(VLOOKUP($B161,'[1]Risultati 2009'!$C$81:$G$141, 5, FALSE), 0)</f>
        <v>7.7777777777777777</v>
      </c>
      <c r="AA161" s="171">
        <f t="shared" ref="AA161:AA206" si="18">M32</f>
        <v>5.5555555555555554</v>
      </c>
      <c r="AB161" s="45">
        <f>IFERROR(VLOOKUP(B161,'[1]Risultati 2005'!$B$68:$G$111, 6, FALSE),0)</f>
        <v>5.0588235294117645</v>
      </c>
      <c r="AC161" s="169">
        <f>IFERROR(VLOOKUP(B161,'[1]Risultati 2006'!$B$75:$G$125, 6, FALSE),0)</f>
        <v>6.384615384615385</v>
      </c>
      <c r="AD161" s="169">
        <f>IFERROR(VLOOKUP(B161,'[1]Risultati 2007'!$B$86:$G$147, 6, FALSE),0)</f>
        <v>2.6153846153846154</v>
      </c>
      <c r="AE161" s="169">
        <f>IFERROR(VLOOKUP(B161,'[1]Risultati 2008'!$C$81:$H$142, 6, FALSE), 0)</f>
        <v>3.5384615384615383</v>
      </c>
      <c r="AF161" s="169">
        <f>IFERROR(VLOOKUP($B161,'[1]Risultati 2009'!$C$81:$H$141, 6, FALSE), 0)</f>
        <v>3.2307692307692308</v>
      </c>
      <c r="AG161" s="171">
        <f t="shared" ref="AG161:AG206" si="19">P32</f>
        <v>6.9230769230769234</v>
      </c>
      <c r="AH161" s="123"/>
      <c r="AI161" s="123"/>
      <c r="AJ161" s="123"/>
    </row>
    <row r="162" spans="1:36">
      <c r="A162" s="172" t="str">
        <f t="shared" si="14"/>
        <v xml:space="preserve">Consiglio di Stato                                                                    </v>
      </c>
      <c r="B162" s="30">
        <f t="shared" si="14"/>
        <v>101</v>
      </c>
      <c r="C162" s="31">
        <f t="shared" si="14"/>
        <v>907</v>
      </c>
      <c r="D162" s="52">
        <f>IFERROR(VLOOKUP(B162,'[1]Risultati 2005'!$B$68:$G$111, 2, FALSE), 0)</f>
        <v>0</v>
      </c>
      <c r="E162" s="123">
        <f>IFERROR(VLOOKUP(B162,'[1]Risultati 2006'!$B$75:$G$125, 2, FALSE),0)</f>
        <v>6.4722222222222223</v>
      </c>
      <c r="F162" s="123">
        <f>IFERROR(VLOOKUP(B162,'[1]Risultati 2007'!$B$86:$G$147, 2, FALSE),0)</f>
        <v>4.6097560975609753</v>
      </c>
      <c r="G162" s="123">
        <f>IFERROR(VLOOKUP(B162,'[1]Risultati 2008'!$C$81:$D$137, 2, FALSE),0)</f>
        <v>4.5853658536585362</v>
      </c>
      <c r="H162" s="123">
        <f>IFERROR(VLOOKUP($B162,'[1]Risultati 2009'!$C$81:$G$141,2, FALSE), 0)</f>
        <v>5.9024390243902438</v>
      </c>
      <c r="I162" s="173">
        <f t="shared" si="15"/>
        <v>7.6097560975609753</v>
      </c>
      <c r="J162" s="52">
        <f>IFERROR(VLOOKUP(B162,'[1]Risultati 2005'!$B$68:$G$111, 3, FALSE),0)</f>
        <v>0</v>
      </c>
      <c r="K162" s="123">
        <f>IFERROR(VLOOKUP(B162,'[1]Risultati 2006'!$B$75:$G$125, 3, FALSE),0)</f>
        <v>6</v>
      </c>
      <c r="L162" s="123">
        <f>IFERROR(VLOOKUP(B162,'[1]Risultati 2007'!$B$86:$G$147, 3, FALSE), 0)</f>
        <v>5.6</v>
      </c>
      <c r="M162" s="123">
        <f>IFERROR(VLOOKUP(B162,'[1]Risultati 2008'!$C$81:$G$142, 3, FALSE), 0)</f>
        <v>7.4</v>
      </c>
      <c r="N162" s="123">
        <f>IFERROR(VLOOKUP($B162,'[1]Risultati 2009'!$C$81:$G$141, 3, FALSE), 0)</f>
        <v>9</v>
      </c>
      <c r="O162" s="174">
        <f t="shared" si="16"/>
        <v>9.4</v>
      </c>
      <c r="P162" s="52">
        <f>IFERROR(VLOOKUP(B162,'[1]Risultati 2005'!$B$68:$G$111, 4, FALSE),0)</f>
        <v>0</v>
      </c>
      <c r="Q162" s="123">
        <f>IFERROR(VLOOKUP(B162,'[1]Risultati 2006'!$B$75:$G$125, 4, FALSE),0)</f>
        <v>5.666666666666667</v>
      </c>
      <c r="R162" s="123">
        <f>IFERROR(VLOOKUP(B162,'[1]Risultati 2007'!$B$86:$G$147, 4, FALSE),0)</f>
        <v>3.8888888888888888</v>
      </c>
      <c r="S162" s="123">
        <f>IFERROR(VLOOKUP(B162,'[1]Risultati 2008'!$C$81:$G$142, 4, FALSE), 0)</f>
        <v>4</v>
      </c>
      <c r="T162" s="123">
        <f>IFERROR(VLOOKUP($B162,'[1]Risultati 2009'!$C$81:$G$141, 4, FALSE), 0)</f>
        <v>7.2222222222222223</v>
      </c>
      <c r="U162" s="174">
        <f t="shared" si="17"/>
        <v>7.2222222222222223</v>
      </c>
      <c r="V162" s="52">
        <f>IFERROR(VLOOKUP(B162,'[1]Risultati 2005'!$B$68:$G$111, 5, FALSE),0)</f>
        <v>0</v>
      </c>
      <c r="W162" s="123">
        <f>IFERROR(VLOOKUP(B162,'[1]Risultati 2006'!$B$75:$G$125, 5, FALSE),0)</f>
        <v>7.5555555555555554</v>
      </c>
      <c r="X162" s="123">
        <f>IFERROR(VLOOKUP(B162,'[1]Risultati 2007'!$B$86:$G$147, 5, FALSE),0)</f>
        <v>2.8888888888888888</v>
      </c>
      <c r="Y162" s="123">
        <f>IFERROR(VLOOKUP(B162,'[1]Risultati 2008'!$C$81:$G$142, 5, FALSE), 0)</f>
        <v>2</v>
      </c>
      <c r="Z162" s="123">
        <f>IFERROR(VLOOKUP($B162,'[1]Risultati 2009'!$C$81:$G$141, 5, FALSE), 0)</f>
        <v>2.1111111111111112</v>
      </c>
      <c r="AA162" s="174">
        <f t="shared" si="18"/>
        <v>3.8888888888888888</v>
      </c>
      <c r="AB162" s="52">
        <f>IFERROR(VLOOKUP(B162,'[1]Risultati 2005'!$B$68:$G$111, 6, FALSE),0)</f>
        <v>0</v>
      </c>
      <c r="AC162" s="123">
        <f>IFERROR(VLOOKUP(B162,'[1]Risultati 2006'!$B$75:$G$125, 6, FALSE),0)</f>
        <v>6.384615384615385</v>
      </c>
      <c r="AD162" s="123">
        <f>IFERROR(VLOOKUP(B162,'[1]Risultati 2007'!$B$86:$G$147, 6, FALSE),0)</f>
        <v>5.5384615384615383</v>
      </c>
      <c r="AE162" s="123">
        <f>IFERROR(VLOOKUP(B162,'[1]Risultati 2008'!$C$81:$H$142, 6, FALSE), 0)</f>
        <v>4.615384615384615</v>
      </c>
      <c r="AF162" s="123">
        <f>IFERROR(VLOOKUP($B162,'[1]Risultati 2009'!$C$81:$H$141, 6, FALSE), 0)</f>
        <v>5.2307692307692308</v>
      </c>
      <c r="AG162" s="174">
        <f t="shared" si="19"/>
        <v>9.0769230769230766</v>
      </c>
      <c r="AH162" s="123"/>
      <c r="AI162" s="123"/>
      <c r="AJ162" s="123"/>
    </row>
    <row r="163" spans="1:36">
      <c r="A163" s="172" t="str">
        <f t="shared" si="14"/>
        <v xml:space="preserve">Corte dei conti                                                                                     </v>
      </c>
      <c r="B163" s="30">
        <f t="shared" si="14"/>
        <v>33</v>
      </c>
      <c r="C163" s="31">
        <f t="shared" si="14"/>
        <v>3119</v>
      </c>
      <c r="D163" s="52">
        <f>IFERROR(VLOOKUP(B163,'[1]Risultati 2005'!$B$68:$G$111, 2, FALSE), 0)</f>
        <v>5.7</v>
      </c>
      <c r="E163" s="123">
        <f>IFERROR(VLOOKUP(B163,'[1]Risultati 2006'!$B$75:$G$125, 2, FALSE),0)</f>
        <v>7.0277777777777777</v>
      </c>
      <c r="F163" s="123">
        <f>IFERROR(VLOOKUP(B163,'[1]Risultati 2007'!$B$86:$G$147, 2, FALSE),0)</f>
        <v>7.9268292682926829</v>
      </c>
      <c r="G163" s="123">
        <f>IFERROR(VLOOKUP(B163,'[1]Risultati 2008'!$C$81:$D$137, 2, FALSE),0)</f>
        <v>7.0731707317073171</v>
      </c>
      <c r="H163" s="123">
        <f>IFERROR(VLOOKUP($B163,'[1]Risultati 2009'!$C$81:$G$141,2, FALSE), 0)</f>
        <v>6.9268292682926829</v>
      </c>
      <c r="I163" s="173">
        <f t="shared" si="15"/>
        <v>8.2439024390243905</v>
      </c>
      <c r="J163" s="52">
        <f>IFERROR(VLOOKUP(B163,'[1]Risultati 2005'!$B$68:$G$111, 3, FALSE),0)</f>
        <v>6.833333333333333</v>
      </c>
      <c r="K163" s="123">
        <f>IFERROR(VLOOKUP(B163,'[1]Risultati 2006'!$B$75:$G$125, 3, FALSE),0)</f>
        <v>8.75</v>
      </c>
      <c r="L163" s="123">
        <f>IFERROR(VLOOKUP(B163,'[1]Risultati 2007'!$B$86:$G$147, 3, FALSE), 0)</f>
        <v>8.1</v>
      </c>
      <c r="M163" s="123">
        <f>IFERROR(VLOOKUP(B163,'[1]Risultati 2008'!$C$81:$G$142, 3, FALSE), 0)</f>
        <v>7.7</v>
      </c>
      <c r="N163" s="123">
        <f>IFERROR(VLOOKUP($B163,'[1]Risultati 2009'!$C$81:$G$141, 3, FALSE), 0)</f>
        <v>8.6999999999999993</v>
      </c>
      <c r="O163" s="174">
        <f t="shared" si="16"/>
        <v>8.5</v>
      </c>
      <c r="P163" s="52">
        <f>IFERROR(VLOOKUP(B163,'[1]Risultati 2005'!$B$68:$G$111, 4, FALSE),0)</f>
        <v>9.2857142857142865</v>
      </c>
      <c r="Q163" s="123">
        <f>IFERROR(VLOOKUP(B163,'[1]Risultati 2006'!$B$75:$G$125, 4, FALSE),0)</f>
        <v>10</v>
      </c>
      <c r="R163" s="123">
        <f>IFERROR(VLOOKUP(B163,'[1]Risultati 2007'!$B$86:$G$147, 4, FALSE),0)</f>
        <v>10</v>
      </c>
      <c r="S163" s="123">
        <f>IFERROR(VLOOKUP(B163,'[1]Risultati 2008'!$C$81:$G$142, 4, FALSE), 0)</f>
        <v>9.4444444444444446</v>
      </c>
      <c r="T163" s="123">
        <f>IFERROR(VLOOKUP($B163,'[1]Risultati 2009'!$C$81:$G$141, 4, FALSE), 0)</f>
        <v>9.4444444444444446</v>
      </c>
      <c r="U163" s="174">
        <f t="shared" si="17"/>
        <v>9.4444444444444446</v>
      </c>
      <c r="V163" s="52">
        <f>IFERROR(VLOOKUP(B163,'[1]Risultati 2005'!$B$68:$G$111, 5, FALSE),0)</f>
        <v>10</v>
      </c>
      <c r="W163" s="123">
        <f>IFERROR(VLOOKUP(B163,'[1]Risultati 2006'!$B$75:$G$125, 5, FALSE),0)</f>
        <v>6.333333333333333</v>
      </c>
      <c r="X163" s="123">
        <f>IFERROR(VLOOKUP(B163,'[1]Risultati 2007'!$B$86:$G$147, 5, FALSE),0)</f>
        <v>7.7777777777777777</v>
      </c>
      <c r="Y163" s="123">
        <f>IFERROR(VLOOKUP(B163,'[1]Risultati 2008'!$C$81:$G$142, 5, FALSE), 0)</f>
        <v>7.333333333333333</v>
      </c>
      <c r="Z163" s="123">
        <f>IFERROR(VLOOKUP($B163,'[1]Risultati 2009'!$C$81:$G$141, 5, FALSE), 0)</f>
        <v>7.333333333333333</v>
      </c>
      <c r="AA163" s="174">
        <f t="shared" si="18"/>
        <v>7.333333333333333</v>
      </c>
      <c r="AB163" s="52">
        <f>IFERROR(VLOOKUP(B163,'[1]Risultati 2005'!$B$68:$G$111, 6, FALSE),0)</f>
        <v>2.4117647058823528</v>
      </c>
      <c r="AC163" s="123">
        <f>IFERROR(VLOOKUP(B163,'[1]Risultati 2006'!$B$75:$G$125, 6, FALSE),0)</f>
        <v>5.0769230769230766</v>
      </c>
      <c r="AD163" s="123">
        <f>IFERROR(VLOOKUP(B163,'[1]Risultati 2007'!$B$86:$G$147, 6, FALSE),0)</f>
        <v>6.4615384615384617</v>
      </c>
      <c r="AE163" s="123">
        <f>IFERROR(VLOOKUP(B163,'[1]Risultati 2008'!$C$81:$H$142, 6, FALSE), 0)</f>
        <v>4.7692307692307692</v>
      </c>
      <c r="AF163" s="123">
        <f>IFERROR(VLOOKUP($B163,'[1]Risultati 2009'!$C$81:$H$141, 6, FALSE), 0)</f>
        <v>3.5384615384615383</v>
      </c>
      <c r="AG163" s="174">
        <f t="shared" si="19"/>
        <v>7.8461538461538458</v>
      </c>
      <c r="AH163" s="123"/>
      <c r="AI163" s="123"/>
      <c r="AJ163" s="123"/>
    </row>
    <row r="164" spans="1:36">
      <c r="A164" s="172" t="str">
        <f t="shared" si="14"/>
        <v xml:space="preserve">Presidenza del Consiglio dei ministri                     </v>
      </c>
      <c r="B164" s="30">
        <f t="shared" si="14"/>
        <v>22</v>
      </c>
      <c r="C164" s="31">
        <f t="shared" si="14"/>
        <v>1977</v>
      </c>
      <c r="D164" s="52">
        <f>IFERROR(VLOOKUP(B164,'[1]Risultati 2005'!$B$68:$G$111, 2, FALSE), 0)</f>
        <v>5.35</v>
      </c>
      <c r="E164" s="123">
        <f>IFERROR(VLOOKUP(B164,'[1]Risultati 2006'!$B$75:$G$125, 2, FALSE),0)</f>
        <v>6</v>
      </c>
      <c r="F164" s="123">
        <f>IFERROR(VLOOKUP(B164,'[1]Risultati 2007'!$B$86:$G$147, 2, FALSE),0)</f>
        <v>6.0487804878048781</v>
      </c>
      <c r="G164" s="123">
        <f>IFERROR(VLOOKUP(B164,'[1]Risultati 2008'!$C$81:$D$137, 2, FALSE),0)</f>
        <v>6.1219512195121952</v>
      </c>
      <c r="H164" s="123">
        <f>IFERROR(VLOOKUP($B164,'[1]Risultati 2009'!$C$81:$G$141,2, FALSE), 0)</f>
        <v>7.7317073170731705</v>
      </c>
      <c r="I164" s="173">
        <f t="shared" si="15"/>
        <v>6.6341463414634143</v>
      </c>
      <c r="J164" s="52">
        <f>IFERROR(VLOOKUP(B164,'[1]Risultati 2005'!$B$68:$G$111, 3, FALSE),0)</f>
        <v>4.666666666666667</v>
      </c>
      <c r="K164" s="123">
        <f>IFERROR(VLOOKUP(B164,'[1]Risultati 2006'!$B$75:$G$125, 3, FALSE),0)</f>
        <v>7.5</v>
      </c>
      <c r="L164" s="123">
        <f>IFERROR(VLOOKUP(B164,'[1]Risultati 2007'!$B$86:$G$147, 3, FALSE), 0)</f>
        <v>6.9</v>
      </c>
      <c r="M164" s="123">
        <f>IFERROR(VLOOKUP(B164,'[1]Risultati 2008'!$C$81:$G$142, 3, FALSE), 0)</f>
        <v>7.4</v>
      </c>
      <c r="N164" s="123">
        <f>IFERROR(VLOOKUP($B164,'[1]Risultati 2009'!$C$81:$G$141, 3, FALSE), 0)</f>
        <v>7.9</v>
      </c>
      <c r="O164" s="174">
        <f t="shared" si="16"/>
        <v>7.7</v>
      </c>
      <c r="P164" s="52">
        <f>IFERROR(VLOOKUP(B164,'[1]Risultati 2005'!$B$68:$G$111, 4, FALSE),0)</f>
        <v>9.2857142857142865</v>
      </c>
      <c r="Q164" s="123">
        <f>IFERROR(VLOOKUP(B164,'[1]Risultati 2006'!$B$75:$G$125, 4, FALSE),0)</f>
        <v>7.666666666666667</v>
      </c>
      <c r="R164" s="123">
        <f>IFERROR(VLOOKUP(B164,'[1]Risultati 2007'!$B$86:$G$147, 4, FALSE),0)</f>
        <v>6.7777777777777777</v>
      </c>
      <c r="S164" s="123">
        <f>IFERROR(VLOOKUP(B164,'[1]Risultati 2008'!$C$81:$G$142, 4, FALSE), 0)</f>
        <v>7.4444444444444446</v>
      </c>
      <c r="T164" s="123">
        <f>IFERROR(VLOOKUP($B164,'[1]Risultati 2009'!$C$81:$G$141, 4, FALSE), 0)</f>
        <v>9.1111111111111107</v>
      </c>
      <c r="U164" s="174">
        <f t="shared" si="17"/>
        <v>8.8888888888888893</v>
      </c>
      <c r="V164" s="52">
        <f>IFERROR(VLOOKUP(B164,'[1]Risultati 2005'!$B$68:$G$111, 5, FALSE),0)</f>
        <v>10</v>
      </c>
      <c r="W164" s="123">
        <f>IFERROR(VLOOKUP(B164,'[1]Risultati 2006'!$B$75:$G$125, 5, FALSE),0)</f>
        <v>5.2222222222222223</v>
      </c>
      <c r="X164" s="123">
        <f>IFERROR(VLOOKUP(B164,'[1]Risultati 2007'!$B$86:$G$147, 5, FALSE),0)</f>
        <v>5.7777777777777777</v>
      </c>
      <c r="Y164" s="123">
        <f>IFERROR(VLOOKUP(B164,'[1]Risultati 2008'!$C$81:$G$142, 5, FALSE), 0)</f>
        <v>7.333333333333333</v>
      </c>
      <c r="Z164" s="123">
        <f>IFERROR(VLOOKUP($B164,'[1]Risultati 2009'!$C$81:$G$141, 5, FALSE), 0)</f>
        <v>6.666666666666667</v>
      </c>
      <c r="AA164" s="174">
        <f t="shared" si="18"/>
        <v>4.7777777777777777</v>
      </c>
      <c r="AB164" s="52">
        <f>IFERROR(VLOOKUP(B164,'[1]Risultati 2005'!$B$68:$G$111, 6, FALSE),0)</f>
        <v>3.1176470588235294</v>
      </c>
      <c r="AC164" s="123">
        <f>IFERROR(VLOOKUP(B164,'[1]Risultati 2006'!$B$75:$G$125, 6, FALSE),0)</f>
        <v>4.8461538461538458</v>
      </c>
      <c r="AD164" s="123">
        <f>IFERROR(VLOOKUP(B164,'[1]Risultati 2007'!$B$86:$G$147, 6, FALSE),0)</f>
        <v>5.0769230769230766</v>
      </c>
      <c r="AE164" s="123">
        <f>IFERROR(VLOOKUP(B164,'[1]Risultati 2008'!$C$81:$H$142, 6, FALSE), 0)</f>
        <v>3.3846153846153846</v>
      </c>
      <c r="AF164" s="123">
        <f>IFERROR(VLOOKUP($B164,'[1]Risultati 2009'!$C$81:$H$141, 6, FALSE), 0)</f>
        <v>7.384615384615385</v>
      </c>
      <c r="AG164" s="174">
        <f t="shared" si="19"/>
        <v>5.5384615384615383</v>
      </c>
      <c r="AH164" s="123"/>
      <c r="AI164" s="123"/>
      <c r="AJ164" s="123"/>
    </row>
    <row r="165" spans="1:36">
      <c r="A165" s="172" t="str">
        <f t="shared" si="14"/>
        <v xml:space="preserve">Ministero degli affari esteri                                           </v>
      </c>
      <c r="B165" s="30">
        <f t="shared" si="14"/>
        <v>8</v>
      </c>
      <c r="C165" s="31">
        <f t="shared" si="14"/>
        <v>5166</v>
      </c>
      <c r="D165" s="52">
        <f>IFERROR(VLOOKUP(B165,'[1]Risultati 2005'!$B$68:$G$111, 2, FALSE), 0)</f>
        <v>5.45</v>
      </c>
      <c r="E165" s="123">
        <f>IFERROR(VLOOKUP(B165,'[1]Risultati 2006'!$B$75:$G$125, 2, FALSE),0)</f>
        <v>5.8611111111111107</v>
      </c>
      <c r="F165" s="123">
        <f>IFERROR(VLOOKUP(B165,'[1]Risultati 2007'!$B$86:$G$147, 2, FALSE),0)</f>
        <v>7.1707317073170733</v>
      </c>
      <c r="G165" s="123">
        <f>IFERROR(VLOOKUP(B165,'[1]Risultati 2008'!$C$81:$D$137, 2, FALSE),0)</f>
        <v>7.5121951219512191</v>
      </c>
      <c r="H165" s="123">
        <f>IFERROR(VLOOKUP($B165,'[1]Risultati 2009'!$C$81:$G$141,2, FALSE), 0)</f>
        <v>7.2682926829268295</v>
      </c>
      <c r="I165" s="173">
        <f t="shared" si="15"/>
        <v>6.6097560975609753</v>
      </c>
      <c r="J165" s="52">
        <f>IFERROR(VLOOKUP(B165,'[1]Risultati 2005'!$B$68:$G$111, 3, FALSE),0)</f>
        <v>2.8333333333333335</v>
      </c>
      <c r="K165" s="123">
        <f>IFERROR(VLOOKUP(B165,'[1]Risultati 2006'!$B$75:$G$125, 3, FALSE),0)</f>
        <v>8.5</v>
      </c>
      <c r="L165" s="123">
        <f>IFERROR(VLOOKUP(B165,'[1]Risultati 2007'!$B$86:$G$147, 3, FALSE), 0)</f>
        <v>8.8000000000000007</v>
      </c>
      <c r="M165" s="123">
        <f>IFERROR(VLOOKUP(B165,'[1]Risultati 2008'!$C$81:$G$142, 3, FALSE), 0)</f>
        <v>10</v>
      </c>
      <c r="N165" s="123">
        <f>IFERROR(VLOOKUP($B165,'[1]Risultati 2009'!$C$81:$G$141, 3, FALSE), 0)</f>
        <v>10</v>
      </c>
      <c r="O165" s="174">
        <f t="shared" si="16"/>
        <v>9.1999999999999993</v>
      </c>
      <c r="P165" s="52">
        <f>IFERROR(VLOOKUP(B165,'[1]Risultati 2005'!$B$68:$G$111, 4, FALSE),0)</f>
        <v>5.8571428571428568</v>
      </c>
      <c r="Q165" s="123">
        <f>IFERROR(VLOOKUP(B165,'[1]Risultati 2006'!$B$75:$G$125, 4, FALSE),0)</f>
        <v>8.6666666666666661</v>
      </c>
      <c r="R165" s="123">
        <f>IFERROR(VLOOKUP(B165,'[1]Risultati 2007'!$B$86:$G$147, 4, FALSE),0)</f>
        <v>8</v>
      </c>
      <c r="S165" s="123">
        <f>IFERROR(VLOOKUP(B165,'[1]Risultati 2008'!$C$81:$G$142, 4, FALSE), 0)</f>
        <v>8</v>
      </c>
      <c r="T165" s="123">
        <f>IFERROR(VLOOKUP($B165,'[1]Risultati 2009'!$C$81:$G$141, 4, FALSE), 0)</f>
        <v>8.4444444444444446</v>
      </c>
      <c r="U165" s="174">
        <f t="shared" si="17"/>
        <v>8.4444444444444446</v>
      </c>
      <c r="V165" s="52">
        <f>IFERROR(VLOOKUP(B165,'[1]Risultati 2005'!$B$68:$G$111, 5, FALSE),0)</f>
        <v>10</v>
      </c>
      <c r="W165" s="123">
        <f>IFERROR(VLOOKUP(B165,'[1]Risultati 2006'!$B$75:$G$125, 5, FALSE),0)</f>
        <v>4.4444444444444446</v>
      </c>
      <c r="X165" s="123">
        <f>IFERROR(VLOOKUP(B165,'[1]Risultati 2007'!$B$86:$G$147, 5, FALSE),0)</f>
        <v>6.666666666666667</v>
      </c>
      <c r="Y165" s="123">
        <f>IFERROR(VLOOKUP(B165,'[1]Risultati 2008'!$C$81:$G$142, 5, FALSE), 0)</f>
        <v>6.666666666666667</v>
      </c>
      <c r="Z165" s="123">
        <f>IFERROR(VLOOKUP($B165,'[1]Risultati 2009'!$C$81:$G$141, 5, FALSE), 0)</f>
        <v>6.666666666666667</v>
      </c>
      <c r="AA165" s="174">
        <f t="shared" si="18"/>
        <v>4.7777777777777777</v>
      </c>
      <c r="AB165" s="52">
        <f>IFERROR(VLOOKUP(B165,'[1]Risultati 2005'!$B$68:$G$111, 6, FALSE),0)</f>
        <v>6.0588235294117645</v>
      </c>
      <c r="AC165" s="123">
        <f>IFERROR(VLOOKUP(B165,'[1]Risultati 2006'!$B$75:$G$125, 6, FALSE),0)</f>
        <v>3.9230769230769229</v>
      </c>
      <c r="AD165" s="123">
        <f>IFERROR(VLOOKUP(B165,'[1]Risultati 2007'!$B$86:$G$147, 6, FALSE),0)</f>
        <v>5.6923076923076925</v>
      </c>
      <c r="AE165" s="123">
        <f>IFERROR(VLOOKUP(B165,'[1]Risultati 2008'!$C$81:$H$142, 6, FALSE), 0)</f>
        <v>5.8461538461538458</v>
      </c>
      <c r="AF165" s="123">
        <f>IFERROR(VLOOKUP($B165,'[1]Risultati 2009'!$C$81:$H$141, 6, FALSE), 0)</f>
        <v>4.7692307692307692</v>
      </c>
      <c r="AG165" s="174">
        <f t="shared" si="19"/>
        <v>4.615384615384615</v>
      </c>
      <c r="AH165" s="123"/>
      <c r="AI165" s="123"/>
      <c r="AJ165" s="123"/>
    </row>
    <row r="166" spans="1:36">
      <c r="A166" s="172" t="str">
        <f t="shared" si="14"/>
        <v>Ministero dell'ambiente e della tutela del territorio e del mare</v>
      </c>
      <c r="B166" s="30">
        <f t="shared" si="14"/>
        <v>102</v>
      </c>
      <c r="C166" s="31">
        <f t="shared" si="14"/>
        <v>661</v>
      </c>
      <c r="D166" s="52">
        <f>IFERROR(VLOOKUP(B166,'[1]Risultati 2005'!$B$68:$G$111, 2, FALSE), 0)</f>
        <v>0</v>
      </c>
      <c r="E166" s="123">
        <f>IFERROR(VLOOKUP(B166,'[1]Risultati 2006'!$B$75:$G$125, 2, FALSE),0)</f>
        <v>5.3888888888888893</v>
      </c>
      <c r="F166" s="123">
        <f>IFERROR(VLOOKUP(B166,'[1]Risultati 2007'!$B$86:$G$147, 2, FALSE),0)</f>
        <v>5.7317073170731705</v>
      </c>
      <c r="G166" s="123">
        <f>IFERROR(VLOOKUP(B166,'[1]Risultati 2008'!$C$81:$D$137, 2, FALSE),0)</f>
        <v>5.7317073170731705</v>
      </c>
      <c r="H166" s="123">
        <f>IFERROR(VLOOKUP($B166,'[1]Risultati 2009'!$C$81:$G$141,2, FALSE), 0)</f>
        <v>5.7317073170731705</v>
      </c>
      <c r="I166" s="173">
        <f t="shared" si="15"/>
        <v>6.4634146341463419</v>
      </c>
      <c r="J166" s="52">
        <f>IFERROR(VLOOKUP(B166,'[1]Risultati 2005'!$B$68:$G$111, 3, FALSE),0)</f>
        <v>0</v>
      </c>
      <c r="K166" s="123">
        <f>IFERROR(VLOOKUP(B166,'[1]Risultati 2006'!$B$75:$G$125, 3, FALSE),0)</f>
        <v>7.5</v>
      </c>
      <c r="L166" s="123">
        <f>IFERROR(VLOOKUP(B166,'[1]Risultati 2007'!$B$86:$G$147, 3, FALSE), 0)</f>
        <v>8.5</v>
      </c>
      <c r="M166" s="123">
        <f>IFERROR(VLOOKUP(B166,'[1]Risultati 2008'!$C$81:$G$142, 3, FALSE), 0)</f>
        <v>8.5</v>
      </c>
      <c r="N166" s="123">
        <f>IFERROR(VLOOKUP($B166,'[1]Risultati 2009'!$C$81:$G$141, 3, FALSE), 0)</f>
        <v>7.5</v>
      </c>
      <c r="O166" s="174">
        <f t="shared" si="16"/>
        <v>6.7</v>
      </c>
      <c r="P166" s="52">
        <f>IFERROR(VLOOKUP(B166,'[1]Risultati 2005'!$B$68:$G$111, 4, FALSE),0)</f>
        <v>0</v>
      </c>
      <c r="Q166" s="123">
        <f>IFERROR(VLOOKUP(B166,'[1]Risultati 2006'!$B$75:$G$125, 4, FALSE),0)</f>
        <v>7.666666666666667</v>
      </c>
      <c r="R166" s="123">
        <f>IFERROR(VLOOKUP(B166,'[1]Risultati 2007'!$B$86:$G$147, 4, FALSE),0)</f>
        <v>7.333333333333333</v>
      </c>
      <c r="S166" s="123">
        <f>IFERROR(VLOOKUP(B166,'[1]Risultati 2008'!$C$81:$G$142, 4, FALSE), 0)</f>
        <v>7.333333333333333</v>
      </c>
      <c r="T166" s="123">
        <f>IFERROR(VLOOKUP($B166,'[1]Risultati 2009'!$C$81:$G$141, 4, FALSE), 0)</f>
        <v>7.333333333333333</v>
      </c>
      <c r="U166" s="174">
        <f t="shared" si="17"/>
        <v>7.333333333333333</v>
      </c>
      <c r="V166" s="52">
        <f>IFERROR(VLOOKUP(B166,'[1]Risultati 2005'!$B$68:$G$111, 5, FALSE),0)</f>
        <v>0</v>
      </c>
      <c r="W166" s="123">
        <f>IFERROR(VLOOKUP(B166,'[1]Risultati 2006'!$B$75:$G$125, 5, FALSE),0)</f>
        <v>5.2222222222222223</v>
      </c>
      <c r="X166" s="123">
        <f>IFERROR(VLOOKUP(B166,'[1]Risultati 2007'!$B$86:$G$147, 5, FALSE),0)</f>
        <v>5.1111111111111107</v>
      </c>
      <c r="Y166" s="123">
        <f>IFERROR(VLOOKUP(B166,'[1]Risultati 2008'!$C$81:$G$142, 5, FALSE), 0)</f>
        <v>5.1111111111111107</v>
      </c>
      <c r="Z166" s="123">
        <f>IFERROR(VLOOKUP($B166,'[1]Risultati 2009'!$C$81:$G$141, 5, FALSE), 0)</f>
        <v>6.2222222222222223</v>
      </c>
      <c r="AA166" s="174">
        <f t="shared" si="18"/>
        <v>6.666666666666667</v>
      </c>
      <c r="AB166" s="52">
        <f>IFERROR(VLOOKUP(B166,'[1]Risultati 2005'!$B$68:$G$111, 6, FALSE),0)</f>
        <v>0</v>
      </c>
      <c r="AC166" s="123">
        <f>IFERROR(VLOOKUP(B166,'[1]Risultati 2006'!$B$75:$G$125, 6, FALSE),0)</f>
        <v>3.1538461538461537</v>
      </c>
      <c r="AD166" s="123">
        <f>IFERROR(VLOOKUP(B166,'[1]Risultati 2007'!$B$86:$G$147, 6, FALSE),0)</f>
        <v>2.9230769230769229</v>
      </c>
      <c r="AE166" s="123">
        <f>IFERROR(VLOOKUP(B166,'[1]Risultati 2008'!$C$81:$H$142, 6, FALSE), 0)</f>
        <v>2.9230769230769229</v>
      </c>
      <c r="AF166" s="123">
        <f>IFERROR(VLOOKUP($B166,'[1]Risultati 2009'!$C$81:$H$141, 6, FALSE), 0)</f>
        <v>2.9230769230769229</v>
      </c>
      <c r="AG166" s="174">
        <f t="shared" si="19"/>
        <v>5.5384615384615383</v>
      </c>
      <c r="AH166" s="123"/>
      <c r="AI166" s="123"/>
      <c r="AJ166" s="123"/>
    </row>
    <row r="167" spans="1:36">
      <c r="A167" s="172" t="str">
        <f t="shared" si="14"/>
        <v>Ministero dello sviluppo economico</v>
      </c>
      <c r="B167" s="30">
        <f t="shared" si="14"/>
        <v>103</v>
      </c>
      <c r="C167" s="31">
        <f t="shared" si="14"/>
        <v>1928</v>
      </c>
      <c r="D167" s="52">
        <f>IFERROR(VLOOKUP(B167,'[1]Risultati 2005'!$B$68:$G$111, 2, FALSE), 0)</f>
        <v>0</v>
      </c>
      <c r="E167" s="123">
        <f>IFERROR(VLOOKUP(B167,'[1]Risultati 2006'!$B$75:$G$125, 2, FALSE),0)</f>
        <v>4.583333333333333</v>
      </c>
      <c r="F167" s="123">
        <f>IFERROR(VLOOKUP(B167,'[1]Risultati 2007'!$B$86:$G$147, 2, FALSE),0)</f>
        <v>6.6341463414634143</v>
      </c>
      <c r="G167" s="123">
        <f>IFERROR(VLOOKUP(B167,'[1]Risultati 2008'!$C$81:$D$137, 2, FALSE),0)</f>
        <v>5.2439024390243905</v>
      </c>
      <c r="H167" s="123">
        <f>IFERROR(VLOOKUP($B167,'[1]Risultati 2009'!$C$81:$G$141,2, FALSE), 0)</f>
        <v>5.9512195121951219</v>
      </c>
      <c r="I167" s="173">
        <f t="shared" si="15"/>
        <v>6.3170731707317076</v>
      </c>
      <c r="J167" s="52">
        <f>IFERROR(VLOOKUP(B167,'[1]Risultati 2005'!$B$68:$G$111, 3, FALSE),0)</f>
        <v>0</v>
      </c>
      <c r="K167" s="123">
        <f>IFERROR(VLOOKUP(B167,'[1]Risultati 2006'!$B$75:$G$125, 3, FALSE),0)</f>
        <v>7.25</v>
      </c>
      <c r="L167" s="123">
        <f>IFERROR(VLOOKUP(B167,'[1]Risultati 2007'!$B$86:$G$147, 3, FALSE), 0)</f>
        <v>9.1999999999999993</v>
      </c>
      <c r="M167" s="123">
        <f>IFERROR(VLOOKUP(B167,'[1]Risultati 2008'!$C$81:$G$142, 3, FALSE), 0)</f>
        <v>8.8000000000000007</v>
      </c>
      <c r="N167" s="123">
        <f>IFERROR(VLOOKUP($B167,'[1]Risultati 2009'!$C$81:$G$141, 3, FALSE), 0)</f>
        <v>5.9</v>
      </c>
      <c r="O167" s="174">
        <f t="shared" si="16"/>
        <v>8</v>
      </c>
      <c r="P167" s="52">
        <f>IFERROR(VLOOKUP(B167,'[1]Risultati 2005'!$B$68:$G$111, 4, FALSE),0)</f>
        <v>0</v>
      </c>
      <c r="Q167" s="123">
        <f>IFERROR(VLOOKUP(B167,'[1]Risultati 2006'!$B$75:$G$125, 4, FALSE),0)</f>
        <v>7.666666666666667</v>
      </c>
      <c r="R167" s="123">
        <f>IFERROR(VLOOKUP(B167,'[1]Risultati 2007'!$B$86:$G$147, 4, FALSE),0)</f>
        <v>8.4444444444444446</v>
      </c>
      <c r="S167" s="123">
        <f>IFERROR(VLOOKUP(B167,'[1]Risultati 2008'!$C$81:$G$142, 4, FALSE), 0)</f>
        <v>6.1111111111111107</v>
      </c>
      <c r="T167" s="123">
        <f>IFERROR(VLOOKUP($B167,'[1]Risultati 2009'!$C$81:$G$141, 4, FALSE), 0)</f>
        <v>8.8888888888888893</v>
      </c>
      <c r="U167" s="174">
        <f t="shared" si="17"/>
        <v>7.7777777777777777</v>
      </c>
      <c r="V167" s="52">
        <f>IFERROR(VLOOKUP(B167,'[1]Risultati 2005'!$B$68:$G$111, 5, FALSE),0)</f>
        <v>0</v>
      </c>
      <c r="W167" s="123">
        <f>IFERROR(VLOOKUP(B167,'[1]Risultati 2006'!$B$75:$G$125, 5, FALSE),0)</f>
        <v>6.1111111111111107</v>
      </c>
      <c r="X167" s="123">
        <f>IFERROR(VLOOKUP(B167,'[1]Risultati 2007'!$B$86:$G$147, 5, FALSE),0)</f>
        <v>8.8888888888888893</v>
      </c>
      <c r="Y167" s="123">
        <f>IFERROR(VLOOKUP(B167,'[1]Risultati 2008'!$C$81:$G$142, 5, FALSE), 0)</f>
        <v>8</v>
      </c>
      <c r="Z167" s="123">
        <f>IFERROR(VLOOKUP($B167,'[1]Risultati 2009'!$C$81:$G$141, 5, FALSE), 0)</f>
        <v>7</v>
      </c>
      <c r="AA167" s="174">
        <f t="shared" si="18"/>
        <v>5.8888888888888893</v>
      </c>
      <c r="AB167" s="52">
        <f>IFERROR(VLOOKUP(B167,'[1]Risultati 2005'!$B$68:$G$111, 6, FALSE),0)</f>
        <v>0</v>
      </c>
      <c r="AC167" s="123">
        <f>IFERROR(VLOOKUP(B167,'[1]Risultati 2006'!$B$75:$G$125, 6, FALSE),0)</f>
        <v>0.46153846153846156</v>
      </c>
      <c r="AD167" s="123">
        <f>IFERROR(VLOOKUP(B167,'[1]Risultati 2007'!$B$86:$G$147, 6, FALSE),0)</f>
        <v>1.8461538461538463</v>
      </c>
      <c r="AE167" s="123">
        <f>IFERROR(VLOOKUP(B167,'[1]Risultati 2008'!$C$81:$H$142, 6, FALSE), 0)</f>
        <v>0</v>
      </c>
      <c r="AF167" s="123">
        <f>IFERROR(VLOOKUP($B167,'[1]Risultati 2009'!$C$81:$H$141, 6, FALSE), 0)</f>
        <v>3.2307692307692308</v>
      </c>
      <c r="AG167" s="174">
        <f t="shared" si="19"/>
        <v>4.3076923076923075</v>
      </c>
      <c r="AH167" s="123"/>
      <c r="AI167" s="123"/>
      <c r="AJ167" s="123"/>
    </row>
    <row r="168" spans="1:36">
      <c r="A168" s="172" t="str">
        <f t="shared" si="14"/>
        <v xml:space="preserve">Ministero per i beni e le attività culturali                                                     </v>
      </c>
      <c r="B168" s="30">
        <f t="shared" si="14"/>
        <v>3</v>
      </c>
      <c r="C168" s="31">
        <f t="shared" si="14"/>
        <v>19996</v>
      </c>
      <c r="D168" s="52">
        <f>IFERROR(VLOOKUP(B168,'[1]Risultati 2005'!$B$68:$G$111, 2, FALSE), 0)</f>
        <v>5.125</v>
      </c>
      <c r="E168" s="123">
        <f>IFERROR(VLOOKUP(B168,'[1]Risultati 2006'!$B$75:$G$125, 2, FALSE),0)</f>
        <v>5.75</v>
      </c>
      <c r="F168" s="123">
        <f>IFERROR(VLOOKUP(B168,'[1]Risultati 2007'!$B$86:$G$147, 2, FALSE),0)</f>
        <v>7.4390243902439028</v>
      </c>
      <c r="G168" s="123">
        <f>IFERROR(VLOOKUP(B168,'[1]Risultati 2008'!$C$81:$D$137, 2, FALSE),0)</f>
        <v>5.3414634146341466</v>
      </c>
      <c r="H168" s="123">
        <f>IFERROR(VLOOKUP($B168,'[1]Risultati 2009'!$C$81:$G$141,2, FALSE), 0)</f>
        <v>7.6585365853658534</v>
      </c>
      <c r="I168" s="173">
        <f t="shared" si="15"/>
        <v>0.34146341463414637</v>
      </c>
      <c r="J168" s="52">
        <f>IFERROR(VLOOKUP(B168,'[1]Risultati 2005'!$B$68:$G$111, 3, FALSE),0)</f>
        <v>3.5</v>
      </c>
      <c r="K168" s="123">
        <f>IFERROR(VLOOKUP(B168,'[1]Risultati 2006'!$B$75:$G$125, 3, FALSE),0)</f>
        <v>7.75</v>
      </c>
      <c r="L168" s="123">
        <f>IFERROR(VLOOKUP(B168,'[1]Risultati 2007'!$B$86:$G$147, 3, FALSE), 0)</f>
        <v>8.6</v>
      </c>
      <c r="M168" s="123">
        <f>IFERROR(VLOOKUP(B168,'[1]Risultati 2008'!$C$81:$G$142, 3, FALSE), 0)</f>
        <v>8.6</v>
      </c>
      <c r="N168" s="123">
        <f>IFERROR(VLOOKUP($B168,'[1]Risultati 2009'!$C$81:$G$141, 3, FALSE), 0)</f>
        <v>8.6</v>
      </c>
      <c r="O168" s="174">
        <f t="shared" si="16"/>
        <v>0</v>
      </c>
      <c r="P168" s="52">
        <f>IFERROR(VLOOKUP(B168,'[1]Risultati 2005'!$B$68:$G$111, 4, FALSE),0)</f>
        <v>7.1428571428571432</v>
      </c>
      <c r="Q168" s="123">
        <f>IFERROR(VLOOKUP(B168,'[1]Risultati 2006'!$B$75:$G$125, 4, FALSE),0)</f>
        <v>9</v>
      </c>
      <c r="R168" s="123">
        <f>IFERROR(VLOOKUP(B168,'[1]Risultati 2007'!$B$86:$G$147, 4, FALSE),0)</f>
        <v>8.2222222222222214</v>
      </c>
      <c r="S168" s="123">
        <f>IFERROR(VLOOKUP(B168,'[1]Risultati 2008'!$C$81:$G$142, 4, FALSE), 0)</f>
        <v>8.2222222222222214</v>
      </c>
      <c r="T168" s="123">
        <f>IFERROR(VLOOKUP($B168,'[1]Risultati 2009'!$C$81:$G$141, 4, FALSE), 0)</f>
        <v>8.4444444444444446</v>
      </c>
      <c r="U168" s="174">
        <f t="shared" si="17"/>
        <v>1.1111111111111112</v>
      </c>
      <c r="V168" s="52">
        <f>IFERROR(VLOOKUP(B168,'[1]Risultati 2005'!$B$68:$G$111, 5, FALSE),0)</f>
        <v>7.5</v>
      </c>
      <c r="W168" s="123">
        <f>IFERROR(VLOOKUP(B168,'[1]Risultati 2006'!$B$75:$G$125, 5, FALSE),0)</f>
        <v>4.2222222222222223</v>
      </c>
      <c r="X168" s="123">
        <f>IFERROR(VLOOKUP(B168,'[1]Risultati 2007'!$B$86:$G$147, 5, FALSE),0)</f>
        <v>6.5555555555555554</v>
      </c>
      <c r="Y168" s="123">
        <f>IFERROR(VLOOKUP(B168,'[1]Risultati 2008'!$C$81:$G$142, 5, FALSE), 0)</f>
        <v>6.5555555555555554</v>
      </c>
      <c r="Z168" s="123">
        <f>IFERROR(VLOOKUP($B168,'[1]Risultati 2009'!$C$81:$G$141, 5, FALSE), 0)</f>
        <v>7.333333333333333</v>
      </c>
      <c r="AA168" s="174">
        <f t="shared" si="18"/>
        <v>0.22222222222222221</v>
      </c>
      <c r="AB168" s="52">
        <f>IFERROR(VLOOKUP(B168,'[1]Risultati 2005'!$B$68:$G$111, 6, FALSE),0)</f>
        <v>4.882352941176471</v>
      </c>
      <c r="AC168" s="123">
        <f>IFERROR(VLOOKUP(B168,'[1]Risultati 2006'!$B$75:$G$125, 6, FALSE),0)</f>
        <v>4.0769230769230766</v>
      </c>
      <c r="AD168" s="123">
        <f>IFERROR(VLOOKUP(B168,'[1]Risultati 2007'!$B$86:$G$147, 6, FALSE),0)</f>
        <v>6.615384615384615</v>
      </c>
      <c r="AE168" s="123">
        <f>IFERROR(VLOOKUP(B168,'[1]Risultati 2008'!$C$81:$H$142, 6, FALSE), 0)</f>
        <v>0</v>
      </c>
      <c r="AF168" s="123">
        <f>IFERROR(VLOOKUP($B168,'[1]Risultati 2009'!$C$81:$H$141, 6, FALSE), 0)</f>
        <v>6.615384615384615</v>
      </c>
      <c r="AG168" s="174">
        <f t="shared" si="19"/>
        <v>0.15384615384615385</v>
      </c>
      <c r="AH168" s="123"/>
      <c r="AI168" s="123"/>
      <c r="AJ168" s="123"/>
    </row>
    <row r="169" spans="1:36">
      <c r="A169" s="172" t="str">
        <f t="shared" si="14"/>
        <v>Ministero della difesa</v>
      </c>
      <c r="B169" s="30">
        <f t="shared" si="14"/>
        <v>7</v>
      </c>
      <c r="C169" s="31">
        <f t="shared" si="14"/>
        <v>227722</v>
      </c>
      <c r="D169" s="52">
        <f>IFERROR(VLOOKUP(B169,'[1]Risultati 2005'!$B$68:$G$111, 2, FALSE), 0)</f>
        <v>1.45</v>
      </c>
      <c r="E169" s="123">
        <f>IFERROR(VLOOKUP(B169,'[1]Risultati 2006'!$B$75:$G$125, 2, FALSE),0)</f>
        <v>2.4166666666666665</v>
      </c>
      <c r="F169" s="123">
        <f>IFERROR(VLOOKUP(B169,'[1]Risultati 2007'!$B$86:$G$147, 2, FALSE),0)</f>
        <v>2.7560975609756095</v>
      </c>
      <c r="G169" s="123">
        <f>IFERROR(VLOOKUP(B169,'[1]Risultati 2008'!$C$81:$D$137, 2, FALSE),0)</f>
        <v>1.9512195121951219</v>
      </c>
      <c r="H169" s="123">
        <f>IFERROR(VLOOKUP($B169,'[1]Risultati 2009'!$C$81:$G$141,2, FALSE), 0)</f>
        <v>1.9512195121951219</v>
      </c>
      <c r="I169" s="173">
        <f t="shared" si="15"/>
        <v>7.2926829268292686</v>
      </c>
      <c r="J169" s="52">
        <f>IFERROR(VLOOKUP(B169,'[1]Risultati 2005'!$B$68:$G$111, 3, FALSE),0)</f>
        <v>0.66666666666666663</v>
      </c>
      <c r="K169" s="123">
        <f>IFERROR(VLOOKUP(B169,'[1]Risultati 2006'!$B$75:$G$125, 3, FALSE),0)</f>
        <v>1.5</v>
      </c>
      <c r="L169" s="123">
        <f>IFERROR(VLOOKUP(B169,'[1]Risultati 2007'!$B$86:$G$147, 3, FALSE), 0)</f>
        <v>1.8</v>
      </c>
      <c r="M169" s="123">
        <f>IFERROR(VLOOKUP(B169,'[1]Risultati 2008'!$C$81:$G$142, 3, FALSE), 0)</f>
        <v>1</v>
      </c>
      <c r="N169" s="123">
        <f>IFERROR(VLOOKUP($B169,'[1]Risultati 2009'!$C$81:$G$141, 3, FALSE), 0)</f>
        <v>1</v>
      </c>
      <c r="O169" s="174">
        <f t="shared" si="16"/>
        <v>7.8</v>
      </c>
      <c r="P169" s="52">
        <f>IFERROR(VLOOKUP(B169,'[1]Risultati 2005'!$B$68:$G$111, 4, FALSE),0)</f>
        <v>0</v>
      </c>
      <c r="Q169" s="123">
        <f>IFERROR(VLOOKUP(B169,'[1]Risultati 2006'!$B$75:$G$125, 4, FALSE),0)</f>
        <v>0</v>
      </c>
      <c r="R169" s="123">
        <f>IFERROR(VLOOKUP(B169,'[1]Risultati 2007'!$B$86:$G$147, 4, FALSE),0)</f>
        <v>3.3333333333333335</v>
      </c>
      <c r="S169" s="123">
        <f>IFERROR(VLOOKUP(B169,'[1]Risultati 2008'!$C$81:$G$142, 4, FALSE), 0)</f>
        <v>3.8888888888888888</v>
      </c>
      <c r="T169" s="123">
        <f>IFERROR(VLOOKUP($B169,'[1]Risultati 2009'!$C$81:$G$141, 4, FALSE), 0)</f>
        <v>3.8888888888888888</v>
      </c>
      <c r="U169" s="174">
        <f t="shared" si="17"/>
        <v>7.4444444444444446</v>
      </c>
      <c r="V169" s="52">
        <f>IFERROR(VLOOKUP(B169,'[1]Risultati 2005'!$B$68:$G$111, 5, FALSE),0)</f>
        <v>5</v>
      </c>
      <c r="W169" s="123">
        <f>IFERROR(VLOOKUP(B169,'[1]Risultati 2006'!$B$75:$G$125, 5, FALSE),0)</f>
        <v>3.8888888888888888</v>
      </c>
      <c r="X169" s="123">
        <f>IFERROR(VLOOKUP(B169,'[1]Risultati 2007'!$B$86:$G$147, 5, FALSE),0)</f>
        <v>3.6666666666666665</v>
      </c>
      <c r="Y169" s="123">
        <f>IFERROR(VLOOKUP(B169,'[1]Risultati 2008'!$C$81:$G$142, 5, FALSE), 0)</f>
        <v>3.6666666666666665</v>
      </c>
      <c r="Z169" s="123">
        <f>IFERROR(VLOOKUP($B169,'[1]Risultati 2009'!$C$81:$G$141, 5, FALSE), 0)</f>
        <v>3.6666666666666665</v>
      </c>
      <c r="AA169" s="174">
        <f t="shared" si="18"/>
        <v>4.666666666666667</v>
      </c>
      <c r="AB169" s="52">
        <f>IFERROR(VLOOKUP(B169,'[1]Risultati 2005'!$B$68:$G$111, 6, FALSE),0)</f>
        <v>1.7647058823529411</v>
      </c>
      <c r="AC169" s="123">
        <f>IFERROR(VLOOKUP(B169,'[1]Risultati 2006'!$B$75:$G$125, 6, FALSE),0)</f>
        <v>3.0769230769230771</v>
      </c>
      <c r="AD169" s="123">
        <f>IFERROR(VLOOKUP(B169,'[1]Risultati 2007'!$B$86:$G$147, 6, FALSE),0)</f>
        <v>2.4615384615384617</v>
      </c>
      <c r="AE169" s="123">
        <f>IFERROR(VLOOKUP(B169,'[1]Risultati 2008'!$C$81:$H$142, 6, FALSE), 0)</f>
        <v>0.15384615384615385</v>
      </c>
      <c r="AF169" s="123">
        <f>IFERROR(VLOOKUP($B169,'[1]Risultati 2009'!$C$81:$H$141, 6, FALSE), 0)</f>
        <v>0.15384615384615385</v>
      </c>
      <c r="AG169" s="174">
        <f t="shared" si="19"/>
        <v>8.615384615384615</v>
      </c>
      <c r="AH169" s="123"/>
      <c r="AI169" s="123"/>
      <c r="AJ169" s="123"/>
    </row>
    <row r="170" spans="1:36">
      <c r="A170" s="172" t="str">
        <f t="shared" si="14"/>
        <v>Stato Maggiore Difesa</v>
      </c>
      <c r="B170" s="30">
        <f t="shared" si="14"/>
        <v>303</v>
      </c>
      <c r="C170" s="31">
        <f t="shared" si="14"/>
        <v>1000</v>
      </c>
      <c r="D170" s="52">
        <f>IFERROR(VLOOKUP(B170,'[1]Risultati 2005'!$B$68:$G$111, 2, FALSE), 0)</f>
        <v>0</v>
      </c>
      <c r="E170" s="123">
        <f>IFERROR(VLOOKUP(B170,'[1]Risultati 2006'!$B$75:$G$125, 2, FALSE),0)</f>
        <v>0</v>
      </c>
      <c r="F170" s="123">
        <f>IFERROR(VLOOKUP(B170,'[1]Risultati 2007'!$B$86:$G$147, 2, FALSE),0)</f>
        <v>0</v>
      </c>
      <c r="G170" s="123">
        <f>IFERROR(VLOOKUP(B170,'[1]Risultati 2008'!$C$81:$D$137, 2, FALSE),0)</f>
        <v>0</v>
      </c>
      <c r="H170" s="123">
        <f>IFERROR(VLOOKUP($B170,'[1]Risultati 2009'!$C$81:$G$141,2, FALSE), 0)</f>
        <v>0</v>
      </c>
      <c r="I170" s="173">
        <f t="shared" si="15"/>
        <v>4</v>
      </c>
      <c r="J170" s="52">
        <f>IFERROR(VLOOKUP(B170,'[1]Risultati 2005'!$B$68:$G$111, 3, FALSE),0)</f>
        <v>0</v>
      </c>
      <c r="K170" s="123">
        <f>IFERROR(VLOOKUP(B170,'[1]Risultati 2006'!$B$75:$G$125, 3, FALSE),0)</f>
        <v>0</v>
      </c>
      <c r="L170" s="123">
        <f>IFERROR(VLOOKUP(B170,'[1]Risultati 2007'!$B$86:$G$147, 3, FALSE), 0)</f>
        <v>0</v>
      </c>
      <c r="M170" s="123">
        <f>IFERROR(VLOOKUP(B170,'[1]Risultati 2008'!$C$81:$G$142, 3, FALSE), 0)</f>
        <v>0</v>
      </c>
      <c r="N170" s="123">
        <f>IFERROR(VLOOKUP($B170,'[1]Risultati 2009'!$C$81:$G$141, 3, FALSE), 0)</f>
        <v>0</v>
      </c>
      <c r="O170" s="174">
        <f t="shared" si="16"/>
        <v>4.4000000000000004</v>
      </c>
      <c r="P170" s="52">
        <f>IFERROR(VLOOKUP(B170,'[1]Risultati 2005'!$B$68:$G$111, 4, FALSE),0)</f>
        <v>0</v>
      </c>
      <c r="Q170" s="123">
        <f>IFERROR(VLOOKUP(B170,'[1]Risultati 2006'!$B$75:$G$125, 4, FALSE),0)</f>
        <v>0</v>
      </c>
      <c r="R170" s="123">
        <f>IFERROR(VLOOKUP(B170,'[1]Risultati 2007'!$B$86:$G$147, 4, FALSE),0)</f>
        <v>0</v>
      </c>
      <c r="S170" s="123">
        <f>IFERROR(VLOOKUP(B170,'[1]Risultati 2008'!$C$81:$G$142, 4, FALSE), 0)</f>
        <v>0</v>
      </c>
      <c r="T170" s="123">
        <f>IFERROR(VLOOKUP($B170,'[1]Risultati 2009'!$C$81:$G$141, 4, FALSE), 0)</f>
        <v>0</v>
      </c>
      <c r="U170" s="174">
        <f t="shared" si="17"/>
        <v>8.4444444444444446</v>
      </c>
      <c r="V170" s="52">
        <f>IFERROR(VLOOKUP(B170,'[1]Risultati 2005'!$B$68:$G$111, 5, FALSE),0)</f>
        <v>0</v>
      </c>
      <c r="W170" s="123">
        <f>IFERROR(VLOOKUP(B170,'[1]Risultati 2006'!$B$75:$G$125, 5, FALSE),0)</f>
        <v>0</v>
      </c>
      <c r="X170" s="123">
        <f>IFERROR(VLOOKUP(B170,'[1]Risultati 2007'!$B$86:$G$147, 5, FALSE),0)</f>
        <v>0</v>
      </c>
      <c r="Y170" s="123">
        <f>IFERROR(VLOOKUP(B170,'[1]Risultati 2008'!$C$81:$G$142, 5, FALSE), 0)</f>
        <v>0</v>
      </c>
      <c r="Z170" s="123">
        <f>IFERROR(VLOOKUP($B170,'[1]Risultati 2009'!$C$81:$G$141, 5, FALSE), 0)</f>
        <v>0</v>
      </c>
      <c r="AA170" s="174">
        <f t="shared" si="18"/>
        <v>4.666666666666667</v>
      </c>
      <c r="AB170" s="52">
        <f>IFERROR(VLOOKUP(B170,'[1]Risultati 2005'!$B$68:$G$111, 6, FALSE),0)</f>
        <v>0</v>
      </c>
      <c r="AC170" s="123">
        <f>IFERROR(VLOOKUP(B170,'[1]Risultati 2006'!$B$75:$G$125, 6, FALSE),0)</f>
        <v>0</v>
      </c>
      <c r="AD170" s="123">
        <f>IFERROR(VLOOKUP(B170,'[1]Risultati 2007'!$B$86:$G$147, 6, FALSE),0)</f>
        <v>0</v>
      </c>
      <c r="AE170" s="123">
        <f>IFERROR(VLOOKUP(B170,'[1]Risultati 2008'!$C$81:$H$142, 6, FALSE), 0)</f>
        <v>0</v>
      </c>
      <c r="AF170" s="123">
        <f>IFERROR(VLOOKUP($B170,'[1]Risultati 2009'!$C$81:$H$141, 6, FALSE), 0)</f>
        <v>0</v>
      </c>
      <c r="AG170" s="174">
        <f t="shared" si="19"/>
        <v>0.15384615384615385</v>
      </c>
      <c r="AH170" s="123"/>
      <c r="AI170" s="123"/>
      <c r="AJ170" s="123"/>
    </row>
    <row r="171" spans="1:36">
      <c r="A171" s="172" t="str">
        <f t="shared" si="14"/>
        <v>Stato Maggiore Esercito</v>
      </c>
      <c r="B171" s="30">
        <f t="shared" si="14"/>
        <v>301</v>
      </c>
      <c r="C171" s="31">
        <f t="shared" si="14"/>
        <v>1000</v>
      </c>
      <c r="D171" s="52">
        <f>IFERROR(VLOOKUP(B171,'[1]Risultati 2005'!$B$68:$G$111, 2, FALSE), 0)</f>
        <v>0</v>
      </c>
      <c r="E171" s="123">
        <f>IFERROR(VLOOKUP(B171,'[1]Risultati 2006'!$B$75:$G$125, 2, FALSE),0)</f>
        <v>0</v>
      </c>
      <c r="F171" s="123">
        <f>IFERROR(VLOOKUP(B171,'[1]Risultati 2007'!$B$86:$G$147, 2, FALSE),0)</f>
        <v>0</v>
      </c>
      <c r="G171" s="123">
        <f>IFERROR(VLOOKUP(B171,'[1]Risultati 2008'!$C$81:$D$137, 2, FALSE),0)</f>
        <v>0</v>
      </c>
      <c r="H171" s="123">
        <f>IFERROR(VLOOKUP($B171,'[1]Risultati 2009'!$C$81:$G$141,2, FALSE), 0)</f>
        <v>0</v>
      </c>
      <c r="I171" s="173">
        <f t="shared" si="15"/>
        <v>5.9268292682926829</v>
      </c>
      <c r="J171" s="52">
        <f>IFERROR(VLOOKUP(B171,'[1]Risultati 2005'!$B$68:$G$111, 3, FALSE),0)</f>
        <v>0</v>
      </c>
      <c r="K171" s="123">
        <f>IFERROR(VLOOKUP(B171,'[1]Risultati 2006'!$B$75:$G$125, 3, FALSE),0)</f>
        <v>0</v>
      </c>
      <c r="L171" s="123">
        <f>IFERROR(VLOOKUP(B171,'[1]Risultati 2007'!$B$86:$G$147, 3, FALSE), 0)</f>
        <v>0</v>
      </c>
      <c r="M171" s="123">
        <f>IFERROR(VLOOKUP(B171,'[1]Risultati 2008'!$C$81:$G$142, 3, FALSE), 0)</f>
        <v>0</v>
      </c>
      <c r="N171" s="123">
        <f>IFERROR(VLOOKUP($B171,'[1]Risultati 2009'!$C$81:$G$141, 3, FALSE), 0)</f>
        <v>0</v>
      </c>
      <c r="O171" s="174">
        <f t="shared" si="16"/>
        <v>7.8</v>
      </c>
      <c r="P171" s="52">
        <f>IFERROR(VLOOKUP(B171,'[1]Risultati 2005'!$B$68:$G$111, 4, FALSE),0)</f>
        <v>0</v>
      </c>
      <c r="Q171" s="123">
        <f>IFERROR(VLOOKUP(B171,'[1]Risultati 2006'!$B$75:$G$125, 4, FALSE),0)</f>
        <v>0</v>
      </c>
      <c r="R171" s="123">
        <f>IFERROR(VLOOKUP(B171,'[1]Risultati 2007'!$B$86:$G$147, 4, FALSE),0)</f>
        <v>0</v>
      </c>
      <c r="S171" s="123">
        <f>IFERROR(VLOOKUP(B171,'[1]Risultati 2008'!$C$81:$G$142, 4, FALSE), 0)</f>
        <v>0</v>
      </c>
      <c r="T171" s="123">
        <f>IFERROR(VLOOKUP($B171,'[1]Risultati 2009'!$C$81:$G$141, 4, FALSE), 0)</f>
        <v>0</v>
      </c>
      <c r="U171" s="174">
        <f t="shared" si="17"/>
        <v>5</v>
      </c>
      <c r="V171" s="52">
        <f>IFERROR(VLOOKUP(B171,'[1]Risultati 2005'!$B$68:$G$111, 5, FALSE),0)</f>
        <v>0</v>
      </c>
      <c r="W171" s="123">
        <f>IFERROR(VLOOKUP(B171,'[1]Risultati 2006'!$B$75:$G$125, 5, FALSE),0)</f>
        <v>0</v>
      </c>
      <c r="X171" s="123">
        <f>IFERROR(VLOOKUP(B171,'[1]Risultati 2007'!$B$86:$G$147, 5, FALSE),0)</f>
        <v>0</v>
      </c>
      <c r="Y171" s="123">
        <f>IFERROR(VLOOKUP(B171,'[1]Risultati 2008'!$C$81:$G$142, 5, FALSE), 0)</f>
        <v>0</v>
      </c>
      <c r="Z171" s="123">
        <f>IFERROR(VLOOKUP($B171,'[1]Risultati 2009'!$C$81:$G$141, 5, FALSE), 0)</f>
        <v>0</v>
      </c>
      <c r="AA171" s="174">
        <f t="shared" si="18"/>
        <v>5.7777777777777777</v>
      </c>
      <c r="AB171" s="52">
        <f>IFERROR(VLOOKUP(B171,'[1]Risultati 2005'!$B$68:$G$111, 6, FALSE),0)</f>
        <v>0</v>
      </c>
      <c r="AC171" s="123">
        <f>IFERROR(VLOOKUP(B171,'[1]Risultati 2006'!$B$75:$G$125, 6, FALSE),0)</f>
        <v>0</v>
      </c>
      <c r="AD171" s="123">
        <f>IFERROR(VLOOKUP(B171,'[1]Risultati 2007'!$B$86:$G$147, 6, FALSE),0)</f>
        <v>0</v>
      </c>
      <c r="AE171" s="123">
        <f>IFERROR(VLOOKUP(B171,'[1]Risultati 2008'!$C$81:$H$142, 6, FALSE), 0)</f>
        <v>0</v>
      </c>
      <c r="AF171" s="123">
        <f>IFERROR(VLOOKUP($B171,'[1]Risultati 2009'!$C$81:$H$141, 6, FALSE), 0)</f>
        <v>0</v>
      </c>
      <c r="AG171" s="174">
        <f t="shared" si="19"/>
        <v>5.2307692307692308</v>
      </c>
      <c r="AH171" s="123"/>
      <c r="AI171" s="123"/>
      <c r="AJ171" s="123"/>
    </row>
    <row r="172" spans="1:36">
      <c r="A172" s="172" t="str">
        <f t="shared" si="14"/>
        <v>Stato Maggiore Marina</v>
      </c>
      <c r="B172" s="30">
        <f t="shared" si="14"/>
        <v>302</v>
      </c>
      <c r="C172" s="31">
        <f t="shared" si="14"/>
        <v>1000</v>
      </c>
      <c r="D172" s="52">
        <f>IFERROR(VLOOKUP(B172,'[1]Risultati 2005'!$B$68:$G$111, 2, FALSE), 0)</f>
        <v>0</v>
      </c>
      <c r="E172" s="123">
        <f>IFERROR(VLOOKUP(B172,'[1]Risultati 2006'!$B$75:$G$125, 2, FALSE),0)</f>
        <v>0</v>
      </c>
      <c r="F172" s="123">
        <f>IFERROR(VLOOKUP(B172,'[1]Risultati 2007'!$B$86:$G$147, 2, FALSE),0)</f>
        <v>1.4634146341463414</v>
      </c>
      <c r="G172" s="123">
        <f>IFERROR(VLOOKUP(B172,'[1]Risultati 2008'!$C$81:$D$137, 2, FALSE),0)</f>
        <v>5.3170731707317076</v>
      </c>
      <c r="H172" s="123">
        <f>IFERROR(VLOOKUP($B172,'[1]Risultati 2009'!$C$81:$G$141,2, FALSE), 0)</f>
        <v>0</v>
      </c>
      <c r="I172" s="173">
        <f t="shared" si="15"/>
        <v>6.8048780487804876</v>
      </c>
      <c r="J172" s="52">
        <f>IFERROR(VLOOKUP(B172,'[1]Risultati 2005'!$B$68:$G$111, 3, FALSE),0)</f>
        <v>0</v>
      </c>
      <c r="K172" s="123">
        <f>IFERROR(VLOOKUP(B172,'[1]Risultati 2006'!$B$75:$G$125, 3, FALSE),0)</f>
        <v>0</v>
      </c>
      <c r="L172" s="123">
        <f>IFERROR(VLOOKUP(B172,'[1]Risultati 2007'!$B$86:$G$147, 3, FALSE), 0)</f>
        <v>0.6</v>
      </c>
      <c r="M172" s="123">
        <f>IFERROR(VLOOKUP(B172,'[1]Risultati 2008'!$C$81:$G$142, 3, FALSE), 0)</f>
        <v>5.6</v>
      </c>
      <c r="N172" s="123">
        <f>IFERROR(VLOOKUP($B172,'[1]Risultati 2009'!$C$81:$G$141, 3, FALSE), 0)</f>
        <v>0</v>
      </c>
      <c r="O172" s="174">
        <f t="shared" si="16"/>
        <v>7.7</v>
      </c>
      <c r="P172" s="52">
        <f>IFERROR(VLOOKUP(B172,'[1]Risultati 2005'!$B$68:$G$111, 4, FALSE),0)</f>
        <v>0</v>
      </c>
      <c r="Q172" s="123">
        <f>IFERROR(VLOOKUP(B172,'[1]Risultati 2006'!$B$75:$G$125, 4, FALSE),0)</f>
        <v>0</v>
      </c>
      <c r="R172" s="123">
        <f>IFERROR(VLOOKUP(B172,'[1]Risultati 2007'!$B$86:$G$147, 4, FALSE),0)</f>
        <v>2.2222222222222223</v>
      </c>
      <c r="S172" s="123">
        <f>IFERROR(VLOOKUP(B172,'[1]Risultati 2008'!$C$81:$G$142, 4, FALSE), 0)</f>
        <v>8.4444444444444446</v>
      </c>
      <c r="T172" s="123">
        <f>IFERROR(VLOOKUP($B172,'[1]Risultati 2009'!$C$81:$G$141, 4, FALSE), 0)</f>
        <v>0</v>
      </c>
      <c r="U172" s="174">
        <f t="shared" si="17"/>
        <v>9.5555555555555554</v>
      </c>
      <c r="V172" s="52">
        <f>IFERROR(VLOOKUP(B172,'[1]Risultati 2005'!$B$68:$G$111, 5, FALSE),0)</f>
        <v>0</v>
      </c>
      <c r="W172" s="123">
        <f>IFERROR(VLOOKUP(B172,'[1]Risultati 2006'!$B$75:$G$125, 5, FALSE),0)</f>
        <v>0</v>
      </c>
      <c r="X172" s="123">
        <f>IFERROR(VLOOKUP(B172,'[1]Risultati 2007'!$B$86:$G$147, 5, FALSE),0)</f>
        <v>2.4444444444444446</v>
      </c>
      <c r="Y172" s="123">
        <f>IFERROR(VLOOKUP(B172,'[1]Risultati 2008'!$C$81:$G$142, 5, FALSE), 0)</f>
        <v>5.5555555555555554</v>
      </c>
      <c r="Z172" s="123">
        <f>IFERROR(VLOOKUP($B172,'[1]Risultati 2009'!$C$81:$G$141, 5, FALSE), 0)</f>
        <v>0</v>
      </c>
      <c r="AA172" s="174">
        <f t="shared" si="18"/>
        <v>5.5555555555555554</v>
      </c>
      <c r="AB172" s="52">
        <f>IFERROR(VLOOKUP(B172,'[1]Risultati 2005'!$B$68:$G$111, 6, FALSE),0)</f>
        <v>0</v>
      </c>
      <c r="AC172" s="123">
        <f>IFERROR(VLOOKUP(B172,'[1]Risultati 2006'!$B$75:$G$125, 6, FALSE),0)</f>
        <v>0</v>
      </c>
      <c r="AD172" s="123">
        <f>IFERROR(VLOOKUP(B172,'[1]Risultati 2007'!$B$86:$G$147, 6, FALSE),0)</f>
        <v>0.92307692307692313</v>
      </c>
      <c r="AE172" s="123">
        <f>IFERROR(VLOOKUP(B172,'[1]Risultati 2008'!$C$81:$H$142, 6, FALSE), 0)</f>
        <v>2.7692307692307692</v>
      </c>
      <c r="AF172" s="123">
        <f>IFERROR(VLOOKUP($B172,'[1]Risultati 2009'!$C$81:$H$141, 6, FALSE), 0)</f>
        <v>0</v>
      </c>
      <c r="AG172" s="174">
        <f t="shared" si="19"/>
        <v>5.0769230769230766</v>
      </c>
      <c r="AH172" s="123"/>
      <c r="AI172" s="123"/>
      <c r="AJ172" s="123"/>
    </row>
    <row r="173" spans="1:36">
      <c r="A173" s="172" t="str">
        <f t="shared" si="14"/>
        <v>Stato Maggiore Aeronautica</v>
      </c>
      <c r="B173" s="30">
        <f t="shared" si="14"/>
        <v>300</v>
      </c>
      <c r="C173" s="31">
        <f t="shared" si="14"/>
        <v>1000</v>
      </c>
      <c r="D173" s="52">
        <f>IFERROR(VLOOKUP(B173,'[1]Risultati 2005'!$B$68:$G$111, 2, FALSE), 0)</f>
        <v>0</v>
      </c>
      <c r="E173" s="123">
        <f>IFERROR(VLOOKUP(B173,'[1]Risultati 2006'!$B$75:$G$125, 2, FALSE),0)</f>
        <v>0</v>
      </c>
      <c r="F173" s="123">
        <f>IFERROR(VLOOKUP(B173,'[1]Risultati 2007'!$B$86:$G$147, 2, FALSE),0)</f>
        <v>2.5121951219512195</v>
      </c>
      <c r="G173" s="123">
        <f>IFERROR(VLOOKUP(B173,'[1]Risultati 2008'!$C$81:$D$137, 2, FALSE),0)</f>
        <v>2.6097560975609757</v>
      </c>
      <c r="H173" s="123">
        <f>IFERROR(VLOOKUP($B173,'[1]Risultati 2009'!$C$81:$G$141,2, FALSE), 0)</f>
        <v>0</v>
      </c>
      <c r="I173" s="173">
        <f t="shared" si="15"/>
        <v>8.7073170731707314</v>
      </c>
      <c r="J173" s="52">
        <f>IFERROR(VLOOKUP(B173,'[1]Risultati 2005'!$B$68:$G$111, 3, FALSE),0)</f>
        <v>0</v>
      </c>
      <c r="K173" s="123">
        <f>IFERROR(VLOOKUP(B173,'[1]Risultati 2006'!$B$75:$G$125, 3, FALSE),0)</f>
        <v>0</v>
      </c>
      <c r="L173" s="123">
        <f>IFERROR(VLOOKUP(B173,'[1]Risultati 2007'!$B$86:$G$147, 3, FALSE), 0)</f>
        <v>1.8</v>
      </c>
      <c r="M173" s="123">
        <f>IFERROR(VLOOKUP(B173,'[1]Risultati 2008'!$C$81:$G$142, 3, FALSE), 0)</f>
        <v>1.8</v>
      </c>
      <c r="N173" s="123">
        <f>IFERROR(VLOOKUP($B173,'[1]Risultati 2009'!$C$81:$G$141, 3, FALSE), 0)</f>
        <v>0</v>
      </c>
      <c r="O173" s="174">
        <f t="shared" si="16"/>
        <v>8.3000000000000007</v>
      </c>
      <c r="P173" s="52">
        <f>IFERROR(VLOOKUP(B173,'[1]Risultati 2005'!$B$68:$G$111, 4, FALSE),0)</f>
        <v>0</v>
      </c>
      <c r="Q173" s="123">
        <f>IFERROR(VLOOKUP(B173,'[1]Risultati 2006'!$B$75:$G$125, 4, FALSE),0)</f>
        <v>0</v>
      </c>
      <c r="R173" s="123">
        <f>IFERROR(VLOOKUP(B173,'[1]Risultati 2007'!$B$86:$G$147, 4, FALSE),0)</f>
        <v>2.2222222222222223</v>
      </c>
      <c r="S173" s="123">
        <f>IFERROR(VLOOKUP(B173,'[1]Risultati 2008'!$C$81:$G$142, 4, FALSE), 0)</f>
        <v>2.6666666666666665</v>
      </c>
      <c r="T173" s="123">
        <f>IFERROR(VLOOKUP($B173,'[1]Risultati 2009'!$C$81:$G$141, 4, FALSE), 0)</f>
        <v>0</v>
      </c>
      <c r="U173" s="174">
        <f t="shared" si="17"/>
        <v>9.1111111111111107</v>
      </c>
      <c r="V173" s="52">
        <f>IFERROR(VLOOKUP(B173,'[1]Risultati 2005'!$B$68:$G$111, 5, FALSE),0)</f>
        <v>0</v>
      </c>
      <c r="W173" s="123">
        <f>IFERROR(VLOOKUP(B173,'[1]Risultati 2006'!$B$75:$G$125, 5, FALSE),0)</f>
        <v>0</v>
      </c>
      <c r="X173" s="123">
        <f>IFERROR(VLOOKUP(B173,'[1]Risultati 2007'!$B$86:$G$147, 5, FALSE),0)</f>
        <v>3.6666666666666665</v>
      </c>
      <c r="Y173" s="123">
        <f>IFERROR(VLOOKUP(B173,'[1]Risultati 2008'!$C$81:$G$142, 5, FALSE), 0)</f>
        <v>3.6666666666666665</v>
      </c>
      <c r="Z173" s="123">
        <f>IFERROR(VLOOKUP($B173,'[1]Risultati 2009'!$C$81:$G$141, 5, FALSE), 0)</f>
        <v>0</v>
      </c>
      <c r="AA173" s="174">
        <f t="shared" si="18"/>
        <v>9.1111111111111107</v>
      </c>
      <c r="AB173" s="52">
        <f>IFERROR(VLOOKUP(B173,'[1]Risultati 2005'!$B$68:$G$111, 6, FALSE),0)</f>
        <v>0</v>
      </c>
      <c r="AC173" s="123">
        <f>IFERROR(VLOOKUP(B173,'[1]Risultati 2006'!$B$75:$G$125, 6, FALSE),0)</f>
        <v>0</v>
      </c>
      <c r="AD173" s="123">
        <f>IFERROR(VLOOKUP(B173,'[1]Risultati 2007'!$B$86:$G$147, 6, FALSE),0)</f>
        <v>2.4615384615384617</v>
      </c>
      <c r="AE173" s="123">
        <f>IFERROR(VLOOKUP(B173,'[1]Risultati 2008'!$C$81:$H$142, 6, FALSE), 0)</f>
        <v>2.4615384615384617</v>
      </c>
      <c r="AF173" s="123">
        <f>IFERROR(VLOOKUP($B173,'[1]Risultati 2009'!$C$81:$H$141, 6, FALSE), 0)</f>
        <v>0</v>
      </c>
      <c r="AG173" s="174">
        <f t="shared" si="19"/>
        <v>8.4615384615384617</v>
      </c>
      <c r="AH173" s="123"/>
      <c r="AI173" s="123"/>
      <c r="AJ173" s="123"/>
    </row>
    <row r="174" spans="1:36">
      <c r="A174" s="172" t="str">
        <f t="shared" si="14"/>
        <v xml:space="preserve">Arma dei Carabinieri                                 </v>
      </c>
      <c r="B174" s="30">
        <f t="shared" si="14"/>
        <v>52</v>
      </c>
      <c r="C174" s="31">
        <f t="shared" si="14"/>
        <v>111437</v>
      </c>
      <c r="D174" s="52">
        <f>IFERROR(VLOOKUP(B174,'[1]Risultati 2005'!$B$68:$G$111, 2, FALSE), 0)</f>
        <v>7.2750000000000004</v>
      </c>
      <c r="E174" s="123">
        <f>IFERROR(VLOOKUP(B174,'[1]Risultati 2006'!$B$75:$G$125, 2, FALSE),0)</f>
        <v>8.4166666666666661</v>
      </c>
      <c r="F174" s="123">
        <f>IFERROR(VLOOKUP(B174,'[1]Risultati 2007'!$B$86:$G$147, 2, FALSE),0)</f>
        <v>8.6097560975609753</v>
      </c>
      <c r="G174" s="123">
        <f>IFERROR(VLOOKUP(B174,'[1]Risultati 2008'!$C$81:$D$137, 2, FALSE),0)</f>
        <v>7.8048780487804876</v>
      </c>
      <c r="H174" s="123">
        <f>IFERROR(VLOOKUP($B174,'[1]Risultati 2009'!$C$81:$G$141,2, FALSE), 0)</f>
        <v>8.5853658536585371</v>
      </c>
      <c r="I174" s="173">
        <f t="shared" si="15"/>
        <v>8.4390243902439028</v>
      </c>
      <c r="J174" s="52">
        <f>IFERROR(VLOOKUP(B174,'[1]Risultati 2005'!$B$68:$G$111, 3, FALSE),0)</f>
        <v>7.416666666666667</v>
      </c>
      <c r="K174" s="123">
        <f>IFERROR(VLOOKUP(B174,'[1]Risultati 2006'!$B$75:$G$125, 3, FALSE),0)</f>
        <v>7.5</v>
      </c>
      <c r="L174" s="123">
        <f>IFERROR(VLOOKUP(B174,'[1]Risultati 2007'!$B$86:$G$147, 3, FALSE), 0)</f>
        <v>7.9</v>
      </c>
      <c r="M174" s="123">
        <f>IFERROR(VLOOKUP(B174,'[1]Risultati 2008'!$C$81:$G$142, 3, FALSE), 0)</f>
        <v>6.5</v>
      </c>
      <c r="N174" s="123">
        <f>IFERROR(VLOOKUP($B174,'[1]Risultati 2009'!$C$81:$G$141, 3, FALSE), 0)</f>
        <v>8.5</v>
      </c>
      <c r="O174" s="174">
        <f t="shared" si="16"/>
        <v>7.9</v>
      </c>
      <c r="P174" s="52">
        <f>IFERROR(VLOOKUP(B174,'[1]Risultati 2005'!$B$68:$G$111, 4, FALSE),0)</f>
        <v>8.5714285714285712</v>
      </c>
      <c r="Q174" s="123">
        <f>IFERROR(VLOOKUP(B174,'[1]Risultati 2006'!$B$75:$G$125, 4, FALSE),0)</f>
        <v>7.666666666666667</v>
      </c>
      <c r="R174" s="123">
        <f>IFERROR(VLOOKUP(B174,'[1]Risultati 2007'!$B$86:$G$147, 4, FALSE),0)</f>
        <v>7.333333333333333</v>
      </c>
      <c r="S174" s="123">
        <f>IFERROR(VLOOKUP(B174,'[1]Risultati 2008'!$C$81:$G$142, 4, FALSE), 0)</f>
        <v>5.4444444444444446</v>
      </c>
      <c r="T174" s="123">
        <f>IFERROR(VLOOKUP($B174,'[1]Risultati 2009'!$C$81:$G$141, 4, FALSE), 0)</f>
        <v>6.5555555555555554</v>
      </c>
      <c r="U174" s="174">
        <f t="shared" si="17"/>
        <v>6.5555555555555554</v>
      </c>
      <c r="V174" s="52">
        <f>IFERROR(VLOOKUP(B174,'[1]Risultati 2005'!$B$68:$G$111, 5, FALSE),0)</f>
        <v>10</v>
      </c>
      <c r="W174" s="123">
        <f>IFERROR(VLOOKUP(B174,'[1]Risultati 2006'!$B$75:$G$125, 5, FALSE),0)</f>
        <v>8.2222222222222214</v>
      </c>
      <c r="X174" s="123">
        <f>IFERROR(VLOOKUP(B174,'[1]Risultati 2007'!$B$86:$G$147, 5, FALSE),0)</f>
        <v>9.1111111111111107</v>
      </c>
      <c r="Y174" s="123">
        <f>IFERROR(VLOOKUP(B174,'[1]Risultati 2008'!$C$81:$G$142, 5, FALSE), 0)</f>
        <v>9.1111111111111107</v>
      </c>
      <c r="Z174" s="123">
        <f>IFERROR(VLOOKUP($B174,'[1]Risultati 2009'!$C$81:$G$141, 5, FALSE), 0)</f>
        <v>9.1111111111111107</v>
      </c>
      <c r="AA174" s="174">
        <f t="shared" si="18"/>
        <v>9.1111111111111107</v>
      </c>
      <c r="AB174" s="52">
        <f>IFERROR(VLOOKUP(B174,'[1]Risultati 2005'!$B$68:$G$111, 6, FALSE),0)</f>
        <v>6</v>
      </c>
      <c r="AC174" s="123">
        <f>IFERROR(VLOOKUP(B174,'[1]Risultati 2006'!$B$75:$G$125, 6, FALSE),0)</f>
        <v>9.4615384615384617</v>
      </c>
      <c r="AD174" s="123">
        <f>IFERROR(VLOOKUP(B174,'[1]Risultati 2007'!$B$86:$G$147, 6, FALSE),0)</f>
        <v>9.6923076923076916</v>
      </c>
      <c r="AE174" s="123">
        <f>IFERROR(VLOOKUP(B174,'[1]Risultati 2008'!$C$81:$H$142, 6, FALSE), 0)</f>
        <v>9.5384615384615383</v>
      </c>
      <c r="AF174" s="123">
        <f>IFERROR(VLOOKUP($B174,'[1]Risultati 2009'!$C$81:$H$141, 6, FALSE), 0)</f>
        <v>9.6923076923076916</v>
      </c>
      <c r="AG174" s="174">
        <f t="shared" si="19"/>
        <v>9.6923076923076916</v>
      </c>
      <c r="AH174" s="123"/>
      <c r="AI174" s="123"/>
      <c r="AJ174" s="123"/>
    </row>
    <row r="175" spans="1:36">
      <c r="A175" s="172" t="str">
        <f t="shared" si="14"/>
        <v>Dipartimento delle Finanze</v>
      </c>
      <c r="B175" s="30">
        <f t="shared" si="14"/>
        <v>400</v>
      </c>
      <c r="C175" s="31">
        <f t="shared" si="14"/>
        <v>1000</v>
      </c>
      <c r="D175" s="52">
        <f>IFERROR(VLOOKUP(B175,'[1]Risultati 2005'!$B$68:$G$111, 2, FALSE), 0)</f>
        <v>0</v>
      </c>
      <c r="E175" s="123">
        <f>IFERROR(VLOOKUP(B175,'[1]Risultati 2006'!$B$75:$G$125, 2, FALSE),0)</f>
        <v>0</v>
      </c>
      <c r="F175" s="123">
        <f>IFERROR(VLOOKUP(B175,'[1]Risultati 2007'!$B$86:$G$147, 2, FALSE),0)</f>
        <v>0</v>
      </c>
      <c r="G175" s="123">
        <f>IFERROR(VLOOKUP(B175,'[1]Risultati 2008'!$C$81:$D$137, 2, FALSE),0)</f>
        <v>0</v>
      </c>
      <c r="H175" s="123">
        <f>IFERROR(VLOOKUP($B175,'[1]Risultati 2009'!$C$81:$G$141,2, FALSE), 0)</f>
        <v>0</v>
      </c>
      <c r="I175" s="173">
        <f t="shared" si="15"/>
        <v>8.7804878048780495</v>
      </c>
      <c r="J175" s="52">
        <f>IFERROR(VLOOKUP(B175,'[1]Risultati 2005'!$B$68:$G$111, 3, FALSE),0)</f>
        <v>0</v>
      </c>
      <c r="K175" s="123">
        <f>IFERROR(VLOOKUP(B175,'[1]Risultati 2006'!$B$75:$G$125, 3, FALSE),0)</f>
        <v>0</v>
      </c>
      <c r="L175" s="123">
        <f>IFERROR(VLOOKUP(B175,'[1]Risultati 2007'!$B$86:$G$147, 3, FALSE), 0)</f>
        <v>0</v>
      </c>
      <c r="M175" s="123">
        <f>IFERROR(VLOOKUP(B175,'[1]Risultati 2008'!$C$81:$G$142, 3, FALSE), 0)</f>
        <v>0</v>
      </c>
      <c r="N175" s="123">
        <f>IFERROR(VLOOKUP($B175,'[1]Risultati 2009'!$C$81:$G$141, 3, FALSE), 0)</f>
        <v>0</v>
      </c>
      <c r="O175" s="174">
        <f t="shared" si="16"/>
        <v>7.3</v>
      </c>
      <c r="P175" s="52">
        <f>IFERROR(VLOOKUP(B175,'[1]Risultati 2005'!$B$68:$G$111, 4, FALSE),0)</f>
        <v>0</v>
      </c>
      <c r="Q175" s="123">
        <f>IFERROR(VLOOKUP(B175,'[1]Risultati 2006'!$B$75:$G$125, 4, FALSE),0)</f>
        <v>0</v>
      </c>
      <c r="R175" s="123">
        <f>IFERROR(VLOOKUP(B175,'[1]Risultati 2007'!$B$86:$G$147, 4, FALSE),0)</f>
        <v>0</v>
      </c>
      <c r="S175" s="123">
        <f>IFERROR(VLOOKUP(B175,'[1]Risultati 2008'!$C$81:$G$142, 4, FALSE), 0)</f>
        <v>0</v>
      </c>
      <c r="T175" s="123">
        <f>IFERROR(VLOOKUP($B175,'[1]Risultati 2009'!$C$81:$G$141, 4, FALSE), 0)</f>
        <v>0</v>
      </c>
      <c r="U175" s="174">
        <f t="shared" si="17"/>
        <v>9</v>
      </c>
      <c r="V175" s="52">
        <f>IFERROR(VLOOKUP(B175,'[1]Risultati 2005'!$B$68:$G$111, 5, FALSE),0)</f>
        <v>0</v>
      </c>
      <c r="W175" s="123">
        <f>IFERROR(VLOOKUP(B175,'[1]Risultati 2006'!$B$75:$G$125, 5, FALSE),0)</f>
        <v>0</v>
      </c>
      <c r="X175" s="123">
        <f>IFERROR(VLOOKUP(B175,'[1]Risultati 2007'!$B$86:$G$147, 5, FALSE),0)</f>
        <v>0</v>
      </c>
      <c r="Y175" s="123">
        <f>IFERROR(VLOOKUP(B175,'[1]Risultati 2008'!$C$81:$G$142, 5, FALSE), 0)</f>
        <v>0</v>
      </c>
      <c r="Z175" s="123">
        <f>IFERROR(VLOOKUP($B175,'[1]Risultati 2009'!$C$81:$G$141, 5, FALSE), 0)</f>
        <v>0</v>
      </c>
      <c r="AA175" s="174">
        <f t="shared" si="18"/>
        <v>9.5555555555555554</v>
      </c>
      <c r="AB175" s="52">
        <f>IFERROR(VLOOKUP(B175,'[1]Risultati 2005'!$B$68:$G$111, 6, FALSE),0)</f>
        <v>0</v>
      </c>
      <c r="AC175" s="123">
        <f>IFERROR(VLOOKUP(B175,'[1]Risultati 2006'!$B$75:$G$125, 6, FALSE),0)</f>
        <v>0</v>
      </c>
      <c r="AD175" s="123">
        <f>IFERROR(VLOOKUP(B175,'[1]Risultati 2007'!$B$86:$G$147, 6, FALSE),0)</f>
        <v>0</v>
      </c>
      <c r="AE175" s="123">
        <f>IFERROR(VLOOKUP(B175,'[1]Risultati 2008'!$C$81:$H$142, 6, FALSE), 0)</f>
        <v>0</v>
      </c>
      <c r="AF175" s="123">
        <f>IFERROR(VLOOKUP($B175,'[1]Risultati 2009'!$C$81:$H$141, 6, FALSE), 0)</f>
        <v>0</v>
      </c>
      <c r="AG175" s="174">
        <f t="shared" si="19"/>
        <v>9.2307692307692299</v>
      </c>
      <c r="AH175" s="123"/>
      <c r="AI175" s="123"/>
      <c r="AJ175" s="123"/>
    </row>
    <row r="176" spans="1:36">
      <c r="A176" s="172" t="str">
        <f t="shared" si="14"/>
        <v xml:space="preserve">Ministero dell'economia e finanze - Area tesoro        </v>
      </c>
      <c r="B176" s="30">
        <f t="shared" si="14"/>
        <v>71</v>
      </c>
      <c r="C176" s="31">
        <f t="shared" si="14"/>
        <v>12795</v>
      </c>
      <c r="D176" s="52">
        <f>IFERROR(VLOOKUP(B176,'[1]Risultati 2005'!$B$68:$G$111, 2, FALSE), 0)</f>
        <v>4.25</v>
      </c>
      <c r="E176" s="123">
        <f>IFERROR(VLOOKUP(B176,'[1]Risultati 2006'!$B$75:$G$125, 2, FALSE),0)</f>
        <v>6.916666666666667</v>
      </c>
      <c r="F176" s="123">
        <f>IFERROR(VLOOKUP(B176,'[1]Risultati 2007'!$B$86:$G$147, 2, FALSE),0)</f>
        <v>7.1707317073170733</v>
      </c>
      <c r="G176" s="123">
        <f>IFERROR(VLOOKUP(B176,'[1]Risultati 2008'!$C$81:$D$137, 2, FALSE),0)</f>
        <v>7.4146341463414638</v>
      </c>
      <c r="H176" s="123">
        <f>IFERROR(VLOOKUP($B176,'[1]Risultati 2009'!$C$81:$G$141,2, FALSE), 0)</f>
        <v>7.6829268292682924</v>
      </c>
      <c r="I176" s="173">
        <f t="shared" si="15"/>
        <v>7.6097560975609753</v>
      </c>
      <c r="J176" s="52">
        <f>IFERROR(VLOOKUP(B176,'[1]Risultati 2005'!$B$68:$G$111, 3, FALSE),0)</f>
        <v>4.833333333333333</v>
      </c>
      <c r="K176" s="123">
        <f>IFERROR(VLOOKUP(B176,'[1]Risultati 2006'!$B$75:$G$125, 3, FALSE),0)</f>
        <v>9.25</v>
      </c>
      <c r="L176" s="123">
        <f>IFERROR(VLOOKUP(B176,'[1]Risultati 2007'!$B$86:$G$147, 3, FALSE), 0)</f>
        <v>7.7</v>
      </c>
      <c r="M176" s="123">
        <f>IFERROR(VLOOKUP(B176,'[1]Risultati 2008'!$C$81:$G$142, 3, FALSE), 0)</f>
        <v>7.7</v>
      </c>
      <c r="N176" s="123">
        <f>IFERROR(VLOOKUP($B176,'[1]Risultati 2009'!$C$81:$G$141, 3, FALSE), 0)</f>
        <v>7.9</v>
      </c>
      <c r="O176" s="174">
        <f t="shared" si="16"/>
        <v>8.1999999999999993</v>
      </c>
      <c r="P176" s="52">
        <f>IFERROR(VLOOKUP(B176,'[1]Risultati 2005'!$B$68:$G$111, 4, FALSE),0)</f>
        <v>6.4285714285714288</v>
      </c>
      <c r="Q176" s="123">
        <f>IFERROR(VLOOKUP(B176,'[1]Risultati 2006'!$B$75:$G$125, 4, FALSE),0)</f>
        <v>9</v>
      </c>
      <c r="R176" s="123">
        <f>IFERROR(VLOOKUP(B176,'[1]Risultati 2007'!$B$86:$G$147, 4, FALSE),0)</f>
        <v>8.2222222222222214</v>
      </c>
      <c r="S176" s="123">
        <f>IFERROR(VLOOKUP(B176,'[1]Risultati 2008'!$C$81:$G$142, 4, FALSE), 0)</f>
        <v>8.2222222222222214</v>
      </c>
      <c r="T176" s="123">
        <f>IFERROR(VLOOKUP($B176,'[1]Risultati 2009'!$C$81:$G$141, 4, FALSE), 0)</f>
        <v>8.4444444444444446</v>
      </c>
      <c r="U176" s="174">
        <f t="shared" si="17"/>
        <v>7.7777777777777777</v>
      </c>
      <c r="V176" s="52">
        <f>IFERROR(VLOOKUP(B176,'[1]Risultati 2005'!$B$68:$G$111, 5, FALSE),0)</f>
        <v>7.5</v>
      </c>
      <c r="W176" s="123">
        <f>IFERROR(VLOOKUP(B176,'[1]Risultati 2006'!$B$75:$G$125, 5, FALSE),0)</f>
        <v>6.333333333333333</v>
      </c>
      <c r="X176" s="123">
        <f>IFERROR(VLOOKUP(B176,'[1]Risultati 2007'!$B$86:$G$147, 5, FALSE),0)</f>
        <v>6.5555555555555554</v>
      </c>
      <c r="Y176" s="123">
        <f>IFERROR(VLOOKUP(B176,'[1]Risultati 2008'!$C$81:$G$142, 5, FALSE), 0)</f>
        <v>6.5555555555555554</v>
      </c>
      <c r="Z176" s="123">
        <f>IFERROR(VLOOKUP($B176,'[1]Risultati 2009'!$C$81:$G$141, 5, FALSE), 0)</f>
        <v>7.333333333333333</v>
      </c>
      <c r="AA176" s="174">
        <f t="shared" si="18"/>
        <v>7.333333333333333</v>
      </c>
      <c r="AB176" s="52">
        <f>IFERROR(VLOOKUP(B176,'[1]Risultati 2005'!$B$68:$G$111, 6, FALSE),0)</f>
        <v>2.1764705882352939</v>
      </c>
      <c r="AC176" s="123">
        <f>IFERROR(VLOOKUP(B176,'[1]Risultati 2006'!$B$75:$G$125, 6, FALSE),0)</f>
        <v>4.9230769230769234</v>
      </c>
      <c r="AD176" s="123">
        <f>IFERROR(VLOOKUP(B176,'[1]Risultati 2007'!$B$86:$G$147, 6, FALSE),0)</f>
        <v>6.4615384615384617</v>
      </c>
      <c r="AE176" s="123">
        <f>IFERROR(VLOOKUP(B176,'[1]Risultati 2008'!$C$81:$H$142, 6, FALSE), 0)</f>
        <v>7.2307692307692308</v>
      </c>
      <c r="AF176" s="123">
        <f>IFERROR(VLOOKUP($B176,'[1]Risultati 2009'!$C$81:$H$141, 6, FALSE), 0)</f>
        <v>7.2307692307692308</v>
      </c>
      <c r="AG176" s="174">
        <f t="shared" si="19"/>
        <v>7.2307692307692308</v>
      </c>
      <c r="AH176" s="123"/>
      <c r="AI176" s="123"/>
      <c r="AJ176" s="123"/>
    </row>
    <row r="177" spans="1:36">
      <c r="A177" s="172" t="str">
        <f t="shared" ref="A177:C192" si="20">A48</f>
        <v xml:space="preserve">Ministero della giustizia                             </v>
      </c>
      <c r="B177" s="30">
        <f t="shared" si="20"/>
        <v>11</v>
      </c>
      <c r="C177" s="31">
        <f t="shared" si="20"/>
        <v>94942</v>
      </c>
      <c r="D177" s="52">
        <f>IFERROR(VLOOKUP(B177,'[1]Risultati 2005'!$B$68:$G$111, 2, FALSE), 0)</f>
        <v>3.55</v>
      </c>
      <c r="E177" s="123">
        <f>IFERROR(VLOOKUP(B177,'[1]Risultati 2006'!$B$75:$G$125, 2, FALSE),0)</f>
        <v>8.3333333333333339</v>
      </c>
      <c r="F177" s="123">
        <f>IFERROR(VLOOKUP(B177,'[1]Risultati 2007'!$B$86:$G$147, 2, FALSE),0)</f>
        <v>8.2439024390243905</v>
      </c>
      <c r="G177" s="123">
        <f>IFERROR(VLOOKUP(B177,'[1]Risultati 2008'!$C$81:$D$137, 2, FALSE),0)</f>
        <v>7.8780487804878048</v>
      </c>
      <c r="H177" s="123">
        <f>IFERROR(VLOOKUP($B177,'[1]Risultati 2009'!$C$81:$G$141,2, FALSE), 0)</f>
        <v>8.536585365853659</v>
      </c>
      <c r="I177" s="173">
        <f t="shared" si="15"/>
        <v>7.7560975609756095</v>
      </c>
      <c r="J177" s="52">
        <f>IFERROR(VLOOKUP(B177,'[1]Risultati 2005'!$B$68:$G$111, 3, FALSE),0)</f>
        <v>3.0833333333333335</v>
      </c>
      <c r="K177" s="123">
        <f>IFERROR(VLOOKUP(B177,'[1]Risultati 2006'!$B$75:$G$125, 3, FALSE),0)</f>
        <v>10</v>
      </c>
      <c r="L177" s="123">
        <f>IFERROR(VLOOKUP(B177,'[1]Risultati 2007'!$B$86:$G$147, 3, FALSE), 0)</f>
        <v>8.9</v>
      </c>
      <c r="M177" s="123">
        <f>IFERROR(VLOOKUP(B177,'[1]Risultati 2008'!$C$81:$G$142, 3, FALSE), 0)</f>
        <v>8.3000000000000007</v>
      </c>
      <c r="N177" s="123">
        <f>IFERROR(VLOOKUP($B177,'[1]Risultati 2009'!$C$81:$G$141, 3, FALSE), 0)</f>
        <v>8.8000000000000007</v>
      </c>
      <c r="O177" s="174">
        <f t="shared" si="16"/>
        <v>8.8000000000000007</v>
      </c>
      <c r="P177" s="52">
        <f>IFERROR(VLOOKUP(B177,'[1]Risultati 2005'!$B$68:$G$111, 4, FALSE),0)</f>
        <v>6.1428571428571432</v>
      </c>
      <c r="Q177" s="123">
        <f>IFERROR(VLOOKUP(B177,'[1]Risultati 2006'!$B$75:$G$125, 4, FALSE),0)</f>
        <v>8.3333333333333339</v>
      </c>
      <c r="R177" s="123">
        <f>IFERROR(VLOOKUP(B177,'[1]Risultati 2007'!$B$86:$G$147, 4, FALSE),0)</f>
        <v>9</v>
      </c>
      <c r="S177" s="123">
        <f>IFERROR(VLOOKUP(B177,'[1]Risultati 2008'!$C$81:$G$142, 4, FALSE), 0)</f>
        <v>8.5555555555555554</v>
      </c>
      <c r="T177" s="123">
        <f>IFERROR(VLOOKUP($B177,'[1]Risultati 2009'!$C$81:$G$141, 4, FALSE), 0)</f>
        <v>9.5555555555555554</v>
      </c>
      <c r="U177" s="174">
        <f t="shared" si="17"/>
        <v>10</v>
      </c>
      <c r="V177" s="52">
        <f>IFERROR(VLOOKUP(B177,'[1]Risultati 2005'!$B$68:$G$111, 5, FALSE),0)</f>
        <v>5</v>
      </c>
      <c r="W177" s="123">
        <f>IFERROR(VLOOKUP(B177,'[1]Risultati 2006'!$B$75:$G$125, 5, FALSE),0)</f>
        <v>8.1111111111111107</v>
      </c>
      <c r="X177" s="123">
        <f>IFERROR(VLOOKUP(B177,'[1]Risultati 2007'!$B$86:$G$147, 5, FALSE),0)</f>
        <v>8</v>
      </c>
      <c r="Y177" s="123">
        <f>IFERROR(VLOOKUP(B177,'[1]Risultati 2008'!$C$81:$G$142, 5, FALSE), 0)</f>
        <v>7.2222222222222223</v>
      </c>
      <c r="Z177" s="123">
        <f>IFERROR(VLOOKUP($B177,'[1]Risultati 2009'!$C$81:$G$141, 5, FALSE), 0)</f>
        <v>8</v>
      </c>
      <c r="AA177" s="174">
        <f t="shared" si="18"/>
        <v>8</v>
      </c>
      <c r="AB177" s="52">
        <f>IFERROR(VLOOKUP(B177,'[1]Risultati 2005'!$B$68:$G$111, 6, FALSE),0)</f>
        <v>2.4705882352941178</v>
      </c>
      <c r="AC177" s="123">
        <f>IFERROR(VLOOKUP(B177,'[1]Risultati 2006'!$B$75:$G$125, 6, FALSE),0)</f>
        <v>7.4615384615384617</v>
      </c>
      <c r="AD177" s="123">
        <f>IFERROR(VLOOKUP(B177,'[1]Risultati 2007'!$B$86:$G$147, 6, FALSE),0)</f>
        <v>7.384615384615385</v>
      </c>
      <c r="AE177" s="123">
        <f>IFERROR(VLOOKUP(B177,'[1]Risultati 2008'!$C$81:$H$142, 6, FALSE), 0)</f>
        <v>7.5384615384615383</v>
      </c>
      <c r="AF177" s="123">
        <f>IFERROR(VLOOKUP($B177,'[1]Risultati 2009'!$C$81:$H$141, 6, FALSE), 0)</f>
        <v>8</v>
      </c>
      <c r="AG177" s="174">
        <f t="shared" si="19"/>
        <v>5.2307692307692308</v>
      </c>
      <c r="AH177" s="123"/>
      <c r="AI177" s="123"/>
      <c r="AJ177" s="123"/>
    </row>
    <row r="178" spans="1:36">
      <c r="A178" s="172" t="str">
        <f t="shared" si="20"/>
        <v xml:space="preserve">Ministero dell'interno                                                                              </v>
      </c>
      <c r="B178" s="30">
        <f t="shared" si="20"/>
        <v>110</v>
      </c>
      <c r="C178" s="31">
        <f t="shared" si="20"/>
        <v>165702</v>
      </c>
      <c r="D178" s="52">
        <f>IFERROR(VLOOKUP(B178,'[1]Risultati 2005'!$B$68:$G$111, 2, FALSE), 0)</f>
        <v>0</v>
      </c>
      <c r="E178" s="123">
        <f>IFERROR(VLOOKUP(B178,'[1]Risultati 2006'!$B$75:$G$125, 2, FALSE),0)</f>
        <v>8.9722222222222214</v>
      </c>
      <c r="F178" s="123">
        <f>IFERROR(VLOOKUP(B178,'[1]Risultati 2007'!$B$86:$G$147, 2, FALSE),0)</f>
        <v>8.7317073170731714</v>
      </c>
      <c r="G178" s="123">
        <f>IFERROR(VLOOKUP(B178,'[1]Risultati 2008'!$C$81:$D$137, 2, FALSE),0)</f>
        <v>0</v>
      </c>
      <c r="H178" s="123">
        <f>IFERROR(VLOOKUP($B178,'[1]Risultati 2009'!$C$81:$G$141,2, FALSE), 0)</f>
        <v>9.1707317073170724</v>
      </c>
      <c r="I178" s="173">
        <f t="shared" si="15"/>
        <v>9.3658536585365848</v>
      </c>
      <c r="J178" s="52">
        <f>IFERROR(VLOOKUP(B178,'[1]Risultati 2005'!$B$68:$G$111, 3, FALSE),0)</f>
        <v>0</v>
      </c>
      <c r="K178" s="123">
        <f>IFERROR(VLOOKUP(B178,'[1]Risultati 2006'!$B$75:$G$125, 3, FALSE),0)</f>
        <v>10</v>
      </c>
      <c r="L178" s="123">
        <f>IFERROR(VLOOKUP(B178,'[1]Risultati 2007'!$B$86:$G$147, 3, FALSE), 0)</f>
        <v>8.8000000000000007</v>
      </c>
      <c r="M178" s="123">
        <f>IFERROR(VLOOKUP(B178,'[1]Risultati 2008'!$C$81:$G$142, 3, FALSE), 0)</f>
        <v>0</v>
      </c>
      <c r="N178" s="123">
        <f>IFERROR(VLOOKUP($B178,'[1]Risultati 2009'!$C$81:$G$141, 3, FALSE), 0)</f>
        <v>9.6</v>
      </c>
      <c r="O178" s="174">
        <f t="shared" si="16"/>
        <v>9.1999999999999993</v>
      </c>
      <c r="P178" s="52">
        <f>IFERROR(VLOOKUP(B178,'[1]Risultati 2005'!$B$68:$G$111, 4, FALSE),0)</f>
        <v>0</v>
      </c>
      <c r="Q178" s="123">
        <f>IFERROR(VLOOKUP(B178,'[1]Risultati 2006'!$B$75:$G$125, 4, FALSE),0)</f>
        <v>9.3333333333333339</v>
      </c>
      <c r="R178" s="123">
        <f>IFERROR(VLOOKUP(B178,'[1]Risultati 2007'!$B$86:$G$147, 4, FALSE),0)</f>
        <v>9.3333333333333339</v>
      </c>
      <c r="S178" s="123">
        <f>IFERROR(VLOOKUP(B178,'[1]Risultati 2008'!$C$81:$G$142, 4, FALSE), 0)</f>
        <v>0</v>
      </c>
      <c r="T178" s="123">
        <f>IFERROR(VLOOKUP($B178,'[1]Risultati 2009'!$C$81:$G$141, 4, FALSE), 0)</f>
        <v>10</v>
      </c>
      <c r="U178" s="174">
        <f t="shared" si="17"/>
        <v>9.5555555555555554</v>
      </c>
      <c r="V178" s="52">
        <f>IFERROR(VLOOKUP(B178,'[1]Risultati 2005'!$B$68:$G$111, 5, FALSE),0)</f>
        <v>0</v>
      </c>
      <c r="W178" s="123">
        <f>IFERROR(VLOOKUP(B178,'[1]Risultati 2006'!$B$75:$G$125, 5, FALSE),0)</f>
        <v>7.8888888888888893</v>
      </c>
      <c r="X178" s="123">
        <f>IFERROR(VLOOKUP(B178,'[1]Risultati 2007'!$B$86:$G$147, 5, FALSE),0)</f>
        <v>9.1111111111111107</v>
      </c>
      <c r="Y178" s="123">
        <f>IFERROR(VLOOKUP(B178,'[1]Risultati 2008'!$C$81:$G$142, 5, FALSE), 0)</f>
        <v>0</v>
      </c>
      <c r="Z178" s="123">
        <f>IFERROR(VLOOKUP($B178,'[1]Risultati 2009'!$C$81:$G$141, 5, FALSE), 0)</f>
        <v>8.6666666666666661</v>
      </c>
      <c r="AA178" s="174">
        <f t="shared" si="18"/>
        <v>9.1111111111111107</v>
      </c>
      <c r="AB178" s="52">
        <f>IFERROR(VLOOKUP(B178,'[1]Risultati 2005'!$B$68:$G$111, 6, FALSE),0)</f>
        <v>0</v>
      </c>
      <c r="AC178" s="123">
        <f>IFERROR(VLOOKUP(B178,'[1]Risultati 2006'!$B$75:$G$125, 6, FALSE),0)</f>
        <v>8.9230769230769234</v>
      </c>
      <c r="AD178" s="123">
        <f>IFERROR(VLOOKUP(B178,'[1]Risultati 2007'!$B$86:$G$147, 6, FALSE),0)</f>
        <v>8</v>
      </c>
      <c r="AE178" s="123">
        <f>IFERROR(VLOOKUP(B178,'[1]Risultati 2008'!$C$81:$H$142, 6, FALSE), 0)</f>
        <v>0</v>
      </c>
      <c r="AF178" s="123">
        <f>IFERROR(VLOOKUP($B178,'[1]Risultati 2009'!$C$81:$H$141, 6, FALSE), 0)</f>
        <v>8.615384615384615</v>
      </c>
      <c r="AG178" s="174">
        <f t="shared" si="19"/>
        <v>9.5384615384615383</v>
      </c>
      <c r="AH178" s="123"/>
      <c r="AI178" s="123"/>
      <c r="AJ178" s="123"/>
    </row>
    <row r="179" spans="1:36">
      <c r="A179" s="172" t="str">
        <f t="shared" si="20"/>
        <v>Ministero dell'interno - Affari Interni e Territoriali - Demografici</v>
      </c>
      <c r="B179" s="30">
        <f t="shared" si="20"/>
        <v>703</v>
      </c>
      <c r="C179" s="31">
        <f t="shared" si="20"/>
        <v>1000</v>
      </c>
      <c r="D179" s="52">
        <f>IFERROR(VLOOKUP(B179,'[1]Risultati 2005'!$B$68:$G$111, 2, FALSE), 0)</f>
        <v>6.25</v>
      </c>
      <c r="E179" s="123">
        <f>IFERROR(VLOOKUP(B179,'[1]Risultati 2006'!$B$75:$G$125, 2, FALSE),0)</f>
        <v>0</v>
      </c>
      <c r="F179" s="123">
        <f>IFERROR(VLOOKUP(B179,'[1]Risultati 2007'!$B$86:$G$147, 2, FALSE),0)</f>
        <v>6.3902439024390247</v>
      </c>
      <c r="G179" s="123">
        <f>IFERROR(VLOOKUP(B179,'[1]Risultati 2008'!$C$81:$D$137, 2, FALSE),0)</f>
        <v>7.6341463414634143</v>
      </c>
      <c r="H179" s="123">
        <f>IFERROR(VLOOKUP($B179,'[1]Risultati 2009'!$C$81:$G$141,2, FALSE), 0)</f>
        <v>4.5121951219512191</v>
      </c>
      <c r="I179" s="173">
        <f t="shared" si="15"/>
        <v>5.8780487804878048</v>
      </c>
      <c r="J179" s="52">
        <f>IFERROR(VLOOKUP(B179,'[1]Risultati 2005'!$B$68:$G$111, 3, FALSE),0)</f>
        <v>6.833333333333333</v>
      </c>
      <c r="K179" s="123">
        <f>IFERROR(VLOOKUP(B179,'[1]Risultati 2006'!$B$75:$G$125, 3, FALSE),0)</f>
        <v>0</v>
      </c>
      <c r="L179" s="123">
        <f>IFERROR(VLOOKUP(B179,'[1]Risultati 2007'!$B$86:$G$147, 3, FALSE), 0)</f>
        <v>4.8</v>
      </c>
      <c r="M179" s="123">
        <f>IFERROR(VLOOKUP(B179,'[1]Risultati 2008'!$C$81:$G$142, 3, FALSE), 0)</f>
        <v>8.1</v>
      </c>
      <c r="N179" s="123">
        <f>IFERROR(VLOOKUP($B179,'[1]Risultati 2009'!$C$81:$G$141, 3, FALSE), 0)</f>
        <v>5.8</v>
      </c>
      <c r="O179" s="174">
        <f t="shared" si="16"/>
        <v>6.2</v>
      </c>
      <c r="P179" s="52">
        <f>IFERROR(VLOOKUP(B179,'[1]Risultati 2005'!$B$68:$G$111, 4, FALSE),0)</f>
        <v>5.8571428571428568</v>
      </c>
      <c r="Q179" s="123">
        <f>IFERROR(VLOOKUP(B179,'[1]Risultati 2006'!$B$75:$G$125, 4, FALSE),0)</f>
        <v>0</v>
      </c>
      <c r="R179" s="123">
        <f>IFERROR(VLOOKUP(B179,'[1]Risultati 2007'!$B$86:$G$147, 4, FALSE),0)</f>
        <v>9.1111111111111107</v>
      </c>
      <c r="S179" s="123">
        <f>IFERROR(VLOOKUP(B179,'[1]Risultati 2008'!$C$81:$G$142, 4, FALSE), 0)</f>
        <v>9.1111111111111107</v>
      </c>
      <c r="T179" s="123">
        <f>IFERROR(VLOOKUP($B179,'[1]Risultati 2009'!$C$81:$G$141, 4, FALSE), 0)</f>
        <v>7</v>
      </c>
      <c r="U179" s="174">
        <f t="shared" si="17"/>
        <v>7.4444444444444446</v>
      </c>
      <c r="V179" s="52">
        <f>IFERROR(VLOOKUP(B179,'[1]Risultati 2005'!$B$68:$G$111, 5, FALSE),0)</f>
        <v>2.5</v>
      </c>
      <c r="W179" s="123">
        <f>IFERROR(VLOOKUP(B179,'[1]Risultati 2006'!$B$75:$G$125, 5, FALSE),0)</f>
        <v>0</v>
      </c>
      <c r="X179" s="123">
        <f>IFERROR(VLOOKUP(B179,'[1]Risultati 2007'!$B$86:$G$147, 5, FALSE),0)</f>
        <v>5.7777777777777777</v>
      </c>
      <c r="Y179" s="123">
        <f>IFERROR(VLOOKUP(B179,'[1]Risultati 2008'!$C$81:$G$142, 5, FALSE), 0)</f>
        <v>6.666666666666667</v>
      </c>
      <c r="Z179" s="123">
        <f>IFERROR(VLOOKUP($B179,'[1]Risultati 2009'!$C$81:$G$141, 5, FALSE), 0)</f>
        <v>4</v>
      </c>
      <c r="AA179" s="174">
        <f t="shared" si="18"/>
        <v>6.2222222222222223</v>
      </c>
      <c r="AB179" s="52">
        <f>IFERROR(VLOOKUP(B179,'[1]Risultati 2005'!$B$68:$G$111, 6, FALSE),0)</f>
        <v>6.882352941176471</v>
      </c>
      <c r="AC179" s="123">
        <f>IFERROR(VLOOKUP(B179,'[1]Risultati 2006'!$B$75:$G$125, 6, FALSE),0)</f>
        <v>0</v>
      </c>
      <c r="AD179" s="123">
        <f>IFERROR(VLOOKUP(B179,'[1]Risultati 2007'!$B$86:$G$147, 6, FALSE),0)</f>
        <v>6.1538461538461542</v>
      </c>
      <c r="AE179" s="123">
        <f>IFERROR(VLOOKUP(B179,'[1]Risultati 2008'!$C$81:$H$142, 6, FALSE), 0)</f>
        <v>6.9230769230769234</v>
      </c>
      <c r="AF179" s="123">
        <f>IFERROR(VLOOKUP($B179,'[1]Risultati 2009'!$C$81:$H$141, 6, FALSE), 0)</f>
        <v>2.1538461538461537</v>
      </c>
      <c r="AG179" s="174">
        <f t="shared" si="19"/>
        <v>4.3076923076923075</v>
      </c>
      <c r="AH179" s="123"/>
      <c r="AI179" s="123"/>
      <c r="AJ179" s="123"/>
    </row>
    <row r="180" spans="1:36">
      <c r="A180" s="172" t="str">
        <f t="shared" si="20"/>
        <v>Ministero dell'interno - Affari Interni e Territoriali - Elettorale</v>
      </c>
      <c r="B180" s="30">
        <f t="shared" si="20"/>
        <v>707</v>
      </c>
      <c r="C180" s="31">
        <f t="shared" si="20"/>
        <v>1000</v>
      </c>
      <c r="D180" s="52">
        <f>IFERROR(VLOOKUP(B180,'[1]Risultati 2005'!$B$68:$G$111, 2, FALSE), 0)</f>
        <v>4.5250000000000004</v>
      </c>
      <c r="E180" s="123">
        <f>IFERROR(VLOOKUP(B180,'[1]Risultati 2006'!$B$75:$G$125, 2, FALSE),0)</f>
        <v>0</v>
      </c>
      <c r="F180" s="123">
        <f>IFERROR(VLOOKUP(B180,'[1]Risultati 2007'!$B$86:$G$147, 2, FALSE),0)</f>
        <v>5.8048780487804876</v>
      </c>
      <c r="G180" s="123">
        <f>IFERROR(VLOOKUP(B180,'[1]Risultati 2008'!$C$81:$D$137, 2, FALSE),0)</f>
        <v>7.2195121951219514</v>
      </c>
      <c r="H180" s="123">
        <f>IFERROR(VLOOKUP($B180,'[1]Risultati 2009'!$C$81:$G$141,2, FALSE), 0)</f>
        <v>0</v>
      </c>
      <c r="I180" s="173">
        <f t="shared" si="15"/>
        <v>8.8780487804878057</v>
      </c>
      <c r="J180" s="52">
        <f>IFERROR(VLOOKUP(B180,'[1]Risultati 2005'!$B$68:$G$111, 3, FALSE),0)</f>
        <v>4.916666666666667</v>
      </c>
      <c r="K180" s="123">
        <f>IFERROR(VLOOKUP(B180,'[1]Risultati 2006'!$B$75:$G$125, 3, FALSE),0)</f>
        <v>0</v>
      </c>
      <c r="L180" s="123">
        <f>IFERROR(VLOOKUP(B180,'[1]Risultati 2007'!$B$86:$G$147, 3, FALSE), 0)</f>
        <v>4.8</v>
      </c>
      <c r="M180" s="123">
        <f>IFERROR(VLOOKUP(B180,'[1]Risultati 2008'!$C$81:$G$142, 3, FALSE), 0)</f>
        <v>6.6</v>
      </c>
      <c r="N180" s="123">
        <f>IFERROR(VLOOKUP($B180,'[1]Risultati 2009'!$C$81:$G$141, 3, FALSE), 0)</f>
        <v>0</v>
      </c>
      <c r="O180" s="174">
        <f t="shared" si="16"/>
        <v>8.1999999999999993</v>
      </c>
      <c r="P180" s="52">
        <f>IFERROR(VLOOKUP(B180,'[1]Risultati 2005'!$B$68:$G$111, 4, FALSE),0)</f>
        <v>5.8571428571428568</v>
      </c>
      <c r="Q180" s="123">
        <f>IFERROR(VLOOKUP(B180,'[1]Risultati 2006'!$B$75:$G$125, 4, FALSE),0)</f>
        <v>0</v>
      </c>
      <c r="R180" s="123">
        <f>IFERROR(VLOOKUP(B180,'[1]Risultati 2007'!$B$86:$G$147, 4, FALSE),0)</f>
        <v>6.4444444444444446</v>
      </c>
      <c r="S180" s="123">
        <f>IFERROR(VLOOKUP(B180,'[1]Risultati 2008'!$C$81:$G$142, 4, FALSE), 0)</f>
        <v>8.4444444444444446</v>
      </c>
      <c r="T180" s="123">
        <f>IFERROR(VLOOKUP($B180,'[1]Risultati 2009'!$C$81:$G$141, 4, FALSE), 0)</f>
        <v>0</v>
      </c>
      <c r="U180" s="174">
        <f t="shared" si="17"/>
        <v>9.5555555555555554</v>
      </c>
      <c r="V180" s="52">
        <f>IFERROR(VLOOKUP(B180,'[1]Risultati 2005'!$B$68:$G$111, 5, FALSE),0)</f>
        <v>5</v>
      </c>
      <c r="W180" s="123">
        <f>IFERROR(VLOOKUP(B180,'[1]Risultati 2006'!$B$75:$G$125, 5, FALSE),0)</f>
        <v>0</v>
      </c>
      <c r="X180" s="123">
        <f>IFERROR(VLOOKUP(B180,'[1]Risultati 2007'!$B$86:$G$147, 5, FALSE),0)</f>
        <v>6.666666666666667</v>
      </c>
      <c r="Y180" s="123">
        <f>IFERROR(VLOOKUP(B180,'[1]Risultati 2008'!$C$81:$G$142, 5, FALSE), 0)</f>
        <v>7.333333333333333</v>
      </c>
      <c r="Z180" s="123">
        <f>IFERROR(VLOOKUP($B180,'[1]Risultati 2009'!$C$81:$G$141, 5, FALSE), 0)</f>
        <v>0</v>
      </c>
      <c r="AA180" s="174">
        <f t="shared" si="18"/>
        <v>8</v>
      </c>
      <c r="AB180" s="52">
        <f>IFERROR(VLOOKUP(B180,'[1]Risultati 2005'!$B$68:$G$111, 6, FALSE),0)</f>
        <v>3.5882352941176472</v>
      </c>
      <c r="AC180" s="123">
        <f>IFERROR(VLOOKUP(B180,'[1]Risultati 2006'!$B$75:$G$125, 6, FALSE),0)</f>
        <v>0</v>
      </c>
      <c r="AD180" s="123">
        <f>IFERROR(VLOOKUP(B180,'[1]Risultati 2007'!$B$86:$G$147, 6, FALSE),0)</f>
        <v>5.5384615384615383</v>
      </c>
      <c r="AE180" s="123">
        <f>IFERROR(VLOOKUP(B180,'[1]Risultati 2008'!$C$81:$H$142, 6, FALSE), 0)</f>
        <v>6.7692307692307692</v>
      </c>
      <c r="AF180" s="123">
        <f>IFERROR(VLOOKUP($B180,'[1]Risultati 2009'!$C$81:$H$141, 6, FALSE), 0)</f>
        <v>0</v>
      </c>
      <c r="AG180" s="174">
        <f t="shared" si="19"/>
        <v>9.5384615384615383</v>
      </c>
      <c r="AH180" s="123"/>
      <c r="AI180" s="123"/>
      <c r="AJ180" s="123"/>
    </row>
    <row r="181" spans="1:36">
      <c r="A181" s="172" t="str">
        <f t="shared" si="20"/>
        <v>Ministero dell'interno - Politiche Personale</v>
      </c>
      <c r="B181" s="30">
        <f t="shared" si="20"/>
        <v>712</v>
      </c>
      <c r="C181" s="31">
        <f t="shared" si="20"/>
        <v>1000</v>
      </c>
      <c r="D181" s="52">
        <f>IFERROR(VLOOKUP(B181,'[1]Risultati 2005'!$B$68:$G$111, 2, FALSE), 0)</f>
        <v>0</v>
      </c>
      <c r="E181" s="123">
        <f>IFERROR(VLOOKUP(B181,'[1]Risultati 2006'!$B$75:$G$125, 2, FALSE),0)</f>
        <v>0</v>
      </c>
      <c r="F181" s="123">
        <f>IFERROR(VLOOKUP(B181,'[1]Risultati 2007'!$B$86:$G$147, 2, FALSE),0)</f>
        <v>0</v>
      </c>
      <c r="G181" s="123">
        <f>IFERROR(VLOOKUP(B181,'[1]Risultati 2008'!$C$81:$D$137, 2, FALSE),0)</f>
        <v>0</v>
      </c>
      <c r="H181" s="123">
        <f>IFERROR(VLOOKUP($B181,'[1]Risultati 2009'!$C$81:$G$141,2, FALSE), 0)</f>
        <v>0</v>
      </c>
      <c r="I181" s="173">
        <f t="shared" si="15"/>
        <v>6.6829268292682924</v>
      </c>
      <c r="J181" s="52">
        <f>IFERROR(VLOOKUP(B181,'[1]Risultati 2005'!$B$68:$G$111, 3, FALSE),0)</f>
        <v>0</v>
      </c>
      <c r="K181" s="123">
        <f>IFERROR(VLOOKUP(B181,'[1]Risultati 2006'!$B$75:$G$125, 3, FALSE),0)</f>
        <v>0</v>
      </c>
      <c r="L181" s="123">
        <f>IFERROR(VLOOKUP(B181,'[1]Risultati 2007'!$B$86:$G$147, 3, FALSE), 0)</f>
        <v>0</v>
      </c>
      <c r="M181" s="123">
        <f>IFERROR(VLOOKUP(B181,'[1]Risultati 2008'!$C$81:$G$142, 3, FALSE), 0)</f>
        <v>0</v>
      </c>
      <c r="N181" s="123">
        <f>IFERROR(VLOOKUP($B181,'[1]Risultati 2009'!$C$81:$G$141, 3, FALSE), 0)</f>
        <v>0</v>
      </c>
      <c r="O181" s="174">
        <f t="shared" si="16"/>
        <v>8.6</v>
      </c>
      <c r="P181" s="52">
        <f>IFERROR(VLOOKUP(B181,'[1]Risultati 2005'!$B$68:$G$111, 4, FALSE),0)</f>
        <v>0</v>
      </c>
      <c r="Q181" s="123">
        <f>IFERROR(VLOOKUP(B181,'[1]Risultati 2006'!$B$75:$G$125, 4, FALSE),0)</f>
        <v>0</v>
      </c>
      <c r="R181" s="123">
        <f>IFERROR(VLOOKUP(B181,'[1]Risultati 2007'!$B$86:$G$147, 4, FALSE),0)</f>
        <v>0</v>
      </c>
      <c r="S181" s="123">
        <f>IFERROR(VLOOKUP(B181,'[1]Risultati 2008'!$C$81:$G$142, 4, FALSE), 0)</f>
        <v>0</v>
      </c>
      <c r="T181" s="123">
        <f>IFERROR(VLOOKUP($B181,'[1]Risultati 2009'!$C$81:$G$141, 4, FALSE), 0)</f>
        <v>0</v>
      </c>
      <c r="U181" s="174">
        <f t="shared" si="17"/>
        <v>9.5555555555555554</v>
      </c>
      <c r="V181" s="52">
        <f>IFERROR(VLOOKUP(B181,'[1]Risultati 2005'!$B$68:$G$111, 5, FALSE),0)</f>
        <v>0</v>
      </c>
      <c r="W181" s="123">
        <f>IFERROR(VLOOKUP(B181,'[1]Risultati 2006'!$B$75:$G$125, 5, FALSE),0)</f>
        <v>0</v>
      </c>
      <c r="X181" s="123">
        <f>IFERROR(VLOOKUP(B181,'[1]Risultati 2007'!$B$86:$G$147, 5, FALSE),0)</f>
        <v>0</v>
      </c>
      <c r="Y181" s="123">
        <f>IFERROR(VLOOKUP(B181,'[1]Risultati 2008'!$C$81:$G$142, 5, FALSE), 0)</f>
        <v>0</v>
      </c>
      <c r="Z181" s="123">
        <f>IFERROR(VLOOKUP($B181,'[1]Risultati 2009'!$C$81:$G$141, 5, FALSE), 0)</f>
        <v>0</v>
      </c>
      <c r="AA181" s="174">
        <f t="shared" si="18"/>
        <v>5.7777777777777777</v>
      </c>
      <c r="AB181" s="52">
        <f>IFERROR(VLOOKUP(B181,'[1]Risultati 2005'!$B$68:$G$111, 6, FALSE),0)</f>
        <v>0</v>
      </c>
      <c r="AC181" s="123">
        <f>IFERROR(VLOOKUP(B181,'[1]Risultati 2006'!$B$75:$G$125, 6, FALSE),0)</f>
        <v>0</v>
      </c>
      <c r="AD181" s="123">
        <f>IFERROR(VLOOKUP(B181,'[1]Risultati 2007'!$B$86:$G$147, 6, FALSE),0)</f>
        <v>0</v>
      </c>
      <c r="AE181" s="123">
        <f>IFERROR(VLOOKUP(B181,'[1]Risultati 2008'!$C$81:$H$142, 6, FALSE), 0)</f>
        <v>0</v>
      </c>
      <c r="AF181" s="123">
        <f>IFERROR(VLOOKUP($B181,'[1]Risultati 2009'!$C$81:$H$141, 6, FALSE), 0)</f>
        <v>0</v>
      </c>
      <c r="AG181" s="174">
        <f t="shared" si="19"/>
        <v>3.8461538461538463</v>
      </c>
      <c r="AH181" s="123"/>
      <c r="AI181" s="123"/>
      <c r="AJ181" s="123"/>
    </row>
    <row r="182" spans="1:36">
      <c r="A182" s="172" t="str">
        <f t="shared" si="20"/>
        <v>Ministero dell'interno - Libertà Civili e Immigrazione</v>
      </c>
      <c r="B182" s="30">
        <f t="shared" si="20"/>
        <v>705</v>
      </c>
      <c r="C182" s="31">
        <f t="shared" si="20"/>
        <v>1000</v>
      </c>
      <c r="D182" s="52">
        <f>IFERROR(VLOOKUP(B182,'[1]Risultati 2005'!$B$68:$G$111, 2, FALSE), 0)</f>
        <v>7.05</v>
      </c>
      <c r="E182" s="123">
        <f>IFERROR(VLOOKUP(B182,'[1]Risultati 2006'!$B$75:$G$125, 2, FALSE),0)</f>
        <v>0</v>
      </c>
      <c r="F182" s="123">
        <f>IFERROR(VLOOKUP(B182,'[1]Risultati 2007'!$B$86:$G$147, 2, FALSE),0)</f>
        <v>8.2195121951219505</v>
      </c>
      <c r="G182" s="123">
        <f>IFERROR(VLOOKUP(B182,'[1]Risultati 2008'!$C$81:$D$137, 2, FALSE),0)</f>
        <v>6.4146341463414638</v>
      </c>
      <c r="H182" s="123">
        <f>IFERROR(VLOOKUP($B182,'[1]Risultati 2009'!$C$81:$G$141,2, FALSE), 0)</f>
        <v>0</v>
      </c>
      <c r="I182" s="173">
        <f t="shared" si="15"/>
        <v>7.3902439024390247</v>
      </c>
      <c r="J182" s="52">
        <f>IFERROR(VLOOKUP(B182,'[1]Risultati 2005'!$B$68:$G$111, 3, FALSE),0)</f>
        <v>7.666666666666667</v>
      </c>
      <c r="K182" s="123">
        <f>IFERROR(VLOOKUP(B182,'[1]Risultati 2006'!$B$75:$G$125, 3, FALSE),0)</f>
        <v>0</v>
      </c>
      <c r="L182" s="123">
        <f>IFERROR(VLOOKUP(B182,'[1]Risultati 2007'!$B$86:$G$147, 3, FALSE), 0)</f>
        <v>8</v>
      </c>
      <c r="M182" s="123">
        <f>IFERROR(VLOOKUP(B182,'[1]Risultati 2008'!$C$81:$G$142, 3, FALSE), 0)</f>
        <v>5.4</v>
      </c>
      <c r="N182" s="123">
        <f>IFERROR(VLOOKUP($B182,'[1]Risultati 2009'!$C$81:$G$141, 3, FALSE), 0)</f>
        <v>0</v>
      </c>
      <c r="O182" s="174">
        <f t="shared" si="16"/>
        <v>8.6</v>
      </c>
      <c r="P182" s="52">
        <f>IFERROR(VLOOKUP(B182,'[1]Risultati 2005'!$B$68:$G$111, 4, FALSE),0)</f>
        <v>7.1428571428571432</v>
      </c>
      <c r="Q182" s="123">
        <f>IFERROR(VLOOKUP(B182,'[1]Risultati 2006'!$B$75:$G$125, 4, FALSE),0)</f>
        <v>0</v>
      </c>
      <c r="R182" s="123">
        <f>IFERROR(VLOOKUP(B182,'[1]Risultati 2007'!$B$86:$G$147, 4, FALSE),0)</f>
        <v>7.666666666666667</v>
      </c>
      <c r="S182" s="123">
        <f>IFERROR(VLOOKUP(B182,'[1]Risultati 2008'!$C$81:$G$142, 4, FALSE), 0)</f>
        <v>7.8888888888888893</v>
      </c>
      <c r="T182" s="123">
        <f>IFERROR(VLOOKUP($B182,'[1]Risultati 2009'!$C$81:$G$141, 4, FALSE), 0)</f>
        <v>0</v>
      </c>
      <c r="U182" s="174">
        <f t="shared" si="17"/>
        <v>6.7777777777777777</v>
      </c>
      <c r="V182" s="52">
        <f>IFERROR(VLOOKUP(B182,'[1]Risultati 2005'!$B$68:$G$111, 5, FALSE),0)</f>
        <v>10</v>
      </c>
      <c r="W182" s="123">
        <f>IFERROR(VLOOKUP(B182,'[1]Risultati 2006'!$B$75:$G$125, 5, FALSE),0)</f>
        <v>0</v>
      </c>
      <c r="X182" s="123">
        <f>IFERROR(VLOOKUP(B182,'[1]Risultati 2007'!$B$86:$G$147, 5, FALSE),0)</f>
        <v>10</v>
      </c>
      <c r="Y182" s="123">
        <f>IFERROR(VLOOKUP(B182,'[1]Risultati 2008'!$C$81:$G$142, 5, FALSE), 0)</f>
        <v>7.333333333333333</v>
      </c>
      <c r="Z182" s="123">
        <f>IFERROR(VLOOKUP($B182,'[1]Risultati 2009'!$C$81:$G$141, 5, FALSE), 0)</f>
        <v>0</v>
      </c>
      <c r="AA182" s="174">
        <f t="shared" si="18"/>
        <v>5.7777777777777777</v>
      </c>
      <c r="AB182" s="52">
        <f>IFERROR(VLOOKUP(B182,'[1]Risultati 2005'!$B$68:$G$111, 6, FALSE),0)</f>
        <v>5.882352941176471</v>
      </c>
      <c r="AC182" s="123">
        <f>IFERROR(VLOOKUP(B182,'[1]Risultati 2006'!$B$75:$G$125, 6, FALSE),0)</f>
        <v>0</v>
      </c>
      <c r="AD182" s="123">
        <f>IFERROR(VLOOKUP(B182,'[1]Risultati 2007'!$B$86:$G$147, 6, FALSE),0)</f>
        <v>7.5384615384615383</v>
      </c>
      <c r="AE182" s="123">
        <f>IFERROR(VLOOKUP(B182,'[1]Risultati 2008'!$C$81:$H$142, 6, FALSE), 0)</f>
        <v>5.5384615384615383</v>
      </c>
      <c r="AF182" s="123">
        <f>IFERROR(VLOOKUP($B182,'[1]Risultati 2009'!$C$81:$H$141, 6, FALSE), 0)</f>
        <v>0</v>
      </c>
      <c r="AG182" s="174">
        <f t="shared" si="19"/>
        <v>8</v>
      </c>
      <c r="AH182" s="123"/>
      <c r="AI182" s="123"/>
      <c r="AJ182" s="123"/>
    </row>
    <row r="183" spans="1:36">
      <c r="A183" s="172" t="str">
        <f t="shared" si="20"/>
        <v>Ministero dell'interno - Vigili del  Fuoco</v>
      </c>
      <c r="B183" s="30">
        <f t="shared" si="20"/>
        <v>711</v>
      </c>
      <c r="C183" s="31">
        <f t="shared" si="20"/>
        <v>1000</v>
      </c>
      <c r="D183" s="52">
        <f>IFERROR(VLOOKUP(B183,'[1]Risultati 2005'!$B$68:$G$111, 2, FALSE), 0)</f>
        <v>4.45</v>
      </c>
      <c r="E183" s="123">
        <f>IFERROR(VLOOKUP(B183,'[1]Risultati 2006'!$B$75:$G$125, 2, FALSE),0)</f>
        <v>0</v>
      </c>
      <c r="F183" s="123">
        <f>IFERROR(VLOOKUP(B183,'[1]Risultati 2007'!$B$86:$G$147, 2, FALSE),0)</f>
        <v>5</v>
      </c>
      <c r="G183" s="123">
        <f>IFERROR(VLOOKUP(B183,'[1]Risultati 2008'!$C$81:$D$137, 2, FALSE),0)</f>
        <v>4.8536585365853657</v>
      </c>
      <c r="H183" s="123">
        <f>IFERROR(VLOOKUP($B183,'[1]Risultati 2009'!$C$81:$G$141,2, FALSE), 0)</f>
        <v>0</v>
      </c>
      <c r="I183" s="173">
        <f t="shared" si="15"/>
        <v>8.4390243902439028</v>
      </c>
      <c r="J183" s="52">
        <f>IFERROR(VLOOKUP(B183,'[1]Risultati 2005'!$B$68:$G$111, 3, FALSE),0)</f>
        <v>3.9166666666666665</v>
      </c>
      <c r="K183" s="123">
        <f>IFERROR(VLOOKUP(B183,'[1]Risultati 2006'!$B$75:$G$125, 3, FALSE),0)</f>
        <v>0</v>
      </c>
      <c r="L183" s="123">
        <f>IFERROR(VLOOKUP(B183,'[1]Risultati 2007'!$B$86:$G$147, 3, FALSE), 0)</f>
        <v>5</v>
      </c>
      <c r="M183" s="123">
        <f>IFERROR(VLOOKUP(B183,'[1]Risultati 2008'!$C$81:$G$142, 3, FALSE), 0)</f>
        <v>4.8</v>
      </c>
      <c r="N183" s="123">
        <f>IFERROR(VLOOKUP($B183,'[1]Risultati 2009'!$C$81:$G$141, 3, FALSE), 0)</f>
        <v>0</v>
      </c>
      <c r="O183" s="174">
        <f t="shared" si="16"/>
        <v>8.3000000000000007</v>
      </c>
      <c r="P183" s="52">
        <f>IFERROR(VLOOKUP(B183,'[1]Risultati 2005'!$B$68:$G$111, 4, FALSE),0)</f>
        <v>7.2857142857142856</v>
      </c>
      <c r="Q183" s="123">
        <f>IFERROR(VLOOKUP(B183,'[1]Risultati 2006'!$B$75:$G$125, 4, FALSE),0)</f>
        <v>0</v>
      </c>
      <c r="R183" s="123">
        <f>IFERROR(VLOOKUP(B183,'[1]Risultati 2007'!$B$86:$G$147, 4, FALSE),0)</f>
        <v>6.7777777777777777</v>
      </c>
      <c r="S183" s="123">
        <f>IFERROR(VLOOKUP(B183,'[1]Risultati 2008'!$C$81:$G$142, 4, FALSE), 0)</f>
        <v>7.8888888888888893</v>
      </c>
      <c r="T183" s="123">
        <f>IFERROR(VLOOKUP($B183,'[1]Risultati 2009'!$C$81:$G$141, 4, FALSE), 0)</f>
        <v>0</v>
      </c>
      <c r="U183" s="174">
        <f t="shared" si="17"/>
        <v>9</v>
      </c>
      <c r="V183" s="52">
        <f>IFERROR(VLOOKUP(B183,'[1]Risultati 2005'!$B$68:$G$111, 5, FALSE),0)</f>
        <v>5</v>
      </c>
      <c r="W183" s="123">
        <f>IFERROR(VLOOKUP(B183,'[1]Risultati 2006'!$B$75:$G$125, 5, FALSE),0)</f>
        <v>0</v>
      </c>
      <c r="X183" s="123">
        <f>IFERROR(VLOOKUP(B183,'[1]Risultati 2007'!$B$86:$G$147, 5, FALSE),0)</f>
        <v>6.666666666666667</v>
      </c>
      <c r="Y183" s="123">
        <f>IFERROR(VLOOKUP(B183,'[1]Risultati 2008'!$C$81:$G$142, 5, FALSE), 0)</f>
        <v>2.8888888888888888</v>
      </c>
      <c r="Z183" s="123">
        <f>IFERROR(VLOOKUP($B183,'[1]Risultati 2009'!$C$81:$G$141, 5, FALSE), 0)</f>
        <v>0</v>
      </c>
      <c r="AA183" s="174">
        <f t="shared" si="18"/>
        <v>8</v>
      </c>
      <c r="AB183" s="52">
        <f>IFERROR(VLOOKUP(B183,'[1]Risultati 2005'!$B$68:$G$111, 6, FALSE),0)</f>
        <v>3.5294117647058822</v>
      </c>
      <c r="AC183" s="123">
        <f>IFERROR(VLOOKUP(B183,'[1]Risultati 2006'!$B$75:$G$125, 6, FALSE),0)</f>
        <v>0</v>
      </c>
      <c r="AD183" s="123">
        <f>IFERROR(VLOOKUP(B183,'[1]Risultati 2007'!$B$86:$G$147, 6, FALSE),0)</f>
        <v>2.6153846153846154</v>
      </c>
      <c r="AE183" s="123">
        <f>IFERROR(VLOOKUP(B183,'[1]Risultati 2008'!$C$81:$H$142, 6, FALSE), 0)</f>
        <v>4.1538461538461542</v>
      </c>
      <c r="AF183" s="123">
        <f>IFERROR(VLOOKUP($B183,'[1]Risultati 2009'!$C$81:$H$141, 6, FALSE), 0)</f>
        <v>0</v>
      </c>
      <c r="AG183" s="174">
        <f t="shared" si="19"/>
        <v>8.4615384615384617</v>
      </c>
      <c r="AH183" s="123"/>
      <c r="AI183" s="123"/>
      <c r="AJ183" s="123"/>
    </row>
    <row r="184" spans="1:36">
      <c r="A184" s="172" t="str">
        <f t="shared" si="20"/>
        <v>Ministero dell'interno - P.S. CED PS</v>
      </c>
      <c r="B184" s="30">
        <f t="shared" si="20"/>
        <v>710</v>
      </c>
      <c r="C184" s="31">
        <f t="shared" si="20"/>
        <v>1000</v>
      </c>
      <c r="D184" s="52">
        <f>IFERROR(VLOOKUP(B184,'[1]Risultati 2005'!$B$68:$G$111, 2, FALSE), 0)</f>
        <v>6.05</v>
      </c>
      <c r="E184" s="123">
        <f>IFERROR(VLOOKUP(B184,'[1]Risultati 2006'!$B$75:$G$125, 2, FALSE),0)</f>
        <v>0</v>
      </c>
      <c r="F184" s="123">
        <f>IFERROR(VLOOKUP(B184,'[1]Risultati 2007'!$B$86:$G$147, 2, FALSE),0)</f>
        <v>7.9024390243902438</v>
      </c>
      <c r="G184" s="123">
        <f>IFERROR(VLOOKUP(B184,'[1]Risultati 2008'!$C$81:$D$137, 2, FALSE),0)</f>
        <v>8.7317073170731714</v>
      </c>
      <c r="H184" s="123">
        <f>IFERROR(VLOOKUP($B184,'[1]Risultati 2009'!$C$81:$G$141,2, FALSE), 0)</f>
        <v>0</v>
      </c>
      <c r="I184" s="173">
        <f t="shared" si="15"/>
        <v>8.5121951219512191</v>
      </c>
      <c r="J184" s="52">
        <f>IFERROR(VLOOKUP(B184,'[1]Risultati 2005'!$B$68:$G$111, 3, FALSE),0)</f>
        <v>5.5</v>
      </c>
      <c r="K184" s="123">
        <f>IFERROR(VLOOKUP(B184,'[1]Risultati 2006'!$B$75:$G$125, 3, FALSE),0)</f>
        <v>0</v>
      </c>
      <c r="L184" s="123">
        <f>IFERROR(VLOOKUP(B184,'[1]Risultati 2007'!$B$86:$G$147, 3, FALSE), 0)</f>
        <v>9</v>
      </c>
      <c r="M184" s="123">
        <f>IFERROR(VLOOKUP(B184,'[1]Risultati 2008'!$C$81:$G$142, 3, FALSE), 0)</f>
        <v>9</v>
      </c>
      <c r="N184" s="123">
        <f>IFERROR(VLOOKUP($B184,'[1]Risultati 2009'!$C$81:$G$141, 3, FALSE), 0)</f>
        <v>0</v>
      </c>
      <c r="O184" s="174">
        <f t="shared" si="16"/>
        <v>8.3000000000000007</v>
      </c>
      <c r="P184" s="52">
        <f>IFERROR(VLOOKUP(B184,'[1]Risultati 2005'!$B$68:$G$111, 4, FALSE),0)</f>
        <v>7.8571428571428568</v>
      </c>
      <c r="Q184" s="123">
        <f>IFERROR(VLOOKUP(B184,'[1]Risultati 2006'!$B$75:$G$125, 4, FALSE),0)</f>
        <v>0</v>
      </c>
      <c r="R184" s="123">
        <f>IFERROR(VLOOKUP(B184,'[1]Risultati 2007'!$B$86:$G$147, 4, FALSE),0)</f>
        <v>8.4444444444444446</v>
      </c>
      <c r="S184" s="123">
        <f>IFERROR(VLOOKUP(B184,'[1]Risultati 2008'!$C$81:$G$142, 4, FALSE), 0)</f>
        <v>8</v>
      </c>
      <c r="T184" s="123">
        <f>IFERROR(VLOOKUP($B184,'[1]Risultati 2009'!$C$81:$G$141, 4, FALSE), 0)</f>
        <v>0</v>
      </c>
      <c r="U184" s="174">
        <f t="shared" si="17"/>
        <v>9.5555555555555554</v>
      </c>
      <c r="V184" s="52">
        <f>IFERROR(VLOOKUP(B184,'[1]Risultati 2005'!$B$68:$G$111, 5, FALSE),0)</f>
        <v>5</v>
      </c>
      <c r="W184" s="123">
        <f>IFERROR(VLOOKUP(B184,'[1]Risultati 2006'!$B$75:$G$125, 5, FALSE),0)</f>
        <v>0</v>
      </c>
      <c r="X184" s="123">
        <f>IFERROR(VLOOKUP(B184,'[1]Risultati 2007'!$B$86:$G$147, 5, FALSE),0)</f>
        <v>6.666666666666667</v>
      </c>
      <c r="Y184" s="123">
        <f>IFERROR(VLOOKUP(B184,'[1]Risultati 2008'!$C$81:$G$142, 5, FALSE), 0)</f>
        <v>9.5555555555555554</v>
      </c>
      <c r="Z184" s="123">
        <f>IFERROR(VLOOKUP($B184,'[1]Risultati 2009'!$C$81:$G$141, 5, FALSE), 0)</f>
        <v>0</v>
      </c>
      <c r="AA184" s="174">
        <f t="shared" si="18"/>
        <v>7.7777777777777777</v>
      </c>
      <c r="AB184" s="52">
        <f>IFERROR(VLOOKUP(B184,'[1]Risultati 2005'!$B$68:$G$111, 6, FALSE),0)</f>
        <v>5.9411764705882355</v>
      </c>
      <c r="AC184" s="123">
        <f>IFERROR(VLOOKUP(B184,'[1]Risultati 2006'!$B$75:$G$125, 6, FALSE),0)</f>
        <v>0</v>
      </c>
      <c r="AD184" s="123">
        <f>IFERROR(VLOOKUP(B184,'[1]Risultati 2007'!$B$86:$G$147, 6, FALSE),0)</f>
        <v>7.5384615384615383</v>
      </c>
      <c r="AE184" s="123">
        <f>IFERROR(VLOOKUP(B184,'[1]Risultati 2008'!$C$81:$H$142, 6, FALSE), 0)</f>
        <v>8.4615384615384617</v>
      </c>
      <c r="AF184" s="123">
        <f>IFERROR(VLOOKUP($B184,'[1]Risultati 2009'!$C$81:$H$141, 6, FALSE), 0)</f>
        <v>0</v>
      </c>
      <c r="AG184" s="174">
        <f t="shared" si="19"/>
        <v>8.4615384615384617</v>
      </c>
      <c r="AH184" s="123"/>
      <c r="AI184" s="123"/>
      <c r="AJ184" s="123"/>
    </row>
    <row r="185" spans="1:36">
      <c r="A185" s="172" t="str">
        <f t="shared" si="20"/>
        <v xml:space="preserve">Ministero delle infrastrutture e dei trasporti                                            </v>
      </c>
      <c r="B185" s="30">
        <f t="shared" si="20"/>
        <v>75</v>
      </c>
      <c r="C185" s="31">
        <f t="shared" si="20"/>
        <v>20218</v>
      </c>
      <c r="D185" s="52">
        <f>IFERROR(VLOOKUP(B185,'[1]Risultati 2005'!$B$68:$G$111, 2, FALSE), 0)</f>
        <v>4.7249999999999996</v>
      </c>
      <c r="E185" s="123">
        <f>IFERROR(VLOOKUP(B185,'[1]Risultati 2006'!$B$75:$G$125, 2, FALSE),0)</f>
        <v>0</v>
      </c>
      <c r="F185" s="123">
        <f>IFERROR(VLOOKUP(B185,'[1]Risultati 2007'!$B$86:$G$147, 2, FALSE),0)</f>
        <v>7.7804878048780486</v>
      </c>
      <c r="G185" s="123">
        <f>IFERROR(VLOOKUP(B185,'[1]Risultati 2008'!$C$81:$D$137, 2, FALSE),0)</f>
        <v>6.5365853658536581</v>
      </c>
      <c r="H185" s="123">
        <f>IFERROR(VLOOKUP($B185,'[1]Risultati 2009'!$C$81:$G$141,2, FALSE), 0)</f>
        <v>7.9512195121951219</v>
      </c>
      <c r="I185" s="173">
        <f t="shared" si="15"/>
        <v>8.3414634146341466</v>
      </c>
      <c r="J185" s="52">
        <f>IFERROR(VLOOKUP(B185,'[1]Risultati 2005'!$B$68:$G$111, 3, FALSE),0)</f>
        <v>3.9166666666666665</v>
      </c>
      <c r="K185" s="123">
        <f>IFERROR(VLOOKUP(B185,'[1]Risultati 2006'!$B$75:$G$125, 3, FALSE),0)</f>
        <v>0</v>
      </c>
      <c r="L185" s="123">
        <f>IFERROR(VLOOKUP(B185,'[1]Risultati 2007'!$B$86:$G$147, 3, FALSE), 0)</f>
        <v>7.7</v>
      </c>
      <c r="M185" s="123">
        <f>IFERROR(VLOOKUP(B185,'[1]Risultati 2008'!$C$81:$G$142, 3, FALSE), 0)</f>
        <v>6.7</v>
      </c>
      <c r="N185" s="123">
        <f>IFERROR(VLOOKUP($B185,'[1]Risultati 2009'!$C$81:$G$141, 3, FALSE), 0)</f>
        <v>8.3000000000000007</v>
      </c>
      <c r="O185" s="174">
        <f t="shared" si="16"/>
        <v>8</v>
      </c>
      <c r="P185" s="52">
        <f>IFERROR(VLOOKUP(B185,'[1]Risultati 2005'!$B$68:$G$111, 4, FALSE),0)</f>
        <v>7.8571428571428568</v>
      </c>
      <c r="Q185" s="123">
        <f>IFERROR(VLOOKUP(B185,'[1]Risultati 2006'!$B$75:$G$125, 4, FALSE),0)</f>
        <v>0</v>
      </c>
      <c r="R185" s="123">
        <f>IFERROR(VLOOKUP(B185,'[1]Risultati 2007'!$B$86:$G$147, 4, FALSE),0)</f>
        <v>7.7777777777777777</v>
      </c>
      <c r="S185" s="123">
        <f>IFERROR(VLOOKUP(B185,'[1]Risultati 2008'!$C$81:$G$142, 4, FALSE), 0)</f>
        <v>8.8888888888888893</v>
      </c>
      <c r="T185" s="123">
        <f>IFERROR(VLOOKUP($B185,'[1]Risultati 2009'!$C$81:$G$141, 4, FALSE), 0)</f>
        <v>8.4444444444444446</v>
      </c>
      <c r="U185" s="174">
        <f t="shared" si="17"/>
        <v>8.8888888888888893</v>
      </c>
      <c r="V185" s="52">
        <f>IFERROR(VLOOKUP(B185,'[1]Risultati 2005'!$B$68:$G$111, 5, FALSE),0)</f>
        <v>2.5</v>
      </c>
      <c r="W185" s="123">
        <f>IFERROR(VLOOKUP(B185,'[1]Risultati 2006'!$B$75:$G$125, 5, FALSE),0)</f>
        <v>0</v>
      </c>
      <c r="X185" s="123">
        <f>IFERROR(VLOOKUP(B185,'[1]Risultati 2007'!$B$86:$G$147, 5, FALSE),0)</f>
        <v>7.333333333333333</v>
      </c>
      <c r="Y185" s="123">
        <f>IFERROR(VLOOKUP(B185,'[1]Risultati 2008'!$C$81:$G$142, 5, FALSE), 0)</f>
        <v>5.4444444444444446</v>
      </c>
      <c r="Z185" s="123">
        <f>IFERROR(VLOOKUP($B185,'[1]Risultati 2009'!$C$81:$G$141, 5, FALSE), 0)</f>
        <v>8.3333333333333339</v>
      </c>
      <c r="AA185" s="174">
        <f t="shared" si="18"/>
        <v>9.5555555555555554</v>
      </c>
      <c r="AB185" s="52">
        <f>IFERROR(VLOOKUP(B185,'[1]Risultati 2005'!$B$68:$G$111, 6, FALSE),0)</f>
        <v>4.5294117647058822</v>
      </c>
      <c r="AC185" s="123">
        <f>IFERROR(VLOOKUP(B185,'[1]Risultati 2006'!$B$75:$G$125, 6, FALSE),0)</f>
        <v>0</v>
      </c>
      <c r="AD185" s="123">
        <f>IFERROR(VLOOKUP(B185,'[1]Risultati 2007'!$B$86:$G$147, 6, FALSE),0)</f>
        <v>8.1538461538461533</v>
      </c>
      <c r="AE185" s="123">
        <f>IFERROR(VLOOKUP(B185,'[1]Risultati 2008'!$C$81:$H$142, 6, FALSE), 0)</f>
        <v>5.5384615384615383</v>
      </c>
      <c r="AF185" s="123">
        <f>IFERROR(VLOOKUP($B185,'[1]Risultati 2009'!$C$81:$H$141, 6, FALSE), 0)</f>
        <v>7.0769230769230766</v>
      </c>
      <c r="AG185" s="174">
        <f t="shared" si="19"/>
        <v>7.384615384615385</v>
      </c>
      <c r="AH185" s="123"/>
      <c r="AI185" s="123"/>
      <c r="AJ185" s="123"/>
    </row>
    <row r="186" spans="1:36">
      <c r="A186" s="172" t="str">
        <f t="shared" si="20"/>
        <v xml:space="preserve">Ministero dell'istruzione, università e ricerca                                               </v>
      </c>
      <c r="B186" s="30">
        <f t="shared" si="20"/>
        <v>17</v>
      </c>
      <c r="C186" s="31">
        <f t="shared" si="20"/>
        <v>7414</v>
      </c>
      <c r="D186" s="52">
        <f>IFERROR(VLOOKUP(B186,'[1]Risultati 2005'!$B$68:$G$111, 2, FALSE), 0)</f>
        <v>7.375</v>
      </c>
      <c r="E186" s="123">
        <f>IFERROR(VLOOKUP(B186,'[1]Risultati 2006'!$B$75:$G$125, 2, FALSE),0)</f>
        <v>8.8333333333333339</v>
      </c>
      <c r="F186" s="123">
        <f>IFERROR(VLOOKUP(B186,'[1]Risultati 2007'!$B$86:$G$147, 2, FALSE),0)</f>
        <v>7.4146341463414638</v>
      </c>
      <c r="G186" s="123">
        <f>IFERROR(VLOOKUP(B186,'[1]Risultati 2008'!$C$81:$D$137, 2, FALSE),0)</f>
        <v>8.6097560975609753</v>
      </c>
      <c r="H186" s="123">
        <f>IFERROR(VLOOKUP($B186,'[1]Risultati 2009'!$C$81:$G$141,2, FALSE), 0)</f>
        <v>8.3658536585365848</v>
      </c>
      <c r="I186" s="173">
        <f t="shared" si="15"/>
        <v>6.2682926829268295</v>
      </c>
      <c r="J186" s="52">
        <f>IFERROR(VLOOKUP(B186,'[1]Risultati 2005'!$B$68:$G$111, 3, FALSE),0)</f>
        <v>7.083333333333333</v>
      </c>
      <c r="K186" s="123">
        <f>IFERROR(VLOOKUP(B186,'[1]Risultati 2006'!$B$75:$G$125, 3, FALSE),0)</f>
        <v>8.5</v>
      </c>
      <c r="L186" s="123">
        <f>IFERROR(VLOOKUP(B186,'[1]Risultati 2007'!$B$86:$G$147, 3, FALSE), 0)</f>
        <v>6.4</v>
      </c>
      <c r="M186" s="123">
        <f>IFERROR(VLOOKUP(B186,'[1]Risultati 2008'!$C$81:$G$142, 3, FALSE), 0)</f>
        <v>8.9</v>
      </c>
      <c r="N186" s="123">
        <f>IFERROR(VLOOKUP($B186,'[1]Risultati 2009'!$C$81:$G$141, 3, FALSE), 0)</f>
        <v>7.9</v>
      </c>
      <c r="O186" s="174">
        <f t="shared" si="16"/>
        <v>9.1</v>
      </c>
      <c r="P186" s="52">
        <f>IFERROR(VLOOKUP(B186,'[1]Risultati 2005'!$B$68:$G$111, 4, FALSE),0)</f>
        <v>9.2857142857142865</v>
      </c>
      <c r="Q186" s="123">
        <f>IFERROR(VLOOKUP(B186,'[1]Risultati 2006'!$B$75:$G$125, 4, FALSE),0)</f>
        <v>9.3333333333333339</v>
      </c>
      <c r="R186" s="123">
        <f>IFERROR(VLOOKUP(B186,'[1]Risultati 2007'!$B$86:$G$147, 4, FALSE),0)</f>
        <v>8.4444444444444446</v>
      </c>
      <c r="S186" s="123">
        <f>IFERROR(VLOOKUP(B186,'[1]Risultati 2008'!$C$81:$G$142, 4, FALSE), 0)</f>
        <v>9.1111111111111107</v>
      </c>
      <c r="T186" s="123">
        <f>IFERROR(VLOOKUP($B186,'[1]Risultati 2009'!$C$81:$G$141, 4, FALSE), 0)</f>
        <v>9.1111111111111107</v>
      </c>
      <c r="U186" s="174">
        <f t="shared" si="17"/>
        <v>9.1111111111111107</v>
      </c>
      <c r="V186" s="52">
        <f>IFERROR(VLOOKUP(B186,'[1]Risultati 2005'!$B$68:$G$111, 5, FALSE),0)</f>
        <v>10</v>
      </c>
      <c r="W186" s="123">
        <f>IFERROR(VLOOKUP(B186,'[1]Risultati 2006'!$B$75:$G$125, 5, FALSE),0)</f>
        <v>8.3333333333333339</v>
      </c>
      <c r="X186" s="123">
        <f>IFERROR(VLOOKUP(B186,'[1]Risultati 2007'!$B$86:$G$147, 5, FALSE),0)</f>
        <v>8</v>
      </c>
      <c r="Y186" s="123">
        <f>IFERROR(VLOOKUP(B186,'[1]Risultati 2008'!$C$81:$G$142, 5, FALSE), 0)</f>
        <v>8</v>
      </c>
      <c r="Z186" s="123">
        <f>IFERROR(VLOOKUP($B186,'[1]Risultati 2009'!$C$81:$G$141, 5, FALSE), 0)</f>
        <v>8</v>
      </c>
      <c r="AA186" s="174">
        <f t="shared" si="18"/>
        <v>9.1111111111111107</v>
      </c>
      <c r="AB186" s="52">
        <f>IFERROR(VLOOKUP(B186,'[1]Risultati 2005'!$B$68:$G$111, 6, FALSE),0)</f>
        <v>6.1764705882352944</v>
      </c>
      <c r="AC186" s="123">
        <f>IFERROR(VLOOKUP(B186,'[1]Risultati 2006'!$B$75:$G$125, 6, FALSE),0)</f>
        <v>9.1538461538461533</v>
      </c>
      <c r="AD186" s="123">
        <f>IFERROR(VLOOKUP(B186,'[1]Risultati 2007'!$B$86:$G$147, 6, FALSE),0)</f>
        <v>7.0769230769230766</v>
      </c>
      <c r="AE186" s="123">
        <f>IFERROR(VLOOKUP(B186,'[1]Risultati 2008'!$C$81:$H$142, 6, FALSE), 0)</f>
        <v>8.4615384615384617</v>
      </c>
      <c r="AF186" s="123">
        <f>IFERROR(VLOOKUP($B186,'[1]Risultati 2009'!$C$81:$H$141, 6, FALSE), 0)</f>
        <v>8.4615384615384617</v>
      </c>
      <c r="AG186" s="174">
        <f t="shared" si="19"/>
        <v>0.15384615384615385</v>
      </c>
      <c r="AH186" s="123"/>
      <c r="AI186" s="123"/>
      <c r="AJ186" s="123"/>
    </row>
    <row r="187" spans="1:36">
      <c r="A187" s="172" t="str">
        <f t="shared" si="20"/>
        <v xml:space="preserve">Ministero delle politiche agricole e forestali                                        </v>
      </c>
      <c r="B187" s="30">
        <f t="shared" si="20"/>
        <v>111</v>
      </c>
      <c r="C187" s="31">
        <f t="shared" si="20"/>
        <v>1708</v>
      </c>
      <c r="D187" s="52">
        <f>IFERROR(VLOOKUP(B187,'[1]Risultati 2005'!$B$68:$G$111, 2, FALSE), 0)</f>
        <v>0</v>
      </c>
      <c r="E187" s="123">
        <f>IFERROR(VLOOKUP(B187,'[1]Risultati 2006'!$B$75:$G$125, 2, FALSE),0)</f>
        <v>7.6388888888888893</v>
      </c>
      <c r="F187" s="123">
        <f>IFERROR(VLOOKUP(B187,'[1]Risultati 2007'!$B$86:$G$147, 2, FALSE),0)</f>
        <v>7.0487804878048781</v>
      </c>
      <c r="G187" s="123">
        <f>IFERROR(VLOOKUP(B187,'[1]Risultati 2008'!$C$81:$D$137, 2, FALSE),0)</f>
        <v>7.3658536585365857</v>
      </c>
      <c r="H187" s="123">
        <f>IFERROR(VLOOKUP($B187,'[1]Risultati 2009'!$C$81:$G$141,2, FALSE), 0)</f>
        <v>6.6585365853658534</v>
      </c>
      <c r="I187" s="173">
        <f t="shared" si="15"/>
        <v>7.6585365853658534</v>
      </c>
      <c r="J187" s="52">
        <f>IFERROR(VLOOKUP(B187,'[1]Risultati 2005'!$B$68:$G$111, 3, FALSE),0)</f>
        <v>0</v>
      </c>
      <c r="K187" s="123">
        <f>IFERROR(VLOOKUP(B187,'[1]Risultati 2006'!$B$75:$G$125, 3, FALSE),0)</f>
        <v>7.5</v>
      </c>
      <c r="L187" s="123">
        <f>IFERROR(VLOOKUP(B187,'[1]Risultati 2007'!$B$86:$G$147, 3, FALSE), 0)</f>
        <v>7.7</v>
      </c>
      <c r="M187" s="123">
        <f>IFERROR(VLOOKUP(B187,'[1]Risultati 2008'!$C$81:$G$142, 3, FALSE), 0)</f>
        <v>7.7</v>
      </c>
      <c r="N187" s="123">
        <f>IFERROR(VLOOKUP($B187,'[1]Risultati 2009'!$C$81:$G$141, 3, FALSE), 0)</f>
        <v>7.7</v>
      </c>
      <c r="O187" s="174">
        <f t="shared" si="16"/>
        <v>6.2</v>
      </c>
      <c r="P187" s="52">
        <f>IFERROR(VLOOKUP(B187,'[1]Risultati 2005'!$B$68:$G$111, 4, FALSE),0)</f>
        <v>0</v>
      </c>
      <c r="Q187" s="123">
        <f>IFERROR(VLOOKUP(B187,'[1]Risultati 2006'!$B$75:$G$125, 4, FALSE),0)</f>
        <v>8.6666666666666661</v>
      </c>
      <c r="R187" s="123">
        <f>IFERROR(VLOOKUP(B187,'[1]Risultati 2007'!$B$86:$G$147, 4, FALSE),0)</f>
        <v>8.4444444444444446</v>
      </c>
      <c r="S187" s="123">
        <f>IFERROR(VLOOKUP(B187,'[1]Risultati 2008'!$C$81:$G$142, 4, FALSE), 0)</f>
        <v>8.5555555555555554</v>
      </c>
      <c r="T187" s="123">
        <f>IFERROR(VLOOKUP($B187,'[1]Risultati 2009'!$C$81:$G$141, 4, FALSE), 0)</f>
        <v>9.1111111111111107</v>
      </c>
      <c r="U187" s="174">
        <f t="shared" si="17"/>
        <v>9.5555555555555554</v>
      </c>
      <c r="V187" s="52">
        <f>IFERROR(VLOOKUP(B187,'[1]Risultati 2005'!$B$68:$G$111, 5, FALSE),0)</f>
        <v>0</v>
      </c>
      <c r="W187" s="123">
        <f>IFERROR(VLOOKUP(B187,'[1]Risultati 2006'!$B$75:$G$125, 5, FALSE),0)</f>
        <v>6.666666666666667</v>
      </c>
      <c r="X187" s="123">
        <f>IFERROR(VLOOKUP(B187,'[1]Risultati 2007'!$B$86:$G$147, 5, FALSE),0)</f>
        <v>7.7777777777777777</v>
      </c>
      <c r="Y187" s="123">
        <f>IFERROR(VLOOKUP(B187,'[1]Risultati 2008'!$C$81:$G$142, 5, FALSE), 0)</f>
        <v>9.1111111111111107</v>
      </c>
      <c r="Z187" s="123">
        <f>IFERROR(VLOOKUP($B187,'[1]Risultati 2009'!$C$81:$G$141, 5, FALSE), 0)</f>
        <v>9.1111111111111107</v>
      </c>
      <c r="AA187" s="174">
        <f t="shared" si="18"/>
        <v>7.7777777777777777</v>
      </c>
      <c r="AB187" s="52">
        <f>IFERROR(VLOOKUP(B187,'[1]Risultati 2005'!$B$68:$G$111, 6, FALSE),0)</f>
        <v>0</v>
      </c>
      <c r="AC187" s="123">
        <f>IFERROR(VLOOKUP(B187,'[1]Risultati 2006'!$B$75:$G$125, 6, FALSE),0)</f>
        <v>7.9230769230769234</v>
      </c>
      <c r="AD187" s="123">
        <f>IFERROR(VLOOKUP(B187,'[1]Risultati 2007'!$B$86:$G$147, 6, FALSE),0)</f>
        <v>5.0769230769230766</v>
      </c>
      <c r="AE187" s="123">
        <f>IFERROR(VLOOKUP(B187,'[1]Risultati 2008'!$C$81:$H$142, 6, FALSE), 0)</f>
        <v>5.0769230769230766</v>
      </c>
      <c r="AF187" s="123">
        <f>IFERROR(VLOOKUP($B187,'[1]Risultati 2009'!$C$81:$H$141, 6, FALSE), 0)</f>
        <v>2.4615384615384617</v>
      </c>
      <c r="AG187" s="174">
        <f t="shared" si="19"/>
        <v>7.384615384615385</v>
      </c>
      <c r="AH187" s="123"/>
      <c r="AI187" s="123"/>
      <c r="AJ187" s="123"/>
    </row>
    <row r="188" spans="1:36">
      <c r="A188" s="172" t="str">
        <f t="shared" si="20"/>
        <v xml:space="preserve">Ministero del lavoro e delle politiche sociali           </v>
      </c>
      <c r="B188" s="30">
        <f t="shared" si="20"/>
        <v>1</v>
      </c>
      <c r="C188" s="31">
        <f t="shared" si="20"/>
        <v>7893</v>
      </c>
      <c r="D188" s="52">
        <f>IFERROR(VLOOKUP(B188,'[1]Risultati 2005'!$B$68:$G$111, 2, FALSE), 0)</f>
        <v>5.9749999999999996</v>
      </c>
      <c r="E188" s="123">
        <f>IFERROR(VLOOKUP(B188,'[1]Risultati 2006'!$B$75:$G$125, 2, FALSE),0)</f>
        <v>0</v>
      </c>
      <c r="F188" s="123">
        <f>IFERROR(VLOOKUP(B188,'[1]Risultati 2007'!$B$86:$G$147, 2, FALSE),0)</f>
        <v>7.1463414634146343</v>
      </c>
      <c r="G188" s="123">
        <f>IFERROR(VLOOKUP(B188,'[1]Risultati 2008'!$C$81:$D$137, 2, FALSE),0)</f>
        <v>9</v>
      </c>
      <c r="H188" s="123">
        <f>IFERROR(VLOOKUP($B188,'[1]Risultati 2009'!$C$81:$G$141,2, FALSE), 0)</f>
        <v>8.3414634146341466</v>
      </c>
      <c r="I188" s="173">
        <f t="shared" si="15"/>
        <v>5.6097560975609753</v>
      </c>
      <c r="J188" s="52">
        <f>IFERROR(VLOOKUP(B188,'[1]Risultati 2005'!$B$68:$G$111, 3, FALSE),0)</f>
        <v>5.916666666666667</v>
      </c>
      <c r="K188" s="123">
        <f>IFERROR(VLOOKUP(B188,'[1]Risultati 2006'!$B$75:$G$125, 3, FALSE),0)</f>
        <v>0</v>
      </c>
      <c r="L188" s="123">
        <f>IFERROR(VLOOKUP(B188,'[1]Risultati 2007'!$B$86:$G$147, 3, FALSE), 0)</f>
        <v>7</v>
      </c>
      <c r="M188" s="123">
        <f>IFERROR(VLOOKUP(B188,'[1]Risultati 2008'!$C$81:$G$142, 3, FALSE), 0)</f>
        <v>9.1999999999999993</v>
      </c>
      <c r="N188" s="123">
        <f>IFERROR(VLOOKUP($B188,'[1]Risultati 2009'!$C$81:$G$141, 3, FALSE), 0)</f>
        <v>7.9</v>
      </c>
      <c r="O188" s="174">
        <f t="shared" si="16"/>
        <v>9.1</v>
      </c>
      <c r="P188" s="52">
        <f>IFERROR(VLOOKUP(B188,'[1]Risultati 2005'!$B$68:$G$111, 4, FALSE),0)</f>
        <v>5.8571428571428568</v>
      </c>
      <c r="Q188" s="123">
        <f>IFERROR(VLOOKUP(B188,'[1]Risultati 2006'!$B$75:$G$125, 4, FALSE),0)</f>
        <v>0</v>
      </c>
      <c r="R188" s="123">
        <f>IFERROR(VLOOKUP(B188,'[1]Risultati 2007'!$B$86:$G$147, 4, FALSE),0)</f>
        <v>6.7777777777777777</v>
      </c>
      <c r="S188" s="123">
        <f>IFERROR(VLOOKUP(B188,'[1]Risultati 2008'!$C$81:$G$142, 4, FALSE), 0)</f>
        <v>8.5555555555555554</v>
      </c>
      <c r="T188" s="123">
        <f>IFERROR(VLOOKUP($B188,'[1]Risultati 2009'!$C$81:$G$141, 4, FALSE), 0)</f>
        <v>9</v>
      </c>
      <c r="U188" s="174">
        <f t="shared" si="17"/>
        <v>7.4444444444444446</v>
      </c>
      <c r="V188" s="52">
        <f>IFERROR(VLOOKUP(B188,'[1]Risultati 2005'!$B$68:$G$111, 5, FALSE),0)</f>
        <v>10</v>
      </c>
      <c r="W188" s="123">
        <f>IFERROR(VLOOKUP(B188,'[1]Risultati 2006'!$B$75:$G$125, 5, FALSE),0)</f>
        <v>0</v>
      </c>
      <c r="X188" s="123">
        <f>IFERROR(VLOOKUP(B188,'[1]Risultati 2007'!$B$86:$G$147, 5, FALSE),0)</f>
        <v>6.4444444444444446</v>
      </c>
      <c r="Y188" s="123">
        <f>IFERROR(VLOOKUP(B188,'[1]Risultati 2008'!$C$81:$G$142, 5, FALSE), 0)</f>
        <v>8.6666666666666661</v>
      </c>
      <c r="Z188" s="123">
        <f>IFERROR(VLOOKUP($B188,'[1]Risultati 2009'!$C$81:$G$141, 5, FALSE), 0)</f>
        <v>7.5555555555555554</v>
      </c>
      <c r="AA188" s="174">
        <f t="shared" si="18"/>
        <v>8</v>
      </c>
      <c r="AB188" s="52">
        <f>IFERROR(VLOOKUP(B188,'[1]Risultati 2005'!$B$68:$G$111, 6, FALSE),0)</f>
        <v>5.117647058823529</v>
      </c>
      <c r="AC188" s="123">
        <f>IFERROR(VLOOKUP(B188,'[1]Risultati 2006'!$B$75:$G$125, 6, FALSE),0)</f>
        <v>0</v>
      </c>
      <c r="AD188" s="123">
        <f>IFERROR(VLOOKUP(B188,'[1]Risultati 2007'!$B$86:$G$147, 6, FALSE),0)</f>
        <v>8</v>
      </c>
      <c r="AE188" s="123">
        <f>IFERROR(VLOOKUP(B188,'[1]Risultati 2008'!$C$81:$H$142, 6, FALSE), 0)</f>
        <v>9.384615384615385</v>
      </c>
      <c r="AF188" s="123">
        <f>IFERROR(VLOOKUP($B188,'[1]Risultati 2009'!$C$81:$H$141, 6, FALSE), 0)</f>
        <v>8.7692307692307701</v>
      </c>
      <c r="AG188" s="174">
        <f t="shared" si="19"/>
        <v>0</v>
      </c>
      <c r="AH188" s="123"/>
      <c r="AI188" s="123"/>
      <c r="AJ188" s="123"/>
    </row>
    <row r="189" spans="1:36">
      <c r="A189" s="172" t="str">
        <f t="shared" si="20"/>
        <v xml:space="preserve">Ministero della salute                        </v>
      </c>
      <c r="B189" s="30">
        <f t="shared" si="20"/>
        <v>20</v>
      </c>
      <c r="C189" s="31">
        <f t="shared" si="20"/>
        <v>2261</v>
      </c>
      <c r="D189" s="52">
        <f>IFERROR(VLOOKUP(B189,'[1]Risultati 2005'!$B$68:$G$111, 2, FALSE), 0)</f>
        <v>5.75</v>
      </c>
      <c r="E189" s="123">
        <f>IFERROR(VLOOKUP(B189,'[1]Risultati 2006'!$B$75:$G$125, 2, FALSE),0)</f>
        <v>7.4722222222222223</v>
      </c>
      <c r="F189" s="123">
        <f>IFERROR(VLOOKUP(B189,'[1]Risultati 2007'!$B$86:$G$147, 2, FALSE),0)</f>
        <v>6.0487804878048781</v>
      </c>
      <c r="G189" s="123">
        <f>IFERROR(VLOOKUP(B189,'[1]Risultati 2008'!$C$81:$D$137, 2, FALSE),0)</f>
        <v>7.4390243902439028</v>
      </c>
      <c r="H189" s="123">
        <f>IFERROR(VLOOKUP($B189,'[1]Risultati 2009'!$C$81:$G$141,2, FALSE), 0)</f>
        <v>6.8292682926829267</v>
      </c>
      <c r="I189" s="173">
        <f t="shared" si="15"/>
        <v>8.536585365853659</v>
      </c>
      <c r="J189" s="52">
        <f>IFERROR(VLOOKUP(B189,'[1]Risultati 2005'!$B$68:$G$111, 3, FALSE),0)</f>
        <v>4.833333333333333</v>
      </c>
      <c r="K189" s="123">
        <f>IFERROR(VLOOKUP(B189,'[1]Risultati 2006'!$B$75:$G$125, 3, FALSE),0)</f>
        <v>6.5</v>
      </c>
      <c r="L189" s="123">
        <f>IFERROR(VLOOKUP(B189,'[1]Risultati 2007'!$B$86:$G$147, 3, FALSE), 0)</f>
        <v>5.4</v>
      </c>
      <c r="M189" s="123">
        <f>IFERROR(VLOOKUP(B189,'[1]Risultati 2008'!$C$81:$G$142, 3, FALSE), 0)</f>
        <v>9.3000000000000007</v>
      </c>
      <c r="N189" s="123">
        <f>IFERROR(VLOOKUP($B189,'[1]Risultati 2009'!$C$81:$G$141, 3, FALSE), 0)</f>
        <v>9.1999999999999993</v>
      </c>
      <c r="O189" s="174">
        <f t="shared" si="16"/>
        <v>9.6</v>
      </c>
      <c r="P189" s="52">
        <f>IFERROR(VLOOKUP(B189,'[1]Risultati 2005'!$B$68:$G$111, 4, FALSE),0)</f>
        <v>4.4285714285714288</v>
      </c>
      <c r="Q189" s="123">
        <f>IFERROR(VLOOKUP(B189,'[1]Risultati 2006'!$B$75:$G$125, 4, FALSE),0)</f>
        <v>7</v>
      </c>
      <c r="R189" s="123">
        <f>IFERROR(VLOOKUP(B189,'[1]Risultati 2007'!$B$86:$G$147, 4, FALSE),0)</f>
        <v>7.7777777777777777</v>
      </c>
      <c r="S189" s="123">
        <f>IFERROR(VLOOKUP(B189,'[1]Risultati 2008'!$C$81:$G$142, 4, FALSE), 0)</f>
        <v>7.7777777777777777</v>
      </c>
      <c r="T189" s="123">
        <f>IFERROR(VLOOKUP($B189,'[1]Risultati 2009'!$C$81:$G$141, 4, FALSE), 0)</f>
        <v>9.5555555555555554</v>
      </c>
      <c r="U189" s="174">
        <f t="shared" si="17"/>
        <v>8.8888888888888893</v>
      </c>
      <c r="V189" s="52">
        <f>IFERROR(VLOOKUP(B189,'[1]Risultati 2005'!$B$68:$G$111, 5, FALSE),0)</f>
        <v>10</v>
      </c>
      <c r="W189" s="123">
        <f>IFERROR(VLOOKUP(B189,'[1]Risultati 2006'!$B$75:$G$125, 5, FALSE),0)</f>
        <v>9.3333333333333339</v>
      </c>
      <c r="X189" s="123">
        <f>IFERROR(VLOOKUP(B189,'[1]Risultati 2007'!$B$86:$G$147, 5, FALSE),0)</f>
        <v>5.333333333333333</v>
      </c>
      <c r="Y189" s="123">
        <f>IFERROR(VLOOKUP(B189,'[1]Risultati 2008'!$C$81:$G$142, 5, FALSE), 0)</f>
        <v>6.2222222222222223</v>
      </c>
      <c r="Z189" s="123">
        <f>IFERROR(VLOOKUP($B189,'[1]Risultati 2009'!$C$81:$G$141, 5, FALSE), 0)</f>
        <v>7.7777777777777777</v>
      </c>
      <c r="AA189" s="174">
        <f t="shared" si="18"/>
        <v>8.8888888888888893</v>
      </c>
      <c r="AB189" s="52">
        <f>IFERROR(VLOOKUP(B189,'[1]Risultati 2005'!$B$68:$G$111, 6, FALSE),0)</f>
        <v>5.9411764705882355</v>
      </c>
      <c r="AC189" s="123">
        <f>IFERROR(VLOOKUP(B189,'[1]Risultati 2006'!$B$75:$G$125, 6, FALSE),0)</f>
        <v>7</v>
      </c>
      <c r="AD189" s="123">
        <f>IFERROR(VLOOKUP(B189,'[1]Risultati 2007'!$B$86:$G$147, 6, FALSE),0)</f>
        <v>5.8461538461538458</v>
      </c>
      <c r="AE189" s="123">
        <f>IFERROR(VLOOKUP(B189,'[1]Risultati 2008'!$C$81:$H$142, 6, FALSE), 0)</f>
        <v>6.615384615384615</v>
      </c>
      <c r="AF189" s="123">
        <f>IFERROR(VLOOKUP($B189,'[1]Risultati 2009'!$C$81:$H$141, 6, FALSE), 0)</f>
        <v>2.4615384615384617</v>
      </c>
      <c r="AG189" s="174">
        <f t="shared" si="19"/>
        <v>7.2307692307692308</v>
      </c>
      <c r="AH189" s="123"/>
      <c r="AI189" s="123"/>
      <c r="AJ189" s="123"/>
    </row>
    <row r="190" spans="1:36">
      <c r="A190" s="172" t="str">
        <f t="shared" si="20"/>
        <v xml:space="preserve">Automobile club d'Italia                                                                            </v>
      </c>
      <c r="B190" s="30">
        <f t="shared" si="20"/>
        <v>37</v>
      </c>
      <c r="C190" s="31">
        <f t="shared" si="20"/>
        <v>3319</v>
      </c>
      <c r="D190" s="52">
        <f>IFERROR(VLOOKUP(B190,'[1]Risultati 2005'!$B$68:$G$111, 2, FALSE), 0)</f>
        <v>7.3250000000000002</v>
      </c>
      <c r="E190" s="123">
        <f>IFERROR(VLOOKUP(B190,'[1]Risultati 2006'!$B$75:$G$125, 2, FALSE),0)</f>
        <v>8.1111111111111107</v>
      </c>
      <c r="F190" s="123">
        <f>IFERROR(VLOOKUP(B190,'[1]Risultati 2007'!$B$86:$G$147, 2, FALSE),0)</f>
        <v>8.536585365853659</v>
      </c>
      <c r="G190" s="123">
        <f>IFERROR(VLOOKUP(B190,'[1]Risultati 2008'!$C$81:$D$137, 2, FALSE),0)</f>
        <v>8.2926829268292686</v>
      </c>
      <c r="H190" s="123">
        <f>IFERROR(VLOOKUP($B190,'[1]Risultati 2009'!$C$81:$G$141,2, FALSE), 0)</f>
        <v>8.4390243902439028</v>
      </c>
      <c r="I190" s="173">
        <f t="shared" si="15"/>
        <v>8.4390243902439028</v>
      </c>
      <c r="J190" s="52">
        <f>IFERROR(VLOOKUP(B190,'[1]Risultati 2005'!$B$68:$G$111, 3, FALSE),0)</f>
        <v>5.666666666666667</v>
      </c>
      <c r="K190" s="123">
        <f>IFERROR(VLOOKUP(B190,'[1]Risultati 2006'!$B$75:$G$125, 3, FALSE),0)</f>
        <v>6</v>
      </c>
      <c r="L190" s="123">
        <f>IFERROR(VLOOKUP(B190,'[1]Risultati 2007'!$B$86:$G$147, 3, FALSE), 0)</f>
        <v>6.2</v>
      </c>
      <c r="M190" s="123">
        <f>IFERROR(VLOOKUP(B190,'[1]Risultati 2008'!$C$81:$G$142, 3, FALSE), 0)</f>
        <v>6.2</v>
      </c>
      <c r="N190" s="123">
        <f>IFERROR(VLOOKUP($B190,'[1]Risultati 2009'!$C$81:$G$141, 3, FALSE), 0)</f>
        <v>6.2</v>
      </c>
      <c r="O190" s="174">
        <f t="shared" si="16"/>
        <v>6.2</v>
      </c>
      <c r="P190" s="52">
        <f>IFERROR(VLOOKUP(B190,'[1]Risultati 2005'!$B$68:$G$111, 4, FALSE),0)</f>
        <v>9.2857142857142865</v>
      </c>
      <c r="Q190" s="123">
        <f>IFERROR(VLOOKUP(B190,'[1]Risultati 2006'!$B$75:$G$125, 4, FALSE),0)</f>
        <v>9.3333333333333339</v>
      </c>
      <c r="R190" s="123">
        <f>IFERROR(VLOOKUP(B190,'[1]Risultati 2007'!$B$86:$G$147, 4, FALSE),0)</f>
        <v>9.5555555555555554</v>
      </c>
      <c r="S190" s="123">
        <f>IFERROR(VLOOKUP(B190,'[1]Risultati 2008'!$C$81:$G$142, 4, FALSE), 0)</f>
        <v>8.4444444444444446</v>
      </c>
      <c r="T190" s="123">
        <f>IFERROR(VLOOKUP($B190,'[1]Risultati 2009'!$C$81:$G$141, 4, FALSE), 0)</f>
        <v>9.1111111111111107</v>
      </c>
      <c r="U190" s="174">
        <f t="shared" si="17"/>
        <v>9.1111111111111107</v>
      </c>
      <c r="V190" s="52">
        <f>IFERROR(VLOOKUP(B190,'[1]Risultati 2005'!$B$68:$G$111, 5, FALSE),0)</f>
        <v>10</v>
      </c>
      <c r="W190" s="123">
        <f>IFERROR(VLOOKUP(B190,'[1]Risultati 2006'!$B$75:$G$125, 5, FALSE),0)</f>
        <v>7.4444444444444446</v>
      </c>
      <c r="X190" s="123">
        <f>IFERROR(VLOOKUP(B190,'[1]Risultati 2007'!$B$86:$G$147, 5, FALSE),0)</f>
        <v>8.4444444444444446</v>
      </c>
      <c r="Y190" s="123">
        <f>IFERROR(VLOOKUP(B190,'[1]Risultati 2008'!$C$81:$G$142, 5, FALSE), 0)</f>
        <v>8.4444444444444446</v>
      </c>
      <c r="Z190" s="123">
        <f>IFERROR(VLOOKUP($B190,'[1]Risultati 2009'!$C$81:$G$141, 5, FALSE), 0)</f>
        <v>8.4444444444444446</v>
      </c>
      <c r="AA190" s="174">
        <f t="shared" si="18"/>
        <v>8.4444444444444446</v>
      </c>
      <c r="AB190" s="52">
        <f>IFERROR(VLOOKUP(B190,'[1]Risultati 2005'!$B$68:$G$111, 6, FALSE),0)</f>
        <v>7.0588235294117645</v>
      </c>
      <c r="AC190" s="123">
        <f>IFERROR(VLOOKUP(B190,'[1]Risultati 2006'!$B$75:$G$125, 6, FALSE),0)</f>
        <v>9.3076923076923084</v>
      </c>
      <c r="AD190" s="123">
        <f>IFERROR(VLOOKUP(B190,'[1]Risultati 2007'!$B$86:$G$147, 6, FALSE),0)</f>
        <v>9.6923076923076916</v>
      </c>
      <c r="AE190" s="123">
        <f>IFERROR(VLOOKUP(B190,'[1]Risultati 2008'!$C$81:$H$142, 6, FALSE), 0)</f>
        <v>9.6923076923076916</v>
      </c>
      <c r="AF190" s="123">
        <f>IFERROR(VLOOKUP($B190,'[1]Risultati 2009'!$C$81:$H$141, 6, FALSE), 0)</f>
        <v>9.6923076923076916</v>
      </c>
      <c r="AG190" s="174">
        <f t="shared" si="19"/>
        <v>9.6923076923076916</v>
      </c>
      <c r="AH190" s="123"/>
      <c r="AI190" s="123"/>
      <c r="AJ190" s="123"/>
    </row>
    <row r="191" spans="1:36">
      <c r="A191" s="172" t="str">
        <f t="shared" si="20"/>
        <v xml:space="preserve">Agenzia per le erogazioni in agricoltura                                                            </v>
      </c>
      <c r="B191" s="30">
        <f t="shared" si="20"/>
        <v>113</v>
      </c>
      <c r="C191" s="31">
        <f t="shared" si="20"/>
        <v>361</v>
      </c>
      <c r="D191" s="52">
        <f>IFERROR(VLOOKUP(B191,'[1]Risultati 2005'!$B$68:$G$111, 2, FALSE), 0)</f>
        <v>0</v>
      </c>
      <c r="E191" s="123">
        <f>IFERROR(VLOOKUP(B191,'[1]Risultati 2006'!$B$75:$G$125, 2, FALSE),0)</f>
        <v>8.1666666666666661</v>
      </c>
      <c r="F191" s="123">
        <f>IFERROR(VLOOKUP(B191,'[1]Risultati 2007'!$B$86:$G$147, 2, FALSE),0)</f>
        <v>8.2195121951219505</v>
      </c>
      <c r="G191" s="123">
        <f>IFERROR(VLOOKUP(B191,'[1]Risultati 2008'!$C$81:$D$137, 2, FALSE),0)</f>
        <v>8.2682926829268286</v>
      </c>
      <c r="H191" s="123">
        <f>IFERROR(VLOOKUP($B191,'[1]Risultati 2009'!$C$81:$G$141,2, FALSE), 0)</f>
        <v>8.4878048780487809</v>
      </c>
      <c r="I191" s="173">
        <f t="shared" si="15"/>
        <v>7.2682926829268295</v>
      </c>
      <c r="J191" s="52">
        <f>IFERROR(VLOOKUP(B191,'[1]Risultati 2005'!$B$68:$G$111, 3, FALSE),0)</f>
        <v>0</v>
      </c>
      <c r="K191" s="123">
        <f>IFERROR(VLOOKUP(B191,'[1]Risultati 2006'!$B$75:$G$125, 3, FALSE),0)</f>
        <v>8.75</v>
      </c>
      <c r="L191" s="123">
        <f>IFERROR(VLOOKUP(B191,'[1]Risultati 2007'!$B$86:$G$147, 3, FALSE), 0)</f>
        <v>7.1</v>
      </c>
      <c r="M191" s="123">
        <f>IFERROR(VLOOKUP(B191,'[1]Risultati 2008'!$C$81:$G$142, 3, FALSE), 0)</f>
        <v>7.1</v>
      </c>
      <c r="N191" s="123">
        <f>IFERROR(VLOOKUP($B191,'[1]Risultati 2009'!$C$81:$G$141, 3, FALSE), 0)</f>
        <v>6.2</v>
      </c>
      <c r="O191" s="174">
        <f t="shared" si="16"/>
        <v>5.6</v>
      </c>
      <c r="P191" s="52">
        <f>IFERROR(VLOOKUP(B191,'[1]Risultati 2005'!$B$68:$G$111, 4, FALSE),0)</f>
        <v>0</v>
      </c>
      <c r="Q191" s="123">
        <f>IFERROR(VLOOKUP(B191,'[1]Risultati 2006'!$B$75:$G$125, 4, FALSE),0)</f>
        <v>7.666666666666667</v>
      </c>
      <c r="R191" s="123">
        <f>IFERROR(VLOOKUP(B191,'[1]Risultati 2007'!$B$86:$G$147, 4, FALSE),0)</f>
        <v>9.1111111111111107</v>
      </c>
      <c r="S191" s="123">
        <f>IFERROR(VLOOKUP(B191,'[1]Risultati 2008'!$C$81:$G$142, 4, FALSE), 0)</f>
        <v>9.1111111111111107</v>
      </c>
      <c r="T191" s="123">
        <f>IFERROR(VLOOKUP($B191,'[1]Risultati 2009'!$C$81:$G$141, 4, FALSE), 0)</f>
        <v>9.1111111111111107</v>
      </c>
      <c r="U191" s="174">
        <f t="shared" si="17"/>
        <v>9.5555555555555554</v>
      </c>
      <c r="V191" s="52">
        <f>IFERROR(VLOOKUP(B191,'[1]Risultati 2005'!$B$68:$G$111, 5, FALSE),0)</f>
        <v>0</v>
      </c>
      <c r="W191" s="123">
        <f>IFERROR(VLOOKUP(B191,'[1]Risultati 2006'!$B$75:$G$125, 5, FALSE),0)</f>
        <v>8.5555555555555554</v>
      </c>
      <c r="X191" s="123">
        <f>IFERROR(VLOOKUP(B191,'[1]Risultati 2007'!$B$86:$G$147, 5, FALSE),0)</f>
        <v>9.1111111111111107</v>
      </c>
      <c r="Y191" s="123">
        <f>IFERROR(VLOOKUP(B191,'[1]Risultati 2008'!$C$81:$G$142, 5, FALSE), 0)</f>
        <v>9.1111111111111107</v>
      </c>
      <c r="Z191" s="123">
        <f>IFERROR(VLOOKUP($B191,'[1]Risultati 2009'!$C$81:$G$141, 5, FALSE), 0)</f>
        <v>10</v>
      </c>
      <c r="AA191" s="174">
        <f t="shared" si="18"/>
        <v>6.666666666666667</v>
      </c>
      <c r="AB191" s="52">
        <f>IFERROR(VLOOKUP(B191,'[1]Risultati 2005'!$B$68:$G$111, 6, FALSE),0)</f>
        <v>0</v>
      </c>
      <c r="AC191" s="123">
        <f>IFERROR(VLOOKUP(B191,'[1]Risultati 2006'!$B$75:$G$125, 6, FALSE),0)</f>
        <v>7.7692307692307692</v>
      </c>
      <c r="AD191" s="123">
        <f>IFERROR(VLOOKUP(B191,'[1]Risultati 2007'!$B$86:$G$147, 6, FALSE),0)</f>
        <v>7.8461538461538458</v>
      </c>
      <c r="AE191" s="123">
        <f>IFERROR(VLOOKUP(B191,'[1]Risultati 2008'!$C$81:$H$142, 6, FALSE), 0)</f>
        <v>8</v>
      </c>
      <c r="AF191" s="123">
        <f>IFERROR(VLOOKUP($B191,'[1]Risultati 2009'!$C$81:$H$141, 6, FALSE), 0)</f>
        <v>8.7692307692307701</v>
      </c>
      <c r="AG191" s="174">
        <f t="shared" si="19"/>
        <v>7.384615384615385</v>
      </c>
      <c r="AH191" s="123"/>
      <c r="AI191" s="123"/>
      <c r="AJ191" s="123"/>
    </row>
    <row r="192" spans="1:36">
      <c r="A192" s="172" t="str">
        <f t="shared" si="20"/>
        <v xml:space="preserve">Consiglio nazionale delle ricerche                                                                  </v>
      </c>
      <c r="B192" s="30">
        <f t="shared" si="20"/>
        <v>114</v>
      </c>
      <c r="C192" s="31">
        <f t="shared" si="20"/>
        <v>7461</v>
      </c>
      <c r="D192" s="52">
        <f>IFERROR(VLOOKUP(B192,'[1]Risultati 2005'!$B$68:$G$111, 2, FALSE), 0)</f>
        <v>0</v>
      </c>
      <c r="E192" s="123">
        <f>IFERROR(VLOOKUP(B192,'[1]Risultati 2006'!$B$75:$G$125, 2, FALSE),0)</f>
        <v>5.1388888888888893</v>
      </c>
      <c r="F192" s="123">
        <f>IFERROR(VLOOKUP(B192,'[1]Risultati 2007'!$B$86:$G$147, 2, FALSE),0)</f>
        <v>5.8048780487804876</v>
      </c>
      <c r="G192" s="123">
        <f>IFERROR(VLOOKUP(B192,'[1]Risultati 2008'!$C$81:$D$137, 2, FALSE),0)</f>
        <v>5.8536585365853657</v>
      </c>
      <c r="H192" s="123">
        <f>IFERROR(VLOOKUP($B192,'[1]Risultati 2009'!$C$81:$G$141,2, FALSE), 0)</f>
        <v>5.3658536585365857</v>
      </c>
      <c r="I192" s="173">
        <f t="shared" si="15"/>
        <v>5.5853658536585362</v>
      </c>
      <c r="J192" s="52">
        <f>IFERROR(VLOOKUP(B192,'[1]Risultati 2005'!$B$68:$G$111, 3, FALSE),0)</f>
        <v>0</v>
      </c>
      <c r="K192" s="123">
        <f>IFERROR(VLOOKUP(B192,'[1]Risultati 2006'!$B$75:$G$125, 3, FALSE),0)</f>
        <v>6</v>
      </c>
      <c r="L192" s="123">
        <f>IFERROR(VLOOKUP(B192,'[1]Risultati 2007'!$B$86:$G$147, 3, FALSE), 0)</f>
        <v>3.4</v>
      </c>
      <c r="M192" s="123">
        <f>IFERROR(VLOOKUP(B192,'[1]Risultati 2008'!$C$81:$G$142, 3, FALSE), 0)</f>
        <v>5.6</v>
      </c>
      <c r="N192" s="123">
        <f>IFERROR(VLOOKUP($B192,'[1]Risultati 2009'!$C$81:$G$141, 3, FALSE), 0)</f>
        <v>5.6</v>
      </c>
      <c r="O192" s="174">
        <f t="shared" si="16"/>
        <v>5.6</v>
      </c>
      <c r="P192" s="52">
        <f>IFERROR(VLOOKUP(B192,'[1]Risultati 2005'!$B$68:$G$111, 4, FALSE),0)</f>
        <v>0</v>
      </c>
      <c r="Q192" s="123">
        <f>IFERROR(VLOOKUP(B192,'[1]Risultati 2006'!$B$75:$G$125, 4, FALSE),0)</f>
        <v>7.333333333333333</v>
      </c>
      <c r="R192" s="123">
        <f>IFERROR(VLOOKUP(B192,'[1]Risultati 2007'!$B$86:$G$147, 4, FALSE),0)</f>
        <v>8.8888888888888893</v>
      </c>
      <c r="S192" s="123">
        <f>IFERROR(VLOOKUP(B192,'[1]Risultati 2008'!$C$81:$G$142, 4, FALSE), 0)</f>
        <v>9.5555555555555554</v>
      </c>
      <c r="T192" s="123">
        <f>IFERROR(VLOOKUP($B192,'[1]Risultati 2009'!$C$81:$G$141, 4, FALSE), 0)</f>
        <v>9.5555555555555554</v>
      </c>
      <c r="U192" s="174">
        <f t="shared" si="17"/>
        <v>9.5555555555555554</v>
      </c>
      <c r="V192" s="52">
        <f>IFERROR(VLOOKUP(B192,'[1]Risultati 2005'!$B$68:$G$111, 5, FALSE),0)</f>
        <v>0</v>
      </c>
      <c r="W192" s="123">
        <f>IFERROR(VLOOKUP(B192,'[1]Risultati 2006'!$B$75:$G$125, 5, FALSE),0)</f>
        <v>5.8888888888888893</v>
      </c>
      <c r="X192" s="123">
        <f>IFERROR(VLOOKUP(B192,'[1]Risultati 2007'!$B$86:$G$147, 5, FALSE),0)</f>
        <v>7.333333333333333</v>
      </c>
      <c r="Y192" s="123">
        <f>IFERROR(VLOOKUP(B192,'[1]Risultati 2008'!$C$81:$G$142, 5, FALSE), 0)</f>
        <v>6.2222222222222223</v>
      </c>
      <c r="Z192" s="123">
        <f>IFERROR(VLOOKUP($B192,'[1]Risultati 2009'!$C$81:$G$141, 5, FALSE), 0)</f>
        <v>6.2222222222222223</v>
      </c>
      <c r="AA192" s="174">
        <f t="shared" si="18"/>
        <v>5.4444444444444446</v>
      </c>
      <c r="AB192" s="52">
        <f>IFERROR(VLOOKUP(B192,'[1]Risultati 2005'!$B$68:$G$111, 6, FALSE),0)</f>
        <v>0</v>
      </c>
      <c r="AC192" s="123">
        <f>IFERROR(VLOOKUP(B192,'[1]Risultati 2006'!$B$75:$G$125, 6, FALSE),0)</f>
        <v>3.0769230769230771</v>
      </c>
      <c r="AD192" s="123">
        <f>IFERROR(VLOOKUP(B192,'[1]Risultati 2007'!$B$86:$G$147, 6, FALSE),0)</f>
        <v>4.4615384615384617</v>
      </c>
      <c r="AE192" s="123">
        <f>IFERROR(VLOOKUP(B192,'[1]Risultati 2008'!$C$81:$H$142, 6, FALSE), 0)</f>
        <v>3.2307692307692308</v>
      </c>
      <c r="AF192" s="123">
        <f>IFERROR(VLOOKUP($B192,'[1]Risultati 2009'!$C$81:$H$141, 6, FALSE), 0)</f>
        <v>1.6923076923076923</v>
      </c>
      <c r="AG192" s="174">
        <f t="shared" si="19"/>
        <v>2.9230769230769229</v>
      </c>
      <c r="AH192" s="123"/>
      <c r="AI192" s="123"/>
      <c r="AJ192" s="123"/>
    </row>
    <row r="193" spans="1:36">
      <c r="A193" s="172" t="str">
        <f t="shared" ref="A193:C206" si="21">A64</f>
        <v>Ente Nazionale per l'Aviazione Civile</v>
      </c>
      <c r="B193" s="30">
        <f t="shared" si="21"/>
        <v>116</v>
      </c>
      <c r="C193" s="31">
        <f t="shared" si="21"/>
        <v>1085</v>
      </c>
      <c r="D193" s="52">
        <f>IFERROR(VLOOKUP(B193,'[1]Risultati 2005'!$B$68:$G$111, 2, FALSE), 0)</f>
        <v>0</v>
      </c>
      <c r="E193" s="123">
        <f>IFERROR(VLOOKUP(B193,'[1]Risultati 2006'!$B$75:$G$125, 2, FALSE),0)</f>
        <v>4.8611111111111107</v>
      </c>
      <c r="F193" s="123">
        <f>IFERROR(VLOOKUP(B193,'[1]Risultati 2007'!$B$86:$G$147, 2, FALSE),0)</f>
        <v>7.6585365853658534</v>
      </c>
      <c r="G193" s="123">
        <f>IFERROR(VLOOKUP(B193,'[1]Risultati 2008'!$C$81:$D$137, 2, FALSE),0)</f>
        <v>1.3658536585365855</v>
      </c>
      <c r="H193" s="123">
        <f>IFERROR(VLOOKUP($B193,'[1]Risultati 2009'!$C$81:$G$141,2, FALSE), 0)</f>
        <v>5.1951219512195124</v>
      </c>
      <c r="I193" s="173">
        <f t="shared" si="15"/>
        <v>7.1707317073170733</v>
      </c>
      <c r="J193" s="52">
        <f>IFERROR(VLOOKUP(B193,'[1]Risultati 2005'!$B$68:$G$111, 3, FALSE),0)</f>
        <v>0</v>
      </c>
      <c r="K193" s="123">
        <f>IFERROR(VLOOKUP(B193,'[1]Risultati 2006'!$B$75:$G$125, 3, FALSE),0)</f>
        <v>6.5</v>
      </c>
      <c r="L193" s="123">
        <f>IFERROR(VLOOKUP(B193,'[1]Risultati 2007'!$B$86:$G$147, 3, FALSE), 0)</f>
        <v>7.2</v>
      </c>
      <c r="M193" s="123">
        <f>IFERROR(VLOOKUP(B193,'[1]Risultati 2008'!$C$81:$G$142, 3, FALSE), 0)</f>
        <v>5.6</v>
      </c>
      <c r="N193" s="123">
        <f>IFERROR(VLOOKUP($B193,'[1]Risultati 2009'!$C$81:$G$141, 3, FALSE), 0)</f>
        <v>6.6</v>
      </c>
      <c r="O193" s="174">
        <f t="shared" si="16"/>
        <v>7.7</v>
      </c>
      <c r="P193" s="52">
        <f>IFERROR(VLOOKUP(B193,'[1]Risultati 2005'!$B$68:$G$111, 4, FALSE),0)</f>
        <v>0</v>
      </c>
      <c r="Q193" s="123">
        <f>IFERROR(VLOOKUP(B193,'[1]Risultati 2006'!$B$75:$G$125, 4, FALSE),0)</f>
        <v>7.666666666666667</v>
      </c>
      <c r="R193" s="123">
        <f>IFERROR(VLOOKUP(B193,'[1]Risultati 2007'!$B$86:$G$147, 4, FALSE),0)</f>
        <v>9.5555555555555554</v>
      </c>
      <c r="S193" s="123">
        <f>IFERROR(VLOOKUP(B193,'[1]Risultati 2008'!$C$81:$G$142, 4, FALSE), 0)</f>
        <v>0</v>
      </c>
      <c r="T193" s="123">
        <f>IFERROR(VLOOKUP($B193,'[1]Risultati 2009'!$C$81:$G$141, 4, FALSE), 0)</f>
        <v>8.3333333333333339</v>
      </c>
      <c r="U193" s="174">
        <f t="shared" si="17"/>
        <v>9.4444444444444446</v>
      </c>
      <c r="V193" s="52">
        <f>IFERROR(VLOOKUP(B193,'[1]Risultati 2005'!$B$68:$G$111, 5, FALSE),0)</f>
        <v>0</v>
      </c>
      <c r="W193" s="123">
        <f>IFERROR(VLOOKUP(B193,'[1]Risultati 2006'!$B$75:$G$125, 5, FALSE),0)</f>
        <v>2.2222222222222223</v>
      </c>
      <c r="X193" s="123">
        <f>IFERROR(VLOOKUP(B193,'[1]Risultati 2007'!$B$86:$G$147, 5, FALSE),0)</f>
        <v>6.2222222222222223</v>
      </c>
      <c r="Y193" s="123">
        <f>IFERROR(VLOOKUP(B193,'[1]Risultati 2008'!$C$81:$G$142, 5, FALSE), 0)</f>
        <v>0</v>
      </c>
      <c r="Z193" s="123">
        <f>IFERROR(VLOOKUP($B193,'[1]Risultati 2009'!$C$81:$G$141, 5, FALSE), 0)</f>
        <v>2.8888888888888888</v>
      </c>
      <c r="AA193" s="174">
        <f t="shared" si="18"/>
        <v>5.1111111111111107</v>
      </c>
      <c r="AB193" s="52">
        <f>IFERROR(VLOOKUP(B193,'[1]Risultati 2005'!$B$68:$G$111, 6, FALSE),0)</f>
        <v>0</v>
      </c>
      <c r="AC193" s="123">
        <f>IFERROR(VLOOKUP(B193,'[1]Risultati 2006'!$B$75:$G$125, 6, FALSE),0)</f>
        <v>4.384615384615385</v>
      </c>
      <c r="AD193" s="123">
        <f>IFERROR(VLOOKUP(B193,'[1]Risultati 2007'!$B$86:$G$147, 6, FALSE),0)</f>
        <v>7.6923076923076925</v>
      </c>
      <c r="AE193" s="123">
        <f>IFERROR(VLOOKUP(B193,'[1]Risultati 2008'!$C$81:$H$142, 6, FALSE), 0)</f>
        <v>0</v>
      </c>
      <c r="AF193" s="123">
        <f>IFERROR(VLOOKUP($B193,'[1]Risultati 2009'!$C$81:$H$141, 6, FALSE), 0)</f>
        <v>3.5384615384615383</v>
      </c>
      <c r="AG193" s="174">
        <f t="shared" si="19"/>
        <v>6.615384615384615</v>
      </c>
      <c r="AH193" s="123"/>
      <c r="AI193" s="123"/>
      <c r="AJ193" s="123"/>
    </row>
    <row r="194" spans="1:36">
      <c r="A194" s="172" t="str">
        <f t="shared" si="21"/>
        <v>Agenzia nazionale per le nuove tecnologie, l'energia e lo sviluppo economico sostenibile</v>
      </c>
      <c r="B194" s="30">
        <f t="shared" si="21"/>
        <v>202</v>
      </c>
      <c r="C194" s="31">
        <f t="shared" si="21"/>
        <v>1000</v>
      </c>
      <c r="D194" s="52">
        <f>IFERROR(VLOOKUP(B194,'[1]Risultati 2005'!$B$68:$G$111, 2, FALSE), 0)</f>
        <v>0</v>
      </c>
      <c r="E194" s="123">
        <f>IFERROR(VLOOKUP(B194,'[1]Risultati 2006'!$B$75:$G$125, 2, FALSE),0)</f>
        <v>0</v>
      </c>
      <c r="F194" s="123">
        <f>IFERROR(VLOOKUP(B194,'[1]Risultati 2007'!$B$86:$G$147, 2, FALSE),0)</f>
        <v>0</v>
      </c>
      <c r="G194" s="123">
        <f>IFERROR(VLOOKUP(B194,'[1]Risultati 2008'!$C$81:$D$137, 2, FALSE),0)</f>
        <v>0</v>
      </c>
      <c r="H194" s="123">
        <f>IFERROR(VLOOKUP($B194,'[1]Risultati 2009'!$C$81:$G$141,2, FALSE), 0)</f>
        <v>5.8048780487804876</v>
      </c>
      <c r="I194" s="173">
        <f t="shared" si="15"/>
        <v>6.4390243902439028</v>
      </c>
      <c r="J194" s="52">
        <f>IFERROR(VLOOKUP(B194,'[1]Risultati 2005'!$B$68:$G$111, 3, FALSE),0)</f>
        <v>0</v>
      </c>
      <c r="K194" s="123">
        <f>IFERROR(VLOOKUP(B194,'[1]Risultati 2006'!$B$75:$G$125, 3, FALSE),0)</f>
        <v>0</v>
      </c>
      <c r="L194" s="123">
        <f>IFERROR(VLOOKUP(B194,'[1]Risultati 2007'!$B$86:$G$147, 3, FALSE), 0)</f>
        <v>0</v>
      </c>
      <c r="M194" s="123">
        <f>IFERROR(VLOOKUP(B194,'[1]Risultati 2008'!$C$81:$G$142, 3, FALSE), 0)</f>
        <v>0</v>
      </c>
      <c r="N194" s="123">
        <f>IFERROR(VLOOKUP($B194,'[1]Risultati 2009'!$C$81:$G$141, 3, FALSE), 0)</f>
        <v>4.8</v>
      </c>
      <c r="O194" s="174">
        <f t="shared" si="16"/>
        <v>5.6</v>
      </c>
      <c r="P194" s="52">
        <f>IFERROR(VLOOKUP(B194,'[1]Risultati 2005'!$B$68:$G$111, 4, FALSE),0)</f>
        <v>0</v>
      </c>
      <c r="Q194" s="123">
        <f>IFERROR(VLOOKUP(B194,'[1]Risultati 2006'!$B$75:$G$125, 4, FALSE),0)</f>
        <v>0</v>
      </c>
      <c r="R194" s="123">
        <f>IFERROR(VLOOKUP(B194,'[1]Risultati 2007'!$B$86:$G$147, 4, FALSE),0)</f>
        <v>0</v>
      </c>
      <c r="S194" s="123">
        <f>IFERROR(VLOOKUP(B194,'[1]Risultati 2008'!$C$81:$G$142, 4, FALSE), 0)</f>
        <v>0</v>
      </c>
      <c r="T194" s="123">
        <f>IFERROR(VLOOKUP($B194,'[1]Risultati 2009'!$C$81:$G$141, 4, FALSE), 0)</f>
        <v>7.7777777777777777</v>
      </c>
      <c r="U194" s="174">
        <f t="shared" si="17"/>
        <v>8.8888888888888893</v>
      </c>
      <c r="V194" s="52">
        <f>IFERROR(VLOOKUP(B194,'[1]Risultati 2005'!$B$68:$G$111, 5, FALSE),0)</f>
        <v>0</v>
      </c>
      <c r="W194" s="123">
        <f>IFERROR(VLOOKUP(B194,'[1]Risultati 2006'!$B$75:$G$125, 5, FALSE),0)</f>
        <v>0</v>
      </c>
      <c r="X194" s="123">
        <f>IFERROR(VLOOKUP(B194,'[1]Risultati 2007'!$B$86:$G$147, 5, FALSE),0)</f>
        <v>0</v>
      </c>
      <c r="Y194" s="123">
        <f>IFERROR(VLOOKUP(B194,'[1]Risultati 2008'!$C$81:$G$142, 5, FALSE), 0)</f>
        <v>0</v>
      </c>
      <c r="Z194" s="123">
        <f>IFERROR(VLOOKUP($B194,'[1]Risultati 2009'!$C$81:$G$141, 5, FALSE), 0)</f>
        <v>6.4444444444444446</v>
      </c>
      <c r="AA194" s="174">
        <f t="shared" si="18"/>
        <v>6.8888888888888893</v>
      </c>
      <c r="AB194" s="52">
        <f>IFERROR(VLOOKUP(B194,'[1]Risultati 2005'!$B$68:$G$111, 6, FALSE),0)</f>
        <v>0</v>
      </c>
      <c r="AC194" s="123">
        <f>IFERROR(VLOOKUP(B194,'[1]Risultati 2006'!$B$75:$G$125, 6, FALSE),0)</f>
        <v>0</v>
      </c>
      <c r="AD194" s="123">
        <f>IFERROR(VLOOKUP(B194,'[1]Risultati 2007'!$B$86:$G$147, 6, FALSE),0)</f>
        <v>0</v>
      </c>
      <c r="AE194" s="123">
        <f>IFERROR(VLOOKUP(B194,'[1]Risultati 2008'!$C$81:$H$142, 6, FALSE), 0)</f>
        <v>0</v>
      </c>
      <c r="AF194" s="123">
        <f>IFERROR(VLOOKUP($B194,'[1]Risultati 2009'!$C$81:$H$141, 6, FALSE), 0)</f>
        <v>4.7692307692307692</v>
      </c>
      <c r="AG194" s="174">
        <f t="shared" si="19"/>
        <v>5.0769230769230766</v>
      </c>
      <c r="AH194" s="123"/>
      <c r="AI194" s="123"/>
      <c r="AJ194" s="123"/>
    </row>
    <row r="195" spans="1:36">
      <c r="A195" s="172" t="str">
        <f t="shared" si="21"/>
        <v>Ente nazionale previdenza assistenza lavoratori dello spettacolo</v>
      </c>
      <c r="B195" s="30">
        <f t="shared" si="21"/>
        <v>62</v>
      </c>
      <c r="C195" s="31">
        <f t="shared" si="21"/>
        <v>413</v>
      </c>
      <c r="D195" s="52">
        <f>IFERROR(VLOOKUP(B195,'[1]Risultati 2005'!$B$68:$G$111, 2, FALSE), 0)</f>
        <v>5</v>
      </c>
      <c r="E195" s="123">
        <f>IFERROR(VLOOKUP(B195,'[1]Risultati 2006'!$B$75:$G$125, 2, FALSE),0)</f>
        <v>7.3055555555555554</v>
      </c>
      <c r="F195" s="123">
        <f>IFERROR(VLOOKUP(B195,'[1]Risultati 2007'!$B$86:$G$147, 2, FALSE),0)</f>
        <v>7.3658536585365857</v>
      </c>
      <c r="G195" s="123">
        <f>IFERROR(VLOOKUP(B195,'[1]Risultati 2008'!$C$81:$D$137, 2, FALSE),0)</f>
        <v>7.1463414634146343</v>
      </c>
      <c r="H195" s="123">
        <f>IFERROR(VLOOKUP($B195,'[1]Risultati 2009'!$C$81:$G$141,2, FALSE), 0)</f>
        <v>6.9512195121951219</v>
      </c>
      <c r="I195" s="173">
        <f t="shared" si="15"/>
        <v>7.6829268292682924</v>
      </c>
      <c r="J195" s="52">
        <f>IFERROR(VLOOKUP(B195,'[1]Risultati 2005'!$B$68:$G$111, 3, FALSE),0)</f>
        <v>4.5</v>
      </c>
      <c r="K195" s="123">
        <f>IFERROR(VLOOKUP(B195,'[1]Risultati 2006'!$B$75:$G$125, 3, FALSE),0)</f>
        <v>8.75</v>
      </c>
      <c r="L195" s="123">
        <f>IFERROR(VLOOKUP(B195,'[1]Risultati 2007'!$B$86:$G$147, 3, FALSE), 0)</f>
        <v>8.4</v>
      </c>
      <c r="M195" s="123">
        <f>IFERROR(VLOOKUP(B195,'[1]Risultati 2008'!$C$81:$G$142, 3, FALSE), 0)</f>
        <v>7.1</v>
      </c>
      <c r="N195" s="123">
        <f>IFERROR(VLOOKUP($B195,'[1]Risultati 2009'!$C$81:$G$141, 3, FALSE), 0)</f>
        <v>8.4</v>
      </c>
      <c r="O195" s="174">
        <f t="shared" si="16"/>
        <v>8.8000000000000007</v>
      </c>
      <c r="P195" s="52">
        <f>IFERROR(VLOOKUP(B195,'[1]Risultati 2005'!$B$68:$G$111, 4, FALSE),0)</f>
        <v>5.8571428571428568</v>
      </c>
      <c r="Q195" s="123">
        <f>IFERROR(VLOOKUP(B195,'[1]Risultati 2006'!$B$75:$G$125, 4, FALSE),0)</f>
        <v>7.333333333333333</v>
      </c>
      <c r="R195" s="123">
        <f>IFERROR(VLOOKUP(B195,'[1]Risultati 2007'!$B$86:$G$147, 4, FALSE),0)</f>
        <v>7.7777777777777777</v>
      </c>
      <c r="S195" s="123">
        <f>IFERROR(VLOOKUP(B195,'[1]Risultati 2008'!$C$81:$G$142, 4, FALSE), 0)</f>
        <v>7.333333333333333</v>
      </c>
      <c r="T195" s="123">
        <f>IFERROR(VLOOKUP($B195,'[1]Risultati 2009'!$C$81:$G$141, 4, FALSE), 0)</f>
        <v>9</v>
      </c>
      <c r="U195" s="174">
        <f t="shared" si="17"/>
        <v>8.3333333333333339</v>
      </c>
      <c r="V195" s="52">
        <f>IFERROR(VLOOKUP(B195,'[1]Risultati 2005'!$B$68:$G$111, 5, FALSE),0)</f>
        <v>2.5</v>
      </c>
      <c r="W195" s="123">
        <f>IFERROR(VLOOKUP(B195,'[1]Risultati 2006'!$B$75:$G$125, 5, FALSE),0)</f>
        <v>5.5555555555555554</v>
      </c>
      <c r="X195" s="123">
        <f>IFERROR(VLOOKUP(B195,'[1]Risultati 2007'!$B$86:$G$147, 5, FALSE),0)</f>
        <v>5.1111111111111107</v>
      </c>
      <c r="Y195" s="123">
        <f>IFERROR(VLOOKUP(B195,'[1]Risultati 2008'!$C$81:$G$142, 5, FALSE), 0)</f>
        <v>8.8888888888888893</v>
      </c>
      <c r="Z195" s="123">
        <f>IFERROR(VLOOKUP($B195,'[1]Risultati 2009'!$C$81:$G$141, 5, FALSE), 0)</f>
        <v>2.2222222222222223</v>
      </c>
      <c r="AA195" s="174">
        <f t="shared" si="18"/>
        <v>6.8888888888888893</v>
      </c>
      <c r="AB195" s="52">
        <f>IFERROR(VLOOKUP(B195,'[1]Risultati 2005'!$B$68:$G$111, 6, FALSE),0)</f>
        <v>5.5882352941176467</v>
      </c>
      <c r="AC195" s="123">
        <f>IFERROR(VLOOKUP(B195,'[1]Risultati 2006'!$B$75:$G$125, 6, FALSE),0)</f>
        <v>7.615384615384615</v>
      </c>
      <c r="AD195" s="123">
        <f>IFERROR(VLOOKUP(B195,'[1]Risultati 2007'!$B$86:$G$147, 6, FALSE),0)</f>
        <v>7.8461538461538458</v>
      </c>
      <c r="AE195" s="123">
        <f>IFERROR(VLOOKUP(B195,'[1]Risultati 2008'!$C$81:$H$142, 6, FALSE), 0)</f>
        <v>5.8461538461538458</v>
      </c>
      <c r="AF195" s="123">
        <f>IFERROR(VLOOKUP($B195,'[1]Risultati 2009'!$C$81:$H$141, 6, FALSE), 0)</f>
        <v>7.6923076923076925</v>
      </c>
      <c r="AG195" s="174">
        <f t="shared" si="19"/>
        <v>6.9230769230769234</v>
      </c>
      <c r="AH195" s="123"/>
      <c r="AI195" s="123"/>
      <c r="AJ195" s="123"/>
    </row>
    <row r="196" spans="1:36">
      <c r="A196" s="172" t="str">
        <f t="shared" si="21"/>
        <v xml:space="preserve">Istituto nazionale per il commercio estero                                              </v>
      </c>
      <c r="B196" s="30">
        <f t="shared" si="21"/>
        <v>45</v>
      </c>
      <c r="C196" s="31">
        <f t="shared" si="21"/>
        <v>1335</v>
      </c>
      <c r="D196" s="52">
        <f>IFERROR(VLOOKUP(B196,'[1]Risultati 2005'!$B$68:$G$111, 2, FALSE), 0)</f>
        <v>6.3250000000000002</v>
      </c>
      <c r="E196" s="123">
        <f>IFERROR(VLOOKUP(B196,'[1]Risultati 2006'!$B$75:$G$125, 2, FALSE),0)</f>
        <v>6.4444444444444446</v>
      </c>
      <c r="F196" s="123">
        <f>IFERROR(VLOOKUP(B196,'[1]Risultati 2007'!$B$86:$G$147, 2, FALSE),0)</f>
        <v>6.8048780487804876</v>
      </c>
      <c r="G196" s="123">
        <f>IFERROR(VLOOKUP(B196,'[1]Risultati 2008'!$C$81:$D$137, 2, FALSE),0)</f>
        <v>6.5609756097560972</v>
      </c>
      <c r="H196" s="123">
        <f>IFERROR(VLOOKUP($B196,'[1]Risultati 2009'!$C$81:$G$141,2, FALSE), 0)</f>
        <v>5.4878048780487809</v>
      </c>
      <c r="I196" s="173">
        <f t="shared" si="15"/>
        <v>5.0975609756097562</v>
      </c>
      <c r="J196" s="52">
        <f>IFERROR(VLOOKUP(B196,'[1]Risultati 2005'!$B$68:$G$111, 3, FALSE),0)</f>
        <v>4.333333333333333</v>
      </c>
      <c r="K196" s="123">
        <f>IFERROR(VLOOKUP(B196,'[1]Risultati 2006'!$B$75:$G$125, 3, FALSE),0)</f>
        <v>9</v>
      </c>
      <c r="L196" s="123">
        <f>IFERROR(VLOOKUP(B196,'[1]Risultati 2007'!$B$86:$G$147, 3, FALSE), 0)</f>
        <v>5</v>
      </c>
      <c r="M196" s="123">
        <f>IFERROR(VLOOKUP(B196,'[1]Risultati 2008'!$C$81:$G$142, 3, FALSE), 0)</f>
        <v>6.8</v>
      </c>
      <c r="N196" s="123">
        <f>IFERROR(VLOOKUP($B196,'[1]Risultati 2009'!$C$81:$G$141, 3, FALSE), 0)</f>
        <v>5.6</v>
      </c>
      <c r="O196" s="174">
        <f t="shared" si="16"/>
        <v>5.6</v>
      </c>
      <c r="P196" s="52">
        <f>IFERROR(VLOOKUP(B196,'[1]Risultati 2005'!$B$68:$G$111, 4, FALSE),0)</f>
        <v>7.8571428571428568</v>
      </c>
      <c r="Q196" s="123">
        <f>IFERROR(VLOOKUP(B196,'[1]Risultati 2006'!$B$75:$G$125, 4, FALSE),0)</f>
        <v>7</v>
      </c>
      <c r="R196" s="123">
        <f>IFERROR(VLOOKUP(B196,'[1]Risultati 2007'!$B$86:$G$147, 4, FALSE),0)</f>
        <v>8.4444444444444446</v>
      </c>
      <c r="S196" s="123">
        <f>IFERROR(VLOOKUP(B196,'[1]Risultati 2008'!$C$81:$G$142, 4, FALSE), 0)</f>
        <v>5.666666666666667</v>
      </c>
      <c r="T196" s="123">
        <f>IFERROR(VLOOKUP($B196,'[1]Risultati 2009'!$C$81:$G$141, 4, FALSE), 0)</f>
        <v>6.8888888888888893</v>
      </c>
      <c r="U196" s="174">
        <f t="shared" si="17"/>
        <v>7.333333333333333</v>
      </c>
      <c r="V196" s="52">
        <f>IFERROR(VLOOKUP(B196,'[1]Risultati 2005'!$B$68:$G$111, 5, FALSE),0)</f>
        <v>10</v>
      </c>
      <c r="W196" s="123">
        <f>IFERROR(VLOOKUP(B196,'[1]Risultati 2006'!$B$75:$G$125, 5, FALSE),0)</f>
        <v>6</v>
      </c>
      <c r="X196" s="123">
        <f>IFERROR(VLOOKUP(B196,'[1]Risultati 2007'!$B$86:$G$147, 5, FALSE),0)</f>
        <v>8.3333333333333339</v>
      </c>
      <c r="Y196" s="123">
        <f>IFERROR(VLOOKUP(B196,'[1]Risultati 2008'!$C$81:$G$142, 5, FALSE), 0)</f>
        <v>6.2222222222222223</v>
      </c>
      <c r="Z196" s="123">
        <f>IFERROR(VLOOKUP($B196,'[1]Risultati 2009'!$C$81:$G$141, 5, FALSE), 0)</f>
        <v>5.4444444444444446</v>
      </c>
      <c r="AA196" s="174">
        <f t="shared" si="18"/>
        <v>5.4444444444444446</v>
      </c>
      <c r="AB196" s="52">
        <f>IFERROR(VLOOKUP(B196,'[1]Risultati 2005'!$B$68:$G$111, 6, FALSE),0)</f>
        <v>6.2352941176470589</v>
      </c>
      <c r="AC196" s="123">
        <f>IFERROR(VLOOKUP(B196,'[1]Risultati 2006'!$B$75:$G$125, 6, FALSE),0)</f>
        <v>4.9230769230769234</v>
      </c>
      <c r="AD196" s="123">
        <f>IFERROR(VLOOKUP(B196,'[1]Risultati 2007'!$B$86:$G$147, 6, FALSE),0)</f>
        <v>6</v>
      </c>
      <c r="AE196" s="123">
        <f>IFERROR(VLOOKUP(B196,'[1]Risultati 2008'!$C$81:$H$142, 6, FALSE), 0)</f>
        <v>7.2307692307692308</v>
      </c>
      <c r="AF196" s="123">
        <f>IFERROR(VLOOKUP($B196,'[1]Risultati 2009'!$C$81:$H$141, 6, FALSE), 0)</f>
        <v>4.4615384615384617</v>
      </c>
      <c r="AG196" s="174">
        <f t="shared" si="19"/>
        <v>2.9230769230769229</v>
      </c>
      <c r="AH196" s="123"/>
      <c r="AI196" s="123"/>
      <c r="AJ196" s="123"/>
    </row>
    <row r="197" spans="1:36">
      <c r="A197" s="172" t="str">
        <f t="shared" si="21"/>
        <v>Istituto per lo sviluppo della formazione professionale dei lavoratori</v>
      </c>
      <c r="B197" s="30">
        <f t="shared" si="21"/>
        <v>120</v>
      </c>
      <c r="C197" s="31">
        <f t="shared" si="21"/>
        <v>375</v>
      </c>
      <c r="D197" s="52">
        <f>IFERROR(VLOOKUP(B197,'[1]Risultati 2005'!$B$68:$G$111, 2, FALSE), 0)</f>
        <v>0</v>
      </c>
      <c r="E197" s="123">
        <f>IFERROR(VLOOKUP(B197,'[1]Risultati 2006'!$B$75:$G$125, 2, FALSE),0)</f>
        <v>5.9722222222222223</v>
      </c>
      <c r="F197" s="123">
        <f>IFERROR(VLOOKUP(B197,'[1]Risultati 2007'!$B$86:$G$147, 2, FALSE),0)</f>
        <v>7.3658536585365857</v>
      </c>
      <c r="G197" s="123">
        <f>IFERROR(VLOOKUP(B197,'[1]Risultati 2008'!$C$81:$D$137, 2, FALSE),0)</f>
        <v>5.4390243902439028</v>
      </c>
      <c r="H197" s="123">
        <f>IFERROR(VLOOKUP($B197,'[1]Risultati 2009'!$C$81:$G$141,2, FALSE), 0)</f>
        <v>4.7317073170731705</v>
      </c>
      <c r="I197" s="173">
        <f t="shared" si="15"/>
        <v>5.7804878048780486</v>
      </c>
      <c r="J197" s="52">
        <f>IFERROR(VLOOKUP(B197,'[1]Risultati 2005'!$B$68:$G$111, 3, FALSE),0)</f>
        <v>0</v>
      </c>
      <c r="K197" s="123">
        <f>IFERROR(VLOOKUP(B197,'[1]Risultati 2006'!$B$75:$G$125, 3, FALSE),0)</f>
        <v>9.5</v>
      </c>
      <c r="L197" s="123">
        <f>IFERROR(VLOOKUP(B197,'[1]Risultati 2007'!$B$86:$G$147, 3, FALSE), 0)</f>
        <v>8.9</v>
      </c>
      <c r="M197" s="123">
        <f>IFERROR(VLOOKUP(B197,'[1]Risultati 2008'!$C$81:$G$142, 3, FALSE), 0)</f>
        <v>7.2</v>
      </c>
      <c r="N197" s="123">
        <f>IFERROR(VLOOKUP($B197,'[1]Risultati 2009'!$C$81:$G$141, 3, FALSE), 0)</f>
        <v>9.1</v>
      </c>
      <c r="O197" s="174">
        <f t="shared" si="16"/>
        <v>5.6</v>
      </c>
      <c r="P197" s="52">
        <f>IFERROR(VLOOKUP(B197,'[1]Risultati 2005'!$B$68:$G$111, 4, FALSE),0)</f>
        <v>0</v>
      </c>
      <c r="Q197" s="123">
        <f>IFERROR(VLOOKUP(B197,'[1]Risultati 2006'!$B$75:$G$125, 4, FALSE),0)</f>
        <v>6</v>
      </c>
      <c r="R197" s="123">
        <f>IFERROR(VLOOKUP(B197,'[1]Risultati 2007'!$B$86:$G$147, 4, FALSE),0)</f>
        <v>4.5555555555555554</v>
      </c>
      <c r="S197" s="123">
        <f>IFERROR(VLOOKUP(B197,'[1]Risultati 2008'!$C$81:$G$142, 4, FALSE), 0)</f>
        <v>5.2222222222222223</v>
      </c>
      <c r="T197" s="123">
        <f>IFERROR(VLOOKUP($B197,'[1]Risultati 2009'!$C$81:$G$141, 4, FALSE), 0)</f>
        <v>6.333333333333333</v>
      </c>
      <c r="U197" s="174">
        <f t="shared" si="17"/>
        <v>3.6666666666666665</v>
      </c>
      <c r="V197" s="52">
        <f>IFERROR(VLOOKUP(B197,'[1]Risultati 2005'!$B$68:$G$111, 5, FALSE),0)</f>
        <v>0</v>
      </c>
      <c r="W197" s="123">
        <f>IFERROR(VLOOKUP(B197,'[1]Risultati 2006'!$B$75:$G$125, 5, FALSE),0)</f>
        <v>3.2222222222222223</v>
      </c>
      <c r="X197" s="123">
        <f>IFERROR(VLOOKUP(B197,'[1]Risultati 2007'!$B$86:$G$147, 5, FALSE),0)</f>
        <v>10</v>
      </c>
      <c r="Y197" s="123">
        <f>IFERROR(VLOOKUP(B197,'[1]Risultati 2008'!$C$81:$G$142, 5, FALSE), 0)</f>
        <v>5.5555555555555554</v>
      </c>
      <c r="Z197" s="123">
        <f>IFERROR(VLOOKUP($B197,'[1]Risultati 2009'!$C$81:$G$141, 5, FALSE), 0)</f>
        <v>5.1111111111111107</v>
      </c>
      <c r="AA197" s="174">
        <f t="shared" si="18"/>
        <v>8.4444444444444446</v>
      </c>
      <c r="AB197" s="52">
        <f>IFERROR(VLOOKUP(B197,'[1]Risultati 2005'!$B$68:$G$111, 6, FALSE),0)</f>
        <v>0</v>
      </c>
      <c r="AC197" s="123">
        <f>IFERROR(VLOOKUP(B197,'[1]Risultati 2006'!$B$75:$G$125, 6, FALSE),0)</f>
        <v>5.6923076923076925</v>
      </c>
      <c r="AD197" s="123">
        <f>IFERROR(VLOOKUP(B197,'[1]Risultati 2007'!$B$86:$G$147, 6, FALSE),0)</f>
        <v>6.3076923076923075</v>
      </c>
      <c r="AE197" s="123">
        <f>IFERROR(VLOOKUP(B197,'[1]Risultati 2008'!$C$81:$H$142, 6, FALSE), 0)</f>
        <v>4.1538461538461542</v>
      </c>
      <c r="AF197" s="123">
        <f>IFERROR(VLOOKUP($B197,'[1]Risultati 2009'!$C$81:$H$141, 6, FALSE), 0)</f>
        <v>0</v>
      </c>
      <c r="AG197" s="174">
        <f t="shared" si="19"/>
        <v>5.5384615384615383</v>
      </c>
      <c r="AH197" s="123"/>
      <c r="AI197" s="123"/>
      <c r="AJ197" s="123"/>
    </row>
    <row r="198" spans="1:36">
      <c r="A198" s="172" t="str">
        <f t="shared" si="21"/>
        <v xml:space="preserve">Istituto nazionale per l'assicurazione infortuni sul lavoro                </v>
      </c>
      <c r="B198" s="30">
        <f t="shared" si="21"/>
        <v>46</v>
      </c>
      <c r="C198" s="31">
        <f t="shared" si="21"/>
        <v>12047</v>
      </c>
      <c r="D198" s="52">
        <f>IFERROR(VLOOKUP(B198,'[1]Risultati 2005'!$B$68:$G$111, 2, FALSE), 0)</f>
        <v>6.25</v>
      </c>
      <c r="E198" s="123">
        <f>IFERROR(VLOOKUP(B198,'[1]Risultati 2006'!$B$75:$G$125, 2, FALSE),0)</f>
        <v>5.75</v>
      </c>
      <c r="F198" s="123">
        <f>IFERROR(VLOOKUP(B198,'[1]Risultati 2007'!$B$86:$G$147, 2, FALSE),0)</f>
        <v>8.2195121951219505</v>
      </c>
      <c r="G198" s="123">
        <f>IFERROR(VLOOKUP(B198,'[1]Risultati 2008'!$C$81:$D$137, 2, FALSE),0)</f>
        <v>7.9024390243902438</v>
      </c>
      <c r="H198" s="123">
        <f>IFERROR(VLOOKUP($B198,'[1]Risultati 2009'!$C$81:$G$141,2, FALSE), 0)</f>
        <v>8.1951219512195124</v>
      </c>
      <c r="I198" s="173">
        <f t="shared" si="15"/>
        <v>8.3658536585365848</v>
      </c>
      <c r="J198" s="52">
        <f>IFERROR(VLOOKUP(B198,'[1]Risultati 2005'!$B$68:$G$111, 3, FALSE),0)</f>
        <v>6.25</v>
      </c>
      <c r="K198" s="123">
        <f>IFERROR(VLOOKUP(B198,'[1]Risultati 2006'!$B$75:$G$125, 3, FALSE),0)</f>
        <v>6.875</v>
      </c>
      <c r="L198" s="123">
        <f>IFERROR(VLOOKUP(B198,'[1]Risultati 2007'!$B$86:$G$147, 3, FALSE), 0)</f>
        <v>8.5</v>
      </c>
      <c r="M198" s="123">
        <f>IFERROR(VLOOKUP(B198,'[1]Risultati 2008'!$C$81:$G$142, 3, FALSE), 0)</f>
        <v>6.9</v>
      </c>
      <c r="N198" s="123">
        <f>IFERROR(VLOOKUP($B198,'[1]Risultati 2009'!$C$81:$G$141, 3, FALSE), 0)</f>
        <v>7.9</v>
      </c>
      <c r="O198" s="174">
        <f t="shared" si="16"/>
        <v>8.6</v>
      </c>
      <c r="P198" s="52">
        <f>IFERROR(VLOOKUP(B198,'[1]Risultati 2005'!$B$68:$G$111, 4, FALSE),0)</f>
        <v>5</v>
      </c>
      <c r="Q198" s="123">
        <f>IFERROR(VLOOKUP(B198,'[1]Risultati 2006'!$B$75:$G$125, 4, FALSE),0)</f>
        <v>3.6666666666666665</v>
      </c>
      <c r="R198" s="123">
        <f>IFERROR(VLOOKUP(B198,'[1]Risultati 2007'!$B$86:$G$147, 4, FALSE),0)</f>
        <v>7.333333333333333</v>
      </c>
      <c r="S198" s="123">
        <f>IFERROR(VLOOKUP(B198,'[1]Risultati 2008'!$C$81:$G$142, 4, FALSE), 0)</f>
        <v>7.333333333333333</v>
      </c>
      <c r="T198" s="123">
        <f>IFERROR(VLOOKUP($B198,'[1]Risultati 2009'!$C$81:$G$141, 4, FALSE), 0)</f>
        <v>8.4444444444444446</v>
      </c>
      <c r="U198" s="174">
        <f t="shared" si="17"/>
        <v>8.4444444444444446</v>
      </c>
      <c r="V198" s="52">
        <f>IFERROR(VLOOKUP(B198,'[1]Risultati 2005'!$B$68:$G$111, 5, FALSE),0)</f>
        <v>10</v>
      </c>
      <c r="W198" s="123">
        <f>IFERROR(VLOOKUP(B198,'[1]Risultati 2006'!$B$75:$G$125, 5, FALSE),0)</f>
        <v>4.8888888888888893</v>
      </c>
      <c r="X198" s="123">
        <f>IFERROR(VLOOKUP(B198,'[1]Risultati 2007'!$B$86:$G$147, 5, FALSE),0)</f>
        <v>7.7777777777777777</v>
      </c>
      <c r="Y198" s="123">
        <f>IFERROR(VLOOKUP(B198,'[1]Risultati 2008'!$C$81:$G$142, 5, FALSE), 0)</f>
        <v>8.1111111111111107</v>
      </c>
      <c r="Z198" s="123">
        <f>IFERROR(VLOOKUP($B198,'[1]Risultati 2009'!$C$81:$G$141, 5, FALSE), 0)</f>
        <v>7.2222222222222223</v>
      </c>
      <c r="AA198" s="174">
        <f t="shared" si="18"/>
        <v>9.2222222222222214</v>
      </c>
      <c r="AB198" s="52">
        <f>IFERROR(VLOOKUP(B198,'[1]Risultati 2005'!$B$68:$G$111, 6, FALSE),0)</f>
        <v>5.882352941176471</v>
      </c>
      <c r="AC198" s="123">
        <f>IFERROR(VLOOKUP(B198,'[1]Risultati 2006'!$B$75:$G$125, 6, FALSE),0)</f>
        <v>6.615384615384615</v>
      </c>
      <c r="AD198" s="123">
        <f>IFERROR(VLOOKUP(B198,'[1]Risultati 2007'!$B$86:$G$147, 6, FALSE),0)</f>
        <v>8.9230769230769234</v>
      </c>
      <c r="AE198" s="123">
        <f>IFERROR(VLOOKUP(B198,'[1]Risultati 2008'!$C$81:$H$142, 6, FALSE), 0)</f>
        <v>8.9230769230769234</v>
      </c>
      <c r="AF198" s="123">
        <f>IFERROR(VLOOKUP($B198,'[1]Risultati 2009'!$C$81:$H$141, 6, FALSE), 0)</f>
        <v>8.9230769230769234</v>
      </c>
      <c r="AG198" s="174">
        <f t="shared" si="19"/>
        <v>7.5384615384615383</v>
      </c>
      <c r="AH198" s="123"/>
      <c r="AI198" s="123"/>
      <c r="AJ198" s="123"/>
    </row>
    <row r="199" spans="1:36">
      <c r="A199" s="172" t="str">
        <f t="shared" si="21"/>
        <v xml:space="preserve">Istituto nazionale di economia agraria                 </v>
      </c>
      <c r="B199" s="30">
        <f t="shared" si="21"/>
        <v>60</v>
      </c>
      <c r="C199" s="31">
        <f t="shared" si="21"/>
        <v>174</v>
      </c>
      <c r="D199" s="52">
        <f>IFERROR(VLOOKUP(B199,'[1]Risultati 2005'!$B$68:$G$111, 2, FALSE), 0)</f>
        <v>4.375</v>
      </c>
      <c r="E199" s="123">
        <f>IFERROR(VLOOKUP(B199,'[1]Risultati 2006'!$B$75:$G$125, 2, FALSE),0)</f>
        <v>3.6111111111111112</v>
      </c>
      <c r="F199" s="123">
        <f>IFERROR(VLOOKUP(B199,'[1]Risultati 2007'!$B$86:$G$147, 2, FALSE),0)</f>
        <v>4.5365853658536581</v>
      </c>
      <c r="G199" s="123">
        <f>IFERROR(VLOOKUP(B199,'[1]Risultati 2008'!$C$81:$D$137, 2, FALSE),0)</f>
        <v>5.2195121951219514</v>
      </c>
      <c r="H199" s="123">
        <f>IFERROR(VLOOKUP($B199,'[1]Risultati 2009'!$C$81:$G$141,2, FALSE), 0)</f>
        <v>4.1463414634146343</v>
      </c>
      <c r="I199" s="173">
        <f t="shared" si="15"/>
        <v>5.8780487804878048</v>
      </c>
      <c r="J199" s="52">
        <f>IFERROR(VLOOKUP(B199,'[1]Risultati 2005'!$B$68:$G$111, 3, FALSE),0)</f>
        <v>3.3333333333333335</v>
      </c>
      <c r="K199" s="123">
        <f>IFERROR(VLOOKUP(B199,'[1]Risultati 2006'!$B$75:$G$125, 3, FALSE),0)</f>
        <v>4</v>
      </c>
      <c r="L199" s="123">
        <f>IFERROR(VLOOKUP(B199,'[1]Risultati 2007'!$B$86:$G$147, 3, FALSE), 0)</f>
        <v>5.6</v>
      </c>
      <c r="M199" s="123">
        <f>IFERROR(VLOOKUP(B199,'[1]Risultati 2008'!$C$81:$G$142, 3, FALSE), 0)</f>
        <v>8.8000000000000007</v>
      </c>
      <c r="N199" s="123">
        <f>IFERROR(VLOOKUP($B199,'[1]Risultati 2009'!$C$81:$G$141, 3, FALSE), 0)</f>
        <v>5.4</v>
      </c>
      <c r="O199" s="174">
        <f t="shared" si="16"/>
        <v>5.5</v>
      </c>
      <c r="P199" s="52">
        <f>IFERROR(VLOOKUP(B199,'[1]Risultati 2005'!$B$68:$G$111, 4, FALSE),0)</f>
        <v>6.5714285714285712</v>
      </c>
      <c r="Q199" s="123">
        <f>IFERROR(VLOOKUP(B199,'[1]Risultati 2006'!$B$75:$G$125, 4, FALSE),0)</f>
        <v>6.666666666666667</v>
      </c>
      <c r="R199" s="123">
        <f>IFERROR(VLOOKUP(B199,'[1]Risultati 2007'!$B$86:$G$147, 4, FALSE),0)</f>
        <v>6.666666666666667</v>
      </c>
      <c r="S199" s="123">
        <f>IFERROR(VLOOKUP(B199,'[1]Risultati 2008'!$C$81:$G$142, 4, FALSE), 0)</f>
        <v>6.8888888888888893</v>
      </c>
      <c r="T199" s="123">
        <f>IFERROR(VLOOKUP($B199,'[1]Risultati 2009'!$C$81:$G$141, 4, FALSE), 0)</f>
        <v>6.8888888888888893</v>
      </c>
      <c r="U199" s="174">
        <f t="shared" si="17"/>
        <v>6.2222222222222223</v>
      </c>
      <c r="V199" s="52">
        <f>IFERROR(VLOOKUP(B199,'[1]Risultati 2005'!$B$68:$G$111, 5, FALSE),0)</f>
        <v>7.5</v>
      </c>
      <c r="W199" s="123">
        <f>IFERROR(VLOOKUP(B199,'[1]Risultati 2006'!$B$75:$G$125, 5, FALSE),0)</f>
        <v>3</v>
      </c>
      <c r="X199" s="123">
        <f>IFERROR(VLOOKUP(B199,'[1]Risultati 2007'!$B$86:$G$147, 5, FALSE),0)</f>
        <v>5.5555555555555554</v>
      </c>
      <c r="Y199" s="123">
        <f>IFERROR(VLOOKUP(B199,'[1]Risultati 2008'!$C$81:$G$142, 5, FALSE), 0)</f>
        <v>5.5555555555555554</v>
      </c>
      <c r="Z199" s="123">
        <f>IFERROR(VLOOKUP($B199,'[1]Risultati 2009'!$C$81:$G$141, 5, FALSE), 0)</f>
        <v>4.4444444444444446</v>
      </c>
      <c r="AA199" s="174">
        <f t="shared" si="18"/>
        <v>6.2222222222222223</v>
      </c>
      <c r="AB199" s="52">
        <f>IFERROR(VLOOKUP(B199,'[1]Risultati 2005'!$B$68:$G$111, 6, FALSE),0)</f>
        <v>3.4705882352941178</v>
      </c>
      <c r="AC199" s="123">
        <f>IFERROR(VLOOKUP(B199,'[1]Risultati 2006'!$B$75:$G$125, 6, FALSE),0)</f>
        <v>2.3846153846153846</v>
      </c>
      <c r="AD199" s="123">
        <f>IFERROR(VLOOKUP(B199,'[1]Risultati 2007'!$B$86:$G$147, 6, FALSE),0)</f>
        <v>1.5384615384615385</v>
      </c>
      <c r="AE199" s="123">
        <f>IFERROR(VLOOKUP(B199,'[1]Risultati 2008'!$C$81:$H$142, 6, FALSE), 0)</f>
        <v>1.0769230769230769</v>
      </c>
      <c r="AF199" s="123">
        <f>IFERROR(VLOOKUP($B199,'[1]Risultati 2009'!$C$81:$H$141, 6, FALSE), 0)</f>
        <v>1.0769230769230769</v>
      </c>
      <c r="AG199" s="174">
        <f t="shared" si="19"/>
        <v>5.6923076923076925</v>
      </c>
      <c r="AH199" s="123"/>
      <c r="AI199" s="123"/>
      <c r="AJ199" s="123"/>
    </row>
    <row r="200" spans="1:36">
      <c r="A200" s="172" t="str">
        <f t="shared" si="21"/>
        <v>Istituto nazionale di previdenza dei dipendenti dell'amministrazione pubblica</v>
      </c>
      <c r="B200" s="30">
        <f t="shared" si="21"/>
        <v>48</v>
      </c>
      <c r="C200" s="31">
        <f t="shared" si="21"/>
        <v>8000</v>
      </c>
      <c r="D200" s="52">
        <f>IFERROR(VLOOKUP(B200,'[1]Risultati 2005'!$B$68:$G$111, 2, FALSE), 0)</f>
        <v>5.55</v>
      </c>
      <c r="E200" s="123">
        <f>IFERROR(VLOOKUP(B200,'[1]Risultati 2006'!$B$75:$G$125, 2, FALSE),0)</f>
        <v>5.1388888888888893</v>
      </c>
      <c r="F200" s="123">
        <f>IFERROR(VLOOKUP(B200,'[1]Risultati 2007'!$B$86:$G$147, 2, FALSE),0)</f>
        <v>7.9024390243902438</v>
      </c>
      <c r="G200" s="123">
        <f>IFERROR(VLOOKUP(B200,'[1]Risultati 2008'!$C$81:$D$137, 2, FALSE),0)</f>
        <v>7.9024390243902438</v>
      </c>
      <c r="H200" s="123">
        <f>IFERROR(VLOOKUP($B200,'[1]Risultati 2009'!$C$81:$G$141,2, FALSE), 0)</f>
        <v>9</v>
      </c>
      <c r="I200" s="173">
        <f t="shared" si="15"/>
        <v>8.3414634146341466</v>
      </c>
      <c r="J200" s="52">
        <f>IFERROR(VLOOKUP(B200,'[1]Risultati 2005'!$B$68:$G$111, 3, FALSE),0)</f>
        <v>4.5</v>
      </c>
      <c r="K200" s="123">
        <f>IFERROR(VLOOKUP(B200,'[1]Risultati 2006'!$B$75:$G$125, 3, FALSE),0)</f>
        <v>6.75</v>
      </c>
      <c r="L200" s="123">
        <f>IFERROR(VLOOKUP(B200,'[1]Risultati 2007'!$B$86:$G$147, 3, FALSE), 0)</f>
        <v>9</v>
      </c>
      <c r="M200" s="123">
        <f>IFERROR(VLOOKUP(B200,'[1]Risultati 2008'!$C$81:$G$142, 3, FALSE), 0)</f>
        <v>9</v>
      </c>
      <c r="N200" s="123">
        <f>IFERROR(VLOOKUP($B200,'[1]Risultati 2009'!$C$81:$G$141, 3, FALSE), 0)</f>
        <v>8</v>
      </c>
      <c r="O200" s="174">
        <f t="shared" si="16"/>
        <v>8.4</v>
      </c>
      <c r="P200" s="52">
        <f>IFERROR(VLOOKUP(B200,'[1]Risultati 2005'!$B$68:$G$111, 4, FALSE),0)</f>
        <v>5.7142857142857144</v>
      </c>
      <c r="Q200" s="123">
        <f>IFERROR(VLOOKUP(B200,'[1]Risultati 2006'!$B$75:$G$125, 4, FALSE),0)</f>
        <v>6.666666666666667</v>
      </c>
      <c r="R200" s="123">
        <f>IFERROR(VLOOKUP(B200,'[1]Risultati 2007'!$B$86:$G$147, 4, FALSE),0)</f>
        <v>10</v>
      </c>
      <c r="S200" s="123">
        <f>IFERROR(VLOOKUP(B200,'[1]Risultati 2008'!$C$81:$G$142, 4, FALSE), 0)</f>
        <v>9.3333333333333339</v>
      </c>
      <c r="T200" s="123">
        <f>IFERROR(VLOOKUP($B200,'[1]Risultati 2009'!$C$81:$G$141, 4, FALSE), 0)</f>
        <v>9.4444444444444446</v>
      </c>
      <c r="U200" s="174">
        <f t="shared" si="17"/>
        <v>9.4444444444444446</v>
      </c>
      <c r="V200" s="52">
        <f>IFERROR(VLOOKUP(B200,'[1]Risultati 2005'!$B$68:$G$111, 5, FALSE),0)</f>
        <v>10</v>
      </c>
      <c r="W200" s="123">
        <f>IFERROR(VLOOKUP(B200,'[1]Risultati 2006'!$B$75:$G$125, 5, FALSE),0)</f>
        <v>5.2222222222222223</v>
      </c>
      <c r="X200" s="123">
        <f>IFERROR(VLOOKUP(B200,'[1]Risultati 2007'!$B$86:$G$147, 5, FALSE),0)</f>
        <v>7.333333333333333</v>
      </c>
      <c r="Y200" s="123">
        <f>IFERROR(VLOOKUP(B200,'[1]Risultati 2008'!$C$81:$G$142, 5, FALSE), 0)</f>
        <v>7.333333333333333</v>
      </c>
      <c r="Z200" s="123">
        <f>IFERROR(VLOOKUP($B200,'[1]Risultati 2009'!$C$81:$G$141, 5, FALSE), 0)</f>
        <v>9.1111111111111107</v>
      </c>
      <c r="AA200" s="174">
        <f t="shared" si="18"/>
        <v>8.3333333333333339</v>
      </c>
      <c r="AB200" s="52">
        <f>IFERROR(VLOOKUP(B200,'[1]Risultati 2005'!$B$68:$G$111, 6, FALSE),0)</f>
        <v>5.1764705882352944</v>
      </c>
      <c r="AC200" s="123">
        <f>IFERROR(VLOOKUP(B200,'[1]Risultati 2006'!$B$75:$G$125, 6, FALSE),0)</f>
        <v>3.3846153846153846</v>
      </c>
      <c r="AD200" s="123">
        <f>IFERROR(VLOOKUP(B200,'[1]Risultati 2007'!$B$86:$G$147, 6, FALSE),0)</f>
        <v>6</v>
      </c>
      <c r="AE200" s="123">
        <f>IFERROR(VLOOKUP(B200,'[1]Risultati 2008'!$C$81:$H$142, 6, FALSE), 0)</f>
        <v>6.4615384615384617</v>
      </c>
      <c r="AF200" s="123">
        <f>IFERROR(VLOOKUP($B200,'[1]Risultati 2009'!$C$81:$H$141, 6, FALSE), 0)</f>
        <v>9.384615384615385</v>
      </c>
      <c r="AG200" s="174">
        <f t="shared" si="19"/>
        <v>7.5384615384615383</v>
      </c>
      <c r="AH200" s="123"/>
      <c r="AI200" s="123"/>
      <c r="AJ200" s="123"/>
    </row>
    <row r="201" spans="1:36">
      <c r="A201" s="172" t="str">
        <f t="shared" si="21"/>
        <v xml:space="preserve">Istituto nazionale per la previdenza sociale                                  </v>
      </c>
      <c r="B201" s="30">
        <f t="shared" si="21"/>
        <v>50</v>
      </c>
      <c r="C201" s="31">
        <f t="shared" si="21"/>
        <v>31923</v>
      </c>
      <c r="D201" s="52">
        <f>IFERROR(VLOOKUP(B201,'[1]Risultati 2005'!$B$68:$G$111, 2, FALSE), 0)</f>
        <v>6.05</v>
      </c>
      <c r="E201" s="123">
        <f>IFERROR(VLOOKUP(B201,'[1]Risultati 2006'!$B$75:$G$125, 2, FALSE),0)</f>
        <v>6.166666666666667</v>
      </c>
      <c r="F201" s="123">
        <f>IFERROR(VLOOKUP(B201,'[1]Risultati 2007'!$B$86:$G$147, 2, FALSE),0)</f>
        <v>8.6829268292682933</v>
      </c>
      <c r="G201" s="123">
        <f>IFERROR(VLOOKUP(B201,'[1]Risultati 2008'!$C$81:$D$137, 2, FALSE),0)</f>
        <v>8.6341463414634152</v>
      </c>
      <c r="H201" s="123">
        <f>IFERROR(VLOOKUP($B201,'[1]Risultati 2009'!$C$81:$G$141,2, FALSE), 0)</f>
        <v>8.6829268292682933</v>
      </c>
      <c r="I201" s="173">
        <f t="shared" si="15"/>
        <v>9.4878048780487809</v>
      </c>
      <c r="J201" s="52">
        <f>IFERROR(VLOOKUP(B201,'[1]Risultati 2005'!$B$68:$G$111, 3, FALSE),0)</f>
        <v>8.0833333333333339</v>
      </c>
      <c r="K201" s="123">
        <f>IFERROR(VLOOKUP(B201,'[1]Risultati 2006'!$B$75:$G$125, 3, FALSE),0)</f>
        <v>6.5</v>
      </c>
      <c r="L201" s="123">
        <f>IFERROR(VLOOKUP(B201,'[1]Risultati 2007'!$B$86:$G$147, 3, FALSE), 0)</f>
        <v>9.1</v>
      </c>
      <c r="M201" s="123">
        <f>IFERROR(VLOOKUP(B201,'[1]Risultati 2008'!$C$81:$G$142, 3, FALSE), 0)</f>
        <v>7.7</v>
      </c>
      <c r="N201" s="123">
        <f>IFERROR(VLOOKUP($B201,'[1]Risultati 2009'!$C$81:$G$141, 3, FALSE), 0)</f>
        <v>8.1</v>
      </c>
      <c r="O201" s="174">
        <f t="shared" si="16"/>
        <v>9.1</v>
      </c>
      <c r="P201" s="52">
        <f>IFERROR(VLOOKUP(B201,'[1]Risultati 2005'!$B$68:$G$111, 4, FALSE),0)</f>
        <v>2.8571428571428572</v>
      </c>
      <c r="Q201" s="123">
        <f>IFERROR(VLOOKUP(B201,'[1]Risultati 2006'!$B$75:$G$125, 4, FALSE),0)</f>
        <v>7.333333333333333</v>
      </c>
      <c r="R201" s="123">
        <f>IFERROR(VLOOKUP(B201,'[1]Risultati 2007'!$B$86:$G$147, 4, FALSE),0)</f>
        <v>10</v>
      </c>
      <c r="S201" s="123">
        <f>IFERROR(VLOOKUP(B201,'[1]Risultati 2008'!$C$81:$G$142, 4, FALSE), 0)</f>
        <v>10</v>
      </c>
      <c r="T201" s="123">
        <f>IFERROR(VLOOKUP($B201,'[1]Risultati 2009'!$C$81:$G$141, 4, FALSE), 0)</f>
        <v>9.4444444444444446</v>
      </c>
      <c r="U201" s="174">
        <f t="shared" si="17"/>
        <v>10</v>
      </c>
      <c r="V201" s="52">
        <f>IFERROR(VLOOKUP(B201,'[1]Risultati 2005'!$B$68:$G$111, 5, FALSE),0)</f>
        <v>10</v>
      </c>
      <c r="W201" s="123">
        <f>IFERROR(VLOOKUP(B201,'[1]Risultati 2006'!$B$75:$G$125, 5, FALSE),0)</f>
        <v>5.2222222222222223</v>
      </c>
      <c r="X201" s="123">
        <f>IFERROR(VLOOKUP(B201,'[1]Risultati 2007'!$B$86:$G$147, 5, FALSE),0)</f>
        <v>9.2222222222222214</v>
      </c>
      <c r="Y201" s="123">
        <f>IFERROR(VLOOKUP(B201,'[1]Risultati 2008'!$C$81:$G$142, 5, FALSE), 0)</f>
        <v>9.2222222222222214</v>
      </c>
      <c r="Z201" s="123">
        <f>IFERROR(VLOOKUP($B201,'[1]Risultati 2009'!$C$81:$G$141, 5, FALSE), 0)</f>
        <v>10</v>
      </c>
      <c r="AA201" s="174">
        <f t="shared" si="18"/>
        <v>10</v>
      </c>
      <c r="AB201" s="52">
        <f>IFERROR(VLOOKUP(B201,'[1]Risultati 2005'!$B$68:$G$111, 6, FALSE),0)</f>
        <v>5</v>
      </c>
      <c r="AC201" s="123">
        <f>IFERROR(VLOOKUP(B201,'[1]Risultati 2006'!$B$75:$G$125, 6, FALSE),0)</f>
        <v>6.0769230769230766</v>
      </c>
      <c r="AD201" s="123">
        <f>IFERROR(VLOOKUP(B201,'[1]Risultati 2007'!$B$86:$G$147, 6, FALSE),0)</f>
        <v>7.0769230769230766</v>
      </c>
      <c r="AE201" s="123">
        <f>IFERROR(VLOOKUP(B201,'[1]Risultati 2008'!$C$81:$H$142, 6, FALSE), 0)</f>
        <v>8</v>
      </c>
      <c r="AF201" s="123">
        <f>IFERROR(VLOOKUP($B201,'[1]Risultati 2009'!$C$81:$H$141, 6, FALSE), 0)</f>
        <v>7.6923076923076925</v>
      </c>
      <c r="AG201" s="174">
        <f t="shared" si="19"/>
        <v>9.0769230769230766</v>
      </c>
      <c r="AH201" s="123"/>
      <c r="AI201" s="123"/>
      <c r="AJ201" s="123"/>
    </row>
    <row r="202" spans="1:36">
      <c r="A202" s="172" t="str">
        <f t="shared" si="21"/>
        <v xml:space="preserve">Istituto dei postelegrafonici                                                                       </v>
      </c>
      <c r="B202" s="30">
        <f t="shared" si="21"/>
        <v>36</v>
      </c>
      <c r="C202" s="31">
        <f t="shared" si="21"/>
        <v>387</v>
      </c>
      <c r="D202" s="52">
        <f>IFERROR(VLOOKUP(B202,'[1]Risultati 2005'!$B$68:$G$111, 2, FALSE), 0)</f>
        <v>6.95</v>
      </c>
      <c r="E202" s="123">
        <f>IFERROR(VLOOKUP(B202,'[1]Risultati 2006'!$B$75:$G$125, 2, FALSE),0)</f>
        <v>6.5277777777777777</v>
      </c>
      <c r="F202" s="123">
        <f>IFERROR(VLOOKUP(B202,'[1]Risultati 2007'!$B$86:$G$147, 2, FALSE),0)</f>
        <v>7.9512195121951219</v>
      </c>
      <c r="G202" s="123">
        <f>IFERROR(VLOOKUP(B202,'[1]Risultati 2008'!$C$81:$D$137, 2, FALSE),0)</f>
        <v>8.1707317073170724</v>
      </c>
      <c r="H202" s="123">
        <f>IFERROR(VLOOKUP($B202,'[1]Risultati 2009'!$C$81:$G$141,2, FALSE), 0)</f>
        <v>8.0975609756097562</v>
      </c>
      <c r="I202" s="173">
        <f t="shared" si="15"/>
        <v>8.0975609756097562</v>
      </c>
      <c r="J202" s="52">
        <f>IFERROR(VLOOKUP(B202,'[1]Risultati 2005'!$B$68:$G$111, 3, FALSE),0)</f>
        <v>6.833333333333333</v>
      </c>
      <c r="K202" s="123">
        <f>IFERROR(VLOOKUP(B202,'[1]Risultati 2006'!$B$75:$G$125, 3, FALSE),0)</f>
        <v>7.625</v>
      </c>
      <c r="L202" s="123">
        <f>IFERROR(VLOOKUP(B202,'[1]Risultati 2007'!$B$86:$G$147, 3, FALSE), 0)</f>
        <v>8.1999999999999993</v>
      </c>
      <c r="M202" s="123">
        <f>IFERROR(VLOOKUP(B202,'[1]Risultati 2008'!$C$81:$G$142, 3, FALSE), 0)</f>
        <v>8.1</v>
      </c>
      <c r="N202" s="123">
        <f>IFERROR(VLOOKUP($B202,'[1]Risultati 2009'!$C$81:$G$141, 3, FALSE), 0)</f>
        <v>7.2</v>
      </c>
      <c r="O202" s="174">
        <f t="shared" si="16"/>
        <v>7.2</v>
      </c>
      <c r="P202" s="52">
        <f>IFERROR(VLOOKUP(B202,'[1]Risultati 2005'!$B$68:$G$111, 4, FALSE),0)</f>
        <v>7.2857142857142856</v>
      </c>
      <c r="Q202" s="123">
        <f>IFERROR(VLOOKUP(B202,'[1]Risultati 2006'!$B$75:$G$125, 4, FALSE),0)</f>
        <v>10</v>
      </c>
      <c r="R202" s="123">
        <f>IFERROR(VLOOKUP(B202,'[1]Risultati 2007'!$B$86:$G$147, 4, FALSE),0)</f>
        <v>8</v>
      </c>
      <c r="S202" s="123">
        <f>IFERROR(VLOOKUP(B202,'[1]Risultati 2008'!$C$81:$G$142, 4, FALSE), 0)</f>
        <v>8.4444444444444446</v>
      </c>
      <c r="T202" s="123">
        <f>IFERROR(VLOOKUP($B202,'[1]Risultati 2009'!$C$81:$G$141, 4, FALSE), 0)</f>
        <v>8.4444444444444446</v>
      </c>
      <c r="U202" s="174">
        <f t="shared" si="17"/>
        <v>8.4444444444444446</v>
      </c>
      <c r="V202" s="52">
        <f>IFERROR(VLOOKUP(B202,'[1]Risultati 2005'!$B$68:$G$111, 5, FALSE),0)</f>
        <v>10</v>
      </c>
      <c r="W202" s="123">
        <f>IFERROR(VLOOKUP(B202,'[1]Risultati 2006'!$B$75:$G$125, 5, FALSE),0)</f>
        <v>7.7777777777777777</v>
      </c>
      <c r="X202" s="123">
        <f>IFERROR(VLOOKUP(B202,'[1]Risultati 2007'!$B$86:$G$147, 5, FALSE),0)</f>
        <v>8</v>
      </c>
      <c r="Y202" s="123">
        <f>IFERROR(VLOOKUP(B202,'[1]Risultati 2008'!$C$81:$G$142, 5, FALSE), 0)</f>
        <v>7.5555555555555554</v>
      </c>
      <c r="Z202" s="123">
        <f>IFERROR(VLOOKUP($B202,'[1]Risultati 2009'!$C$81:$G$141, 5, FALSE), 0)</f>
        <v>8</v>
      </c>
      <c r="AA202" s="174">
        <f t="shared" si="18"/>
        <v>8</v>
      </c>
      <c r="AB202" s="52">
        <f>IFERROR(VLOOKUP(B202,'[1]Risultati 2005'!$B$68:$G$111, 6, FALSE),0)</f>
        <v>6.1764705882352944</v>
      </c>
      <c r="AC202" s="123">
        <f>IFERROR(VLOOKUP(B202,'[1]Risultati 2006'!$B$75:$G$125, 6, FALSE),0)</f>
        <v>3.3846153846153846</v>
      </c>
      <c r="AD202" s="123">
        <f>IFERROR(VLOOKUP(B202,'[1]Risultati 2007'!$B$86:$G$147, 6, FALSE),0)</f>
        <v>7.6923076923076925</v>
      </c>
      <c r="AE202" s="123">
        <f>IFERROR(VLOOKUP(B202,'[1]Risultati 2008'!$C$81:$H$142, 6, FALSE), 0)</f>
        <v>8.4615384615384617</v>
      </c>
      <c r="AF202" s="123">
        <f>IFERROR(VLOOKUP($B202,'[1]Risultati 2009'!$C$81:$H$141, 6, FALSE), 0)</f>
        <v>8.615384615384615</v>
      </c>
      <c r="AG202" s="174">
        <f t="shared" si="19"/>
        <v>8.615384615384615</v>
      </c>
      <c r="AH202" s="123"/>
      <c r="AI202" s="123"/>
      <c r="AJ202" s="123"/>
    </row>
    <row r="203" spans="1:36">
      <c r="A203" s="172" t="str">
        <f t="shared" si="21"/>
        <v xml:space="preserve">Istituto per lo sviluppo della formazione professionale dei lavoratori                              </v>
      </c>
      <c r="B203" s="30">
        <f t="shared" si="21"/>
        <v>120</v>
      </c>
      <c r="C203" s="31">
        <f t="shared" si="21"/>
        <v>375</v>
      </c>
      <c r="D203" s="52">
        <f>IFERROR(VLOOKUP(B203,'[1]Risultati 2005'!$B$68:$G$111, 2, FALSE), 0)</f>
        <v>0</v>
      </c>
      <c r="E203" s="123">
        <f>IFERROR(VLOOKUP(B203,'[1]Risultati 2006'!$B$75:$G$125, 2, FALSE),0)</f>
        <v>5.9722222222222223</v>
      </c>
      <c r="F203" s="123">
        <f>IFERROR(VLOOKUP(B203,'[1]Risultati 2007'!$B$86:$G$147, 2, FALSE),0)</f>
        <v>7.3658536585365857</v>
      </c>
      <c r="G203" s="123">
        <f>IFERROR(VLOOKUP(B203,'[1]Risultati 2008'!$C$81:$D$137, 2, FALSE),0)</f>
        <v>5.4390243902439028</v>
      </c>
      <c r="H203" s="123">
        <f>IFERROR(VLOOKUP($B203,'[1]Risultati 2009'!$C$81:$G$141,2, FALSE), 0)</f>
        <v>4.7317073170731705</v>
      </c>
      <c r="I203" s="173">
        <f t="shared" si="15"/>
        <v>5.9268292682926829</v>
      </c>
      <c r="J203" s="52">
        <f>IFERROR(VLOOKUP(B203,'[1]Risultati 2005'!$B$68:$G$111, 3, FALSE),0)</f>
        <v>0</v>
      </c>
      <c r="K203" s="123">
        <f>IFERROR(VLOOKUP(B203,'[1]Risultati 2006'!$B$75:$G$125, 3, FALSE),0)</f>
        <v>9.5</v>
      </c>
      <c r="L203" s="123">
        <f>IFERROR(VLOOKUP(B203,'[1]Risultati 2007'!$B$86:$G$147, 3, FALSE), 0)</f>
        <v>8.9</v>
      </c>
      <c r="M203" s="123">
        <f>IFERROR(VLOOKUP(B203,'[1]Risultati 2008'!$C$81:$G$142, 3, FALSE), 0)</f>
        <v>7.2</v>
      </c>
      <c r="N203" s="123">
        <f>IFERROR(VLOOKUP($B203,'[1]Risultati 2009'!$C$81:$G$141, 3, FALSE), 0)</f>
        <v>9.1</v>
      </c>
      <c r="O203" s="174">
        <f t="shared" si="16"/>
        <v>8.1999999999999993</v>
      </c>
      <c r="P203" s="52">
        <f>IFERROR(VLOOKUP(B203,'[1]Risultati 2005'!$B$68:$G$111, 4, FALSE),0)</f>
        <v>0</v>
      </c>
      <c r="Q203" s="123">
        <f>IFERROR(VLOOKUP(B203,'[1]Risultati 2006'!$B$75:$G$125, 4, FALSE),0)</f>
        <v>6</v>
      </c>
      <c r="R203" s="123">
        <f>IFERROR(VLOOKUP(B203,'[1]Risultati 2007'!$B$86:$G$147, 4, FALSE),0)</f>
        <v>4.5555555555555554</v>
      </c>
      <c r="S203" s="123">
        <f>IFERROR(VLOOKUP(B203,'[1]Risultati 2008'!$C$81:$G$142, 4, FALSE), 0)</f>
        <v>5.2222222222222223</v>
      </c>
      <c r="T203" s="123">
        <f>IFERROR(VLOOKUP($B203,'[1]Risultati 2009'!$C$81:$G$141, 4, FALSE), 0)</f>
        <v>6.333333333333333</v>
      </c>
      <c r="U203" s="174">
        <f t="shared" si="17"/>
        <v>3.8888888888888888</v>
      </c>
      <c r="V203" s="52">
        <f>IFERROR(VLOOKUP(B203,'[1]Risultati 2005'!$B$68:$G$111, 5, FALSE),0)</f>
        <v>0</v>
      </c>
      <c r="W203" s="123">
        <f>IFERROR(VLOOKUP(B203,'[1]Risultati 2006'!$B$75:$G$125, 5, FALSE),0)</f>
        <v>3.2222222222222223</v>
      </c>
      <c r="X203" s="123">
        <f>IFERROR(VLOOKUP(B203,'[1]Risultati 2007'!$B$86:$G$147, 5, FALSE),0)</f>
        <v>10</v>
      </c>
      <c r="Y203" s="123">
        <f>IFERROR(VLOOKUP(B203,'[1]Risultati 2008'!$C$81:$G$142, 5, FALSE), 0)</f>
        <v>5.5555555555555554</v>
      </c>
      <c r="Z203" s="123">
        <f>IFERROR(VLOOKUP($B203,'[1]Risultati 2009'!$C$81:$G$141, 5, FALSE), 0)</f>
        <v>5.1111111111111107</v>
      </c>
      <c r="AA203" s="174">
        <f t="shared" si="18"/>
        <v>6.666666666666667</v>
      </c>
      <c r="AB203" s="52">
        <f>IFERROR(VLOOKUP(B203,'[1]Risultati 2005'!$B$68:$G$111, 6, FALSE),0)</f>
        <v>0</v>
      </c>
      <c r="AC203" s="123">
        <f>IFERROR(VLOOKUP(B203,'[1]Risultati 2006'!$B$75:$G$125, 6, FALSE),0)</f>
        <v>5.6923076923076925</v>
      </c>
      <c r="AD203" s="123">
        <f>IFERROR(VLOOKUP(B203,'[1]Risultati 2007'!$B$86:$G$147, 6, FALSE),0)</f>
        <v>6.3076923076923075</v>
      </c>
      <c r="AE203" s="123">
        <f>IFERROR(VLOOKUP(B203,'[1]Risultati 2008'!$C$81:$H$142, 6, FALSE), 0)</f>
        <v>4.1538461538461542</v>
      </c>
      <c r="AF203" s="123">
        <f>IFERROR(VLOOKUP($B203,'[1]Risultati 2009'!$C$81:$H$141, 6, FALSE), 0)</f>
        <v>0</v>
      </c>
      <c r="AG203" s="174">
        <f t="shared" si="19"/>
        <v>5.0769230769230766</v>
      </c>
      <c r="AH203" s="123"/>
      <c r="AI203" s="123"/>
      <c r="AJ203" s="123"/>
    </row>
    <row r="204" spans="1:36">
      <c r="A204" s="172" t="str">
        <f t="shared" si="21"/>
        <v xml:space="preserve">Istituto superiore di sanità                                                                        </v>
      </c>
      <c r="B204" s="30">
        <f t="shared" si="21"/>
        <v>34</v>
      </c>
      <c r="C204" s="31">
        <f t="shared" si="21"/>
        <v>1875</v>
      </c>
      <c r="D204" s="52">
        <f>IFERROR(VLOOKUP(B204,'[1]Risultati 2005'!$B$68:$G$111, 2, FALSE), 0)</f>
        <v>6.4249999999999998</v>
      </c>
      <c r="E204" s="123">
        <f>IFERROR(VLOOKUP(B204,'[1]Risultati 2006'!$B$75:$G$125, 2, FALSE),0)</f>
        <v>8.2222222222222214</v>
      </c>
      <c r="F204" s="123">
        <f>IFERROR(VLOOKUP(B204,'[1]Risultati 2007'!$B$86:$G$147, 2, FALSE),0)</f>
        <v>8.2682926829268286</v>
      </c>
      <c r="G204" s="123">
        <f>IFERROR(VLOOKUP(B204,'[1]Risultati 2008'!$C$81:$D$137, 2, FALSE),0)</f>
        <v>8.4878048780487809</v>
      </c>
      <c r="H204" s="123">
        <f>IFERROR(VLOOKUP($B204,'[1]Risultati 2009'!$C$81:$G$141,2, FALSE), 0)</f>
        <v>5.6585365853658534</v>
      </c>
      <c r="I204" s="173">
        <f t="shared" si="15"/>
        <v>6.9268292682926829</v>
      </c>
      <c r="J204" s="52">
        <f>IFERROR(VLOOKUP(B204,'[1]Risultati 2005'!$B$68:$G$111, 3, FALSE),0)</f>
        <v>7.333333333333333</v>
      </c>
      <c r="K204" s="123">
        <f>IFERROR(VLOOKUP(B204,'[1]Risultati 2006'!$B$75:$G$125, 3, FALSE),0)</f>
        <v>8.75</v>
      </c>
      <c r="L204" s="123">
        <f>IFERROR(VLOOKUP(B204,'[1]Risultati 2007'!$B$86:$G$147, 3, FALSE), 0)</f>
        <v>9.1</v>
      </c>
      <c r="M204" s="123">
        <f>IFERROR(VLOOKUP(B204,'[1]Risultati 2008'!$C$81:$G$142, 3, FALSE), 0)</f>
        <v>7</v>
      </c>
      <c r="N204" s="123">
        <f>IFERROR(VLOOKUP($B204,'[1]Risultati 2009'!$C$81:$G$141, 3, FALSE), 0)</f>
        <v>7</v>
      </c>
      <c r="O204" s="174">
        <f t="shared" si="16"/>
        <v>7</v>
      </c>
      <c r="P204" s="52">
        <f>IFERROR(VLOOKUP(B204,'[1]Risultati 2005'!$B$68:$G$111, 4, FALSE),0)</f>
        <v>5.2857142857142856</v>
      </c>
      <c r="Q204" s="123">
        <f>IFERROR(VLOOKUP(B204,'[1]Risultati 2006'!$B$75:$G$125, 4, FALSE),0)</f>
        <v>9</v>
      </c>
      <c r="R204" s="123">
        <f>IFERROR(VLOOKUP(B204,'[1]Risultati 2007'!$B$86:$G$147, 4, FALSE),0)</f>
        <v>8.2222222222222214</v>
      </c>
      <c r="S204" s="123">
        <f>IFERROR(VLOOKUP(B204,'[1]Risultati 2008'!$C$81:$G$142, 4, FALSE), 0)</f>
        <v>9.3333333333333339</v>
      </c>
      <c r="T204" s="123">
        <f>IFERROR(VLOOKUP($B204,'[1]Risultati 2009'!$C$81:$G$141, 4, FALSE), 0)</f>
        <v>9.3333333333333339</v>
      </c>
      <c r="U204" s="174">
        <f t="shared" si="17"/>
        <v>9.3333333333333339</v>
      </c>
      <c r="V204" s="52">
        <f>IFERROR(VLOOKUP(B204,'[1]Risultati 2005'!$B$68:$G$111, 5, FALSE),0)</f>
        <v>10</v>
      </c>
      <c r="W204" s="123">
        <f>IFERROR(VLOOKUP(B204,'[1]Risultati 2006'!$B$75:$G$125, 5, FALSE),0)</f>
        <v>9.1111111111111107</v>
      </c>
      <c r="X204" s="123">
        <f>IFERROR(VLOOKUP(B204,'[1]Risultati 2007'!$B$86:$G$147, 5, FALSE),0)</f>
        <v>6.8888888888888893</v>
      </c>
      <c r="Y204" s="123">
        <f>IFERROR(VLOOKUP(B204,'[1]Risultati 2008'!$C$81:$G$142, 5, FALSE), 0)</f>
        <v>8.6666666666666661</v>
      </c>
      <c r="Z204" s="123">
        <f>IFERROR(VLOOKUP($B204,'[1]Risultati 2009'!$C$81:$G$141, 5, FALSE), 0)</f>
        <v>8.6666666666666661</v>
      </c>
      <c r="AA204" s="174">
        <f t="shared" si="18"/>
        <v>8.6666666666666661</v>
      </c>
      <c r="AB204" s="52">
        <f>IFERROR(VLOOKUP(B204,'[1]Risultati 2005'!$B$68:$G$111, 6, FALSE),0)</f>
        <v>5.4117647058823533</v>
      </c>
      <c r="AC204" s="123">
        <f>IFERROR(VLOOKUP(B204,'[1]Risultati 2006'!$B$75:$G$125, 6, FALSE),0)</f>
        <v>6.9230769230769234</v>
      </c>
      <c r="AD204" s="123">
        <f>IFERROR(VLOOKUP(B204,'[1]Risultati 2007'!$B$86:$G$147, 6, FALSE),0)</f>
        <v>8.615384615384615</v>
      </c>
      <c r="AE204" s="123">
        <f>IFERROR(VLOOKUP(B204,'[1]Risultati 2008'!$C$81:$H$142, 6, FALSE), 0)</f>
        <v>8.9230769230769234</v>
      </c>
      <c r="AF204" s="123">
        <f>IFERROR(VLOOKUP($B204,'[1]Risultati 2009'!$C$81:$H$141, 6, FALSE), 0)</f>
        <v>0</v>
      </c>
      <c r="AG204" s="174">
        <f t="shared" si="19"/>
        <v>4</v>
      </c>
      <c r="AH204" s="123"/>
      <c r="AI204" s="123"/>
      <c r="AJ204" s="123"/>
    </row>
    <row r="205" spans="1:36">
      <c r="A205" s="172" t="str">
        <f t="shared" si="21"/>
        <v xml:space="preserve">Istituto nazionale di statistica                                   </v>
      </c>
      <c r="B205" s="30">
        <f t="shared" si="21"/>
        <v>14</v>
      </c>
      <c r="C205" s="31">
        <f t="shared" si="21"/>
        <v>2364</v>
      </c>
      <c r="D205" s="52">
        <f>IFERROR(VLOOKUP(B205,'[1]Risultati 2005'!$B$68:$G$111, 2, FALSE), 0)</f>
        <v>6.4</v>
      </c>
      <c r="E205" s="123">
        <f>IFERROR(VLOOKUP(B205,'[1]Risultati 2006'!$B$75:$G$125, 2, FALSE),0)</f>
        <v>8.1666666666666661</v>
      </c>
      <c r="F205" s="123">
        <f>IFERROR(VLOOKUP(B205,'[1]Risultati 2007'!$B$86:$G$147, 2, FALSE),0)</f>
        <v>6.9268292682926829</v>
      </c>
      <c r="G205" s="123">
        <f>IFERROR(VLOOKUP(B205,'[1]Risultati 2008'!$C$81:$D$137, 2, FALSE),0)</f>
        <v>7.5609756097560972</v>
      </c>
      <c r="H205" s="123">
        <f>IFERROR(VLOOKUP($B205,'[1]Risultati 2009'!$C$81:$G$141,2, FALSE), 0)</f>
        <v>6.3658536585365857</v>
      </c>
      <c r="I205" s="173">
        <f t="shared" si="15"/>
        <v>6.6341463414634143</v>
      </c>
      <c r="J205" s="52">
        <f>IFERROR(VLOOKUP(B205,'[1]Risultati 2005'!$B$68:$G$111, 3, FALSE),0)</f>
        <v>4.416666666666667</v>
      </c>
      <c r="K205" s="123">
        <f>IFERROR(VLOOKUP(B205,'[1]Risultati 2006'!$B$75:$G$125, 3, FALSE),0)</f>
        <v>7.375</v>
      </c>
      <c r="L205" s="123">
        <f>IFERROR(VLOOKUP(B205,'[1]Risultati 2007'!$B$86:$G$147, 3, FALSE), 0)</f>
        <v>4.5999999999999996</v>
      </c>
      <c r="M205" s="123">
        <f>IFERROR(VLOOKUP(B205,'[1]Risultati 2008'!$C$81:$G$142, 3, FALSE), 0)</f>
        <v>5</v>
      </c>
      <c r="N205" s="123">
        <f>IFERROR(VLOOKUP($B205,'[1]Risultati 2009'!$C$81:$G$141, 3, FALSE), 0)</f>
        <v>7.6</v>
      </c>
      <c r="O205" s="174">
        <f t="shared" si="16"/>
        <v>7.8</v>
      </c>
      <c r="P205" s="52">
        <f>IFERROR(VLOOKUP(B205,'[1]Risultati 2005'!$B$68:$G$111, 4, FALSE),0)</f>
        <v>7.8571428571428568</v>
      </c>
      <c r="Q205" s="123">
        <f>IFERROR(VLOOKUP(B205,'[1]Risultati 2006'!$B$75:$G$125, 4, FALSE),0)</f>
        <v>10</v>
      </c>
      <c r="R205" s="123">
        <f>IFERROR(VLOOKUP(B205,'[1]Risultati 2007'!$B$86:$G$147, 4, FALSE),0)</f>
        <v>9.5555555555555554</v>
      </c>
      <c r="S205" s="123">
        <f>IFERROR(VLOOKUP(B205,'[1]Risultati 2008'!$C$81:$G$142, 4, FALSE), 0)</f>
        <v>8.8888888888888893</v>
      </c>
      <c r="T205" s="123">
        <f>IFERROR(VLOOKUP($B205,'[1]Risultati 2009'!$C$81:$G$141, 4, FALSE), 0)</f>
        <v>7.1111111111111107</v>
      </c>
      <c r="U205" s="174">
        <f t="shared" si="17"/>
        <v>8.8888888888888893</v>
      </c>
      <c r="V205" s="52">
        <f>IFERROR(VLOOKUP(B205,'[1]Risultati 2005'!$B$68:$G$111, 5, FALSE),0)</f>
        <v>10</v>
      </c>
      <c r="W205" s="123">
        <f>IFERROR(VLOOKUP(B205,'[1]Risultati 2006'!$B$75:$G$125, 5, FALSE),0)</f>
        <v>8</v>
      </c>
      <c r="X205" s="123">
        <f>IFERROR(VLOOKUP(B205,'[1]Risultati 2007'!$B$86:$G$147, 5, FALSE),0)</f>
        <v>6.666666666666667</v>
      </c>
      <c r="Y205" s="123">
        <f>IFERROR(VLOOKUP(B205,'[1]Risultati 2008'!$C$81:$G$142, 5, FALSE), 0)</f>
        <v>7.7777777777777777</v>
      </c>
      <c r="Z205" s="123">
        <f>IFERROR(VLOOKUP($B205,'[1]Risultati 2009'!$C$81:$G$141, 5, FALSE), 0)</f>
        <v>4.7777777777777777</v>
      </c>
      <c r="AA205" s="174">
        <f t="shared" si="18"/>
        <v>5.5555555555555554</v>
      </c>
      <c r="AB205" s="52">
        <f>IFERROR(VLOOKUP(B205,'[1]Risultati 2005'!$B$68:$G$111, 6, FALSE),0)</f>
        <v>6.3529411764705879</v>
      </c>
      <c r="AC205" s="123">
        <f>IFERROR(VLOOKUP(B205,'[1]Risultati 2006'!$B$75:$G$125, 6, FALSE),0)</f>
        <v>7.9230769230769234</v>
      </c>
      <c r="AD205" s="123">
        <f>IFERROR(VLOOKUP(B205,'[1]Risultati 2007'!$B$86:$G$147, 6, FALSE),0)</f>
        <v>7.0769230769230766</v>
      </c>
      <c r="AE205" s="123">
        <f>IFERROR(VLOOKUP(B205,'[1]Risultati 2008'!$C$81:$H$142, 6, FALSE), 0)</f>
        <v>8.4615384615384617</v>
      </c>
      <c r="AF205" s="123">
        <f>IFERROR(VLOOKUP($B205,'[1]Risultati 2009'!$C$81:$H$141, 6, FALSE), 0)</f>
        <v>6</v>
      </c>
      <c r="AG205" s="174">
        <f t="shared" si="19"/>
        <v>4.9230769230769234</v>
      </c>
      <c r="AH205" s="123"/>
      <c r="AI205" s="123"/>
      <c r="AJ205" s="123"/>
    </row>
    <row r="206" spans="1:36">
      <c r="A206" s="175" t="str">
        <f t="shared" si="21"/>
        <v>Unione nazionale incremento razze equine</v>
      </c>
      <c r="B206" s="176">
        <f t="shared" si="21"/>
        <v>64</v>
      </c>
      <c r="C206" s="177">
        <f t="shared" si="21"/>
        <v>316</v>
      </c>
      <c r="D206" s="178">
        <f>IFERROR(VLOOKUP(B206,'[1]Risultati 2005'!$B$68:$G$111, 2, FALSE), 0)</f>
        <v>3.1</v>
      </c>
      <c r="E206" s="179">
        <f>IFERROR(VLOOKUP(B206,'[1]Risultati 2006'!$B$75:$G$125, 2, FALSE),0)</f>
        <v>4.9444444444444446</v>
      </c>
      <c r="F206" s="179">
        <f>IFERROR(VLOOKUP(B206,'[1]Risultati 2007'!$B$86:$G$147, 2, FALSE),0)</f>
        <v>5.6829268292682924</v>
      </c>
      <c r="G206" s="179">
        <f>IFERROR(VLOOKUP(B206,'[1]Risultati 2008'!$C$81:$D$137, 2, FALSE),0)</f>
        <v>5.7804878048780486</v>
      </c>
      <c r="H206" s="179">
        <f>IFERROR(VLOOKUP($B206,'[1]Risultati 2009'!$C$81:$G$141,2, FALSE), 0)</f>
        <v>5.6829268292682924</v>
      </c>
      <c r="I206" s="180">
        <f t="shared" si="15"/>
        <v>4.9024390243902438</v>
      </c>
      <c r="J206" s="178">
        <f>IFERROR(VLOOKUP(B206,'[1]Risultati 2005'!$B$68:$G$111, 3, FALSE),0)</f>
        <v>2.6666666666666665</v>
      </c>
      <c r="K206" s="179">
        <f>IFERROR(VLOOKUP(B206,'[1]Risultati 2006'!$B$75:$G$125, 3, FALSE),0)</f>
        <v>6.75</v>
      </c>
      <c r="L206" s="179">
        <f>IFERROR(VLOOKUP(B206,'[1]Risultati 2007'!$B$86:$G$147, 3, FALSE), 0)</f>
        <v>7</v>
      </c>
      <c r="M206" s="179">
        <f>IFERROR(VLOOKUP(B206,'[1]Risultati 2008'!$C$81:$G$142, 3, FALSE), 0)</f>
        <v>7.8</v>
      </c>
      <c r="N206" s="179">
        <f>IFERROR(VLOOKUP($B206,'[1]Risultati 2009'!$C$81:$G$141, 3, FALSE), 0)</f>
        <v>7.8</v>
      </c>
      <c r="O206" s="181">
        <f t="shared" si="16"/>
        <v>6.8</v>
      </c>
      <c r="P206" s="178">
        <f>IFERROR(VLOOKUP(B206,'[1]Risultati 2005'!$B$68:$G$111, 4, FALSE),0)</f>
        <v>3.5714285714285716</v>
      </c>
      <c r="Q206" s="179">
        <f>IFERROR(VLOOKUP(B206,'[1]Risultati 2006'!$B$75:$G$125, 4, FALSE),0)</f>
        <v>4.333333333333333</v>
      </c>
      <c r="R206" s="179">
        <f>IFERROR(VLOOKUP(B206,'[1]Risultati 2007'!$B$86:$G$147, 4, FALSE),0)</f>
        <v>5.2222222222222223</v>
      </c>
      <c r="S206" s="179">
        <f>IFERROR(VLOOKUP(B206,'[1]Risultati 2008'!$C$81:$G$142, 4, FALSE), 0)</f>
        <v>4.5555555555555554</v>
      </c>
      <c r="T206" s="179">
        <f>IFERROR(VLOOKUP($B206,'[1]Risultati 2009'!$C$81:$G$141, 4, FALSE), 0)</f>
        <v>4.5555555555555554</v>
      </c>
      <c r="U206" s="181">
        <f t="shared" si="17"/>
        <v>3.6666666666666665</v>
      </c>
      <c r="V206" s="178">
        <f>IFERROR(VLOOKUP(B206,'[1]Risultati 2005'!$B$68:$G$111, 5, FALSE),0)</f>
        <v>2.5</v>
      </c>
      <c r="W206" s="179">
        <f>IFERROR(VLOOKUP(B206,'[1]Risultati 2006'!$B$75:$G$125, 5, FALSE),0)</f>
        <v>3.3333333333333335</v>
      </c>
      <c r="X206" s="179">
        <f>IFERROR(VLOOKUP(B206,'[1]Risultati 2007'!$B$86:$G$147, 5, FALSE),0)</f>
        <v>4.4444444444444446</v>
      </c>
      <c r="Y206" s="179">
        <f>IFERROR(VLOOKUP(B206,'[1]Risultati 2008'!$C$81:$G$142, 5, FALSE), 0)</f>
        <v>4.4444444444444446</v>
      </c>
      <c r="Z206" s="179">
        <f>IFERROR(VLOOKUP($B206,'[1]Risultati 2009'!$C$81:$G$141, 5, FALSE), 0)</f>
        <v>4.4444444444444446</v>
      </c>
      <c r="AA206" s="181">
        <f t="shared" si="18"/>
        <v>3.3333333333333335</v>
      </c>
      <c r="AB206" s="178">
        <f>IFERROR(VLOOKUP(B206,'[1]Risultati 2005'!$B$68:$G$111, 6, FALSE),0)</f>
        <v>3.3529411764705883</v>
      </c>
      <c r="AC206" s="179">
        <f>IFERROR(VLOOKUP(B206,'[1]Risultati 2006'!$B$75:$G$125, 6, FALSE),0)</f>
        <v>5.2307692307692308</v>
      </c>
      <c r="AD206" s="179">
        <f>IFERROR(VLOOKUP(B206,'[1]Risultati 2007'!$B$86:$G$147, 6, FALSE),0)</f>
        <v>5.8461538461538458</v>
      </c>
      <c r="AE206" s="179">
        <f>IFERROR(VLOOKUP(B206,'[1]Risultati 2008'!$C$81:$H$142, 6, FALSE), 0)</f>
        <v>6</v>
      </c>
      <c r="AF206" s="179">
        <f>IFERROR(VLOOKUP($B206,'[1]Risultati 2009'!$C$81:$H$141, 6, FALSE), 0)</f>
        <v>5.6923076923076925</v>
      </c>
      <c r="AG206" s="181">
        <f t="shared" si="19"/>
        <v>5.384615384615385</v>
      </c>
      <c r="AH206" s="123"/>
      <c r="AI206" s="123"/>
      <c r="AJ206" s="123"/>
    </row>
    <row r="207" spans="1:36">
      <c r="A207" s="13"/>
      <c r="B207" s="13"/>
      <c r="C207" s="13"/>
      <c r="D207" s="123"/>
      <c r="E207" s="123"/>
      <c r="F207" s="123"/>
      <c r="G207" s="182"/>
      <c r="H207" s="123"/>
      <c r="I207" s="123"/>
      <c r="J207" s="123"/>
      <c r="K207" s="182"/>
      <c r="L207" s="123"/>
      <c r="M207" s="123"/>
      <c r="N207" s="123"/>
      <c r="O207" s="182"/>
      <c r="P207" s="123"/>
      <c r="Q207" s="123"/>
      <c r="R207" s="123"/>
      <c r="S207" s="182"/>
      <c r="T207" s="123"/>
      <c r="U207" s="123"/>
      <c r="V207" s="123"/>
      <c r="W207" s="182"/>
    </row>
    <row r="208" spans="1:36">
      <c r="A208" s="13"/>
      <c r="B208" s="13"/>
      <c r="C208" s="13"/>
      <c r="D208" s="123"/>
      <c r="E208" s="123"/>
      <c r="F208" s="123"/>
      <c r="G208" s="182"/>
      <c r="H208" s="123"/>
      <c r="I208" s="123"/>
      <c r="J208" s="123"/>
      <c r="K208" s="182"/>
      <c r="L208" s="123"/>
      <c r="M208" s="123"/>
      <c r="N208" s="123"/>
      <c r="O208" s="182"/>
      <c r="P208" s="123"/>
      <c r="Q208" s="123"/>
      <c r="R208" s="123"/>
      <c r="S208" s="182"/>
      <c r="T208" s="123"/>
      <c r="U208" s="123"/>
      <c r="V208" s="123"/>
      <c r="W208" s="182"/>
    </row>
    <row r="209" spans="1:23">
      <c r="A209" s="13"/>
      <c r="B209" s="13"/>
      <c r="C209" s="13"/>
      <c r="D209" s="123"/>
      <c r="E209" s="123"/>
      <c r="F209" s="123"/>
      <c r="G209" s="182"/>
      <c r="H209" s="123"/>
      <c r="I209" s="123"/>
      <c r="J209" s="123"/>
      <c r="K209" s="182"/>
      <c r="L209" s="123"/>
      <c r="M209" s="123"/>
      <c r="N209" s="123"/>
      <c r="O209" s="182"/>
      <c r="P209" s="123"/>
      <c r="Q209" s="123"/>
      <c r="R209" s="123"/>
      <c r="S209" s="182"/>
      <c r="T209" s="123"/>
      <c r="U209" s="123"/>
      <c r="V209" s="123"/>
      <c r="W209" s="182"/>
    </row>
    <row r="210" spans="1:23">
      <c r="A210" s="13"/>
      <c r="B210" s="13"/>
      <c r="C210" s="13"/>
      <c r="D210" s="123"/>
      <c r="E210" s="123"/>
      <c r="F210" s="123"/>
      <c r="G210" s="182"/>
      <c r="H210" s="123"/>
      <c r="I210" s="123"/>
      <c r="J210" s="123"/>
      <c r="K210" s="182"/>
      <c r="L210" s="123"/>
      <c r="M210" s="123"/>
      <c r="N210" s="123"/>
      <c r="O210" s="182"/>
      <c r="P210" s="123"/>
      <c r="Q210" s="123"/>
      <c r="R210" s="123"/>
      <c r="S210" s="182"/>
      <c r="T210" s="123"/>
      <c r="U210" s="123"/>
      <c r="V210" s="123"/>
      <c r="W210" s="182"/>
    </row>
    <row r="211" spans="1:23">
      <c r="A211" s="13"/>
      <c r="B211" s="13"/>
      <c r="C211" s="13"/>
      <c r="D211" s="123"/>
      <c r="E211" s="123"/>
      <c r="F211" s="123"/>
      <c r="G211" s="182"/>
      <c r="H211" s="123"/>
      <c r="I211" s="123"/>
      <c r="J211" s="123"/>
      <c r="K211" s="182"/>
      <c r="L211" s="123"/>
      <c r="M211" s="123"/>
      <c r="N211" s="123"/>
      <c r="O211" s="182"/>
      <c r="P211" s="123"/>
      <c r="Q211" s="123"/>
      <c r="R211" s="123"/>
      <c r="S211" s="182"/>
      <c r="T211" s="123"/>
      <c r="U211" s="123"/>
      <c r="V211" s="123"/>
      <c r="W211" s="182"/>
    </row>
    <row r="212" spans="1:23">
      <c r="A212" s="13"/>
      <c r="B212" s="13"/>
    </row>
    <row r="213" spans="1:23">
      <c r="A213" s="13"/>
      <c r="B213" s="13"/>
    </row>
    <row r="215" spans="1:23">
      <c r="A215" s="158"/>
      <c r="B215" s="160"/>
      <c r="C215" s="158"/>
      <c r="D215" s="158"/>
      <c r="E215" s="158"/>
      <c r="F215" s="158"/>
      <c r="G215" s="158"/>
      <c r="H215" s="158"/>
      <c r="I215" s="158"/>
      <c r="J215" s="158"/>
    </row>
    <row r="216" spans="1:23">
      <c r="A216" s="158"/>
      <c r="B216" s="160"/>
      <c r="C216" s="158"/>
      <c r="D216" s="158"/>
      <c r="E216" s="158"/>
      <c r="F216" s="158"/>
      <c r="G216" s="158"/>
      <c r="H216" s="158"/>
      <c r="I216" s="158"/>
      <c r="J216" s="158"/>
    </row>
    <row r="217" spans="1:23">
      <c r="A217" s="158"/>
      <c r="B217" s="160"/>
      <c r="C217" s="158"/>
      <c r="D217" s="158"/>
      <c r="E217" s="158"/>
      <c r="F217" s="158"/>
      <c r="G217" s="158"/>
      <c r="H217" s="158"/>
      <c r="I217" s="158"/>
      <c r="J217" s="158"/>
    </row>
    <row r="218" spans="1:23">
      <c r="A218" s="158"/>
      <c r="B218" s="160"/>
      <c r="C218" s="158"/>
      <c r="D218" s="158"/>
      <c r="E218" s="158"/>
      <c r="F218" s="158"/>
      <c r="G218" s="158"/>
      <c r="H218" s="158"/>
      <c r="I218" s="158"/>
      <c r="J218" s="158"/>
    </row>
    <row r="219" spans="1:23">
      <c r="A219" s="158"/>
      <c r="B219" s="158"/>
      <c r="C219" s="158"/>
      <c r="D219" s="158"/>
      <c r="E219" s="158"/>
      <c r="F219" s="158"/>
      <c r="G219" s="158"/>
      <c r="H219" s="158"/>
      <c r="I219" s="158"/>
      <c r="J219" s="158"/>
    </row>
  </sheetData>
  <mergeCells count="18">
    <mergeCell ref="AM18:AM21"/>
    <mergeCell ref="D29:F29"/>
    <mergeCell ref="G29:I29"/>
    <mergeCell ref="J29:L29"/>
    <mergeCell ref="M29:O29"/>
    <mergeCell ref="P29:R29"/>
    <mergeCell ref="B96:D96"/>
    <mergeCell ref="E96:G96"/>
    <mergeCell ref="H96:J96"/>
    <mergeCell ref="L96:R96"/>
    <mergeCell ref="T96:Z96"/>
    <mergeCell ref="AJ96:AP96"/>
    <mergeCell ref="AU97:AV97"/>
    <mergeCell ref="AW97:AX97"/>
    <mergeCell ref="AC82:AC85"/>
    <mergeCell ref="AC86:AC89"/>
    <mergeCell ref="AC90:AC93"/>
    <mergeCell ref="AB96:AH96"/>
  </mergeCells>
  <conditionalFormatting sqref="Z91:Z93 X90:Y95 J98:J145 I101:I145">
    <cfRule type="cellIs" dxfId="17" priority="13" stopIfTrue="1" operator="lessThan">
      <formula>0</formula>
    </cfRule>
    <cfRule type="cellIs" dxfId="16" priority="14" stopIfTrue="1" operator="greaterThanOrEqual">
      <formula>0</formula>
    </cfRule>
  </conditionalFormatting>
  <conditionalFormatting sqref="I32:I77 F32:F77 R32:R77 L32:L77 O32:O77">
    <cfRule type="cellIs" dxfId="15" priority="7" stopIfTrue="1" operator="equal">
      <formula>$B$26</formula>
    </cfRule>
    <cfRule type="cellIs" dxfId="14" priority="8" stopIfTrue="1" operator="equal">
      <formula>$B$25</formula>
    </cfRule>
    <cfRule type="cellIs" dxfId="13" priority="9" stopIfTrue="1" operator="equal">
      <formula>$B$24</formula>
    </cfRule>
  </conditionalFormatting>
  <conditionalFormatting sqref="H32:H77 E32:E77 Q32:Q77 N32:N77 K32:K77">
    <cfRule type="cellIs" dxfId="12" priority="10" stopIfTrue="1" operator="equal">
      <formula>"Quarto"</formula>
    </cfRule>
    <cfRule type="cellIs" dxfId="11" priority="11" stopIfTrue="1" operator="equal">
      <formula>"Terzo"</formula>
    </cfRule>
    <cfRule type="cellIs" dxfId="10" priority="12" stopIfTrue="1" operator="equal">
      <formula>"Secondo"</formula>
    </cfRule>
  </conditionalFormatting>
  <conditionalFormatting sqref="A153:B153 D153:H153">
    <cfRule type="expression" dxfId="9" priority="15" stopIfTrue="1">
      <formula>IF($C$141 = 0, TRUE, FALSE)</formula>
    </cfRule>
  </conditionalFormatting>
  <conditionalFormatting sqref="AG161:AG206 G207:G211 K207:K211 O161:O211 W207:W211 AA161:AA206 I163:I206 S207:S211 U161:U206 N163:N206 Z163:Z206 AF163:AF206">
    <cfRule type="cellIs" dxfId="8" priority="20" stopIfTrue="1" operator="lessThan">
      <formula>0</formula>
    </cfRule>
  </conditionalFormatting>
  <conditionalFormatting sqref="M163:M206">
    <cfRule type="cellIs" dxfId="7" priority="6" stopIfTrue="1" operator="lessThan">
      <formula>0</formula>
    </cfRule>
  </conditionalFormatting>
  <conditionalFormatting sqref="S163:S206">
    <cfRule type="cellIs" dxfId="6" priority="5" stopIfTrue="1" operator="lessThan">
      <formula>0</formula>
    </cfRule>
  </conditionalFormatting>
  <conditionalFormatting sqref="Y163:Y206">
    <cfRule type="cellIs" dxfId="5" priority="4" stopIfTrue="1" operator="lessThan">
      <formula>0</formula>
    </cfRule>
  </conditionalFormatting>
  <conditionalFormatting sqref="AE163:AE206">
    <cfRule type="cellIs" dxfId="4" priority="3" stopIfTrue="1" operator="lessThan">
      <formula>0</formula>
    </cfRule>
  </conditionalFormatting>
  <conditionalFormatting sqref="G163:G206">
    <cfRule type="cellIs" dxfId="3" priority="2" stopIfTrue="1" operator="lessThan">
      <formula>0</formula>
    </cfRule>
  </conditionalFormatting>
  <conditionalFormatting sqref="H163:H206">
    <cfRule type="cellIs" dxfId="2" priority="1" stopIfTrue="1" operator="lessThan">
      <formula>0</formula>
    </cfRule>
  </conditionalFormatting>
  <conditionalFormatting sqref="C153 A98:H152">
    <cfRule type="expression" dxfId="1" priority="18" stopIfTrue="1">
      <formula>IF($C98 &gt;= 10000, TRUE, FALSE)</formula>
    </cfRule>
    <cfRule type="expression" dxfId="0" priority="19" stopIfTrue="1">
      <formula>IF(AND($C98 &gt;= 1000, $C98 &lt; 10000), TRUE, FALSE)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/>
  <dimension ref="A1"/>
  <sheetViews>
    <sheetView tabSelected="1" topLeftCell="A13" workbookViewId="0">
      <selection activeCell="O56" sqref="O56"/>
    </sheetView>
  </sheetViews>
  <sheetFormatPr baseColWidth="10" defaultRowHeight="15" x14ac:dyDescent="0"/>
  <sheetData>
    <row r="1" spans="1:1">
      <c r="A1" t="s">
        <v>61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Grafici</vt:lpstr>
    </vt:vector>
  </TitlesOfParts>
  <Company>Università di Salerno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Cattaneo</dc:creator>
  <cp:lastModifiedBy>Giuseppe Cattaneo</cp:lastModifiedBy>
  <dcterms:created xsi:type="dcterms:W3CDTF">2011-09-04T11:11:13Z</dcterms:created>
  <dcterms:modified xsi:type="dcterms:W3CDTF">2011-09-04T11:24:18Z</dcterms:modified>
</cp:coreProperties>
</file>