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codeName="EstaPastaDeTrabalho" defaultThemeVersion="124226"/>
  <workbookProtection workbookAlgorithmName="SHA-512" workbookHashValue="3mbPUKa341/qwkt/K6NeTnS03dvAhhYsGceY4WX760V+C7PNLgOMEDOeRTOKkBwYvUrpXT1gpzj51HvWPbpp+g==" workbookSaltValue="YYR8FDbzVAnj2CjfTJzDLw==" workbookSpinCount="100000" lockStructure="1"/>
  <bookViews>
    <workbookView xWindow="360" yWindow="300" windowWidth="18735" windowHeight="11700"/>
  </bookViews>
  <sheets>
    <sheet name="PBR" sheetId="1" r:id="rId1"/>
    <sheet name="Graphs" sheetId="10" r:id="rId2"/>
    <sheet name="Credits" sheetId="11" r:id="rId3"/>
  </sheets>
  <externalReferences>
    <externalReference r:id="rId4"/>
    <externalReference r:id="rId5"/>
  </externalReferences>
  <definedNames>
    <definedName name="A.">[2]Operation!$C$3</definedName>
    <definedName name="alpha">PBR!$F$4</definedName>
    <definedName name="B.">[2]Operation!$C$4</definedName>
    <definedName name="C.">[2]Operation!$C$5</definedName>
    <definedName name="D.">[2]Equilibrium!$R$3</definedName>
    <definedName name="delta">PBR!$C$4</definedName>
    <definedName name="e">PBR!$C$5</definedName>
    <definedName name="E.">[2]Equilibrium!$R$4</definedName>
    <definedName name="Ea">PBR!$I$2</definedName>
    <definedName name="F.">[2]Equilibrium!$R$5</definedName>
    <definedName name="k" localSheetId="1">[1]Batch!$I$4</definedName>
    <definedName name="k">PBR!$I$5</definedName>
    <definedName name="k." localSheetId="1">[1]PFR!#REF!</definedName>
    <definedName name="k.">PBR!#REF!</definedName>
    <definedName name="k.." localSheetId="1">[1]PFR!$I$4</definedName>
    <definedName name="k..">PBR!#REF!</definedName>
    <definedName name="k_x.a">[2]Absorption_packed!#REF!</definedName>
    <definedName name="k…">#REF!</definedName>
    <definedName name="Ka">PBR!$L$3</definedName>
    <definedName name="Kao">PBR!$L$2</definedName>
    <definedName name="Kb">PBR!$O$3</definedName>
    <definedName name="Kbo">PBR!$O$2</definedName>
    <definedName name="Kc">PBR!#REF!</definedName>
    <definedName name="Kco">PBR!#REF!</definedName>
    <definedName name="Kd">PBR!#REF!</definedName>
    <definedName name="Kdo">PBR!#REF!</definedName>
    <definedName name="ko">PBR!$I$4</definedName>
    <definedName name="L.">[2]Absorption_packed!$B$6</definedName>
    <definedName name="MM.a">[2]Absorption_packed!#REF!</definedName>
    <definedName name="MM.b">[2]Absorption_packed!#REF!</definedName>
    <definedName name="MM.c">[2]Absorption_packed!#REF!</definedName>
    <definedName name="MM_a">[2]Absorption_packed!$E$7</definedName>
    <definedName name="MM_b">[2]Absorption_packed!$E$8</definedName>
    <definedName name="MM_c">[2]Absorption_packed!$E$9</definedName>
    <definedName name="Po">PBR!$F$5</definedName>
    <definedName name="Qo">PBR!$F$5</definedName>
    <definedName name="S">[2]Absorption_packed!$E$2</definedName>
    <definedName name="T">PBR!$I$3</definedName>
    <definedName name="uo">PBR!$F$3</definedName>
    <definedName name="V.">[2]Absorption_packed!$B$2</definedName>
    <definedName name="Wo">PBR!$F$2</definedName>
    <definedName name="X" localSheetId="1">[1]Batch!$I$2</definedName>
    <definedName name="X">#REF!</definedName>
    <definedName name="X." localSheetId="1">[1]PFR!#REF!</definedName>
    <definedName name="X.">PBR!#REF!</definedName>
    <definedName name="X.." localSheetId="1">[1]PFR!$I$2</definedName>
    <definedName name="X..">PBR!#REF!</definedName>
    <definedName name="X…">#REF!</definedName>
    <definedName name="x1.">[2]Absorption_packed!$B$9</definedName>
    <definedName name="x2.">[2]Absorption_packed!$B$7</definedName>
    <definedName name="Xo">#REF!</definedName>
    <definedName name="Xoo">PBR!#REF!</definedName>
    <definedName name="y1.">[2]Absorption_packed!$B$3</definedName>
    <definedName name="y2.">[2]Absorption_packed!$B$4</definedName>
  </definedNames>
  <calcPr calcId="171027"/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S28" i="1" l="1"/>
  <c r="M28" i="1"/>
  <c r="G28" i="1"/>
  <c r="I5" i="1"/>
  <c r="L3" i="1"/>
  <c r="O3" i="1"/>
  <c r="B11" i="1" l="1"/>
  <c r="C8" i="1" l="1"/>
  <c r="D8" i="1" s="1"/>
  <c r="F5" i="1"/>
  <c r="C10" i="1"/>
  <c r="C9" i="1"/>
  <c r="T28" i="1" l="1"/>
  <c r="C5" i="1"/>
  <c r="B28" i="1" s="1"/>
  <c r="D10" i="1"/>
  <c r="D9" i="1"/>
  <c r="C11" i="1"/>
  <c r="O28" i="1" l="1"/>
  <c r="I28" i="1"/>
  <c r="C36" i="1"/>
  <c r="C44" i="1"/>
  <c r="C28" i="1"/>
  <c r="E28" i="1" s="1"/>
  <c r="C34" i="1"/>
  <c r="C33" i="1"/>
  <c r="C32" i="1"/>
  <c r="C48" i="1"/>
  <c r="C31" i="1"/>
  <c r="C47" i="1"/>
  <c r="C46" i="1"/>
  <c r="C29" i="1"/>
  <c r="C35" i="1"/>
  <c r="C43" i="1"/>
  <c r="C42" i="1"/>
  <c r="C41" i="1"/>
  <c r="C40" i="1"/>
  <c r="C30" i="1"/>
  <c r="C45" i="1"/>
  <c r="C39" i="1"/>
  <c r="C38" i="1"/>
  <c r="C37" i="1"/>
  <c r="P28" i="1"/>
  <c r="J28" i="1"/>
  <c r="D35" i="1"/>
  <c r="D43" i="1"/>
  <c r="D41" i="1"/>
  <c r="D32" i="1"/>
  <c r="D48" i="1"/>
  <c r="D31" i="1"/>
  <c r="D47" i="1"/>
  <c r="D38" i="1"/>
  <c r="D37" i="1"/>
  <c r="D44" i="1"/>
  <c r="D34" i="1"/>
  <c r="D42" i="1"/>
  <c r="D33" i="1"/>
  <c r="D40" i="1"/>
  <c r="D39" i="1"/>
  <c r="D46" i="1"/>
  <c r="D45" i="1"/>
  <c r="D36" i="1"/>
  <c r="D28" i="1"/>
  <c r="D30" i="1"/>
  <c r="D29" i="1"/>
  <c r="B30" i="1"/>
  <c r="B38" i="1"/>
  <c r="B46" i="1"/>
  <c r="B29" i="1"/>
  <c r="B37" i="1"/>
  <c r="B45" i="1"/>
  <c r="H28" i="1"/>
  <c r="B36" i="1"/>
  <c r="B44" i="1"/>
  <c r="N28" i="1"/>
  <c r="B35" i="1"/>
  <c r="B43" i="1"/>
  <c r="B34" i="1"/>
  <c r="B42" i="1"/>
  <c r="B33" i="1"/>
  <c r="B41" i="1"/>
  <c r="B31" i="1"/>
  <c r="B47" i="1"/>
  <c r="E47" i="1" s="1"/>
  <c r="B32" i="1"/>
  <c r="B40" i="1"/>
  <c r="B48" i="1"/>
  <c r="B39" i="1"/>
  <c r="E44" i="1" l="1"/>
  <c r="E29" i="1"/>
  <c r="F29" i="1" s="1"/>
  <c r="G29" i="1" s="1"/>
  <c r="I29" i="1" s="1"/>
  <c r="E48" i="1"/>
  <c r="E36" i="1"/>
  <c r="K28" i="1"/>
  <c r="E39" i="1"/>
  <c r="E43" i="1"/>
  <c r="Q28" i="1"/>
  <c r="E32" i="1"/>
  <c r="E42" i="1"/>
  <c r="E41" i="1"/>
  <c r="E30" i="1"/>
  <c r="E40" i="1"/>
  <c r="E37" i="1"/>
  <c r="E38" i="1"/>
  <c r="E34" i="1"/>
  <c r="E46" i="1"/>
  <c r="E45" i="1"/>
  <c r="E31" i="1"/>
  <c r="E35" i="1"/>
  <c r="E33" i="1"/>
  <c r="J29" i="1" l="1"/>
  <c r="H29" i="1"/>
  <c r="F30" i="1"/>
  <c r="G30" i="1" s="1"/>
  <c r="J30" i="1" l="1"/>
  <c r="I30" i="1"/>
  <c r="K29" i="1"/>
  <c r="L29" i="1" s="1"/>
  <c r="M29" i="1" s="1"/>
  <c r="F31" i="1"/>
  <c r="G31" i="1" s="1"/>
  <c r="H30" i="1"/>
  <c r="P29" i="1" l="1"/>
  <c r="O29" i="1"/>
  <c r="J31" i="1"/>
  <c r="I31" i="1"/>
  <c r="K30" i="1"/>
  <c r="L30" i="1" s="1"/>
  <c r="M30" i="1" s="1"/>
  <c r="O30" i="1" s="1"/>
  <c r="N29" i="1"/>
  <c r="F32" i="1"/>
  <c r="G32" i="1" s="1"/>
  <c r="I32" i="1" s="1"/>
  <c r="H31" i="1"/>
  <c r="Q29" i="1" l="1"/>
  <c r="R29" i="1" s="1"/>
  <c r="S29" i="1" s="1"/>
  <c r="T29" i="1" s="1"/>
  <c r="K31" i="1"/>
  <c r="L31" i="1" s="1"/>
  <c r="M31" i="1" s="1"/>
  <c r="O31" i="1" s="1"/>
  <c r="N30" i="1"/>
  <c r="P30" i="1"/>
  <c r="H32" i="1"/>
  <c r="K32" i="1" s="1"/>
  <c r="J32" i="1"/>
  <c r="F33" i="1"/>
  <c r="G33" i="1" s="1"/>
  <c r="J33" i="1" l="1"/>
  <c r="I33" i="1"/>
  <c r="Q30" i="1"/>
  <c r="R30" i="1" s="1"/>
  <c r="S30" i="1" s="1"/>
  <c r="T30" i="1" s="1"/>
  <c r="L32" i="1"/>
  <c r="M32" i="1" s="1"/>
  <c r="N31" i="1"/>
  <c r="P31" i="1"/>
  <c r="H33" i="1"/>
  <c r="F34" i="1"/>
  <c r="G34" i="1" s="1"/>
  <c r="P32" i="1" l="1"/>
  <c r="O32" i="1"/>
  <c r="K33" i="1"/>
  <c r="L33" i="1" s="1"/>
  <c r="M33" i="1" s="1"/>
  <c r="O33" i="1" s="1"/>
  <c r="J34" i="1"/>
  <c r="I34" i="1"/>
  <c r="Q31" i="1"/>
  <c r="R31" i="1" s="1"/>
  <c r="S31" i="1" s="1"/>
  <c r="T31" i="1" s="1"/>
  <c r="N32" i="1"/>
  <c r="F35" i="1"/>
  <c r="G35" i="1" s="1"/>
  <c r="I35" i="1" s="1"/>
  <c r="H34" i="1"/>
  <c r="Q32" i="1" l="1"/>
  <c r="R32" i="1" s="1"/>
  <c r="S32" i="1" s="1"/>
  <c r="T32" i="1" s="1"/>
  <c r="K34" i="1"/>
  <c r="L34" i="1" s="1"/>
  <c r="M34" i="1" s="1"/>
  <c r="N33" i="1"/>
  <c r="P33" i="1"/>
  <c r="H35" i="1"/>
  <c r="J35" i="1"/>
  <c r="F36" i="1"/>
  <c r="G36" i="1" s="1"/>
  <c r="I36" i="1" s="1"/>
  <c r="P34" i="1" l="1"/>
  <c r="O34" i="1"/>
  <c r="Q33" i="1"/>
  <c r="R33" i="1" s="1"/>
  <c r="S33" i="1" s="1"/>
  <c r="T33" i="1" s="1"/>
  <c r="K35" i="1"/>
  <c r="L35" i="1" s="1"/>
  <c r="M35" i="1" s="1"/>
  <c r="J36" i="1"/>
  <c r="H36" i="1"/>
  <c r="N34" i="1"/>
  <c r="F37" i="1"/>
  <c r="G37" i="1" s="1"/>
  <c r="Q34" i="1" l="1"/>
  <c r="R34" i="1" s="1"/>
  <c r="S34" i="1" s="1"/>
  <c r="T34" i="1" s="1"/>
  <c r="P35" i="1"/>
  <c r="O35" i="1"/>
  <c r="J37" i="1"/>
  <c r="I37" i="1"/>
  <c r="K36" i="1"/>
  <c r="L36" i="1" s="1"/>
  <c r="M36" i="1" s="1"/>
  <c r="N35" i="1"/>
  <c r="F38" i="1"/>
  <c r="G38" i="1" s="1"/>
  <c r="H37" i="1"/>
  <c r="J38" i="1" l="1"/>
  <c r="I38" i="1"/>
  <c r="P36" i="1"/>
  <c r="O36" i="1"/>
  <c r="Q35" i="1"/>
  <c r="R35" i="1" s="1"/>
  <c r="S35" i="1" s="1"/>
  <c r="T35" i="1" s="1"/>
  <c r="K37" i="1"/>
  <c r="L37" i="1" s="1"/>
  <c r="M37" i="1" s="1"/>
  <c r="F39" i="1"/>
  <c r="G39" i="1" s="1"/>
  <c r="I39" i="1" s="1"/>
  <c r="H38" i="1"/>
  <c r="N36" i="1"/>
  <c r="P37" i="1" l="1"/>
  <c r="O37" i="1"/>
  <c r="K38" i="1"/>
  <c r="L38" i="1" s="1"/>
  <c r="M38" i="1" s="1"/>
  <c r="O38" i="1" s="1"/>
  <c r="Q36" i="1"/>
  <c r="R36" i="1" s="1"/>
  <c r="S36" i="1" s="1"/>
  <c r="T36" i="1" s="1"/>
  <c r="J39" i="1"/>
  <c r="N37" i="1"/>
  <c r="H39" i="1"/>
  <c r="K39" i="1" s="1"/>
  <c r="F40" i="1"/>
  <c r="G40" i="1" s="1"/>
  <c r="I40" i="1" s="1"/>
  <c r="Q37" i="1" l="1"/>
  <c r="R37" i="1" s="1"/>
  <c r="S37" i="1" s="1"/>
  <c r="T37" i="1" s="1"/>
  <c r="N38" i="1"/>
  <c r="P38" i="1"/>
  <c r="L39" i="1"/>
  <c r="M39" i="1" s="1"/>
  <c r="O39" i="1" s="1"/>
  <c r="H40" i="1"/>
  <c r="K40" i="1" s="1"/>
  <c r="J40" i="1"/>
  <c r="F41" i="1"/>
  <c r="G41" i="1" s="1"/>
  <c r="I41" i="1" s="1"/>
  <c r="Q38" i="1" l="1"/>
  <c r="R38" i="1" s="1"/>
  <c r="S38" i="1" s="1"/>
  <c r="T38" i="1" s="1"/>
  <c r="P39" i="1"/>
  <c r="J41" i="1"/>
  <c r="L40" i="1"/>
  <c r="M40" i="1" s="1"/>
  <c r="O40" i="1" s="1"/>
  <c r="N39" i="1"/>
  <c r="H41" i="1"/>
  <c r="F42" i="1"/>
  <c r="G42" i="1" s="1"/>
  <c r="I42" i="1" s="1"/>
  <c r="Q39" i="1" l="1"/>
  <c r="R39" i="1" s="1"/>
  <c r="S39" i="1" s="1"/>
  <c r="T39" i="1" s="1"/>
  <c r="K41" i="1"/>
  <c r="L41" i="1" s="1"/>
  <c r="M41" i="1" s="1"/>
  <c r="N40" i="1"/>
  <c r="P40" i="1"/>
  <c r="J42" i="1"/>
  <c r="F43" i="1"/>
  <c r="G43" i="1" s="1"/>
  <c r="I43" i="1" s="1"/>
  <c r="H42" i="1"/>
  <c r="P41" i="1" l="1"/>
  <c r="O41" i="1"/>
  <c r="K42" i="1"/>
  <c r="L42" i="1" s="1"/>
  <c r="M42" i="1" s="1"/>
  <c r="O42" i="1" s="1"/>
  <c r="Q40" i="1"/>
  <c r="R40" i="1" s="1"/>
  <c r="S40" i="1" s="1"/>
  <c r="T40" i="1" s="1"/>
  <c r="H43" i="1"/>
  <c r="J43" i="1"/>
  <c r="N41" i="1"/>
  <c r="F44" i="1"/>
  <c r="G44" i="1" s="1"/>
  <c r="I44" i="1" s="1"/>
  <c r="Q41" i="1" l="1"/>
  <c r="R41" i="1" s="1"/>
  <c r="S41" i="1" s="1"/>
  <c r="T41" i="1" s="1"/>
  <c r="K43" i="1"/>
  <c r="L43" i="1" s="1"/>
  <c r="M43" i="1" s="1"/>
  <c r="O43" i="1" s="1"/>
  <c r="P42" i="1"/>
  <c r="J44" i="1"/>
  <c r="N42" i="1"/>
  <c r="F45" i="1"/>
  <c r="G45" i="1" s="1"/>
  <c r="I45" i="1" s="1"/>
  <c r="H44" i="1"/>
  <c r="K44" i="1" l="1"/>
  <c r="L44" i="1" s="1"/>
  <c r="M44" i="1" s="1"/>
  <c r="Q42" i="1"/>
  <c r="R42" i="1" s="1"/>
  <c r="S42" i="1" s="1"/>
  <c r="T42" i="1" s="1"/>
  <c r="P43" i="1"/>
  <c r="J45" i="1"/>
  <c r="H45" i="1"/>
  <c r="N43" i="1"/>
  <c r="Q43" i="1" s="1"/>
  <c r="F46" i="1"/>
  <c r="G46" i="1" s="1"/>
  <c r="I46" i="1" s="1"/>
  <c r="P44" i="1" l="1"/>
  <c r="O44" i="1"/>
  <c r="K45" i="1"/>
  <c r="L45" i="1" s="1"/>
  <c r="M45" i="1" s="1"/>
  <c r="J46" i="1"/>
  <c r="R43" i="1"/>
  <c r="F47" i="1"/>
  <c r="G47" i="1" s="1"/>
  <c r="I47" i="1" s="1"/>
  <c r="H46" i="1"/>
  <c r="N44" i="1"/>
  <c r="P45" i="1" l="1"/>
  <c r="O45" i="1"/>
  <c r="K46" i="1"/>
  <c r="L46" i="1" s="1"/>
  <c r="M46" i="1" s="1"/>
  <c r="Q44" i="1"/>
  <c r="R44" i="1" s="1"/>
  <c r="S44" i="1" s="1"/>
  <c r="T44" i="1" s="1"/>
  <c r="J47" i="1"/>
  <c r="N45" i="1"/>
  <c r="S43" i="1"/>
  <c r="T43" i="1" s="1"/>
  <c r="F48" i="1"/>
  <c r="G48" i="1" s="1"/>
  <c r="I48" i="1" s="1"/>
  <c r="H47" i="1"/>
  <c r="P46" i="1" l="1"/>
  <c r="O46" i="1"/>
  <c r="K47" i="1"/>
  <c r="L47" i="1" s="1"/>
  <c r="M47" i="1" s="1"/>
  <c r="Q45" i="1"/>
  <c r="R45" i="1" s="1"/>
  <c r="S45" i="1" s="1"/>
  <c r="T45" i="1" s="1"/>
  <c r="H48" i="1"/>
  <c r="J48" i="1"/>
  <c r="N46" i="1"/>
  <c r="P47" i="1" l="1"/>
  <c r="O47" i="1"/>
  <c r="K48" i="1"/>
  <c r="L48" i="1" s="1"/>
  <c r="M48" i="1" s="1"/>
  <c r="Q46" i="1"/>
  <c r="R46" i="1" s="1"/>
  <c r="S46" i="1" s="1"/>
  <c r="T46" i="1" s="1"/>
  <c r="N47" i="1"/>
  <c r="P48" i="1" l="1"/>
  <c r="O48" i="1"/>
  <c r="Q47" i="1"/>
  <c r="R47" i="1" s="1"/>
  <c r="S47" i="1" s="1"/>
  <c r="T47" i="1" s="1"/>
  <c r="N48" i="1"/>
  <c r="Q48" i="1" l="1"/>
  <c r="R48" i="1" s="1"/>
  <c r="S48" i="1" s="1"/>
  <c r="T48" i="1" s="1"/>
</calcChain>
</file>

<file path=xl/sharedStrings.xml><?xml version="1.0" encoding="utf-8"?>
<sst xmlns="http://schemas.openxmlformats.org/spreadsheetml/2006/main" count="69" uniqueCount="52">
  <si>
    <t>X</t>
  </si>
  <si>
    <t>delta</t>
  </si>
  <si>
    <t>inert</t>
  </si>
  <si>
    <t>-</t>
  </si>
  <si>
    <t>e</t>
  </si>
  <si>
    <t>yio</t>
  </si>
  <si>
    <t>theta_i</t>
  </si>
  <si>
    <t>TOTAL</t>
  </si>
  <si>
    <t>Species</t>
  </si>
  <si>
    <t>k</t>
  </si>
  <si>
    <t>ko</t>
  </si>
  <si>
    <t>Ea</t>
  </si>
  <si>
    <t>T</t>
  </si>
  <si>
    <t>K</t>
  </si>
  <si>
    <t>J/mol</t>
  </si>
  <si>
    <t>A</t>
  </si>
  <si>
    <t>B</t>
  </si>
  <si>
    <t>Pio</t>
  </si>
  <si>
    <t>Pinert</t>
  </si>
  <si>
    <t>Pa</t>
  </si>
  <si>
    <t>Pb</t>
  </si>
  <si>
    <t>W (kg)</t>
  </si>
  <si>
    <t>ra'</t>
  </si>
  <si>
    <t>Ka</t>
  </si>
  <si>
    <t>Kao</t>
  </si>
  <si>
    <t>Kbo</t>
  </si>
  <si>
    <t>Kb</t>
  </si>
  <si>
    <t>Wo</t>
  </si>
  <si>
    <t>kg</t>
  </si>
  <si>
    <t>Po</t>
  </si>
  <si>
    <t>m/s</t>
  </si>
  <si>
    <t>bar</t>
  </si>
  <si>
    <t>uo</t>
  </si>
  <si>
    <t>/bar</t>
  </si>
  <si>
    <t>mol/kg.bar.h</t>
  </si>
  <si>
    <t>Packed-Bed Reactor (PBR)</t>
  </si>
  <si>
    <t>Surface reaction limited</t>
  </si>
  <si>
    <t>y</t>
  </si>
  <si>
    <t>alpha</t>
  </si>
  <si>
    <t>/kg</t>
  </si>
  <si>
    <t>2nd Iteration:</t>
  </si>
  <si>
    <t>1st Iteration (y=1):</t>
  </si>
  <si>
    <t>3rd Iteration:</t>
  </si>
  <si>
    <t>Packed Bed Reactor</t>
  </si>
  <si>
    <t>P</t>
  </si>
  <si>
    <t>A.S + S -&gt; B.S + S</t>
  </si>
  <si>
    <t>Dual-Site Mechanism</t>
  </si>
  <si>
    <t>ra' = k.Pa/(1+Ka.Pa+Kb.Pb)²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</si>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</sst>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3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11" fontId="4" fillId="0" borderId="1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1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" fillId="7" borderId="4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11" fontId="0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11" fontId="1" fillId="2" borderId="1" xfId="0" applyNumberFormat="1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 applyProtection="1">
      <alignment horizontal="center"/>
      <protection locked="0"/>
    </xf>
    <xf numFmtId="9" fontId="1" fillId="2" borderId="1" xfId="0" applyNumberFormat="1" applyFont="1" applyFill="1" applyBorder="1" applyAlignment="1" applyProtection="1">
      <alignment horizontal="center"/>
      <protection locked="0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/>
    <xf numFmtId="0" fontId="0" fillId="0" borderId="0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PBR!$H$27</c:f>
              <c:strCache>
                <c:ptCount val="1"/>
                <c:pt idx="0">
                  <c:v>Pa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PBR!$H$28:$H$48</c:f>
              <c:numCache>
                <c:formatCode>0.000</c:formatCode>
                <c:ptCount val="21"/>
                <c:pt idx="0">
                  <c:v>0.1</c:v>
                </c:pt>
                <c:pt idx="1">
                  <c:v>9.5042484556400117E-2</c:v>
                </c:pt>
                <c:pt idx="2">
                  <c:v>9.0095715178018385E-2</c:v>
                </c:pt>
                <c:pt idx="3">
                  <c:v>8.5160215867088732E-2</c:v>
                </c:pt>
                <c:pt idx="4">
                  <c:v>8.0236569956221332E-2</c:v>
                </c:pt>
                <c:pt idx="5">
                  <c:v>7.5325430701835519E-2</c:v>
                </c:pt>
                <c:pt idx="6">
                  <c:v>7.0427534548931789E-2</c:v>
                </c:pt>
                <c:pt idx="7">
                  <c:v>6.5543717963545398E-2</c:v>
                </c:pt>
                <c:pt idx="8">
                  <c:v>6.0674939115335086E-2</c:v>
                </c:pt>
                <c:pt idx="9">
                  <c:v>5.5822306287583633E-2</c:v>
                </c:pt>
                <c:pt idx="10">
                  <c:v>5.0987115834967102E-2</c:v>
                </c:pt>
                <c:pt idx="11">
                  <c:v>4.6170904054697197E-2</c:v>
                </c:pt>
                <c:pt idx="12">
                  <c:v>4.1375519966840899E-2</c:v>
                </c:pt>
                <c:pt idx="13">
                  <c:v>3.6603230680763744E-2</c:v>
                </c:pt>
                <c:pt idx="14">
                  <c:v>3.1856879809718859E-2</c:v>
                </c:pt>
                <c:pt idx="15">
                  <c:v>2.7140136975129556E-2</c:v>
                </c:pt>
                <c:pt idx="16">
                  <c:v>2.2457914526794163E-2</c:v>
                </c:pt>
                <c:pt idx="17">
                  <c:v>1.7817118889420273E-2</c:v>
                </c:pt>
                <c:pt idx="18">
                  <c:v>1.3228154045315809E-2</c:v>
                </c:pt>
                <c:pt idx="19">
                  <c:v>8.7084203556927753E-3</c:v>
                </c:pt>
                <c:pt idx="20">
                  <c:v>4.2926521989052674E-3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C6-498C-AD02-46F2DB2C15E5}"/>
            </c:ext>
          </c:extLst>
        </c:ser>
        <c:ser>
          <c:idx val="1"/>
          <c:order val="1"/>
          <c:tx>
            <c:strRef>
              <c:f>PBR!$I$27</c:f>
              <c:strCache>
                <c:ptCount val="1"/>
                <c:pt idx="0">
                  <c:v>Pb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PBR!$I$28:$I$48</c:f>
              <c:numCache>
                <c:formatCode>0.000</c:formatCode>
                <c:ptCount val="21"/>
                <c:pt idx="0">
                  <c:v>0</c:v>
                </c:pt>
                <c:pt idx="1">
                  <c:v>4.7396514608178536E-3</c:v>
                </c:pt>
                <c:pt idx="2">
                  <c:v>9.4575612617809352E-3</c:v>
                </c:pt>
                <c:pt idx="3">
                  <c:v>1.4151989225726119E-2</c:v>
                </c:pt>
                <c:pt idx="4">
                  <c:v>1.8820923816891422E-2</c:v>
                </c:pt>
                <c:pt idx="5">
                  <c:v>2.3462019398932374E-2</c:v>
                </c:pt>
                <c:pt idx="6">
                  <c:v>2.8072513771252524E-2</c:v>
                </c:pt>
                <c:pt idx="7">
                  <c:v>3.2649117936897142E-2</c:v>
                </c:pt>
                <c:pt idx="8">
                  <c:v>3.7187865909398911E-2</c:v>
                </c:pt>
                <c:pt idx="9">
                  <c:v>4.1683905568457635E-2</c:v>
                </c:pt>
                <c:pt idx="10">
                  <c:v>4.6131200041160697E-2</c:v>
                </c:pt>
                <c:pt idx="11">
                  <c:v>5.052208873000897E-2</c:v>
                </c:pt>
                <c:pt idx="12">
                  <c:v>5.4846619490928616E-2</c:v>
                </c:pt>
                <c:pt idx="13">
                  <c:v>5.9091490053259095E-2</c:v>
                </c:pt>
                <c:pt idx="14">
                  <c:v>6.3238283801382189E-2</c:v>
                </c:pt>
                <c:pt idx="15">
                  <c:v>6.7260339460103652E-2</c:v>
                </c:pt>
                <c:pt idx="16">
                  <c:v>7.1116729334848139E-2</c:v>
                </c:pt>
                <c:pt idx="17">
                  <c:v>7.4739342873801864E-2</c:v>
                </c:pt>
                <c:pt idx="18">
                  <c:v>7.8000494543068996E-2</c:v>
                </c:pt>
                <c:pt idx="19">
                  <c:v>8.0608711497566335E-2</c:v>
                </c:pt>
                <c:pt idx="20">
                  <c:v>8.1560391779199812E-2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C6-498C-AD02-46F2DB2C15E5}"/>
            </c:ext>
          </c:extLst>
        </c:ser>
        <c:ser>
          <c:idx val="4"/>
          <c:order val="2"/>
          <c:tx>
            <c:strRef>
              <c:f>PBR!$J$27</c:f>
              <c:strCache>
                <c:ptCount val="1"/>
                <c:pt idx="0">
                  <c:v>Pinert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PBR!$J$28:$J$48</c:f>
              <c:numCache>
                <c:formatCode>0.000</c:formatCode>
                <c:ptCount val="21"/>
                <c:pt idx="0">
                  <c:v>0.5</c:v>
                </c:pt>
                <c:pt idx="1">
                  <c:v>0.49891068008608985</c:v>
                </c:pt>
                <c:pt idx="2">
                  <c:v>0.4977663821989966</c:v>
                </c:pt>
                <c:pt idx="3">
                  <c:v>0.49656102546407427</c:v>
                </c:pt>
                <c:pt idx="4">
                  <c:v>0.49528746886556374</c:v>
                </c:pt>
                <c:pt idx="5">
                  <c:v>0.49393725050383946</c:v>
                </c:pt>
                <c:pt idx="6">
                  <c:v>0.49250024160092154</c:v>
                </c:pt>
                <c:pt idx="7">
                  <c:v>0.49096417950221272</c:v>
                </c:pt>
                <c:pt idx="8">
                  <c:v>0.48931402512366995</c:v>
                </c:pt>
                <c:pt idx="9">
                  <c:v>0.48753105928020635</c:v>
                </c:pt>
                <c:pt idx="10">
                  <c:v>0.48559157938063896</c:v>
                </c:pt>
                <c:pt idx="11">
                  <c:v>0.48346496392353083</c:v>
                </c:pt>
                <c:pt idx="12">
                  <c:v>0.48111069728884759</c:v>
                </c:pt>
                <c:pt idx="13">
                  <c:v>0.47847360367011421</c:v>
                </c:pt>
                <c:pt idx="14">
                  <c:v>0.47547581805550521</c:v>
                </c:pt>
                <c:pt idx="15">
                  <c:v>0.47200238217616602</c:v>
                </c:pt>
                <c:pt idx="16">
                  <c:v>0.46787321930821146</c:v>
                </c:pt>
                <c:pt idx="17">
                  <c:v>0.46278230881611071</c:v>
                </c:pt>
                <c:pt idx="18">
                  <c:v>0.45614324294192404</c:v>
                </c:pt>
                <c:pt idx="19">
                  <c:v>0.44658565926629556</c:v>
                </c:pt>
                <c:pt idx="20">
                  <c:v>0.42926521989052535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C6-498C-AD02-46F2DB2C15E5}"/>
            </c:ext>
          </c:extLst>
        </c:ser>
        <c:ser>
          <c:idx val="2"/>
          <c:order val="3"/>
          <c:tx>
            <c:strRef>
              <c:f>PBR!$T$27</c:f>
              <c:strCache>
                <c:ptCount val="1"/>
                <c:pt idx="0">
                  <c:v>P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PBR!$T$28:$T$48</c:f>
              <c:numCache>
                <c:formatCode>General</c:formatCode>
                <c:ptCount val="21"/>
                <c:pt idx="0">
                  <c:v>0.6</c:v>
                </c:pt>
                <c:pt idx="1">
                  <c:v>0.59869170673260519</c:v>
                </c:pt>
                <c:pt idx="2">
                  <c:v>0.5973150262944088</c:v>
                </c:pt>
                <c:pt idx="3">
                  <c:v>0.59586223422645523</c:v>
                </c:pt>
                <c:pt idx="4">
                  <c:v>0.59432423796723111</c:v>
                </c:pt>
                <c:pt idx="5">
                  <c:v>0.59269023592568815</c:v>
                </c:pt>
                <c:pt idx="6">
                  <c:v>0.5909472637965052</c:v>
                </c:pt>
                <c:pt idx="7">
                  <c:v>0.58907958033332775</c:v>
                </c:pt>
                <c:pt idx="8">
                  <c:v>0.58706781942381081</c:v>
                </c:pt>
                <c:pt idx="9">
                  <c:v>0.58488779329847651</c:v>
                </c:pt>
                <c:pt idx="10">
                  <c:v>0.58250875968851101</c:v>
                </c:pt>
                <c:pt idx="11">
                  <c:v>0.57989083726555524</c:v>
                </c:pt>
                <c:pt idx="12">
                  <c:v>0.57698101354201681</c:v>
                </c:pt>
                <c:pt idx="13">
                  <c:v>0.57370671505736626</c:v>
                </c:pt>
                <c:pt idx="14">
                  <c:v>0.56996490831195135</c:v>
                </c:pt>
                <c:pt idx="15">
                  <c:v>0.56560240546627316</c:v>
                </c:pt>
                <c:pt idx="16">
                  <c:v>0.56037721511620375</c:v>
                </c:pt>
                <c:pt idx="17">
                  <c:v>0.55387375965192387</c:v>
                </c:pt>
                <c:pt idx="18">
                  <c:v>0.54528456510441481</c:v>
                </c:pt>
                <c:pt idx="19">
                  <c:v>0.53268369211928168</c:v>
                </c:pt>
                <c:pt idx="20">
                  <c:v>0.50898843973434493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C6-498C-AD02-46F2DB2C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81632"/>
        <c:axId val="134183936"/>
      </c:scatterChart>
      <c:valAx>
        <c:axId val="134181632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1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4183936"/>
        <c:crosses val="autoZero"/>
        <c:crossBetween val="midCat"/>
      </c:valAx>
      <c:valAx>
        <c:axId val="13418393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Pi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4181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241" footer="0.314960620000002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PBR!$R$28:$R$48</c:f>
              <c:numCache>
                <c:formatCode>0</c:formatCode>
                <c:ptCount val="21"/>
                <c:pt idx="0">
                  <c:v>0</c:v>
                </c:pt>
                <c:pt idx="1">
                  <c:v>87.124460533346692</c:v>
                </c:pt>
                <c:pt idx="2">
                  <c:v>178.59774238387479</c:v>
                </c:pt>
                <c:pt idx="3">
                  <c:v>274.89987903649819</c:v>
                </c:pt>
                <c:pt idx="4">
                  <c:v>376.59445359277925</c:v>
                </c:pt>
                <c:pt idx="5">
                  <c:v>484.34912435289465</c:v>
                </c:pt>
                <c:pt idx="6">
                  <c:v>598.96285619020682</c:v>
                </c:pt>
                <c:pt idx="7">
                  <c:v>721.40266857280358</c:v>
                </c:pt>
                <c:pt idx="8">
                  <c:v>852.8541887206552</c:v>
                </c:pt>
                <c:pt idx="9">
                  <c:v>994.79273613547389</c:v>
                </c:pt>
                <c:pt idx="10">
                  <c:v>1149.0858270084691</c:v>
                </c:pt>
                <c:pt idx="11">
                  <c:v>1318.1453808585202</c:v>
                </c:pt>
                <c:pt idx="12">
                  <c:v>1505.1616673348306</c:v>
                </c:pt>
                <c:pt idx="13">
                  <c:v>1714.4780610047706</c:v>
                </c:pt>
                <c:pt idx="14">
                  <c:v>1952.2224051638248</c:v>
                </c:pt>
                <c:pt idx="15">
                  <c:v>2227.4399405980785</c:v>
                </c:pt>
                <c:pt idx="16">
                  <c:v>2554.2987099226625</c:v>
                </c:pt>
                <c:pt idx="17">
                  <c:v>2956.8810205023815</c:v>
                </c:pt>
                <c:pt idx="18">
                  <c:v>3481.3746143827302</c:v>
                </c:pt>
                <c:pt idx="19">
                  <c:v>4236.0046750094607</c:v>
                </c:pt>
                <c:pt idx="20">
                  <c:v>5607.2649009331708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3-4D0A-8766-1DE1E581C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99296"/>
        <c:axId val="166201984"/>
      </c:scatterChart>
      <c:valAx>
        <c:axId val="166199296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1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6201984"/>
        <c:crosses val="autoZero"/>
        <c:crossBetween val="midCat"/>
      </c:valAx>
      <c:valAx>
        <c:axId val="1662019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 (kg)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619929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302" footer="0.314960620000003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PBR!$S$28:$S$48</c:f>
              <c:numCache>
                <c:formatCode>General</c:formatCode>
                <c:ptCount val="21"/>
                <c:pt idx="0">
                  <c:v>1</c:v>
                </c:pt>
                <c:pt idx="1">
                  <c:v>0.99781951122100865</c:v>
                </c:pt>
                <c:pt idx="2">
                  <c:v>0.99552504382401463</c:v>
                </c:pt>
                <c:pt idx="3">
                  <c:v>0.99310372371075872</c:v>
                </c:pt>
                <c:pt idx="4">
                  <c:v>0.99054039661205184</c:v>
                </c:pt>
                <c:pt idx="5">
                  <c:v>0.98781705987614699</c:v>
                </c:pt>
                <c:pt idx="6">
                  <c:v>0.9849121063275087</c:v>
                </c:pt>
                <c:pt idx="7">
                  <c:v>0.98179930055554621</c:v>
                </c:pt>
                <c:pt idx="8">
                  <c:v>0.97844636570635146</c:v>
                </c:pt>
                <c:pt idx="9">
                  <c:v>0.97481298883079426</c:v>
                </c:pt>
                <c:pt idx="10">
                  <c:v>0.97084793281418513</c:v>
                </c:pt>
                <c:pt idx="11">
                  <c:v>0.96648472877592539</c:v>
                </c:pt>
                <c:pt idx="12">
                  <c:v>0.96163502257002809</c:v>
                </c:pt>
                <c:pt idx="13">
                  <c:v>0.95617785842894387</c:v>
                </c:pt>
                <c:pt idx="14">
                  <c:v>0.94994151385325232</c:v>
                </c:pt>
                <c:pt idx="15">
                  <c:v>0.94267067577712205</c:v>
                </c:pt>
                <c:pt idx="16">
                  <c:v>0.93396202519367288</c:v>
                </c:pt>
                <c:pt idx="17">
                  <c:v>0.92312293275320645</c:v>
                </c:pt>
                <c:pt idx="18">
                  <c:v>0.90880760850735809</c:v>
                </c:pt>
                <c:pt idx="19">
                  <c:v>0.88780615353213621</c:v>
                </c:pt>
                <c:pt idx="20">
                  <c:v>0.84831406622390826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43-461E-BAC9-49675AF4F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0816"/>
        <c:axId val="169661184"/>
      </c:scatterChart>
      <c:valAx>
        <c:axId val="169650816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1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9661184"/>
        <c:crosses val="autoZero"/>
        <c:crossBetween val="midCat"/>
      </c:valAx>
      <c:valAx>
        <c:axId val="169661184"/>
        <c:scaling>
          <c:orientation val="minMax"/>
          <c:max val="1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>
                    <a:latin typeface="+mj-lt"/>
                  </a:defRPr>
                </a:pPr>
                <a:r>
                  <a:rPr lang="en-US" sz="1400">
                    <a:latin typeface="+mj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6508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313" footer="0.3149606200000031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13</xdr:row>
      <xdr:rowOff>9526</xdr:rowOff>
    </xdr:from>
    <xdr:to>
      <xdr:col>7</xdr:col>
      <xdr:colOff>9526</xdr:colOff>
      <xdr:row>22</xdr:row>
      <xdr:rowOff>47786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6" y="2505076"/>
          <a:ext cx="3962400" cy="1752760"/>
        </a:xfrm>
        <a:prstGeom prst="rect">
          <a:avLst/>
        </a:prstGeom>
        <a:noFill/>
        <a:ln w="19050">
          <a:noFill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261157</xdr:colOff>
      <xdr:row>17</xdr:row>
      <xdr:rowOff>85726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2305050"/>
          <a:ext cx="1480357" cy="8477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1</xdr:colOff>
      <xdr:row>5</xdr:row>
      <xdr:rowOff>0</xdr:rowOff>
    </xdr:from>
    <xdr:to>
      <xdr:col>19</xdr:col>
      <xdr:colOff>1</xdr:colOff>
      <xdr:row>22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4</xdr:row>
      <xdr:rowOff>180975</xdr:rowOff>
    </xdr:from>
    <xdr:to>
      <xdr:col>6</xdr:col>
      <xdr:colOff>114300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</xdr:row>
      <xdr:rowOff>0</xdr:rowOff>
    </xdr:from>
    <xdr:to>
      <xdr:col>12</xdr:col>
      <xdr:colOff>123824</xdr:colOff>
      <xdr:row>18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othermal_ideal_homogeneous_rea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.PROJETOS%20pessoais/planilhas/chemeng/unit%20operations/absorption_concentrated_packed_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"/>
      <sheetName val="CSTR"/>
      <sheetName val="PFR"/>
      <sheetName val="Graphs"/>
    </sheetNames>
    <sheetDataSet>
      <sheetData sheetId="0">
        <row r="2">
          <cell r="I2">
            <v>0.9</v>
          </cell>
        </row>
        <row r="4">
          <cell r="I4">
            <v>1</v>
          </cell>
        </row>
      </sheetData>
      <sheetData sheetId="1">
        <row r="28">
          <cell r="A28">
            <v>0</v>
          </cell>
        </row>
      </sheetData>
      <sheetData sheetId="2">
        <row r="2">
          <cell r="I2">
            <v>0.9</v>
          </cell>
        </row>
        <row r="4">
          <cell r="I4">
            <v>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T48"/>
  <sheetViews>
    <sheetView showGridLines="0" tabSelected="1" zoomScaleNormal="100" workbookViewId="0">
      <selection activeCell="R3" sqref="R3"/>
    </sheetView>
  </sheetViews>
  <sheetFormatPr defaultRowHeight="15" x14ac:dyDescent="0.25"/>
  <cols>
    <col min="13" max="13" width="9" customWidth="1"/>
    <col min="16" max="16" width="9.28515625" customWidth="1"/>
    <col min="19" max="19" width="9.140625" customWidth="1"/>
  </cols>
  <sheetData>
    <row r="1" spans="1:20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thickBot="1" x14ac:dyDescent="0.3">
      <c r="A2" s="2"/>
      <c r="B2" s="36" t="s">
        <v>45</v>
      </c>
      <c r="C2" s="37"/>
      <c r="D2" s="2"/>
      <c r="E2" s="3" t="s">
        <v>27</v>
      </c>
      <c r="F2" s="32">
        <v>0</v>
      </c>
      <c r="G2" t="s">
        <v>28</v>
      </c>
      <c r="H2" s="3" t="s">
        <v>11</v>
      </c>
      <c r="I2" s="32">
        <v>1000</v>
      </c>
      <c r="J2" s="2" t="s">
        <v>14</v>
      </c>
      <c r="K2" s="3" t="s">
        <v>24</v>
      </c>
      <c r="L2" s="32">
        <v>1.39</v>
      </c>
      <c r="M2" t="s">
        <v>33</v>
      </c>
      <c r="N2" s="3" t="s">
        <v>25</v>
      </c>
      <c r="O2" s="32">
        <v>1.038</v>
      </c>
      <c r="P2" t="s">
        <v>33</v>
      </c>
      <c r="Q2" s="2"/>
    </row>
    <row r="3" spans="1:20" x14ac:dyDescent="0.25">
      <c r="A3" s="2"/>
      <c r="B3" s="2"/>
      <c r="C3" s="2"/>
      <c r="D3" s="2"/>
      <c r="E3" s="3" t="s">
        <v>32</v>
      </c>
      <c r="F3" s="32">
        <v>0.1</v>
      </c>
      <c r="G3" t="s">
        <v>30</v>
      </c>
      <c r="H3" s="3" t="s">
        <v>12</v>
      </c>
      <c r="I3" s="34">
        <v>373.15</v>
      </c>
      <c r="J3" s="2" t="s">
        <v>13</v>
      </c>
      <c r="K3" s="4" t="s">
        <v>23</v>
      </c>
      <c r="L3" s="4">
        <f>Kao</f>
        <v>1.39</v>
      </c>
      <c r="M3" t="s">
        <v>33</v>
      </c>
      <c r="N3" s="4" t="s">
        <v>26</v>
      </c>
      <c r="O3" s="4">
        <f>Kbo</f>
        <v>1.038</v>
      </c>
      <c r="P3" t="s">
        <v>33</v>
      </c>
      <c r="Q3" s="2"/>
      <c r="R3" s="2"/>
      <c r="S3" s="2"/>
      <c r="T3" s="2"/>
    </row>
    <row r="4" spans="1:20" x14ac:dyDescent="0.25">
      <c r="A4" s="2"/>
      <c r="B4" s="3" t="s">
        <v>1</v>
      </c>
      <c r="C4" s="32">
        <v>0</v>
      </c>
      <c r="D4" s="2"/>
      <c r="E4" s="3" t="s">
        <v>38</v>
      </c>
      <c r="F4" s="33">
        <v>5.0000000000000002E-5</v>
      </c>
      <c r="G4" t="s">
        <v>39</v>
      </c>
      <c r="H4" s="3" t="s">
        <v>10</v>
      </c>
      <c r="I4" s="33">
        <v>1E-3</v>
      </c>
      <c r="J4" t="s">
        <v>34</v>
      </c>
      <c r="L4" s="2"/>
      <c r="M4" s="2"/>
      <c r="N4" s="2"/>
    </row>
    <row r="5" spans="1:20" x14ac:dyDescent="0.25">
      <c r="A5" s="2"/>
      <c r="B5" s="1" t="s">
        <v>4</v>
      </c>
      <c r="C5" s="1">
        <f>C4*C8</f>
        <v>0</v>
      </c>
      <c r="D5" s="2"/>
      <c r="E5" s="4" t="s">
        <v>29</v>
      </c>
      <c r="F5" s="4">
        <f>B11</f>
        <v>0.6</v>
      </c>
      <c r="G5" t="s">
        <v>31</v>
      </c>
      <c r="H5" s="4" t="s">
        <v>9</v>
      </c>
      <c r="I5" s="12">
        <f>ko*EXP((Ea/8.314)*(-1/T))</f>
        <v>7.2445595772114885E-4</v>
      </c>
      <c r="J5" t="s">
        <v>34</v>
      </c>
      <c r="K5" s="2"/>
      <c r="L5" s="2"/>
      <c r="M5" s="2"/>
      <c r="N5" s="2"/>
      <c r="O5" s="2"/>
      <c r="P5" s="2"/>
    </row>
    <row r="6" spans="1:20" x14ac:dyDescent="0.25">
      <c r="A6" s="2"/>
      <c r="B6" s="2"/>
      <c r="C6" s="2"/>
      <c r="D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1" t="s">
        <v>8</v>
      </c>
      <c r="B7" s="3" t="s">
        <v>17</v>
      </c>
      <c r="C7" s="10" t="s">
        <v>5</v>
      </c>
      <c r="D7" s="10" t="s">
        <v>6</v>
      </c>
      <c r="G7" s="38" t="s">
        <v>35</v>
      </c>
      <c r="H7" s="38"/>
      <c r="I7" s="38"/>
      <c r="J7" s="38"/>
      <c r="M7" s="2"/>
      <c r="N7" s="2"/>
      <c r="O7" s="2"/>
      <c r="P7" s="2"/>
      <c r="Q7" s="2"/>
      <c r="R7" s="2"/>
      <c r="S7" s="2"/>
      <c r="T7" s="2"/>
    </row>
    <row r="8" spans="1:20" x14ac:dyDescent="0.25">
      <c r="A8" s="13" t="s">
        <v>15</v>
      </c>
      <c r="B8" s="32">
        <v>0.1</v>
      </c>
      <c r="C8" s="5">
        <f>B8/B$11</f>
        <v>0.16666666666666669</v>
      </c>
      <c r="D8" s="6">
        <f>C8/C$8</f>
        <v>1</v>
      </c>
      <c r="G8" s="39" t="s">
        <v>46</v>
      </c>
      <c r="H8" s="39"/>
      <c r="I8" s="39"/>
      <c r="J8" s="39"/>
      <c r="M8" s="2"/>
      <c r="N8" s="2"/>
      <c r="O8" s="2"/>
      <c r="P8" s="2"/>
      <c r="Q8" s="2"/>
      <c r="R8" s="2"/>
      <c r="S8" s="2"/>
      <c r="T8" s="2"/>
    </row>
    <row r="9" spans="1:20" x14ac:dyDescent="0.25">
      <c r="A9" s="13" t="s">
        <v>16</v>
      </c>
      <c r="B9" s="32">
        <v>0</v>
      </c>
      <c r="C9" s="5">
        <f>B9/B$11</f>
        <v>0</v>
      </c>
      <c r="D9" s="6">
        <f>C9/C$8</f>
        <v>0</v>
      </c>
      <c r="G9" s="40" t="s">
        <v>36</v>
      </c>
      <c r="H9" s="40"/>
      <c r="I9" s="40"/>
      <c r="J9" s="40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13" t="s">
        <v>2</v>
      </c>
      <c r="B10" s="32">
        <v>0.5</v>
      </c>
      <c r="C10" s="5">
        <f>B10/B$11</f>
        <v>0.83333333333333337</v>
      </c>
      <c r="D10" s="6">
        <f>C10/C$8</f>
        <v>5</v>
      </c>
      <c r="G10" s="2"/>
      <c r="H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1" t="s">
        <v>7</v>
      </c>
      <c r="B11" s="7">
        <f>SUM(B8:B10)</f>
        <v>0.6</v>
      </c>
      <c r="C11" s="8">
        <f>SUM(C8:C10)</f>
        <v>1</v>
      </c>
      <c r="D11" s="7" t="s">
        <v>3</v>
      </c>
      <c r="G11" s="2"/>
      <c r="H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G12" s="2"/>
      <c r="H12" s="2"/>
      <c r="I12" s="3" t="s">
        <v>0</v>
      </c>
      <c r="J12" s="35">
        <v>0.95</v>
      </c>
      <c r="M12" s="2"/>
      <c r="N12" s="2"/>
      <c r="O12" s="2"/>
      <c r="P12" s="2"/>
      <c r="Q12" s="2"/>
      <c r="R12" s="2"/>
      <c r="S12" s="2"/>
      <c r="T12" s="2"/>
    </row>
    <row r="13" spans="1:20" x14ac:dyDescent="0.25">
      <c r="G13" s="2"/>
      <c r="H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G14" s="2"/>
      <c r="H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B26" s="14" t="s">
        <v>41</v>
      </c>
      <c r="C26" s="15"/>
      <c r="D26" s="15"/>
      <c r="E26" s="15"/>
      <c r="F26" s="15"/>
      <c r="G26" s="16"/>
      <c r="H26" s="14" t="s">
        <v>40</v>
      </c>
      <c r="I26" s="15"/>
      <c r="J26" s="15"/>
      <c r="K26" s="19"/>
      <c r="L26" s="19"/>
      <c r="M26" s="20"/>
      <c r="N26" s="14" t="s">
        <v>42</v>
      </c>
      <c r="O26" s="15"/>
      <c r="P26" s="15"/>
      <c r="Q26" s="19"/>
      <c r="R26" s="19"/>
      <c r="S26" s="20"/>
      <c r="T26" s="2"/>
    </row>
    <row r="27" spans="1:20" x14ac:dyDescent="0.25">
      <c r="A27" s="21" t="s">
        <v>0</v>
      </c>
      <c r="B27" s="17" t="s">
        <v>19</v>
      </c>
      <c r="C27" s="10" t="s">
        <v>20</v>
      </c>
      <c r="D27" s="10" t="s">
        <v>18</v>
      </c>
      <c r="E27" s="21" t="s">
        <v>22</v>
      </c>
      <c r="F27" s="10" t="s">
        <v>21</v>
      </c>
      <c r="G27" s="18" t="s">
        <v>37</v>
      </c>
      <c r="H27" s="17" t="s">
        <v>19</v>
      </c>
      <c r="I27" s="10" t="s">
        <v>20</v>
      </c>
      <c r="J27" s="10" t="s">
        <v>18</v>
      </c>
      <c r="K27" s="21" t="s">
        <v>22</v>
      </c>
      <c r="L27" s="10" t="s">
        <v>21</v>
      </c>
      <c r="M27" s="18" t="s">
        <v>37</v>
      </c>
      <c r="N27" s="17" t="s">
        <v>19</v>
      </c>
      <c r="O27" s="10" t="s">
        <v>20</v>
      </c>
      <c r="P27" s="10" t="s">
        <v>18</v>
      </c>
      <c r="Q27" s="21" t="s">
        <v>22</v>
      </c>
      <c r="R27" s="10" t="s">
        <v>21</v>
      </c>
      <c r="S27" s="18" t="s">
        <v>37</v>
      </c>
      <c r="T27" s="28" t="s">
        <v>44</v>
      </c>
    </row>
    <row r="28" spans="1:20" x14ac:dyDescent="0.25">
      <c r="A28" s="26">
        <v>0</v>
      </c>
      <c r="B28" s="24">
        <f>$B$8*(1-$A28)/(1+e*$A28)</f>
        <v>0.1</v>
      </c>
      <c r="C28" s="5">
        <f t="shared" ref="C28:C48" si="0">$B$8*($D$9+$A28)/(1+e*$A28)</f>
        <v>0</v>
      </c>
      <c r="D28" s="5">
        <f t="shared" ref="D28:D48" si="1">$B$8*($D$10)/(1+e*$A28)</f>
        <v>0.5</v>
      </c>
      <c r="E28" s="30">
        <f t="shared" ref="E28:E48" si="2">k*B28/(1+Ka*B28+Kb*C28)^2</f>
        <v>5.5842459786062886E-5</v>
      </c>
      <c r="F28" s="22">
        <v>0</v>
      </c>
      <c r="G28" s="23">
        <f t="shared" ref="G28:G48" si="3">(1-alpha*F28)^0.5</f>
        <v>1</v>
      </c>
      <c r="H28" s="24">
        <f t="shared" ref="H28:H48" si="4">$B$8*G28*(1-$A28)/(1+e*$A28)</f>
        <v>0.1</v>
      </c>
      <c r="I28" s="5">
        <f t="shared" ref="I28:I48" si="5">$B$8*G28*($D$9+$A28)/(1+e*$A28)</f>
        <v>0</v>
      </c>
      <c r="J28" s="5">
        <f t="shared" ref="J28:J48" si="6">$B$8*G28*($D$10)/(1+e*$A28)</f>
        <v>0.5</v>
      </c>
      <c r="K28" s="30">
        <f t="shared" ref="K28:K48" si="7">k*H28/(1+Ka*H28+Kb*I28)^2</f>
        <v>5.5842459786062886E-5</v>
      </c>
      <c r="L28" s="22">
        <v>0</v>
      </c>
      <c r="M28" s="27">
        <f t="shared" ref="M28:M48" si="8">(1-alpha*L28)^0.5</f>
        <v>1</v>
      </c>
      <c r="N28" s="24">
        <f t="shared" ref="N28:N48" si="9">$B$8*M28*(1-$A28)/(1+e*$A28)</f>
        <v>0.1</v>
      </c>
      <c r="O28" s="5">
        <f t="shared" ref="O28:O48" si="10">$B$8*M28*($D$9+$A28)/(1+e*$A28)</f>
        <v>0</v>
      </c>
      <c r="P28" s="5">
        <f t="shared" ref="P28:P48" si="11">$B$8*M28*($D$10)/(1+e*$A28)</f>
        <v>0.5</v>
      </c>
      <c r="Q28" s="30">
        <f t="shared" ref="Q28:Q48" si="12">k*N28/(1+Ka*N28+Kb*O28)^2</f>
        <v>5.5842459786062886E-5</v>
      </c>
      <c r="R28" s="9">
        <v>0</v>
      </c>
      <c r="S28" s="25">
        <f t="shared" ref="S28:S48" si="13">(1-alpha*R28)^0.5</f>
        <v>1</v>
      </c>
      <c r="T28" s="29">
        <f t="shared" ref="T28:T48" si="14">Po*S28</f>
        <v>0.6</v>
      </c>
    </row>
    <row r="29" spans="1:20" x14ac:dyDescent="0.25">
      <c r="A29" s="26">
        <f t="shared" ref="A29:A48" si="15">$J$12/20+A28</f>
        <v>4.7500000000000001E-2</v>
      </c>
      <c r="B29" s="24">
        <f t="shared" ref="B29:B48" si="16">$B$8*(1-$A29)/(1+e*$A29)</f>
        <v>9.5250000000000001E-2</v>
      </c>
      <c r="C29" s="5">
        <f t="shared" si="0"/>
        <v>4.7500000000000007E-3</v>
      </c>
      <c r="D29" s="5">
        <f t="shared" si="1"/>
        <v>0.5</v>
      </c>
      <c r="E29" s="30">
        <f t="shared" si="2"/>
        <v>5.3346448291717171E-5</v>
      </c>
      <c r="F29" s="22">
        <f t="shared" ref="F29:F48" si="17">F28+$B$8*($A29-$A28)*(1/E29+1/E28)/2</f>
        <v>87.050663682826467</v>
      </c>
      <c r="G29" s="23">
        <f t="shared" si="3"/>
        <v>0.99782136017217971</v>
      </c>
      <c r="H29" s="24">
        <f t="shared" si="4"/>
        <v>9.5042484556400117E-2</v>
      </c>
      <c r="I29" s="5">
        <f t="shared" si="5"/>
        <v>4.7396514608178536E-3</v>
      </c>
      <c r="J29" s="5">
        <f t="shared" si="6"/>
        <v>0.49891068008608985</v>
      </c>
      <c r="K29" s="30">
        <f t="shared" si="7"/>
        <v>5.3258242392948206E-5</v>
      </c>
      <c r="L29" s="22">
        <f t="shared" ref="L29:L48" si="18">L28+$B$8*($A29-$A28)*(1/K29+1/K28)/2</f>
        <v>87.12439787107273</v>
      </c>
      <c r="M29" s="27">
        <f t="shared" si="8"/>
        <v>0.99781951279098891</v>
      </c>
      <c r="N29" s="24">
        <f t="shared" si="9"/>
        <v>9.5042308593341701E-2</v>
      </c>
      <c r="O29" s="5">
        <f t="shared" si="10"/>
        <v>4.7396426857571972E-3</v>
      </c>
      <c r="P29" s="5">
        <f t="shared" si="11"/>
        <v>0.49890975639549445</v>
      </c>
      <c r="Q29" s="30">
        <f t="shared" si="12"/>
        <v>5.3258167556083114E-5</v>
      </c>
      <c r="R29" s="9">
        <f t="shared" ref="R29:R48" si="19">R28+$B$8*($A29-$A28)*(1/Q29+1/Q28)/2</f>
        <v>87.124460533346692</v>
      </c>
      <c r="S29" s="25">
        <f t="shared" si="13"/>
        <v>0.99781951122100865</v>
      </c>
      <c r="T29" s="29">
        <f t="shared" si="14"/>
        <v>0.59869170673260519</v>
      </c>
    </row>
    <row r="30" spans="1:20" x14ac:dyDescent="0.25">
      <c r="A30" s="26">
        <f t="shared" si="15"/>
        <v>9.5000000000000001E-2</v>
      </c>
      <c r="B30" s="24">
        <f t="shared" si="16"/>
        <v>9.0500000000000011E-2</v>
      </c>
      <c r="C30" s="5">
        <f t="shared" si="0"/>
        <v>9.5000000000000015E-3</v>
      </c>
      <c r="D30" s="5">
        <f t="shared" si="1"/>
        <v>0.5</v>
      </c>
      <c r="E30" s="30">
        <f t="shared" si="2"/>
        <v>5.0835484609120109E-5</v>
      </c>
      <c r="F30" s="22">
        <f t="shared" si="17"/>
        <v>178.29030020179951</v>
      </c>
      <c r="G30" s="23">
        <f t="shared" si="3"/>
        <v>0.9955327643979931</v>
      </c>
      <c r="H30" s="24">
        <f t="shared" si="4"/>
        <v>9.0095715178018385E-2</v>
      </c>
      <c r="I30" s="5">
        <f t="shared" si="5"/>
        <v>9.4575612617809352E-3</v>
      </c>
      <c r="J30" s="5">
        <f t="shared" si="6"/>
        <v>0.4977663821989966</v>
      </c>
      <c r="K30" s="30">
        <f t="shared" si="7"/>
        <v>5.0662444955457344E-5</v>
      </c>
      <c r="L30" s="22">
        <f t="shared" si="18"/>
        <v>178.59734037619017</v>
      </c>
      <c r="M30" s="27">
        <f t="shared" si="8"/>
        <v>0.99552505391938306</v>
      </c>
      <c r="N30" s="24">
        <f t="shared" si="9"/>
        <v>9.0095017379704184E-2</v>
      </c>
      <c r="O30" s="5">
        <f t="shared" si="10"/>
        <v>9.4574880122341408E-3</v>
      </c>
      <c r="P30" s="5">
        <f t="shared" si="11"/>
        <v>0.49776252695969159</v>
      </c>
      <c r="Q30" s="30">
        <f t="shared" si="12"/>
        <v>5.0662145943329799E-5</v>
      </c>
      <c r="R30" s="9">
        <f t="shared" si="19"/>
        <v>178.59774238387479</v>
      </c>
      <c r="S30" s="25">
        <f t="shared" si="13"/>
        <v>0.99552504382401463</v>
      </c>
      <c r="T30" s="29">
        <f t="shared" si="14"/>
        <v>0.5973150262944088</v>
      </c>
    </row>
    <row r="31" spans="1:20" x14ac:dyDescent="0.25">
      <c r="A31" s="26">
        <f t="shared" si="15"/>
        <v>0.14250000000000002</v>
      </c>
      <c r="B31" s="24">
        <f t="shared" si="16"/>
        <v>8.5749999999999993E-2</v>
      </c>
      <c r="C31" s="5">
        <f t="shared" si="0"/>
        <v>1.4250000000000002E-2</v>
      </c>
      <c r="D31" s="5">
        <f t="shared" si="1"/>
        <v>0.5</v>
      </c>
      <c r="E31" s="30">
        <f t="shared" si="2"/>
        <v>4.8309468921354608E-5</v>
      </c>
      <c r="F31" s="22">
        <f t="shared" si="17"/>
        <v>274.17183920535922</v>
      </c>
      <c r="G31" s="23">
        <f t="shared" si="3"/>
        <v>0.99312205092814854</v>
      </c>
      <c r="H31" s="24">
        <f t="shared" si="4"/>
        <v>8.5160215867088732E-2</v>
      </c>
      <c r="I31" s="5">
        <f t="shared" si="5"/>
        <v>1.4151989225726119E-2</v>
      </c>
      <c r="J31" s="5">
        <f t="shared" si="6"/>
        <v>0.49656102546407427</v>
      </c>
      <c r="K31" s="30">
        <f t="shared" si="7"/>
        <v>4.8055271608337553E-5</v>
      </c>
      <c r="L31" s="22">
        <f t="shared" si="18"/>
        <v>274.89850381949486</v>
      </c>
      <c r="M31" s="27">
        <f t="shared" si="8"/>
        <v>0.99310375832992659</v>
      </c>
      <c r="N31" s="24">
        <f t="shared" si="9"/>
        <v>8.5158647276791205E-2</v>
      </c>
      <c r="O31" s="5">
        <f t="shared" si="10"/>
        <v>1.4151728556201457E-2</v>
      </c>
      <c r="P31" s="5">
        <f t="shared" si="11"/>
        <v>0.49655187916496335</v>
      </c>
      <c r="Q31" s="30">
        <f t="shared" si="12"/>
        <v>4.8054594357136625E-5</v>
      </c>
      <c r="R31" s="9">
        <f t="shared" si="19"/>
        <v>274.89987903649819</v>
      </c>
      <c r="S31" s="25">
        <f t="shared" si="13"/>
        <v>0.99310372371075872</v>
      </c>
      <c r="T31" s="29">
        <f t="shared" si="14"/>
        <v>0.59586223422645523</v>
      </c>
    </row>
    <row r="32" spans="1:20" x14ac:dyDescent="0.25">
      <c r="A32" s="26">
        <f t="shared" si="15"/>
        <v>0.19</v>
      </c>
      <c r="B32" s="24">
        <f t="shared" si="16"/>
        <v>8.1000000000000016E-2</v>
      </c>
      <c r="C32" s="5">
        <f t="shared" si="0"/>
        <v>1.9000000000000003E-2</v>
      </c>
      <c r="D32" s="5">
        <f t="shared" si="1"/>
        <v>0.5</v>
      </c>
      <c r="E32" s="30">
        <f t="shared" si="2"/>
        <v>4.5768300622720768E-5</v>
      </c>
      <c r="F32" s="22">
        <f t="shared" si="17"/>
        <v>375.22585477946029</v>
      </c>
      <c r="G32" s="23">
        <f t="shared" si="3"/>
        <v>0.99057493773112748</v>
      </c>
      <c r="H32" s="24">
        <f t="shared" si="4"/>
        <v>8.0236569956221332E-2</v>
      </c>
      <c r="I32" s="5">
        <f t="shared" si="5"/>
        <v>1.8820923816891422E-2</v>
      </c>
      <c r="J32" s="5">
        <f t="shared" si="6"/>
        <v>0.49528746886556374</v>
      </c>
      <c r="K32" s="30">
        <f t="shared" si="7"/>
        <v>4.5436958571890995E-5</v>
      </c>
      <c r="L32" s="22">
        <f t="shared" si="18"/>
        <v>376.59098510658845</v>
      </c>
      <c r="M32" s="27">
        <f t="shared" si="8"/>
        <v>0.99054048415229878</v>
      </c>
      <c r="N32" s="24">
        <f t="shared" si="9"/>
        <v>8.0233779216336218E-2</v>
      </c>
      <c r="O32" s="5">
        <f t="shared" si="10"/>
        <v>1.882026919889368E-2</v>
      </c>
      <c r="P32" s="5">
        <f t="shared" si="11"/>
        <v>0.49527024207614945</v>
      </c>
      <c r="Q32" s="30">
        <f t="shared" si="12"/>
        <v>4.5435744456980519E-5</v>
      </c>
      <c r="R32" s="9">
        <f t="shared" si="19"/>
        <v>376.59445359277925</v>
      </c>
      <c r="S32" s="25">
        <f t="shared" si="13"/>
        <v>0.99054039661205184</v>
      </c>
      <c r="T32" s="29">
        <f t="shared" si="14"/>
        <v>0.59432423796723111</v>
      </c>
    </row>
    <row r="33" spans="1:20" x14ac:dyDescent="0.25">
      <c r="A33" s="26">
        <f t="shared" si="15"/>
        <v>0.23749999999999999</v>
      </c>
      <c r="B33" s="24">
        <f t="shared" si="16"/>
        <v>7.6249999999999998E-2</v>
      </c>
      <c r="C33" s="5">
        <f t="shared" si="0"/>
        <v>2.375E-2</v>
      </c>
      <c r="D33" s="5">
        <f t="shared" si="1"/>
        <v>0.5</v>
      </c>
      <c r="E33" s="30">
        <f t="shared" si="2"/>
        <v>4.3211878311428155E-5</v>
      </c>
      <c r="F33" s="22">
        <f t="shared" si="17"/>
        <v>482.07940517659176</v>
      </c>
      <c r="G33" s="23">
        <f t="shared" si="3"/>
        <v>0.98787450100767882</v>
      </c>
      <c r="H33" s="24">
        <f t="shared" si="4"/>
        <v>7.5325430701835519E-2</v>
      </c>
      <c r="I33" s="5">
        <f t="shared" si="5"/>
        <v>2.3462019398932374E-2</v>
      </c>
      <c r="J33" s="5">
        <f t="shared" si="6"/>
        <v>0.49393725050383946</v>
      </c>
      <c r="K33" s="30">
        <f t="shared" si="7"/>
        <v>4.2807779771354344E-5</v>
      </c>
      <c r="L33" s="22">
        <f t="shared" si="18"/>
        <v>484.34177853566473</v>
      </c>
      <c r="M33" s="27">
        <f t="shared" si="8"/>
        <v>0.9878172457864951</v>
      </c>
      <c r="N33" s="24">
        <f t="shared" si="9"/>
        <v>7.5321064991220252E-2</v>
      </c>
      <c r="O33" s="5">
        <f t="shared" si="10"/>
        <v>2.346065958742926E-2</v>
      </c>
      <c r="P33" s="5">
        <f t="shared" si="11"/>
        <v>0.49390862289324761</v>
      </c>
      <c r="Q33" s="30">
        <f t="shared" si="12"/>
        <v>4.280586588114619E-5</v>
      </c>
      <c r="R33" s="9">
        <f t="shared" si="19"/>
        <v>484.34912435289465</v>
      </c>
      <c r="S33" s="25">
        <f t="shared" si="13"/>
        <v>0.98781705987614699</v>
      </c>
      <c r="T33" s="29">
        <f t="shared" si="14"/>
        <v>0.59269023592568815</v>
      </c>
    </row>
    <row r="34" spans="1:20" x14ac:dyDescent="0.25">
      <c r="A34" s="26">
        <f t="shared" si="15"/>
        <v>0.28499999999999998</v>
      </c>
      <c r="B34" s="24">
        <f t="shared" si="16"/>
        <v>7.1500000000000008E-2</v>
      </c>
      <c r="C34" s="5">
        <f t="shared" si="0"/>
        <v>2.8499999999999998E-2</v>
      </c>
      <c r="D34" s="5">
        <f t="shared" si="1"/>
        <v>0.5</v>
      </c>
      <c r="E34" s="30">
        <f t="shared" si="2"/>
        <v>4.0640099782210486E-5</v>
      </c>
      <c r="F34" s="22">
        <f t="shared" si="17"/>
        <v>595.4809618427189</v>
      </c>
      <c r="G34" s="23">
        <f t="shared" si="3"/>
        <v>0.98500048320184297</v>
      </c>
      <c r="H34" s="24">
        <f t="shared" si="4"/>
        <v>7.0427534548931789E-2</v>
      </c>
      <c r="I34" s="5">
        <f t="shared" si="5"/>
        <v>2.8072513771252524E-2</v>
      </c>
      <c r="J34" s="5">
        <f t="shared" si="6"/>
        <v>0.49250024160092154</v>
      </c>
      <c r="K34" s="30">
        <f t="shared" si="7"/>
        <v>4.0168053847627243E-5</v>
      </c>
      <c r="L34" s="22">
        <f t="shared" si="18"/>
        <v>598.94893674991818</v>
      </c>
      <c r="M34" s="27">
        <f t="shared" si="8"/>
        <v>0.984912459644259</v>
      </c>
      <c r="N34" s="24">
        <f t="shared" si="9"/>
        <v>7.0421240864564527E-2</v>
      </c>
      <c r="O34" s="5">
        <f t="shared" si="10"/>
        <v>2.8070005099861382E-2</v>
      </c>
      <c r="P34" s="5">
        <f t="shared" si="11"/>
        <v>0.49245622982212955</v>
      </c>
      <c r="Q34" s="30">
        <f t="shared" si="12"/>
        <v>4.0165273408667728E-5</v>
      </c>
      <c r="R34" s="9">
        <f t="shared" si="19"/>
        <v>598.96285619020682</v>
      </c>
      <c r="S34" s="25">
        <f t="shared" si="13"/>
        <v>0.9849121063275087</v>
      </c>
      <c r="T34" s="29">
        <f t="shared" si="14"/>
        <v>0.5909472637965052</v>
      </c>
    </row>
    <row r="35" spans="1:20" x14ac:dyDescent="0.25">
      <c r="A35" s="26">
        <f t="shared" si="15"/>
        <v>0.33249999999999996</v>
      </c>
      <c r="B35" s="24">
        <f t="shared" si="16"/>
        <v>6.6750000000000004E-2</v>
      </c>
      <c r="C35" s="5">
        <f t="shared" si="0"/>
        <v>3.3249999999999995E-2</v>
      </c>
      <c r="D35" s="5">
        <f t="shared" si="1"/>
        <v>0.5</v>
      </c>
      <c r="E35" s="30">
        <f t="shared" si="2"/>
        <v>3.8052862018861024E-5</v>
      </c>
      <c r="F35" s="22">
        <f t="shared" si="17"/>
        <v>716.33395565752107</v>
      </c>
      <c r="G35" s="23">
        <f t="shared" si="3"/>
        <v>0.98192835900442543</v>
      </c>
      <c r="H35" s="24">
        <f t="shared" si="4"/>
        <v>6.5543717963545398E-2</v>
      </c>
      <c r="I35" s="5">
        <f t="shared" si="5"/>
        <v>3.2649117936897142E-2</v>
      </c>
      <c r="J35" s="5">
        <f t="shared" si="6"/>
        <v>0.49096417950221272</v>
      </c>
      <c r="K35" s="30">
        <f t="shared" si="7"/>
        <v>3.7518153021692562E-5</v>
      </c>
      <c r="L35" s="22">
        <f t="shared" si="18"/>
        <v>721.37821521225237</v>
      </c>
      <c r="M35" s="27">
        <f t="shared" si="8"/>
        <v>0.98179992322233733</v>
      </c>
      <c r="N35" s="24">
        <f t="shared" si="9"/>
        <v>6.5535144875091017E-2</v>
      </c>
      <c r="O35" s="5">
        <f t="shared" si="10"/>
        <v>3.2644847447142709E-2</v>
      </c>
      <c r="P35" s="5">
        <f t="shared" si="11"/>
        <v>0.49089996161116867</v>
      </c>
      <c r="Q35" s="30">
        <f t="shared" si="12"/>
        <v>3.7514336034860088E-5</v>
      </c>
      <c r="R35" s="9">
        <f t="shared" si="19"/>
        <v>721.40266857280358</v>
      </c>
      <c r="S35" s="25">
        <f t="shared" si="13"/>
        <v>0.98179930055554621</v>
      </c>
      <c r="T35" s="29">
        <f t="shared" si="14"/>
        <v>0.58907958033332775</v>
      </c>
    </row>
    <row r="36" spans="1:20" x14ac:dyDescent="0.25">
      <c r="A36" s="26">
        <f t="shared" si="15"/>
        <v>0.37999999999999995</v>
      </c>
      <c r="B36" s="24">
        <f t="shared" si="16"/>
        <v>6.2000000000000013E-2</v>
      </c>
      <c r="C36" s="5">
        <f t="shared" si="0"/>
        <v>3.7999999999999999E-2</v>
      </c>
      <c r="D36" s="5">
        <f t="shared" si="1"/>
        <v>0.5</v>
      </c>
      <c r="E36" s="30">
        <f t="shared" si="2"/>
        <v>3.5450061186688089E-5</v>
      </c>
      <c r="F36" s="22">
        <f t="shared" si="17"/>
        <v>845.74278538180477</v>
      </c>
      <c r="G36" s="23">
        <f t="shared" si="3"/>
        <v>0.97862805024733979</v>
      </c>
      <c r="H36" s="24">
        <f t="shared" si="4"/>
        <v>6.0674939115335086E-2</v>
      </c>
      <c r="I36" s="5">
        <f t="shared" si="5"/>
        <v>3.7187865909398911E-2</v>
      </c>
      <c r="J36" s="5">
        <f t="shared" si="6"/>
        <v>0.48931402512366995</v>
      </c>
      <c r="K36" s="30">
        <f t="shared" si="7"/>
        <v>3.4858514473155054E-5</v>
      </c>
      <c r="L36" s="22">
        <f t="shared" si="18"/>
        <v>852.81346985268101</v>
      </c>
      <c r="M36" s="27">
        <f t="shared" si="8"/>
        <v>0.97844740610181291</v>
      </c>
      <c r="N36" s="24">
        <f t="shared" si="9"/>
        <v>6.0663739178312415E-2</v>
      </c>
      <c r="O36" s="5">
        <f t="shared" si="10"/>
        <v>3.7181001431868886E-2</v>
      </c>
      <c r="P36" s="5">
        <f t="shared" si="11"/>
        <v>0.48922370305090646</v>
      </c>
      <c r="Q36" s="30">
        <f t="shared" si="12"/>
        <v>3.4853488648011526E-5</v>
      </c>
      <c r="R36" s="9">
        <f t="shared" si="19"/>
        <v>852.8541887206552</v>
      </c>
      <c r="S36" s="25">
        <f t="shared" si="13"/>
        <v>0.97844636570635146</v>
      </c>
      <c r="T36" s="29">
        <f t="shared" si="14"/>
        <v>0.58706781942381081</v>
      </c>
    </row>
    <row r="37" spans="1:20" x14ac:dyDescent="0.25">
      <c r="A37" s="26">
        <f t="shared" si="15"/>
        <v>0.42749999999999994</v>
      </c>
      <c r="B37" s="24">
        <f t="shared" si="16"/>
        <v>5.7250000000000002E-2</v>
      </c>
      <c r="C37" s="5">
        <f t="shared" si="0"/>
        <v>4.2749999999999996E-2</v>
      </c>
      <c r="D37" s="5">
        <f t="shared" si="1"/>
        <v>0.5</v>
      </c>
      <c r="E37" s="30">
        <f t="shared" si="2"/>
        <v>3.2831592624889487E-5</v>
      </c>
      <c r="F37" s="22">
        <f t="shared" si="17"/>
        <v>985.07729896959347</v>
      </c>
      <c r="G37" s="23">
        <f t="shared" si="3"/>
        <v>0.97506211856041269</v>
      </c>
      <c r="H37" s="24">
        <f t="shared" si="4"/>
        <v>5.5822306287583633E-2</v>
      </c>
      <c r="I37" s="5">
        <f t="shared" si="5"/>
        <v>4.1683905568457635E-2</v>
      </c>
      <c r="J37" s="5">
        <f t="shared" si="6"/>
        <v>0.48753105928020635</v>
      </c>
      <c r="K37" s="30">
        <f t="shared" si="7"/>
        <v>3.2189655198143156E-5</v>
      </c>
      <c r="L37" s="22">
        <f t="shared" si="18"/>
        <v>994.72750229853807</v>
      </c>
      <c r="M37" s="27">
        <f t="shared" si="8"/>
        <v>0.97481466181273302</v>
      </c>
      <c r="N37" s="24">
        <f t="shared" si="9"/>
        <v>5.5808139388778967E-2</v>
      </c>
      <c r="O37" s="5">
        <f t="shared" si="10"/>
        <v>4.1673326792494331E-2</v>
      </c>
      <c r="P37" s="5">
        <f t="shared" si="11"/>
        <v>0.48740733090636651</v>
      </c>
      <c r="Q37" s="30">
        <f t="shared" si="12"/>
        <v>3.2183247314439876E-5</v>
      </c>
      <c r="R37" s="9">
        <f t="shared" si="19"/>
        <v>994.79273613547389</v>
      </c>
      <c r="S37" s="25">
        <f t="shared" si="13"/>
        <v>0.97481298883079426</v>
      </c>
      <c r="T37" s="29">
        <f t="shared" si="14"/>
        <v>0.58488779329847651</v>
      </c>
    </row>
    <row r="38" spans="1:20" x14ac:dyDescent="0.25">
      <c r="A38" s="26">
        <f t="shared" si="15"/>
        <v>0.47499999999999992</v>
      </c>
      <c r="B38" s="24">
        <f t="shared" si="16"/>
        <v>5.2500000000000019E-2</v>
      </c>
      <c r="C38" s="5">
        <f t="shared" si="0"/>
        <v>4.7499999999999994E-2</v>
      </c>
      <c r="D38" s="5">
        <f t="shared" si="1"/>
        <v>0.5</v>
      </c>
      <c r="E38" s="30">
        <f t="shared" si="2"/>
        <v>3.019735083884533E-5</v>
      </c>
      <c r="F38" s="22">
        <f t="shared" si="17"/>
        <v>1136.0654427693273</v>
      </c>
      <c r="G38" s="23">
        <f t="shared" si="3"/>
        <v>0.97118315876127792</v>
      </c>
      <c r="H38" s="24">
        <f t="shared" si="4"/>
        <v>5.0987115834967102E-2</v>
      </c>
      <c r="I38" s="5">
        <f t="shared" si="5"/>
        <v>4.6131200041160697E-2</v>
      </c>
      <c r="J38" s="5">
        <f t="shared" si="6"/>
        <v>0.48559157938063896</v>
      </c>
      <c r="K38" s="30">
        <f t="shared" si="7"/>
        <v>2.9512191794604813E-5</v>
      </c>
      <c r="L38" s="22">
        <f t="shared" si="18"/>
        <v>1148.9841855193683</v>
      </c>
      <c r="M38" s="27">
        <f t="shared" si="8"/>
        <v>0.97085055014869903</v>
      </c>
      <c r="N38" s="24">
        <f t="shared" si="9"/>
        <v>5.096965388280672E-2</v>
      </c>
      <c r="O38" s="5">
        <f t="shared" si="10"/>
        <v>4.6115401132063201E-2</v>
      </c>
      <c r="P38" s="5">
        <f t="shared" si="11"/>
        <v>0.48542527507434957</v>
      </c>
      <c r="Q38" s="30">
        <f t="shared" si="12"/>
        <v>2.9504229686508437E-5</v>
      </c>
      <c r="R38" s="9">
        <f t="shared" si="19"/>
        <v>1149.0858270084691</v>
      </c>
      <c r="S38" s="25">
        <f t="shared" si="13"/>
        <v>0.97084793281418513</v>
      </c>
      <c r="T38" s="29">
        <f t="shared" si="14"/>
        <v>0.58250875968851101</v>
      </c>
    </row>
    <row r="39" spans="1:20" x14ac:dyDescent="0.25">
      <c r="A39" s="26">
        <f t="shared" si="15"/>
        <v>0.52249999999999996</v>
      </c>
      <c r="B39" s="24">
        <f t="shared" si="16"/>
        <v>4.7750000000000008E-2</v>
      </c>
      <c r="C39" s="5">
        <f t="shared" si="0"/>
        <v>5.2249999999999998E-2</v>
      </c>
      <c r="D39" s="5">
        <f t="shared" si="1"/>
        <v>0.5</v>
      </c>
      <c r="E39" s="30">
        <f t="shared" si="2"/>
        <v>2.7547229492327508E-5</v>
      </c>
      <c r="F39" s="22">
        <f t="shared" si="17"/>
        <v>1300.9302926735254</v>
      </c>
      <c r="G39" s="23">
        <f t="shared" si="3"/>
        <v>0.96692992784706155</v>
      </c>
      <c r="H39" s="24">
        <f t="shared" si="4"/>
        <v>4.6170904054697197E-2</v>
      </c>
      <c r="I39" s="5">
        <f t="shared" si="5"/>
        <v>5.052208873000897E-2</v>
      </c>
      <c r="J39" s="5">
        <f t="shared" si="6"/>
        <v>0.48346496392353083</v>
      </c>
      <c r="K39" s="30">
        <f t="shared" si="7"/>
        <v>2.6826867413324769E-5</v>
      </c>
      <c r="L39" s="22">
        <f t="shared" si="18"/>
        <v>1317.9900508475378</v>
      </c>
      <c r="M39" s="27">
        <f t="shared" si="8"/>
        <v>0.96648874667924778</v>
      </c>
      <c r="N39" s="24">
        <f t="shared" si="9"/>
        <v>4.6149837653934087E-2</v>
      </c>
      <c r="O39" s="5">
        <f t="shared" si="10"/>
        <v>5.0499037013990694E-2</v>
      </c>
      <c r="P39" s="5">
        <f t="shared" si="11"/>
        <v>0.48324437333962389</v>
      </c>
      <c r="Q39" s="30">
        <f t="shared" si="12"/>
        <v>2.681718288075822E-5</v>
      </c>
      <c r="R39" s="9">
        <f t="shared" si="19"/>
        <v>1318.1453808585202</v>
      </c>
      <c r="S39" s="25">
        <f t="shared" si="13"/>
        <v>0.96648472877592539</v>
      </c>
      <c r="T39" s="29">
        <f t="shared" si="14"/>
        <v>0.57989083726555524</v>
      </c>
    </row>
    <row r="40" spans="1:20" x14ac:dyDescent="0.25">
      <c r="A40" s="26">
        <f t="shared" si="15"/>
        <v>0.56999999999999995</v>
      </c>
      <c r="B40" s="24">
        <f t="shared" si="16"/>
        <v>4.300000000000001E-2</v>
      </c>
      <c r="C40" s="5">
        <f t="shared" si="0"/>
        <v>5.6999999999999995E-2</v>
      </c>
      <c r="D40" s="5">
        <f t="shared" si="1"/>
        <v>0.5</v>
      </c>
      <c r="E40" s="30">
        <f t="shared" si="2"/>
        <v>2.4881121399625637E-5</v>
      </c>
      <c r="F40" s="22">
        <f t="shared" si="17"/>
        <v>1482.5997563391143</v>
      </c>
      <c r="G40" s="23">
        <f t="shared" si="3"/>
        <v>0.96222139457769507</v>
      </c>
      <c r="H40" s="24">
        <f t="shared" si="4"/>
        <v>4.1375519966840899E-2</v>
      </c>
      <c r="I40" s="5">
        <f t="shared" si="5"/>
        <v>5.4846619490928616E-2</v>
      </c>
      <c r="J40" s="5">
        <f t="shared" si="6"/>
        <v>0.48111069728884759</v>
      </c>
      <c r="K40" s="30">
        <f t="shared" si="7"/>
        <v>2.4134589457025728E-5</v>
      </c>
      <c r="L40" s="22">
        <f t="shared" si="18"/>
        <v>1504.9271807101204</v>
      </c>
      <c r="M40" s="27">
        <f t="shared" si="8"/>
        <v>0.96164111859076307</v>
      </c>
      <c r="N40" s="24">
        <f t="shared" si="9"/>
        <v>4.1350568099402817E-2</v>
      </c>
      <c r="O40" s="5">
        <f t="shared" si="10"/>
        <v>5.481354375967349E-2</v>
      </c>
      <c r="P40" s="5">
        <f t="shared" si="11"/>
        <v>0.48082055929538153</v>
      </c>
      <c r="Q40" s="30">
        <f t="shared" si="12"/>
        <v>2.4123022592719592E-5</v>
      </c>
      <c r="R40" s="9">
        <f t="shared" si="19"/>
        <v>1505.1616673348306</v>
      </c>
      <c r="S40" s="25">
        <f t="shared" si="13"/>
        <v>0.96163502257002809</v>
      </c>
      <c r="T40" s="29">
        <f t="shared" si="14"/>
        <v>0.57698101354201681</v>
      </c>
    </row>
    <row r="41" spans="1:20" x14ac:dyDescent="0.25">
      <c r="A41" s="26">
        <f t="shared" si="15"/>
        <v>0.61749999999999994</v>
      </c>
      <c r="B41" s="24">
        <f t="shared" si="16"/>
        <v>3.8250000000000006E-2</v>
      </c>
      <c r="C41" s="5">
        <f t="shared" si="0"/>
        <v>6.1749999999999999E-2</v>
      </c>
      <c r="D41" s="5">
        <f t="shared" si="1"/>
        <v>0.5</v>
      </c>
      <c r="E41" s="30">
        <f t="shared" si="2"/>
        <v>2.2198918517587707E-5</v>
      </c>
      <c r="F41" s="22">
        <f t="shared" si="17"/>
        <v>1685.0408472747622</v>
      </c>
      <c r="G41" s="23">
        <f t="shared" si="3"/>
        <v>0.95694720734022831</v>
      </c>
      <c r="H41" s="24">
        <f t="shared" si="4"/>
        <v>3.6603230680763744E-2</v>
      </c>
      <c r="I41" s="5">
        <f t="shared" si="5"/>
        <v>5.9091490053259095E-2</v>
      </c>
      <c r="J41" s="5">
        <f t="shared" si="6"/>
        <v>0.47847360367011421</v>
      </c>
      <c r="K41" s="30">
        <f t="shared" si="7"/>
        <v>2.1436484000184372E-5</v>
      </c>
      <c r="L41" s="22">
        <f t="shared" si="18"/>
        <v>1714.1260837901964</v>
      </c>
      <c r="M41" s="27">
        <f t="shared" si="8"/>
        <v>0.95618706109761287</v>
      </c>
      <c r="N41" s="24">
        <f t="shared" si="9"/>
        <v>3.6574155086983702E-2</v>
      </c>
      <c r="O41" s="5">
        <f t="shared" si="10"/>
        <v>5.9044551022777593E-2</v>
      </c>
      <c r="P41" s="5">
        <f t="shared" si="11"/>
        <v>0.47809353054880649</v>
      </c>
      <c r="Q41" s="30">
        <f t="shared" si="12"/>
        <v>2.14228897457096E-5</v>
      </c>
      <c r="R41" s="9">
        <f t="shared" si="19"/>
        <v>1714.4780610047706</v>
      </c>
      <c r="S41" s="25">
        <f t="shared" si="13"/>
        <v>0.95617785842894387</v>
      </c>
      <c r="T41" s="29">
        <f t="shared" si="14"/>
        <v>0.57370671505736626</v>
      </c>
    </row>
    <row r="42" spans="1:20" x14ac:dyDescent="0.25">
      <c r="A42" s="26">
        <f t="shared" si="15"/>
        <v>0.66499999999999992</v>
      </c>
      <c r="B42" s="24">
        <f t="shared" si="16"/>
        <v>3.3500000000000009E-2</v>
      </c>
      <c r="C42" s="5">
        <f t="shared" si="0"/>
        <v>6.649999999999999E-2</v>
      </c>
      <c r="D42" s="5">
        <f t="shared" si="1"/>
        <v>0.5</v>
      </c>
      <c r="E42" s="30">
        <f t="shared" si="2"/>
        <v>1.9500511937574912E-5</v>
      </c>
      <c r="F42" s="22">
        <f t="shared" si="17"/>
        <v>1913.8197155558491</v>
      </c>
      <c r="G42" s="23">
        <f t="shared" si="3"/>
        <v>0.95095163611101041</v>
      </c>
      <c r="H42" s="24">
        <f t="shared" si="4"/>
        <v>3.1856879809718859E-2</v>
      </c>
      <c r="I42" s="5">
        <f t="shared" si="5"/>
        <v>6.3238283801382189E-2</v>
      </c>
      <c r="J42" s="5">
        <f t="shared" si="6"/>
        <v>0.47547581805550521</v>
      </c>
      <c r="K42" s="30">
        <f t="shared" si="7"/>
        <v>1.8733977385139658E-5</v>
      </c>
      <c r="L42" s="22">
        <f t="shared" si="18"/>
        <v>1951.6935075585113</v>
      </c>
      <c r="M42" s="27">
        <f t="shared" si="8"/>
        <v>0.94995543296623886</v>
      </c>
      <c r="N42" s="24">
        <f t="shared" si="9"/>
        <v>3.1823507004369013E-2</v>
      </c>
      <c r="O42" s="5">
        <f t="shared" si="10"/>
        <v>6.3172036292254888E-2</v>
      </c>
      <c r="P42" s="5">
        <f t="shared" si="11"/>
        <v>0.47497771648311948</v>
      </c>
      <c r="Q42" s="30">
        <f t="shared" si="12"/>
        <v>1.8718235729479776E-5</v>
      </c>
      <c r="R42" s="9">
        <f t="shared" si="19"/>
        <v>1952.2224051638248</v>
      </c>
      <c r="S42" s="25">
        <f t="shared" si="13"/>
        <v>0.94994151385325232</v>
      </c>
      <c r="T42" s="29">
        <f t="shared" si="14"/>
        <v>0.56996490831195135</v>
      </c>
    </row>
    <row r="43" spans="1:20" x14ac:dyDescent="0.25">
      <c r="A43" s="26">
        <f t="shared" si="15"/>
        <v>0.71249999999999991</v>
      </c>
      <c r="B43" s="24">
        <f t="shared" si="16"/>
        <v>2.8750000000000012E-2</v>
      </c>
      <c r="C43" s="5">
        <f t="shared" si="0"/>
        <v>7.1249999999999994E-2</v>
      </c>
      <c r="D43" s="5">
        <f t="shared" si="1"/>
        <v>0.5</v>
      </c>
      <c r="E43" s="30">
        <f t="shared" si="2"/>
        <v>1.6785791877329327E-5</v>
      </c>
      <c r="F43" s="22">
        <f t="shared" si="17"/>
        <v>2177.1000976019632</v>
      </c>
      <c r="G43" s="23">
        <f t="shared" si="3"/>
        <v>0.94400476435233205</v>
      </c>
      <c r="H43" s="24">
        <f t="shared" si="4"/>
        <v>2.7140136975129556E-2</v>
      </c>
      <c r="I43" s="5">
        <f t="shared" si="5"/>
        <v>6.7260339460103652E-2</v>
      </c>
      <c r="J43" s="5">
        <f t="shared" si="6"/>
        <v>0.47200238217616602</v>
      </c>
      <c r="K43" s="30">
        <f t="shared" si="7"/>
        <v>1.6028924416111834E-5</v>
      </c>
      <c r="L43" s="22">
        <f t="shared" si="18"/>
        <v>2226.6381509412645</v>
      </c>
      <c r="M43" s="27">
        <f t="shared" si="8"/>
        <v>0.94269193931683581</v>
      </c>
      <c r="N43" s="24">
        <f t="shared" si="9"/>
        <v>2.7102393255359042E-2</v>
      </c>
      <c r="O43" s="5">
        <f t="shared" si="10"/>
        <v>6.7166800676324551E-2</v>
      </c>
      <c r="P43" s="5">
        <f t="shared" si="11"/>
        <v>0.47134596965841796</v>
      </c>
      <c r="Q43" s="30">
        <f t="shared" si="12"/>
        <v>1.6010956825205934E-5</v>
      </c>
      <c r="R43" s="9">
        <f t="shared" si="19"/>
        <v>2227.4399405980785</v>
      </c>
      <c r="S43" s="25">
        <f t="shared" si="13"/>
        <v>0.94267067577712205</v>
      </c>
      <c r="T43" s="29">
        <f t="shared" si="14"/>
        <v>0.56560240546627316</v>
      </c>
    </row>
    <row r="44" spans="1:20" x14ac:dyDescent="0.25">
      <c r="A44" s="26">
        <f t="shared" si="15"/>
        <v>0.7599999999999999</v>
      </c>
      <c r="B44" s="24">
        <f t="shared" si="16"/>
        <v>2.4000000000000011E-2</v>
      </c>
      <c r="C44" s="5">
        <f t="shared" si="0"/>
        <v>7.5999999999999998E-2</v>
      </c>
      <c r="D44" s="5">
        <f t="shared" si="1"/>
        <v>0.5</v>
      </c>
      <c r="E44" s="30">
        <f t="shared" si="2"/>
        <v>1.4054647672753514E-5</v>
      </c>
      <c r="F44" s="22">
        <f t="shared" si="17"/>
        <v>2487.5720523336222</v>
      </c>
      <c r="G44" s="23">
        <f t="shared" si="3"/>
        <v>0.93574643861642293</v>
      </c>
      <c r="H44" s="24">
        <f t="shared" si="4"/>
        <v>2.2457914526794163E-2</v>
      </c>
      <c r="I44" s="5">
        <f t="shared" si="5"/>
        <v>7.1116729334848139E-2</v>
      </c>
      <c r="J44" s="5">
        <f t="shared" si="6"/>
        <v>0.46787321930821146</v>
      </c>
      <c r="K44" s="30">
        <f t="shared" si="7"/>
        <v>1.3323821989252846E-5</v>
      </c>
      <c r="L44" s="22">
        <f t="shared" si="18"/>
        <v>2553.0599497360213</v>
      </c>
      <c r="M44" s="27">
        <f t="shared" si="8"/>
        <v>0.93399518334582377</v>
      </c>
      <c r="N44" s="24">
        <f t="shared" si="9"/>
        <v>2.241588440029978E-2</v>
      </c>
      <c r="O44" s="5">
        <f t="shared" si="10"/>
        <v>7.09836339342826E-2</v>
      </c>
      <c r="P44" s="5">
        <f t="shared" si="11"/>
        <v>0.46699759167291188</v>
      </c>
      <c r="Q44" s="30">
        <f t="shared" si="12"/>
        <v>1.3303619116855626E-5</v>
      </c>
      <c r="R44" s="9">
        <f t="shared" si="19"/>
        <v>2554.2987099226625</v>
      </c>
      <c r="S44" s="25">
        <f t="shared" si="13"/>
        <v>0.93396202519367288</v>
      </c>
      <c r="T44" s="29">
        <f t="shared" si="14"/>
        <v>0.56037721511620375</v>
      </c>
    </row>
    <row r="45" spans="1:20" x14ac:dyDescent="0.25">
      <c r="A45" s="26">
        <f t="shared" si="15"/>
        <v>0.80749999999999988</v>
      </c>
      <c r="B45" s="24">
        <f t="shared" si="16"/>
        <v>1.9250000000000014E-2</v>
      </c>
      <c r="C45" s="5">
        <f t="shared" si="0"/>
        <v>8.0749999999999988E-2</v>
      </c>
      <c r="D45" s="5">
        <f t="shared" si="1"/>
        <v>0.5</v>
      </c>
      <c r="E45" s="30">
        <f t="shared" si="2"/>
        <v>1.130696776960088E-5</v>
      </c>
      <c r="F45" s="22">
        <f t="shared" si="17"/>
        <v>2866.6027717463967</v>
      </c>
      <c r="G45" s="23">
        <f t="shared" si="3"/>
        <v>0.92556461763222142</v>
      </c>
      <c r="H45" s="24">
        <f t="shared" si="4"/>
        <v>1.7817118889420273E-2</v>
      </c>
      <c r="I45" s="5">
        <f t="shared" si="5"/>
        <v>7.4739342873801864E-2</v>
      </c>
      <c r="J45" s="5">
        <f t="shared" si="6"/>
        <v>0.46278230881611071</v>
      </c>
      <c r="K45" s="30">
        <f t="shared" si="7"/>
        <v>1.062219352108129E-5</v>
      </c>
      <c r="L45" s="22">
        <f t="shared" si="18"/>
        <v>2954.9005762980637</v>
      </c>
      <c r="M45" s="27">
        <f t="shared" si="8"/>
        <v>0.92317656555238492</v>
      </c>
      <c r="N45" s="24">
        <f t="shared" si="9"/>
        <v>1.7771148886883421E-2</v>
      </c>
      <c r="O45" s="5">
        <f t="shared" si="10"/>
        <v>7.4546507668355078E-2</v>
      </c>
      <c r="P45" s="5">
        <f t="shared" si="11"/>
        <v>0.46158828277619246</v>
      </c>
      <c r="Q45" s="30">
        <f t="shared" si="12"/>
        <v>1.0599864847531074E-5</v>
      </c>
      <c r="R45" s="9">
        <f t="shared" si="19"/>
        <v>2956.8810205023815</v>
      </c>
      <c r="S45" s="25">
        <f t="shared" si="13"/>
        <v>0.92312293275320645</v>
      </c>
      <c r="T45" s="29">
        <f t="shared" si="14"/>
        <v>0.55387375965192387</v>
      </c>
    </row>
    <row r="46" spans="1:20" x14ac:dyDescent="0.25">
      <c r="A46" s="26">
        <f t="shared" si="15"/>
        <v>0.85499999999999987</v>
      </c>
      <c r="B46" s="24">
        <f t="shared" si="16"/>
        <v>1.4500000000000013E-2</v>
      </c>
      <c r="C46" s="5">
        <f t="shared" si="0"/>
        <v>8.5499999999999993E-2</v>
      </c>
      <c r="D46" s="5">
        <f t="shared" si="1"/>
        <v>0.5</v>
      </c>
      <c r="E46" s="30">
        <f t="shared" si="2"/>
        <v>8.5426397150756497E-6</v>
      </c>
      <c r="F46" s="22">
        <f t="shared" si="17"/>
        <v>3354.6673534739948</v>
      </c>
      <c r="G46" s="23">
        <f t="shared" si="3"/>
        <v>0.91228648588384798</v>
      </c>
      <c r="H46" s="24">
        <f t="shared" si="4"/>
        <v>1.3228154045315809E-2</v>
      </c>
      <c r="I46" s="5">
        <f t="shared" si="5"/>
        <v>7.8000494543068996E-2</v>
      </c>
      <c r="J46" s="5">
        <f t="shared" si="6"/>
        <v>0.45614324294192404</v>
      </c>
      <c r="K46" s="30">
        <f t="shared" si="7"/>
        <v>7.9293569552081131E-6</v>
      </c>
      <c r="L46" s="22">
        <f t="shared" si="18"/>
        <v>3478.0089210294136</v>
      </c>
      <c r="M46" s="27">
        <f t="shared" si="8"/>
        <v>0.90890018921140581</v>
      </c>
      <c r="N46" s="24">
        <f t="shared" si="9"/>
        <v>1.3179052743565397E-2</v>
      </c>
      <c r="O46" s="5">
        <f t="shared" si="10"/>
        <v>7.7710966177575183E-2</v>
      </c>
      <c r="P46" s="5">
        <f t="shared" si="11"/>
        <v>0.4544500946057029</v>
      </c>
      <c r="Q46" s="30">
        <f t="shared" si="12"/>
        <v>7.9052269259181061E-6</v>
      </c>
      <c r="R46" s="9">
        <f t="shared" si="19"/>
        <v>3481.3746143827302</v>
      </c>
      <c r="S46" s="25">
        <f t="shared" si="13"/>
        <v>0.90880760850735809</v>
      </c>
      <c r="T46" s="29">
        <f t="shared" si="14"/>
        <v>0.54528456510441481</v>
      </c>
    </row>
    <row r="47" spans="1:20" x14ac:dyDescent="0.25">
      <c r="A47" s="26">
        <f t="shared" si="15"/>
        <v>0.90249999999999986</v>
      </c>
      <c r="B47" s="24">
        <f t="shared" si="16"/>
        <v>9.7500000000000156E-3</v>
      </c>
      <c r="C47" s="5">
        <f t="shared" si="0"/>
        <v>9.0249999999999997E-2</v>
      </c>
      <c r="D47" s="5">
        <f t="shared" si="1"/>
        <v>0.5</v>
      </c>
      <c r="E47" s="30">
        <f t="shared" si="2"/>
        <v>5.76155014934153E-6</v>
      </c>
      <c r="F47" s="22">
        <f t="shared" si="17"/>
        <v>4044.8999150150566</v>
      </c>
      <c r="G47" s="23">
        <f t="shared" si="3"/>
        <v>0.89317131853259102</v>
      </c>
      <c r="H47" s="24">
        <f t="shared" si="4"/>
        <v>8.7084203556927753E-3</v>
      </c>
      <c r="I47" s="5">
        <f t="shared" si="5"/>
        <v>8.0608711497566335E-2</v>
      </c>
      <c r="J47" s="5">
        <f t="shared" si="6"/>
        <v>0.44658565926629556</v>
      </c>
      <c r="K47" s="30">
        <f t="shared" si="7"/>
        <v>5.2542093241612327E-6</v>
      </c>
      <c r="L47" s="22">
        <f t="shared" si="18"/>
        <v>4229.5473302724586</v>
      </c>
      <c r="M47" s="27">
        <f t="shared" si="8"/>
        <v>0.887987969223895</v>
      </c>
      <c r="N47" s="24">
        <f t="shared" si="9"/>
        <v>8.6578826999329905E-3</v>
      </c>
      <c r="O47" s="5">
        <f t="shared" si="10"/>
        <v>8.0140914222456519E-2</v>
      </c>
      <c r="P47" s="5">
        <f t="shared" si="11"/>
        <v>0.44399398461194756</v>
      </c>
      <c r="Q47" s="30">
        <f t="shared" si="12"/>
        <v>5.2290209072548112E-6</v>
      </c>
      <c r="R47" s="9">
        <f t="shared" si="19"/>
        <v>4236.0046750094607</v>
      </c>
      <c r="S47" s="25">
        <f t="shared" si="13"/>
        <v>0.88780615353213621</v>
      </c>
      <c r="T47" s="29">
        <f t="shared" si="14"/>
        <v>0.53268369211928168</v>
      </c>
    </row>
    <row r="48" spans="1:20" x14ac:dyDescent="0.25">
      <c r="A48" s="26">
        <f t="shared" si="15"/>
        <v>0.94999999999999984</v>
      </c>
      <c r="B48" s="24">
        <f t="shared" si="16"/>
        <v>5.0000000000000157E-3</v>
      </c>
      <c r="C48" s="5">
        <f t="shared" si="0"/>
        <v>9.4999999999999987E-2</v>
      </c>
      <c r="D48" s="5">
        <f t="shared" si="1"/>
        <v>0.5</v>
      </c>
      <c r="E48" s="30">
        <f t="shared" si="2"/>
        <v>2.963584796937714E-6</v>
      </c>
      <c r="F48" s="22">
        <f t="shared" si="17"/>
        <v>5258.5096793871126</v>
      </c>
      <c r="G48" s="23">
        <f t="shared" si="3"/>
        <v>0.8585304397810507</v>
      </c>
      <c r="H48" s="24">
        <f t="shared" si="4"/>
        <v>4.2926521989052674E-3</v>
      </c>
      <c r="I48" s="5">
        <f t="shared" si="5"/>
        <v>8.1560391779199812E-2</v>
      </c>
      <c r="J48" s="5">
        <f t="shared" si="6"/>
        <v>0.42926521989052535</v>
      </c>
      <c r="K48" s="30">
        <f t="shared" si="7"/>
        <v>2.6144817823847083E-6</v>
      </c>
      <c r="L48" s="22">
        <f t="shared" si="18"/>
        <v>5589.9676814027189</v>
      </c>
      <c r="M48" s="27">
        <f t="shared" si="8"/>
        <v>0.84882366598125902</v>
      </c>
      <c r="N48" s="24">
        <f t="shared" si="9"/>
        <v>4.2441183299063087E-3</v>
      </c>
      <c r="O48" s="5">
        <f t="shared" si="10"/>
        <v>8.0638248268219595E-2</v>
      </c>
      <c r="P48" s="5">
        <f t="shared" si="11"/>
        <v>0.42441183299062957</v>
      </c>
      <c r="Q48" s="30">
        <f t="shared" si="12"/>
        <v>2.5897856929363678E-6</v>
      </c>
      <c r="R48" s="9">
        <f t="shared" si="19"/>
        <v>5607.2649009331708</v>
      </c>
      <c r="S48" s="25">
        <f t="shared" si="13"/>
        <v>0.84831406622390826</v>
      </c>
      <c r="T48" s="29">
        <f t="shared" si="14"/>
        <v>0.50898843973434493</v>
      </c>
    </row>
  </sheetData>
  <sheetProtection algorithmName="SHA-512" hashValue="RwBHoLBeLvc6cJkUe6TvkHbzZWA1+8JzDS9WS5lW1jyf5p4DKVM7tcqHVJKqastrOzvFDjmcyojjRnGJoNqhmg==" saltValue="uuqPl6yJfhOaDiPh7y4qzA==" spinCount="100000" sheet="1" objects="1" scenarios="1"/>
  <mergeCells count="4">
    <mergeCell ref="B2:C2"/>
    <mergeCell ref="G7:J7"/>
    <mergeCell ref="G8:J8"/>
    <mergeCell ref="G9:J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B2:L4"/>
  <sheetViews>
    <sheetView showGridLines="0" workbookViewId="0">
      <selection activeCell="P13" sqref="P13"/>
    </sheetView>
  </sheetViews>
  <sheetFormatPr defaultRowHeight="15" x14ac:dyDescent="0.25"/>
  <cols>
    <col min="1" max="1" width="9.140625" customWidth="1"/>
  </cols>
  <sheetData>
    <row r="2" spans="2:12" x14ac:dyDescent="0.25">
      <c r="B2" s="44" t="s">
        <v>47</v>
      </c>
      <c r="C2" s="45"/>
      <c r="D2" s="45"/>
      <c r="E2" s="45"/>
      <c r="F2" s="46"/>
    </row>
    <row r="3" spans="2:12" ht="15.75" thickBot="1" x14ac:dyDescent="0.3"/>
    <row r="4" spans="2:12" ht="15.75" thickBot="1" x14ac:dyDescent="0.3">
      <c r="C4" s="41" t="s">
        <v>43</v>
      </c>
      <c r="D4" s="42"/>
      <c r="E4" s="43"/>
      <c r="H4" s="11"/>
      <c r="I4" s="11"/>
      <c r="J4" s="11"/>
      <c r="K4" s="11"/>
      <c r="L4" s="11"/>
    </row>
  </sheetData>
  <sheetProtection algorithmName="SHA-512" hashValue="K596+nY/a+wFVsoLzRMiqe8smbf+HXjg3PRmAELA66ddJgZtzOo58RdsKQOofbWQIWm/02bMHKy0iCcDMDr7TA==" saltValue="bROSwKvTmckXpxF7k4uO/w==" spinCount="100000" sheet="1" objects="1" scenarios="1"/>
  <mergeCells count="2">
    <mergeCell ref="C4:E4"/>
    <mergeCell ref="B2:F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B2:E5"/>
  <sheetViews>
    <sheetView showGridLines="0" workbookViewId="0">
      <selection activeCell="H19" sqref="H19"/>
    </sheetView>
  </sheetViews>
  <sheetFormatPr defaultRowHeight="15" x14ac:dyDescent="0.25"/>
  <sheetData>
    <row r="2" spans="2:5" ht="15.75" thickBot="1" x14ac:dyDescent="0.3"/>
    <row r="3" spans="2:5" x14ac:dyDescent="0.25">
      <c r="B3" s="47" t="s">
        <v>48</v>
      </c>
      <c r="C3" s="48"/>
      <c r="D3" s="48"/>
      <c r="E3" s="49"/>
    </row>
    <row r="4" spans="2:5" x14ac:dyDescent="0.25">
      <c r="B4" s="50" t="s">
        <v>49</v>
      </c>
      <c r="C4" s="51" t="s">
        <v>50</v>
      </c>
      <c r="D4" s="51"/>
      <c r="E4" s="52"/>
    </row>
    <row r="5" spans="2:5" ht="15.75" thickBot="1" x14ac:dyDescent="0.3">
      <c r="B5" s="53" t="s">
        <v>51</v>
      </c>
      <c r="C5" s="54">
        <v>2017</v>
      </c>
      <c r="D5" s="55"/>
      <c r="E5" s="56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15</vt:i4>
      </vt:variant>
    </vt:vector>
  </HeadingPairs>
  <TitlesOfParts>
    <vt:vector size="18" baseType="lpstr">
      <vt:lpstr>PBR</vt:lpstr>
      <vt:lpstr>Graphs</vt:lpstr>
      <vt:lpstr>Credits</vt:lpstr>
      <vt:lpstr>alpha</vt:lpstr>
      <vt:lpstr>delta</vt:lpstr>
      <vt:lpstr>e</vt:lpstr>
      <vt:lpstr>Ea</vt:lpstr>
      <vt:lpstr>k</vt:lpstr>
      <vt:lpstr>Ka</vt:lpstr>
      <vt:lpstr>Kao</vt:lpstr>
      <vt:lpstr>Kb</vt:lpstr>
      <vt:lpstr>Kbo</vt:lpstr>
      <vt:lpstr>ko</vt:lpstr>
      <vt:lpstr>Po</vt:lpstr>
      <vt:lpstr>Qo</vt:lpstr>
      <vt:lpstr>T</vt:lpstr>
      <vt:lpstr>uo</vt:lpstr>
      <vt:lpstr>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2017-03-27T04:12:00Z</dcterms:modified>
</cp:coreProperties>
</file>