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codeName="EstaPastaDeTrabalho" defaultThemeVersion="124226"/>
  <workbookProtection workbookAlgorithmName="SHA-512" workbookHashValue="muVFYl/OuhaZw3rGqt7zyg4sMMaNsm92wPlTETRsjKCqFty7cQPsh6VgoZlLJoeWtlQTyRnVf/7y+fjDD270oA==" workbookSaltValue="chjx66QeMY83kqZotl15yQ==" workbookSpinCount="100000" lockStructure="1"/>
  <bookViews>
    <workbookView xWindow="360" yWindow="300" windowWidth="18735" windowHeight="11700"/>
  </bookViews>
  <sheets>
    <sheet name="PBR" sheetId="1" r:id="rId1"/>
    <sheet name="Graphs" sheetId="10" r:id="rId2"/>
    <sheet name="Credits" sheetId="11" r:id="rId3"/>
  </sheets>
  <externalReferences>
    <externalReference r:id="rId4"/>
    <externalReference r:id="rId5"/>
  </externalReferences>
  <definedNames>
    <definedName name="A.">[2]Operation!$C$3</definedName>
    <definedName name="alpha">PBR!$F$4</definedName>
    <definedName name="B.">[2]Operation!$C$4</definedName>
    <definedName name="C.">[2]Operation!$C$5</definedName>
    <definedName name="D.">[2]Equilibrium!$R$3</definedName>
    <definedName name="delta">PBR!$C$4</definedName>
    <definedName name="e">PBR!$C$5</definedName>
    <definedName name="E.">[2]Equilibrium!$R$4</definedName>
    <definedName name="Ea">PBR!$I$2</definedName>
    <definedName name="F.">[2]Equilibrium!$R$5</definedName>
    <definedName name="k" localSheetId="1">[1]Batch!$I$4</definedName>
    <definedName name="k">PBR!$I$5</definedName>
    <definedName name="k." localSheetId="1">[1]PFR!#REF!</definedName>
    <definedName name="k.">PBR!#REF!</definedName>
    <definedName name="k.." localSheetId="1">[1]PFR!$I$4</definedName>
    <definedName name="k..">PBR!#REF!</definedName>
    <definedName name="k_x.a">[2]Absorption_packed!#REF!</definedName>
    <definedName name="k…">#REF!</definedName>
    <definedName name="Ka">PBR!$L$3</definedName>
    <definedName name="Kao">PBR!$L$2</definedName>
    <definedName name="Kb">PBR!$O$3</definedName>
    <definedName name="Kbo">PBR!$O$2</definedName>
    <definedName name="Kc">PBR!$R$3</definedName>
    <definedName name="Kco">PBR!$R$2</definedName>
    <definedName name="Kd">PBR!#REF!</definedName>
    <definedName name="Kdo">PBR!#REF!</definedName>
    <definedName name="ko">PBR!$I$4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o">PBR!$F$5</definedName>
    <definedName name="Qo">PBR!$F$5</definedName>
    <definedName name="S">[2]Absorption_packed!$E$2</definedName>
    <definedName name="T">PBR!$I$3</definedName>
    <definedName name="uo">PBR!$F$3</definedName>
    <definedName name="V.">[2]Absorption_packed!$B$2</definedName>
    <definedName name="Wo">PBR!$F$2</definedName>
    <definedName name="X" localSheetId="1">[1]Batch!$I$2</definedName>
    <definedName name="X">#REF!</definedName>
    <definedName name="X." localSheetId="1">[1]PFR!#REF!</definedName>
    <definedName name="X.">PBR!#REF!</definedName>
    <definedName name="X.." localSheetId="1">[1]PFR!$I$2</definedName>
    <definedName name="X..">PBR!#REF!</definedName>
    <definedName name="X…">#REF!</definedName>
    <definedName name="x1.">[2]Absorption_packed!$B$9</definedName>
    <definedName name="x2.">[2]Absorption_packed!$B$7</definedName>
    <definedName name="Xo">#REF!</definedName>
    <definedName name="Xoo">PBR!#REF!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V28" i="1" l="1"/>
  <c r="O28" i="1"/>
  <c r="R3" i="1"/>
  <c r="H28" i="1"/>
  <c r="I5" i="1"/>
  <c r="L3" i="1"/>
  <c r="O3" i="1"/>
  <c r="B12" i="1" l="1"/>
  <c r="C10" i="1" s="1"/>
  <c r="C8" i="1" l="1"/>
  <c r="D8" i="1" s="1"/>
  <c r="F5" i="1"/>
  <c r="C11" i="1"/>
  <c r="C9" i="1"/>
  <c r="D10" i="1" l="1"/>
  <c r="D36" i="1" s="1"/>
  <c r="W28" i="1"/>
  <c r="C5" i="1"/>
  <c r="D11" i="1"/>
  <c r="D9" i="1"/>
  <c r="C12" i="1"/>
  <c r="D40" i="1" l="1"/>
  <c r="D38" i="1"/>
  <c r="Q28" i="1"/>
  <c r="J28" i="1"/>
  <c r="S28" i="1"/>
  <c r="L28" i="1"/>
  <c r="B28" i="1"/>
  <c r="I28" i="1"/>
  <c r="P28" i="1"/>
  <c r="D30" i="1"/>
  <c r="K28" i="1"/>
  <c r="R28" i="1"/>
  <c r="D37" i="1"/>
  <c r="D42" i="1"/>
  <c r="D34" i="1"/>
  <c r="D41" i="1"/>
  <c r="D32" i="1"/>
  <c r="D33" i="1"/>
  <c r="D45" i="1"/>
  <c r="D31" i="1"/>
  <c r="D44" i="1"/>
  <c r="D43" i="1"/>
  <c r="D39" i="1"/>
  <c r="D28" i="1"/>
  <c r="D29" i="1"/>
  <c r="D35" i="1"/>
  <c r="E35" i="1"/>
  <c r="E43" i="1"/>
  <c r="E41" i="1"/>
  <c r="E32" i="1"/>
  <c r="E31" i="1"/>
  <c r="E38" i="1"/>
  <c r="E37" i="1"/>
  <c r="E44" i="1"/>
  <c r="E34" i="1"/>
  <c r="E42" i="1"/>
  <c r="E33" i="1"/>
  <c r="E40" i="1"/>
  <c r="E39" i="1"/>
  <c r="E45" i="1"/>
  <c r="E36" i="1"/>
  <c r="E28" i="1"/>
  <c r="E30" i="1"/>
  <c r="E29" i="1"/>
  <c r="B30" i="1"/>
  <c r="B38" i="1"/>
  <c r="B29" i="1"/>
  <c r="B37" i="1"/>
  <c r="B45" i="1"/>
  <c r="B36" i="1"/>
  <c r="B44" i="1"/>
  <c r="B35" i="1"/>
  <c r="B43" i="1"/>
  <c r="B34" i="1"/>
  <c r="B42" i="1"/>
  <c r="B33" i="1"/>
  <c r="B41" i="1"/>
  <c r="B31" i="1"/>
  <c r="B32" i="1"/>
  <c r="B40" i="1"/>
  <c r="B39" i="1"/>
  <c r="C30" i="1"/>
  <c r="C38" i="1"/>
  <c r="C29" i="1"/>
  <c r="C37" i="1"/>
  <c r="C45" i="1"/>
  <c r="C36" i="1"/>
  <c r="C44" i="1"/>
  <c r="C28" i="1"/>
  <c r="C35" i="1"/>
  <c r="C43" i="1"/>
  <c r="C34" i="1"/>
  <c r="C42" i="1"/>
  <c r="C33" i="1"/>
  <c r="C41" i="1"/>
  <c r="C39" i="1"/>
  <c r="C32" i="1"/>
  <c r="C40" i="1"/>
  <c r="C31" i="1"/>
  <c r="M28" i="1" l="1"/>
  <c r="T28" i="1"/>
  <c r="F28" i="1"/>
  <c r="F41" i="1"/>
  <c r="F39" i="1"/>
  <c r="F33" i="1"/>
  <c r="F42" i="1"/>
  <c r="F40" i="1"/>
  <c r="F45" i="1"/>
  <c r="F36" i="1"/>
  <c r="F44" i="1"/>
  <c r="F30" i="1"/>
  <c r="F35" i="1"/>
  <c r="F38" i="1"/>
  <c r="F31" i="1"/>
  <c r="F43" i="1"/>
  <c r="F29" i="1"/>
  <c r="F32" i="1"/>
  <c r="F34" i="1"/>
  <c r="F37" i="1"/>
  <c r="G29" i="1" l="1"/>
  <c r="H29" i="1" s="1"/>
  <c r="L29" i="1" s="1"/>
  <c r="G30" i="1" l="1"/>
  <c r="H30" i="1" s="1"/>
  <c r="K30" i="1" s="1"/>
  <c r="I29" i="1"/>
  <c r="J29" i="1"/>
  <c r="K29" i="1"/>
  <c r="C46" i="1"/>
  <c r="D46" i="1"/>
  <c r="E46" i="1"/>
  <c r="B46" i="1"/>
  <c r="L30" i="1"/>
  <c r="G31" i="1" l="1"/>
  <c r="H31" i="1" s="1"/>
  <c r="K31" i="1" s="1"/>
  <c r="I30" i="1"/>
  <c r="J30" i="1"/>
  <c r="M30" i="1" s="1"/>
  <c r="M29" i="1"/>
  <c r="N29" i="1" s="1"/>
  <c r="O29" i="1" s="1"/>
  <c r="R29" i="1" s="1"/>
  <c r="F46" i="1"/>
  <c r="B47" i="1"/>
  <c r="C47" i="1"/>
  <c r="D47" i="1"/>
  <c r="E47" i="1"/>
  <c r="J31" i="1" l="1"/>
  <c r="N30" i="1"/>
  <c r="L31" i="1"/>
  <c r="I31" i="1"/>
  <c r="G32" i="1"/>
  <c r="H32" i="1" s="1"/>
  <c r="L32" i="1" s="1"/>
  <c r="Q29" i="1"/>
  <c r="S29" i="1"/>
  <c r="P29" i="1"/>
  <c r="E48" i="1"/>
  <c r="B48" i="1"/>
  <c r="C48" i="1"/>
  <c r="D48" i="1"/>
  <c r="F47" i="1"/>
  <c r="O30" i="1"/>
  <c r="M31" i="1" l="1"/>
  <c r="N31" i="1" s="1"/>
  <c r="O31" i="1" s="1"/>
  <c r="S31" i="1" s="1"/>
  <c r="K32" i="1"/>
  <c r="I32" i="1"/>
  <c r="J32" i="1"/>
  <c r="G33" i="1"/>
  <c r="H33" i="1" s="1"/>
  <c r="L33" i="1" s="1"/>
  <c r="T29" i="1"/>
  <c r="U29" i="1" s="1"/>
  <c r="V29" i="1" s="1"/>
  <c r="W29" i="1" s="1"/>
  <c r="F48" i="1"/>
  <c r="Q31" i="1"/>
  <c r="R31" i="1"/>
  <c r="P30" i="1"/>
  <c r="S30" i="1"/>
  <c r="R30" i="1"/>
  <c r="Q30" i="1"/>
  <c r="M32" i="1" l="1"/>
  <c r="N32" i="1" s="1"/>
  <c r="O32" i="1" s="1"/>
  <c r="P31" i="1"/>
  <c r="K33" i="1"/>
  <c r="I33" i="1"/>
  <c r="M33" i="1" s="1"/>
  <c r="N33" i="1" s="1"/>
  <c r="J33" i="1"/>
  <c r="G34" i="1"/>
  <c r="H34" i="1" s="1"/>
  <c r="I34" i="1" s="1"/>
  <c r="T30" i="1"/>
  <c r="U30" i="1" s="1"/>
  <c r="T31" i="1"/>
  <c r="P32" i="1"/>
  <c r="S32" i="1"/>
  <c r="Q32" i="1"/>
  <c r="R32" i="1"/>
  <c r="L34" i="1"/>
  <c r="G35" i="1"/>
  <c r="H35" i="1" s="1"/>
  <c r="J34" i="1" l="1"/>
  <c r="K34" i="1"/>
  <c r="T32" i="1"/>
  <c r="V30" i="1"/>
  <c r="W30" i="1" s="1"/>
  <c r="U31" i="1"/>
  <c r="O33" i="1"/>
  <c r="K35" i="1"/>
  <c r="L35" i="1"/>
  <c r="J35" i="1"/>
  <c r="I35" i="1"/>
  <c r="G36" i="1"/>
  <c r="H36" i="1" s="1"/>
  <c r="M34" i="1" l="1"/>
  <c r="N34" i="1" s="1"/>
  <c r="M35" i="1"/>
  <c r="P33" i="1"/>
  <c r="S33" i="1"/>
  <c r="R33" i="1"/>
  <c r="Q33" i="1"/>
  <c r="U32" i="1"/>
  <c r="V31" i="1"/>
  <c r="W31" i="1" s="1"/>
  <c r="O34" i="1"/>
  <c r="J36" i="1"/>
  <c r="L36" i="1"/>
  <c r="K36" i="1"/>
  <c r="I36" i="1"/>
  <c r="N35" i="1"/>
  <c r="G37" i="1"/>
  <c r="H37" i="1" s="1"/>
  <c r="S34" i="1" l="1"/>
  <c r="P34" i="1"/>
  <c r="R34" i="1"/>
  <c r="Q34" i="1"/>
  <c r="V32" i="1"/>
  <c r="W32" i="1" s="1"/>
  <c r="T33" i="1"/>
  <c r="U33" i="1" s="1"/>
  <c r="M36" i="1"/>
  <c r="N36" i="1" s="1"/>
  <c r="O35" i="1"/>
  <c r="L37" i="1"/>
  <c r="K37" i="1"/>
  <c r="J37" i="1"/>
  <c r="I37" i="1"/>
  <c r="G38" i="1"/>
  <c r="H38" i="1" s="1"/>
  <c r="V33" i="1" l="1"/>
  <c r="W33" i="1" s="1"/>
  <c r="S35" i="1"/>
  <c r="R35" i="1"/>
  <c r="Q35" i="1"/>
  <c r="P35" i="1"/>
  <c r="T34" i="1"/>
  <c r="U34" i="1" s="1"/>
  <c r="M37" i="1"/>
  <c r="N37" i="1" s="1"/>
  <c r="O36" i="1"/>
  <c r="L38" i="1"/>
  <c r="K38" i="1"/>
  <c r="J38" i="1"/>
  <c r="I38" i="1"/>
  <c r="G39" i="1"/>
  <c r="H39" i="1" s="1"/>
  <c r="V34" i="1" l="1"/>
  <c r="W34" i="1" s="1"/>
  <c r="T35" i="1"/>
  <c r="U35" i="1" s="1"/>
  <c r="S36" i="1"/>
  <c r="P36" i="1"/>
  <c r="R36" i="1"/>
  <c r="Q36" i="1"/>
  <c r="M38" i="1"/>
  <c r="N38" i="1" s="1"/>
  <c r="L39" i="1"/>
  <c r="J39" i="1"/>
  <c r="K39" i="1"/>
  <c r="I39" i="1"/>
  <c r="O37" i="1"/>
  <c r="G40" i="1"/>
  <c r="H40" i="1" s="1"/>
  <c r="V35" i="1" l="1"/>
  <c r="W35" i="1" s="1"/>
  <c r="R37" i="1"/>
  <c r="Q37" i="1"/>
  <c r="P37" i="1"/>
  <c r="S37" i="1"/>
  <c r="T36" i="1"/>
  <c r="U36" i="1" s="1"/>
  <c r="M39" i="1"/>
  <c r="N39" i="1" s="1"/>
  <c r="O38" i="1"/>
  <c r="J40" i="1"/>
  <c r="L40" i="1"/>
  <c r="K40" i="1"/>
  <c r="I40" i="1"/>
  <c r="G41" i="1"/>
  <c r="H41" i="1" s="1"/>
  <c r="V36" i="1" l="1"/>
  <c r="W36" i="1" s="1"/>
  <c r="R38" i="1"/>
  <c r="S38" i="1"/>
  <c r="Q38" i="1"/>
  <c r="P38" i="1"/>
  <c r="T37" i="1"/>
  <c r="U37" i="1" s="1"/>
  <c r="M40" i="1"/>
  <c r="N40" i="1" s="1"/>
  <c r="O39" i="1"/>
  <c r="L41" i="1"/>
  <c r="K41" i="1"/>
  <c r="J41" i="1"/>
  <c r="I41" i="1"/>
  <c r="G42" i="1"/>
  <c r="H42" i="1" s="1"/>
  <c r="T38" i="1" l="1"/>
  <c r="U38" i="1" s="1"/>
  <c r="V37" i="1"/>
  <c r="W37" i="1" s="1"/>
  <c r="R39" i="1"/>
  <c r="Q39" i="1"/>
  <c r="S39" i="1"/>
  <c r="P39" i="1"/>
  <c r="M41" i="1"/>
  <c r="N41" i="1" s="1"/>
  <c r="O40" i="1"/>
  <c r="L42" i="1"/>
  <c r="K42" i="1"/>
  <c r="J42" i="1"/>
  <c r="I42" i="1"/>
  <c r="G43" i="1"/>
  <c r="H43" i="1" s="1"/>
  <c r="T39" i="1" l="1"/>
  <c r="U39" i="1" s="1"/>
  <c r="R40" i="1"/>
  <c r="Q40" i="1"/>
  <c r="P40" i="1"/>
  <c r="S40" i="1"/>
  <c r="V38" i="1"/>
  <c r="W38" i="1" s="1"/>
  <c r="M42" i="1"/>
  <c r="N42" i="1" s="1"/>
  <c r="O41" i="1"/>
  <c r="L43" i="1"/>
  <c r="I43" i="1"/>
  <c r="K43" i="1"/>
  <c r="J43" i="1"/>
  <c r="G44" i="1"/>
  <c r="H44" i="1" s="1"/>
  <c r="T40" i="1" l="1"/>
  <c r="U40" i="1" s="1"/>
  <c r="V39" i="1"/>
  <c r="W39" i="1" s="1"/>
  <c r="R41" i="1"/>
  <c r="S41" i="1"/>
  <c r="Q41" i="1"/>
  <c r="P41" i="1"/>
  <c r="M43" i="1"/>
  <c r="N43" i="1" s="1"/>
  <c r="O42" i="1"/>
  <c r="L44" i="1"/>
  <c r="K44" i="1"/>
  <c r="I44" i="1"/>
  <c r="J44" i="1"/>
  <c r="G45" i="1"/>
  <c r="H45" i="1" s="1"/>
  <c r="Q42" i="1" l="1"/>
  <c r="P42" i="1"/>
  <c r="R42" i="1"/>
  <c r="S42" i="1"/>
  <c r="T41" i="1"/>
  <c r="U41" i="1" s="1"/>
  <c r="M44" i="1"/>
  <c r="N44" i="1" s="1"/>
  <c r="V40" i="1"/>
  <c r="W40" i="1" s="1"/>
  <c r="O43" i="1"/>
  <c r="L45" i="1"/>
  <c r="K45" i="1"/>
  <c r="J45" i="1"/>
  <c r="I45" i="1"/>
  <c r="G46" i="1"/>
  <c r="H46" i="1" s="1"/>
  <c r="T42" i="1" l="1"/>
  <c r="U42" i="1" s="1"/>
  <c r="V41" i="1"/>
  <c r="W41" i="1" s="1"/>
  <c r="M45" i="1"/>
  <c r="N45" i="1" s="1"/>
  <c r="Q43" i="1"/>
  <c r="P43" i="1"/>
  <c r="S43" i="1"/>
  <c r="R43" i="1"/>
  <c r="O44" i="1"/>
  <c r="L46" i="1"/>
  <c r="K46" i="1"/>
  <c r="J46" i="1"/>
  <c r="I46" i="1"/>
  <c r="G47" i="1"/>
  <c r="H47" i="1" s="1"/>
  <c r="Q44" i="1" l="1"/>
  <c r="P44" i="1"/>
  <c r="R44" i="1"/>
  <c r="S44" i="1"/>
  <c r="T43" i="1"/>
  <c r="U43" i="1" s="1"/>
  <c r="V42" i="1"/>
  <c r="W42" i="1" s="1"/>
  <c r="M46" i="1"/>
  <c r="N46" i="1" s="1"/>
  <c r="O45" i="1"/>
  <c r="K47" i="1"/>
  <c r="I47" i="1"/>
  <c r="L47" i="1"/>
  <c r="J47" i="1"/>
  <c r="G48" i="1"/>
  <c r="H48" i="1" s="1"/>
  <c r="P45" i="1" l="1"/>
  <c r="S45" i="1"/>
  <c r="R45" i="1"/>
  <c r="Q45" i="1"/>
  <c r="V43" i="1"/>
  <c r="W43" i="1" s="1"/>
  <c r="T44" i="1"/>
  <c r="U44" i="1" s="1"/>
  <c r="M47" i="1"/>
  <c r="N47" i="1" s="1"/>
  <c r="O46" i="1"/>
  <c r="L48" i="1"/>
  <c r="K48" i="1"/>
  <c r="I48" i="1"/>
  <c r="J48" i="1"/>
  <c r="V44" i="1" l="1"/>
  <c r="W44" i="1" s="1"/>
  <c r="P46" i="1"/>
  <c r="S46" i="1"/>
  <c r="Q46" i="1"/>
  <c r="R46" i="1"/>
  <c r="T45" i="1"/>
  <c r="U45" i="1" s="1"/>
  <c r="M48" i="1"/>
  <c r="N48" i="1" s="1"/>
  <c r="O47" i="1"/>
  <c r="T46" i="1" l="1"/>
  <c r="U46" i="1" s="1"/>
  <c r="V45" i="1"/>
  <c r="W45" i="1" s="1"/>
  <c r="P47" i="1"/>
  <c r="S47" i="1"/>
  <c r="R47" i="1"/>
  <c r="Q47" i="1"/>
  <c r="O48" i="1"/>
  <c r="T47" i="1" l="1"/>
  <c r="U47" i="1" s="1"/>
  <c r="V46" i="1"/>
  <c r="W46" i="1" s="1"/>
  <c r="P48" i="1"/>
  <c r="S48" i="1"/>
  <c r="Q48" i="1"/>
  <c r="R48" i="1"/>
  <c r="T48" i="1" l="1"/>
  <c r="U48" i="1" s="1"/>
  <c r="V47" i="1"/>
  <c r="W47" i="1" s="1"/>
  <c r="V48" i="1" l="1"/>
  <c r="W48" i="1" s="1"/>
</calcChain>
</file>

<file path=xl/sharedStrings.xml><?xml version="1.0" encoding="utf-8"?>
<sst xmlns="http://schemas.openxmlformats.org/spreadsheetml/2006/main" count="77" uniqueCount="56">
  <si>
    <t>X</t>
  </si>
  <si>
    <t>delta</t>
  </si>
  <si>
    <t>inert</t>
  </si>
  <si>
    <t>-</t>
  </si>
  <si>
    <t>e</t>
  </si>
  <si>
    <t>yio</t>
  </si>
  <si>
    <t>theta_i</t>
  </si>
  <si>
    <t>TOTAL</t>
  </si>
  <si>
    <t>Species</t>
  </si>
  <si>
    <t>k</t>
  </si>
  <si>
    <t>ko</t>
  </si>
  <si>
    <t>Ea</t>
  </si>
  <si>
    <t>T</t>
  </si>
  <si>
    <t>K</t>
  </si>
  <si>
    <t>J/mol</t>
  </si>
  <si>
    <t>A</t>
  </si>
  <si>
    <t>B</t>
  </si>
  <si>
    <t>Pio</t>
  </si>
  <si>
    <t>Pinert</t>
  </si>
  <si>
    <t>Pa</t>
  </si>
  <si>
    <t>Pb</t>
  </si>
  <si>
    <t>W (kg)</t>
  </si>
  <si>
    <t>ra'</t>
  </si>
  <si>
    <t>Ka</t>
  </si>
  <si>
    <t>Kao</t>
  </si>
  <si>
    <t>Kbo</t>
  </si>
  <si>
    <t>Kb</t>
  </si>
  <si>
    <t>Wo</t>
  </si>
  <si>
    <t>kg</t>
  </si>
  <si>
    <t>Po</t>
  </si>
  <si>
    <t>m/s</t>
  </si>
  <si>
    <t>bar</t>
  </si>
  <si>
    <t>uo</t>
  </si>
  <si>
    <t>/bar</t>
  </si>
  <si>
    <t>mol/kg.bar.h</t>
  </si>
  <si>
    <t>Packed-Bed Reactor (PBR)</t>
  </si>
  <si>
    <t>Surface reaction limited</t>
  </si>
  <si>
    <t>y</t>
  </si>
  <si>
    <t>alpha</t>
  </si>
  <si>
    <t>/kg</t>
  </si>
  <si>
    <t>2nd Iteration:</t>
  </si>
  <si>
    <t>1st Iteration (y=1):</t>
  </si>
  <si>
    <t>3rd Iteration:</t>
  </si>
  <si>
    <t>Packed Bed Reactor</t>
  </si>
  <si>
    <t>P</t>
  </si>
  <si>
    <t>Dual-Site Mechanism</t>
  </si>
  <si>
    <t>A.S + B.S -&gt; C.S + S</t>
  </si>
  <si>
    <t>Kco</t>
  </si>
  <si>
    <t>Kc</t>
  </si>
  <si>
    <t>Pc</t>
  </si>
  <si>
    <t>C</t>
  </si>
  <si>
    <t>ra' = k.Pa.Pb/(1+Ka.Pa+Kb.Pb+Kc.Pc)²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</si>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</sst>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11" fontId="4" fillId="0" borderId="1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1" xfId="0" applyFont="1" applyBorder="1" applyAlignment="1">
      <alignment horizontal="left"/>
    </xf>
    <xf numFmtId="0" fontId="1" fillId="7" borderId="4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2" xfId="0" applyBorder="1"/>
    <xf numFmtId="0" fontId="1" fillId="0" borderId="11" xfId="0" applyFont="1" applyBorder="1"/>
    <xf numFmtId="0" fontId="0" fillId="0" borderId="11" xfId="0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9" fontId="1" fillId="2" borderId="1" xfId="0" applyNumberFormat="1" applyFont="1" applyFill="1" applyBorder="1" applyAlignment="1" applyProtection="1">
      <alignment horizontal="center"/>
      <protection locked="0"/>
    </xf>
    <xf numFmtId="11" fontId="1" fillId="2" borderId="1" xfId="0" applyNumberFormat="1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 applyProtection="1">
      <alignment horizontal="center"/>
      <protection locked="0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5" xfId="0" applyFont="1" applyBorder="1"/>
    <xf numFmtId="0" fontId="0" fillId="0" borderId="0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PBR!$P$27</c:f>
              <c:strCache>
                <c:ptCount val="1"/>
                <c:pt idx="0">
                  <c:v>Pa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PBR!$P$28:$P$48</c:f>
              <c:numCache>
                <c:formatCode>0.000</c:formatCode>
                <c:ptCount val="21"/>
                <c:pt idx="0">
                  <c:v>1</c:v>
                </c:pt>
                <c:pt idx="1">
                  <c:v>0.95088097579822473</c:v>
                </c:pt>
                <c:pt idx="2">
                  <c:v>0.90179797669123052</c:v>
                </c:pt>
                <c:pt idx="3">
                  <c:v>0.85275515715264161</c:v>
                </c:pt>
                <c:pt idx="4">
                  <c:v>0.80375732926049637</c:v>
                </c:pt>
                <c:pt idx="5">
                  <c:v>0.75481010266935356</c:v>
                </c:pt>
                <c:pt idx="6">
                  <c:v>0.70592006348668368</c:v>
                </c:pt>
                <c:pt idx="7">
                  <c:v>0.65709500585978609</c:v>
                </c:pt>
                <c:pt idx="8">
                  <c:v>0.60834423623058909</c:v>
                </c:pt>
                <c:pt idx="9">
                  <c:v>0.55967897976407777</c:v>
                </c:pt>
                <c:pt idx="10">
                  <c:v>0.51111293370663757</c:v>
                </c:pt>
                <c:pt idx="11">
                  <c:v>0.46266303759725785</c:v>
                </c:pt>
                <c:pt idx="12">
                  <c:v>0.41435057338605552</c:v>
                </c:pt>
                <c:pt idx="13">
                  <c:v>0.36620278578408777</c:v>
                </c:pt>
                <c:pt idx="14">
                  <c:v>0.31825535907650226</c:v>
                </c:pt>
                <c:pt idx="15">
                  <c:v>0.27055638022339812</c:v>
                </c:pt>
                <c:pt idx="16">
                  <c:v>0.22317305689763473</c:v>
                </c:pt>
                <c:pt idx="17">
                  <c:v>0.17620399311009743</c:v>
                </c:pt>
                <c:pt idx="18">
                  <c:v>0.12980400900191438</c:v>
                </c:pt>
                <c:pt idx="19">
                  <c:v>8.4241963214730473E-2</c:v>
                </c:pt>
                <c:pt idx="20">
                  <c:v>4.0062856216909609E-2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F2-4023-9786-72136CCD0C07}"/>
            </c:ext>
          </c:extLst>
        </c:ser>
        <c:ser>
          <c:idx val="1"/>
          <c:order val="1"/>
          <c:tx>
            <c:strRef>
              <c:f>PBR!$Q$27</c:f>
              <c:strCache>
                <c:ptCount val="1"/>
                <c:pt idx="0">
                  <c:v>Pb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PBR!$Q$28:$Q$48</c:f>
              <c:numCache>
                <c:formatCode>0.000</c:formatCode>
                <c:ptCount val="21"/>
                <c:pt idx="0">
                  <c:v>2</c:v>
                </c:pt>
                <c:pt idx="1">
                  <c:v>1.9491812128567283</c:v>
                </c:pt>
                <c:pt idx="2">
                  <c:v>1.8982598293887227</c:v>
                </c:pt>
                <c:pt idx="3">
                  <c:v>1.8472218127242352</c:v>
                </c:pt>
                <c:pt idx="4">
                  <c:v>1.7960503283475289</c:v>
                </c:pt>
                <c:pt idx="5">
                  <c:v>1.744724991416047</c:v>
                </c:pt>
                <c:pt idx="6">
                  <c:v>1.6932208515799474</c:v>
                </c:pt>
                <c:pt idx="7">
                  <c:v>1.6415069996572185</c:v>
                </c:pt>
                <c:pt idx="8">
                  <c:v>1.5895446172476679</c:v>
                </c:pt>
                <c:pt idx="9">
                  <c:v>1.5372841845921612</c:v>
                </c:pt>
                <c:pt idx="10">
                  <c:v>1.4846613788621374</c:v>
                </c:pt>
                <c:pt idx="11">
                  <c:v>1.43159086502607</c:v>
                </c:pt>
                <c:pt idx="12">
                  <c:v>1.3779565580047894</c:v>
                </c:pt>
                <c:pt idx="13">
                  <c:v>1.3235956897947745</c:v>
                </c:pt>
                <c:pt idx="14">
                  <c:v>1.2682713563197923</c:v>
                </c:pt>
                <c:pt idx="15">
                  <c:v>1.2116220505656521</c:v>
                </c:pt>
                <c:pt idx="16">
                  <c:v>1.1530607939711124</c:v>
                </c:pt>
                <c:pt idx="17">
                  <c:v>1.0915494118638498</c:v>
                </c:pt>
                <c:pt idx="18">
                  <c:v>1.0250040710840818</c:v>
                </c:pt>
                <c:pt idx="19">
                  <c:v>0.94826209875042633</c:v>
                </c:pt>
                <c:pt idx="20">
                  <c:v>0.84131998055509949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F2-4023-9786-72136CCD0C07}"/>
            </c:ext>
          </c:extLst>
        </c:ser>
        <c:ser>
          <c:idx val="3"/>
          <c:order val="2"/>
          <c:tx>
            <c:strRef>
              <c:f>PBR!$R$27</c:f>
              <c:strCache>
                <c:ptCount val="1"/>
                <c:pt idx="0">
                  <c:v>Pc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PBR!$R$28:$R$48</c:f>
              <c:numCache>
                <c:formatCode>0.000</c:formatCode>
                <c:ptCount val="21"/>
                <c:pt idx="0">
                  <c:v>0</c:v>
                </c:pt>
                <c:pt idx="1">
                  <c:v>4.7419261260278928E-2</c:v>
                </c:pt>
                <c:pt idx="2">
                  <c:v>9.4663876006261763E-2</c:v>
                </c:pt>
                <c:pt idx="3">
                  <c:v>0.14171149841895211</c:v>
                </c:pt>
                <c:pt idx="4">
                  <c:v>0.18853566982653619</c:v>
                </c:pt>
                <c:pt idx="5">
                  <c:v>0.23510478607733964</c:v>
                </c:pt>
                <c:pt idx="6">
                  <c:v>0.28138072460658015</c:v>
                </c:pt>
                <c:pt idx="7">
                  <c:v>0.32731698793764624</c:v>
                </c:pt>
                <c:pt idx="8">
                  <c:v>0.37285614478648993</c:v>
                </c:pt>
                <c:pt idx="9">
                  <c:v>0.41792622506400562</c:v>
                </c:pt>
                <c:pt idx="10">
                  <c:v>0.46243551144886236</c:v>
                </c:pt>
                <c:pt idx="11">
                  <c:v>0.50626478983155432</c:v>
                </c:pt>
                <c:pt idx="12">
                  <c:v>0.54925541123267818</c:v>
                </c:pt>
                <c:pt idx="13">
                  <c:v>0.59119011822659906</c:v>
                </c:pt>
                <c:pt idx="14">
                  <c:v>0.63176063816678785</c:v>
                </c:pt>
                <c:pt idx="15">
                  <c:v>0.67050929011885585</c:v>
                </c:pt>
                <c:pt idx="16">
                  <c:v>0.70671468017584294</c:v>
                </c:pt>
                <c:pt idx="17">
                  <c:v>0.73914142564365493</c:v>
                </c:pt>
                <c:pt idx="18">
                  <c:v>0.76539605308025305</c:v>
                </c:pt>
                <c:pt idx="19">
                  <c:v>0.77977817232096547</c:v>
                </c:pt>
                <c:pt idx="20">
                  <c:v>0.7611942681212801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F2-4023-9786-72136CCD0C07}"/>
            </c:ext>
          </c:extLst>
        </c:ser>
        <c:ser>
          <c:idx val="2"/>
          <c:order val="3"/>
          <c:tx>
            <c:strRef>
              <c:f>PBR!$S$27</c:f>
              <c:strCache>
                <c:ptCount val="1"/>
                <c:pt idx="0">
                  <c:v>Pinert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PBR!$S$28:$S$48</c:f>
              <c:numCache>
                <c:formatCode>0.000</c:formatCode>
                <c:ptCount val="21"/>
                <c:pt idx="0">
                  <c:v>3</c:v>
                </c:pt>
                <c:pt idx="1">
                  <c:v>2.9949007111755108</c:v>
                </c:pt>
                <c:pt idx="2">
                  <c:v>2.9893855580924766</c:v>
                </c:pt>
                <c:pt idx="3">
                  <c:v>2.9833999667147815</c:v>
                </c:pt>
                <c:pt idx="4">
                  <c:v>2.9768789972610974</c:v>
                </c:pt>
                <c:pt idx="5">
                  <c:v>2.9697446662400799</c:v>
                </c:pt>
                <c:pt idx="6">
                  <c:v>2.961902364279791</c:v>
                </c:pt>
                <c:pt idx="7">
                  <c:v>2.953235981392297</c:v>
                </c:pt>
                <c:pt idx="8">
                  <c:v>2.9436011430512368</c:v>
                </c:pt>
                <c:pt idx="9">
                  <c:v>2.9328156144842503</c:v>
                </c:pt>
                <c:pt idx="10">
                  <c:v>2.9206453354664994</c:v>
                </c:pt>
                <c:pt idx="11">
                  <c:v>2.9067834822864365</c:v>
                </c:pt>
                <c:pt idx="12">
                  <c:v>2.8908179538562013</c:v>
                </c:pt>
                <c:pt idx="13">
                  <c:v>2.8721787120320603</c:v>
                </c:pt>
                <c:pt idx="14">
                  <c:v>2.8500479917298702</c:v>
                </c:pt>
                <c:pt idx="15">
                  <c:v>2.8231970110267621</c:v>
                </c:pt>
                <c:pt idx="16">
                  <c:v>2.7896632112204327</c:v>
                </c:pt>
                <c:pt idx="17">
                  <c:v>2.7460362562612568</c:v>
                </c:pt>
                <c:pt idx="18">
                  <c:v>2.6856001862465022</c:v>
                </c:pt>
                <c:pt idx="19">
                  <c:v>2.5920604066070876</c:v>
                </c:pt>
                <c:pt idx="20">
                  <c:v>2.4037713730145693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F2-4023-9786-72136CCD0C07}"/>
            </c:ext>
          </c:extLst>
        </c:ser>
        <c:ser>
          <c:idx val="4"/>
          <c:order val="4"/>
          <c:tx>
            <c:strRef>
              <c:f>PBR!$W$27</c:f>
              <c:strCache>
                <c:ptCount val="1"/>
                <c:pt idx="0">
                  <c:v>P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PBR!$W$28:$W$48</c:f>
              <c:numCache>
                <c:formatCode>General</c:formatCode>
                <c:ptCount val="21"/>
                <c:pt idx="0">
                  <c:v>6</c:v>
                </c:pt>
                <c:pt idx="1">
                  <c:v>5.9898014207546177</c:v>
                </c:pt>
                <c:pt idx="2">
                  <c:v>5.9787711056031245</c:v>
                </c:pt>
                <c:pt idx="3">
                  <c:v>5.9667998958449484</c:v>
                </c:pt>
                <c:pt idx="4">
                  <c:v>5.9537578957188853</c:v>
                </c:pt>
                <c:pt idx="5">
                  <c:v>5.9394891136890848</c:v>
                </c:pt>
                <c:pt idx="6">
                  <c:v>5.9238042937905364</c:v>
                </c:pt>
                <c:pt idx="7">
                  <c:v>5.9064711593524839</c:v>
                </c:pt>
                <c:pt idx="8">
                  <c:v>5.887200874183196</c:v>
                </c:pt>
                <c:pt idx="9">
                  <c:v>5.8656288330245943</c:v>
                </c:pt>
                <c:pt idx="10">
                  <c:v>5.841286700286326</c:v>
                </c:pt>
                <c:pt idx="11">
                  <c:v>5.8135604796241429</c:v>
                </c:pt>
                <c:pt idx="12">
                  <c:v>5.781625386361771</c:v>
                </c:pt>
                <c:pt idx="13">
                  <c:v>5.7443403354561955</c:v>
                </c:pt>
                <c:pt idx="14">
                  <c:v>5.7000679659338456</c:v>
                </c:pt>
                <c:pt idx="15">
                  <c:v>5.6463471815703583</c:v>
                </c:pt>
                <c:pt idx="16">
                  <c:v>5.5792454645721392</c:v>
                </c:pt>
                <c:pt idx="17">
                  <c:v>5.4919247270901392</c:v>
                </c:pt>
                <c:pt idx="18">
                  <c:v>5.3709041202531917</c:v>
                </c:pt>
                <c:pt idx="19">
                  <c:v>5.183407313931661</c:v>
                </c:pt>
                <c:pt idx="20">
                  <c:v>4.8046630500230574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F2-4023-9786-72136CCD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9856"/>
        <c:axId val="166137216"/>
      </c:scatterChart>
      <c:valAx>
        <c:axId val="164489856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6137216"/>
        <c:crosses val="autoZero"/>
        <c:crossBetween val="midCat"/>
      </c:valAx>
      <c:valAx>
        <c:axId val="1661372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44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PBR!$U$28:$U$48</c:f>
              <c:numCache>
                <c:formatCode>0</c:formatCode>
                <c:ptCount val="21"/>
                <c:pt idx="0">
                  <c:v>0</c:v>
                </c:pt>
                <c:pt idx="1">
                  <c:v>67.932744403312626</c:v>
                </c:pt>
                <c:pt idx="2">
                  <c:v>141.27559266954884</c:v>
                </c:pt>
                <c:pt idx="3">
                  <c:v>220.72166830261824</c:v>
                </c:pt>
                <c:pt idx="4">
                  <c:v>307.0927328694633</c:v>
                </c:pt>
                <c:pt idx="5">
                  <c:v>401.37170464935713</c:v>
                </c:pt>
                <c:pt idx="6">
                  <c:v>504.74593826044901</c:v>
                </c:pt>
                <c:pt idx="7">
                  <c:v>618.66580207628749</c:v>
                </c:pt>
                <c:pt idx="8">
                  <c:v>744.92548167589325</c:v>
                </c:pt>
                <c:pt idx="9">
                  <c:v>885.77688510585153</c:v>
                </c:pt>
                <c:pt idx="10">
                  <c:v>1044.0942694767159</c:v>
                </c:pt>
                <c:pt idx="11">
                  <c:v>1223.6191943068379</c:v>
                </c:pt>
                <c:pt idx="12">
                  <c:v>1429.337717653945</c:v>
                </c:pt>
                <c:pt idx="13">
                  <c:v>1668.0856169172221</c:v>
                </c:pt>
                <c:pt idx="14">
                  <c:v>1949.5695465193287</c:v>
                </c:pt>
                <c:pt idx="15">
                  <c:v>2288.2019473180389</c:v>
                </c:pt>
                <c:pt idx="16">
                  <c:v>2706.6778033617848</c:v>
                </c:pt>
                <c:pt idx="17">
                  <c:v>3243.7571066532764</c:v>
                </c:pt>
                <c:pt idx="18">
                  <c:v>3974.1049616929395</c:v>
                </c:pt>
                <c:pt idx="19">
                  <c:v>5073.4936765998691</c:v>
                </c:pt>
                <c:pt idx="20">
                  <c:v>7175.1183198572962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A-40B6-B158-3FFEB1C6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65664"/>
        <c:axId val="169667968"/>
      </c:scatterChart>
      <c:valAx>
        <c:axId val="1696656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667968"/>
        <c:crosses val="autoZero"/>
        <c:crossBetween val="midCat"/>
      </c:valAx>
      <c:valAx>
        <c:axId val="1696679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 (kg)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665664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302" footer="0.314960620000003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y</c:v>
          </c:tx>
          <c:spPr>
            <a:ln w="28575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PBR!$A$28:$A$48</c:f>
              <c:numCache>
                <c:formatCode>0.00</c:formatCode>
                <c:ptCount val="21"/>
                <c:pt idx="0">
                  <c:v>0</c:v>
                </c:pt>
                <c:pt idx="1">
                  <c:v>4.7500000000000001E-2</c:v>
                </c:pt>
                <c:pt idx="2">
                  <c:v>9.5000000000000001E-2</c:v>
                </c:pt>
                <c:pt idx="3">
                  <c:v>0.14250000000000002</c:v>
                </c:pt>
                <c:pt idx="4">
                  <c:v>0.19</c:v>
                </c:pt>
                <c:pt idx="5">
                  <c:v>0.23749999999999999</c:v>
                </c:pt>
                <c:pt idx="6">
                  <c:v>0.28499999999999998</c:v>
                </c:pt>
                <c:pt idx="7">
                  <c:v>0.33249999999999996</c:v>
                </c:pt>
                <c:pt idx="8">
                  <c:v>0.37999999999999995</c:v>
                </c:pt>
                <c:pt idx="9">
                  <c:v>0.42749999999999994</c:v>
                </c:pt>
                <c:pt idx="10">
                  <c:v>0.47499999999999992</c:v>
                </c:pt>
                <c:pt idx="11">
                  <c:v>0.52249999999999996</c:v>
                </c:pt>
                <c:pt idx="12">
                  <c:v>0.56999999999999995</c:v>
                </c:pt>
                <c:pt idx="13">
                  <c:v>0.61749999999999994</c:v>
                </c:pt>
                <c:pt idx="14">
                  <c:v>0.66499999999999992</c:v>
                </c:pt>
                <c:pt idx="15">
                  <c:v>0.71249999999999991</c:v>
                </c:pt>
                <c:pt idx="16">
                  <c:v>0.7599999999999999</c:v>
                </c:pt>
                <c:pt idx="17">
                  <c:v>0.80749999999999988</c:v>
                </c:pt>
                <c:pt idx="18">
                  <c:v>0.85499999999999987</c:v>
                </c:pt>
                <c:pt idx="19">
                  <c:v>0.90249999999999986</c:v>
                </c:pt>
                <c:pt idx="20">
                  <c:v>0.94999999999999984</c:v>
                </c:pt>
              </c:numCache>
            </c:numRef>
          </c:xVal>
          <c:yVal>
            <c:numRef>
              <c:f>PBR!$V$28:$V$48</c:f>
              <c:numCache>
                <c:formatCode>General</c:formatCode>
                <c:ptCount val="21"/>
                <c:pt idx="0">
                  <c:v>1</c:v>
                </c:pt>
                <c:pt idx="1">
                  <c:v>0.99830023679243629</c:v>
                </c:pt>
                <c:pt idx="2">
                  <c:v>0.99646185093385409</c:v>
                </c:pt>
                <c:pt idx="3">
                  <c:v>0.9944666493074914</c:v>
                </c:pt>
                <c:pt idx="4">
                  <c:v>0.99229298261981413</c:v>
                </c:pt>
                <c:pt idx="5">
                  <c:v>0.98991485228151421</c:v>
                </c:pt>
                <c:pt idx="6">
                  <c:v>0.98730071563175603</c:v>
                </c:pt>
                <c:pt idx="7">
                  <c:v>0.98441185989208069</c:v>
                </c:pt>
                <c:pt idx="8">
                  <c:v>0.98120014569719938</c:v>
                </c:pt>
                <c:pt idx="9">
                  <c:v>0.97760480550409912</c:v>
                </c:pt>
                <c:pt idx="10">
                  <c:v>0.9735477833810543</c:v>
                </c:pt>
                <c:pt idx="11">
                  <c:v>0.96892674660402378</c:v>
                </c:pt>
                <c:pt idx="12">
                  <c:v>0.96360423106029525</c:v>
                </c:pt>
                <c:pt idx="13">
                  <c:v>0.95739005590936599</c:v>
                </c:pt>
                <c:pt idx="14">
                  <c:v>0.95001132765564089</c:v>
                </c:pt>
                <c:pt idx="15">
                  <c:v>0.94105786359505972</c:v>
                </c:pt>
                <c:pt idx="16">
                  <c:v>0.92987424409535657</c:v>
                </c:pt>
                <c:pt idx="17">
                  <c:v>0.91532078784835658</c:v>
                </c:pt>
                <c:pt idx="18">
                  <c:v>0.89515068670886522</c:v>
                </c:pt>
                <c:pt idx="19">
                  <c:v>0.86390121898861016</c:v>
                </c:pt>
                <c:pt idx="20">
                  <c:v>0.80077717500384282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E-4946-A8C3-CA86D751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928"/>
        <c:axId val="82159104"/>
      </c:scatterChart>
      <c:valAx>
        <c:axId val="82156928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n-US" sz="1200" b="1"/>
                  <a:t>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2159104"/>
        <c:crosses val="autoZero"/>
        <c:crossBetween val="midCat"/>
      </c:valAx>
      <c:valAx>
        <c:axId val="82159104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>
                    <a:latin typeface="+mj-lt"/>
                  </a:defRPr>
                </a:pPr>
                <a:r>
                  <a:rPr lang="en-US" sz="1400">
                    <a:latin typeface="+mj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156928"/>
        <c:crosses val="autoZero"/>
        <c:crossBetween val="midCat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8740157499999996" l="0.511811024" r="0.511811024" t="0.78740157499999996" header="0.31496062000000313" footer="0.314960620000003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314326</xdr:colOff>
      <xdr:row>13</xdr:row>
      <xdr:rowOff>9526</xdr:rowOff>
    </xdr:from>
    <xdr:to>
      <xdr:col>7</xdr:col>
      <xdr:colOff>9526</xdr:colOff>
      <xdr:row>22</xdr:row>
      <xdr:rowOff>47786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6" y="2505076"/>
          <a:ext cx="3962400" cy="1752760"/>
        </a:xfrm>
        <a:prstGeom prst="rect">
          <a:avLst/>
        </a:prstGeom>
        <a:noFill/>
        <a:ln w="19050">
          <a:noFill/>
        </a:ln>
      </xdr:spPr>
    </xdr:pic>
    <xdr:clientData/>
  </xdr:twoCellAnchor>
  <xdr:twoCellAnchor editAs="oneCell">
    <xdr:from>
      <xdr:col>7</xdr:col>
      <xdr:colOff>600075</xdr:colOff>
      <xdr:row>13</xdr:row>
      <xdr:rowOff>9525</xdr:rowOff>
    </xdr:from>
    <xdr:to>
      <xdr:col>10</xdr:col>
      <xdr:colOff>251632</xdr:colOff>
      <xdr:row>17</xdr:row>
      <xdr:rowOff>95251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5" y="2505075"/>
          <a:ext cx="1480357" cy="847726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11</xdr:col>
      <xdr:colOff>0</xdr:colOff>
      <xdr:row>5</xdr:row>
      <xdr:rowOff>1</xdr:rowOff>
    </xdr:from>
    <xdr:to>
      <xdr:col>19</xdr:col>
      <xdr:colOff>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4</xdr:row>
      <xdr:rowOff>180975</xdr:rowOff>
    </xdr:from>
    <xdr:to>
      <xdr:col>6</xdr:col>
      <xdr:colOff>114300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0</xdr:rowOff>
    </xdr:from>
    <xdr:to>
      <xdr:col>12</xdr:col>
      <xdr:colOff>123824</xdr:colOff>
      <xdr:row>18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othermal_ideal_homogeneous_re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"/>
      <sheetName val="CSTR"/>
      <sheetName val="PFR"/>
      <sheetName val="Graphs"/>
    </sheetNames>
    <sheetDataSet>
      <sheetData sheetId="0">
        <row r="2">
          <cell r="I2">
            <v>0.9</v>
          </cell>
        </row>
        <row r="4">
          <cell r="I4">
            <v>1</v>
          </cell>
        </row>
      </sheetData>
      <sheetData sheetId="1">
        <row r="28">
          <cell r="A28">
            <v>0</v>
          </cell>
        </row>
      </sheetData>
      <sheetData sheetId="2">
        <row r="2">
          <cell r="I2">
            <v>0.9</v>
          </cell>
        </row>
        <row r="4">
          <cell r="I4">
            <v>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W48"/>
  <sheetViews>
    <sheetView showGridLines="0" tabSelected="1" zoomScaleNormal="100" workbookViewId="0">
      <selection activeCell="F10" sqref="F10"/>
    </sheetView>
  </sheetViews>
  <sheetFormatPr defaultRowHeight="15" x14ac:dyDescent="0.25"/>
  <cols>
    <col min="13" max="13" width="9" customWidth="1"/>
    <col min="16" max="16" width="9.28515625" customWidth="1"/>
    <col min="19" max="19" width="9.140625" customWidth="1"/>
  </cols>
  <sheetData>
    <row r="1" spans="1:20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thickBot="1" x14ac:dyDescent="0.3">
      <c r="A2" s="2"/>
      <c r="B2" s="38" t="s">
        <v>46</v>
      </c>
      <c r="C2" s="39"/>
      <c r="D2" s="2"/>
      <c r="E2" s="3" t="s">
        <v>27</v>
      </c>
      <c r="F2" s="34">
        <v>0</v>
      </c>
      <c r="G2" t="s">
        <v>28</v>
      </c>
      <c r="H2" s="3" t="s">
        <v>11</v>
      </c>
      <c r="I2" s="34">
        <v>1000</v>
      </c>
      <c r="J2" s="2" t="s">
        <v>14</v>
      </c>
      <c r="K2" s="3" t="s">
        <v>24</v>
      </c>
      <c r="L2" s="34">
        <v>1.39</v>
      </c>
      <c r="M2" t="s">
        <v>33</v>
      </c>
      <c r="N2" s="3" t="s">
        <v>25</v>
      </c>
      <c r="O2" s="34">
        <v>1.038</v>
      </c>
      <c r="P2" t="s">
        <v>33</v>
      </c>
      <c r="Q2" s="3" t="s">
        <v>47</v>
      </c>
      <c r="R2" s="34">
        <v>2.5</v>
      </c>
      <c r="S2" t="s">
        <v>33</v>
      </c>
    </row>
    <row r="3" spans="1:20" x14ac:dyDescent="0.25">
      <c r="A3" s="2"/>
      <c r="B3" s="2"/>
      <c r="C3" s="2"/>
      <c r="D3" s="2"/>
      <c r="E3" s="3" t="s">
        <v>32</v>
      </c>
      <c r="F3" s="34">
        <v>0.1</v>
      </c>
      <c r="G3" t="s">
        <v>30</v>
      </c>
      <c r="H3" s="3" t="s">
        <v>12</v>
      </c>
      <c r="I3" s="37">
        <v>373.15</v>
      </c>
      <c r="J3" s="2" t="s">
        <v>13</v>
      </c>
      <c r="K3" s="4" t="s">
        <v>23</v>
      </c>
      <c r="L3" s="4">
        <f>Kao</f>
        <v>1.39</v>
      </c>
      <c r="M3" t="s">
        <v>33</v>
      </c>
      <c r="N3" s="4" t="s">
        <v>26</v>
      </c>
      <c r="O3" s="4">
        <f>Kbo</f>
        <v>1.038</v>
      </c>
      <c r="P3" t="s">
        <v>33</v>
      </c>
      <c r="Q3" s="4" t="s">
        <v>48</v>
      </c>
      <c r="R3" s="4">
        <f>Kco</f>
        <v>2.5</v>
      </c>
      <c r="S3" t="s">
        <v>33</v>
      </c>
      <c r="T3" s="2"/>
    </row>
    <row r="4" spans="1:20" x14ac:dyDescent="0.25">
      <c r="A4" s="2"/>
      <c r="B4" s="3" t="s">
        <v>1</v>
      </c>
      <c r="C4" s="34">
        <v>0</v>
      </c>
      <c r="D4" s="2"/>
      <c r="E4" s="3" t="s">
        <v>38</v>
      </c>
      <c r="F4" s="36">
        <v>5.0000000000000002E-5</v>
      </c>
      <c r="G4" t="s">
        <v>39</v>
      </c>
      <c r="H4" s="3" t="s">
        <v>10</v>
      </c>
      <c r="I4" s="36">
        <v>0.01</v>
      </c>
      <c r="J4" t="s">
        <v>34</v>
      </c>
      <c r="L4" s="2"/>
      <c r="M4" s="2"/>
      <c r="N4" s="2"/>
    </row>
    <row r="5" spans="1:20" x14ac:dyDescent="0.25">
      <c r="A5" s="2"/>
      <c r="B5" s="1" t="s">
        <v>4</v>
      </c>
      <c r="C5" s="1">
        <f>C4*C8</f>
        <v>0</v>
      </c>
      <c r="D5" s="2"/>
      <c r="E5" s="4" t="s">
        <v>29</v>
      </c>
      <c r="F5" s="4">
        <f>B12</f>
        <v>6</v>
      </c>
      <c r="G5" t="s">
        <v>31</v>
      </c>
      <c r="H5" s="4" t="s">
        <v>9</v>
      </c>
      <c r="I5" s="12">
        <f>ko*EXP((Ea/8.314)*(-1/T))</f>
        <v>7.244559577211488E-3</v>
      </c>
      <c r="J5" t="s">
        <v>34</v>
      </c>
      <c r="K5" s="2"/>
      <c r="L5" s="2"/>
      <c r="M5" s="2"/>
      <c r="N5" s="2"/>
      <c r="O5" s="2"/>
      <c r="P5" s="2"/>
    </row>
    <row r="6" spans="1:20" x14ac:dyDescent="0.25">
      <c r="A6" s="2"/>
      <c r="B6" s="2"/>
      <c r="C6" s="2"/>
      <c r="D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3" t="s">
        <v>8</v>
      </c>
      <c r="B7" s="3" t="s">
        <v>17</v>
      </c>
      <c r="C7" s="10" t="s">
        <v>5</v>
      </c>
      <c r="D7" s="10" t="s">
        <v>6</v>
      </c>
      <c r="G7" s="40" t="s">
        <v>35</v>
      </c>
      <c r="H7" s="40"/>
      <c r="I7" s="40"/>
      <c r="J7" s="40"/>
      <c r="M7" s="2"/>
      <c r="N7" s="2"/>
      <c r="O7" s="2"/>
      <c r="P7" s="2"/>
      <c r="Q7" s="2"/>
      <c r="R7" s="2"/>
      <c r="S7" s="2"/>
      <c r="T7" s="2"/>
    </row>
    <row r="8" spans="1:20" x14ac:dyDescent="0.25">
      <c r="A8" s="13" t="s">
        <v>15</v>
      </c>
      <c r="B8" s="34">
        <v>1</v>
      </c>
      <c r="C8" s="5">
        <f>B8/B$12</f>
        <v>0.16666666666666666</v>
      </c>
      <c r="D8" s="6">
        <f>C8/C$8</f>
        <v>1</v>
      </c>
      <c r="G8" s="41" t="s">
        <v>45</v>
      </c>
      <c r="H8" s="41"/>
      <c r="I8" s="41"/>
      <c r="J8" s="41"/>
      <c r="M8" s="2"/>
      <c r="N8" s="2"/>
      <c r="O8" s="2"/>
      <c r="P8" s="2"/>
      <c r="Q8" s="2"/>
      <c r="R8" s="2"/>
      <c r="S8" s="2"/>
      <c r="T8" s="2"/>
    </row>
    <row r="9" spans="1:20" x14ac:dyDescent="0.25">
      <c r="A9" s="13" t="s">
        <v>16</v>
      </c>
      <c r="B9" s="34">
        <v>2</v>
      </c>
      <c r="C9" s="5">
        <f>B9/B$12</f>
        <v>0.33333333333333331</v>
      </c>
      <c r="D9" s="6">
        <f>C9/C$8</f>
        <v>2</v>
      </c>
      <c r="G9" s="42" t="s">
        <v>36</v>
      </c>
      <c r="H9" s="42"/>
      <c r="I9" s="42"/>
      <c r="J9" s="4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13" t="s">
        <v>50</v>
      </c>
      <c r="B10" s="34">
        <v>0</v>
      </c>
      <c r="C10" s="5">
        <f>B10/B$12</f>
        <v>0</v>
      </c>
      <c r="D10" s="6">
        <f>C10/C$8</f>
        <v>0</v>
      </c>
      <c r="G10" s="2"/>
      <c r="H10" s="2"/>
      <c r="M10" s="2"/>
      <c r="N10" s="2"/>
      <c r="O10" s="2"/>
      <c r="P10" s="2"/>
      <c r="Q10" s="2"/>
      <c r="R10" s="2"/>
      <c r="S10" s="2"/>
      <c r="T10" s="2"/>
    </row>
    <row r="11" spans="1:20" x14ac:dyDescent="0.25">
      <c r="A11" s="13" t="s">
        <v>2</v>
      </c>
      <c r="B11" s="34">
        <v>3</v>
      </c>
      <c r="C11" s="5">
        <f>B11/B$12</f>
        <v>0.5</v>
      </c>
      <c r="D11" s="6">
        <f>C11/C$8</f>
        <v>3</v>
      </c>
      <c r="G11" s="2"/>
      <c r="H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" t="s">
        <v>7</v>
      </c>
      <c r="B12" s="7">
        <f>SUM(B8:B11)</f>
        <v>6</v>
      </c>
      <c r="C12" s="8">
        <f>SUM(C8:C11)</f>
        <v>1</v>
      </c>
      <c r="D12" s="7" t="s">
        <v>3</v>
      </c>
      <c r="G12" s="2"/>
      <c r="H12" s="2"/>
      <c r="I12" s="3" t="s">
        <v>0</v>
      </c>
      <c r="J12" s="35">
        <v>0.95</v>
      </c>
      <c r="M12" s="2"/>
      <c r="N12" s="2"/>
      <c r="O12" s="2"/>
      <c r="P12" s="2"/>
      <c r="Q12" s="2"/>
      <c r="R12" s="2"/>
      <c r="S12" s="2"/>
      <c r="T12" s="2"/>
    </row>
    <row r="13" spans="1:20" x14ac:dyDescent="0.25">
      <c r="G13" s="2"/>
      <c r="H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3" ht="15.75" thickBo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3" x14ac:dyDescent="0.25">
      <c r="B26" s="14" t="s">
        <v>41</v>
      </c>
      <c r="C26" s="15"/>
      <c r="D26" s="15"/>
      <c r="E26" s="15"/>
      <c r="F26" s="15"/>
      <c r="G26" s="15"/>
      <c r="H26" s="29"/>
      <c r="I26" s="30" t="s">
        <v>40</v>
      </c>
      <c r="J26" s="15"/>
      <c r="K26" s="15"/>
      <c r="L26" s="19"/>
      <c r="M26" s="19"/>
      <c r="N26" s="19"/>
      <c r="O26" s="31"/>
      <c r="P26" s="14" t="s">
        <v>42</v>
      </c>
      <c r="Q26" s="15"/>
      <c r="R26" s="15"/>
      <c r="S26" s="19"/>
      <c r="T26" s="19"/>
      <c r="U26" s="19"/>
      <c r="V26" s="16"/>
    </row>
    <row r="27" spans="1:23" x14ac:dyDescent="0.25">
      <c r="A27" s="20" t="s">
        <v>0</v>
      </c>
      <c r="B27" s="17" t="s">
        <v>19</v>
      </c>
      <c r="C27" s="10" t="s">
        <v>20</v>
      </c>
      <c r="D27" s="10" t="s">
        <v>49</v>
      </c>
      <c r="E27" s="10" t="s">
        <v>18</v>
      </c>
      <c r="F27" s="10" t="s">
        <v>22</v>
      </c>
      <c r="G27" s="10" t="s">
        <v>21</v>
      </c>
      <c r="H27" s="18" t="s">
        <v>37</v>
      </c>
      <c r="I27" s="17" t="s">
        <v>19</v>
      </c>
      <c r="J27" s="10" t="s">
        <v>20</v>
      </c>
      <c r="K27" s="10" t="s">
        <v>49</v>
      </c>
      <c r="L27" s="10" t="s">
        <v>18</v>
      </c>
      <c r="M27" s="10" t="s">
        <v>22</v>
      </c>
      <c r="N27" s="10" t="s">
        <v>21</v>
      </c>
      <c r="O27" s="20" t="s">
        <v>37</v>
      </c>
      <c r="P27" s="17" t="s">
        <v>19</v>
      </c>
      <c r="Q27" s="10" t="s">
        <v>20</v>
      </c>
      <c r="R27" s="10" t="s">
        <v>49</v>
      </c>
      <c r="S27" s="10" t="s">
        <v>18</v>
      </c>
      <c r="T27" s="10" t="s">
        <v>22</v>
      </c>
      <c r="U27" s="10" t="s">
        <v>21</v>
      </c>
      <c r="V27" s="18" t="s">
        <v>37</v>
      </c>
      <c r="W27" s="26" t="s">
        <v>44</v>
      </c>
    </row>
    <row r="28" spans="1:23" x14ac:dyDescent="0.25">
      <c r="A28" s="25">
        <v>0</v>
      </c>
      <c r="B28" s="23">
        <f>$B$8*(1-$A28)/(1+e*$A28)</f>
        <v>1</v>
      </c>
      <c r="C28" s="5">
        <f t="shared" ref="C28:C48" si="0">$B$8*($D$9-$A28)/(1+e*$A28)</f>
        <v>2</v>
      </c>
      <c r="D28" s="5">
        <f t="shared" ref="D28:D48" si="1">$B$8*($D$10+$A28)/(1+e*$A28)</f>
        <v>0</v>
      </c>
      <c r="E28" s="5">
        <f t="shared" ref="E28:E48" si="2">$B$8*($D$11)/(1+e*$A28)</f>
        <v>3</v>
      </c>
      <c r="F28" s="28">
        <f t="shared" ref="F28:F48" si="3">k*B28*C28/(1+Ka*B28+Kb*C28+Kc*D28)^2</f>
        <v>7.2644802349116646E-4</v>
      </c>
      <c r="G28" s="21">
        <v>0</v>
      </c>
      <c r="H28" s="22">
        <f t="shared" ref="H28:H48" si="4">(1-alpha*G28)^0.5</f>
        <v>1</v>
      </c>
      <c r="I28" s="23">
        <f t="shared" ref="I28:I48" si="5">$B$8*H28*(1-$A28)/(1+e*$A28)</f>
        <v>1</v>
      </c>
      <c r="J28" s="5">
        <f t="shared" ref="J28:J48" si="6">$B$8*H28*($D$9-$A28)/(1+e*$A28)</f>
        <v>2</v>
      </c>
      <c r="K28" s="5">
        <f t="shared" ref="K28:K48" si="7">$B$8*H28*($D$10+$A28)/(1+e*$A28)</f>
        <v>0</v>
      </c>
      <c r="L28" s="5">
        <f t="shared" ref="L28:L48" si="8">$B$8*H28*($D$11)/(1+e*$A28)</f>
        <v>3</v>
      </c>
      <c r="M28" s="28">
        <f t="shared" ref="M28:M48" si="9">k*I28*J28/(1+Ka*I28+Kb*J28+Kc*K28)^2</f>
        <v>7.2644802349116646E-4</v>
      </c>
      <c r="N28" s="21">
        <v>0</v>
      </c>
      <c r="O28" s="32">
        <f t="shared" ref="O28:O48" si="10">(1-alpha*N28)^0.5</f>
        <v>1</v>
      </c>
      <c r="P28" s="23">
        <f t="shared" ref="P28:P48" si="11">$B$8*O28*(1-$A28)/(1+e*$A28)</f>
        <v>1</v>
      </c>
      <c r="Q28" s="5">
        <f t="shared" ref="Q28:Q48" si="12">$B$8*O28*($D$9-$A28)/(1+e*$A28)</f>
        <v>2</v>
      </c>
      <c r="R28" s="5">
        <f t="shared" ref="R28:R48" si="13">$B$8*O28*($D$10+$A28)/(1+e*$A28)</f>
        <v>0</v>
      </c>
      <c r="S28" s="5">
        <f t="shared" ref="S28:S48" si="14">$B$8*O28*($D$11)/(1+e*$A28)</f>
        <v>3</v>
      </c>
      <c r="T28" s="28">
        <f t="shared" ref="T28:T48" si="15">k*P28*Q28/(1+Ka*P28+Kb*Q28+Kc*R28)^2</f>
        <v>7.2644802349116646E-4</v>
      </c>
      <c r="U28" s="9">
        <v>0</v>
      </c>
      <c r="V28" s="24">
        <f t="shared" ref="V28:V48" si="16">(1-alpha*U28)^0.5</f>
        <v>1</v>
      </c>
      <c r="W28" s="27">
        <f t="shared" ref="W28:W48" si="17">Po*V28</f>
        <v>6</v>
      </c>
    </row>
    <row r="29" spans="1:23" x14ac:dyDescent="0.25">
      <c r="A29" s="25">
        <f>$J$12/20+A28</f>
        <v>4.7500000000000001E-2</v>
      </c>
      <c r="B29" s="23">
        <f t="shared" ref="B29:B48" si="18">$B$8*(1-$A29)/(1+e*$A29)</f>
        <v>0.95250000000000001</v>
      </c>
      <c r="C29" s="5">
        <f t="shared" si="0"/>
        <v>1.9524999999999999</v>
      </c>
      <c r="D29" s="5">
        <f t="shared" si="1"/>
        <v>4.7500000000000001E-2</v>
      </c>
      <c r="E29" s="5">
        <f t="shared" si="2"/>
        <v>3</v>
      </c>
      <c r="F29" s="28">
        <f t="shared" si="3"/>
        <v>6.7447472394445288E-4</v>
      </c>
      <c r="G29" s="21">
        <f t="shared" ref="G29:G48" si="19">G28+$B$8*($A29-$A28)*(1/F29+1/F28)/2</f>
        <v>67.905910326376585</v>
      </c>
      <c r="H29" s="22">
        <f t="shared" si="4"/>
        <v>0.99830090878636446</v>
      </c>
      <c r="I29" s="23">
        <f t="shared" si="5"/>
        <v>0.95088161561901219</v>
      </c>
      <c r="J29" s="5">
        <f t="shared" si="6"/>
        <v>1.9491825244053764</v>
      </c>
      <c r="K29" s="5">
        <f t="shared" si="7"/>
        <v>4.7419293167352314E-2</v>
      </c>
      <c r="L29" s="5">
        <f t="shared" si="8"/>
        <v>2.9949027263590935</v>
      </c>
      <c r="M29" s="28">
        <f t="shared" si="9"/>
        <v>6.7396132884806027E-4</v>
      </c>
      <c r="N29" s="21">
        <f t="shared" ref="N29:N48" si="20">N28+$B$8*($A29-$A28)*(1/M29+1/M28)/2</f>
        <v>67.932733778705824</v>
      </c>
      <c r="O29" s="32">
        <f t="shared" si="10"/>
        <v>0.99830023705850368</v>
      </c>
      <c r="P29" s="23">
        <f t="shared" si="11"/>
        <v>0.95088097579822473</v>
      </c>
      <c r="Q29" s="5">
        <f t="shared" si="12"/>
        <v>1.9491812128567283</v>
      </c>
      <c r="R29" s="5">
        <f t="shared" si="13"/>
        <v>4.7419261260278928E-2</v>
      </c>
      <c r="S29" s="5">
        <f t="shared" si="14"/>
        <v>2.9949007111755108</v>
      </c>
      <c r="T29" s="28">
        <f t="shared" si="15"/>
        <v>6.7396112565022476E-4</v>
      </c>
      <c r="U29" s="9">
        <f t="shared" ref="U29:U48" si="21">U28+$B$8*($A29-$A28)*(1/T29+1/T28)/2</f>
        <v>67.932744403312626</v>
      </c>
      <c r="V29" s="24">
        <f t="shared" si="16"/>
        <v>0.99830023679243629</v>
      </c>
      <c r="W29" s="27">
        <f t="shared" si="17"/>
        <v>5.9898014207546177</v>
      </c>
    </row>
    <row r="30" spans="1:23" x14ac:dyDescent="0.25">
      <c r="A30" s="25">
        <f t="shared" ref="A30:A48" si="22">$J$12/20+A29</f>
        <v>9.5000000000000001E-2</v>
      </c>
      <c r="B30" s="23">
        <f t="shared" si="18"/>
        <v>0.90500000000000003</v>
      </c>
      <c r="C30" s="5">
        <f t="shared" si="0"/>
        <v>1.905</v>
      </c>
      <c r="D30" s="5">
        <f t="shared" si="1"/>
        <v>9.5000000000000001E-2</v>
      </c>
      <c r="E30" s="5">
        <f t="shared" si="2"/>
        <v>3</v>
      </c>
      <c r="F30" s="28">
        <f t="shared" si="3"/>
        <v>6.2429351166646554E-4</v>
      </c>
      <c r="G30" s="21">
        <f t="shared" si="19"/>
        <v>141.16150058086259</v>
      </c>
      <c r="H30" s="22">
        <f t="shared" si="4"/>
        <v>0.9964647133596638</v>
      </c>
      <c r="I30" s="23">
        <f t="shared" si="5"/>
        <v>0.90180056559049582</v>
      </c>
      <c r="J30" s="5">
        <f t="shared" si="6"/>
        <v>1.8982652789501595</v>
      </c>
      <c r="K30" s="5">
        <f t="shared" si="7"/>
        <v>9.4664147769168067E-2</v>
      </c>
      <c r="L30" s="5">
        <f t="shared" si="8"/>
        <v>2.9893941400789914</v>
      </c>
      <c r="M30" s="28">
        <f t="shared" si="9"/>
        <v>6.2330431719341171E-4</v>
      </c>
      <c r="N30" s="21">
        <f t="shared" si="20"/>
        <v>141.27552237362534</v>
      </c>
      <c r="O30" s="32">
        <f t="shared" si="10"/>
        <v>0.99646185269749221</v>
      </c>
      <c r="P30" s="23">
        <f t="shared" si="11"/>
        <v>0.90179797669123052</v>
      </c>
      <c r="Q30" s="5">
        <f t="shared" si="12"/>
        <v>1.8982598293887227</v>
      </c>
      <c r="R30" s="5">
        <f t="shared" si="13"/>
        <v>9.4663876006261763E-2</v>
      </c>
      <c r="S30" s="5">
        <f t="shared" si="14"/>
        <v>2.9893855580924766</v>
      </c>
      <c r="T30" s="28">
        <f t="shared" si="15"/>
        <v>6.233035148764445E-4</v>
      </c>
      <c r="U30" s="9">
        <f t="shared" si="21"/>
        <v>141.27559266954884</v>
      </c>
      <c r="V30" s="24">
        <f t="shared" si="16"/>
        <v>0.99646185093385409</v>
      </c>
      <c r="W30" s="27">
        <f t="shared" si="17"/>
        <v>5.9787711056031245</v>
      </c>
    </row>
    <row r="31" spans="1:23" x14ac:dyDescent="0.25">
      <c r="A31" s="25">
        <f t="shared" si="22"/>
        <v>0.14250000000000002</v>
      </c>
      <c r="B31" s="23">
        <f t="shared" si="18"/>
        <v>0.85749999999999993</v>
      </c>
      <c r="C31" s="5">
        <f t="shared" si="0"/>
        <v>1.8574999999999999</v>
      </c>
      <c r="D31" s="5">
        <f t="shared" si="1"/>
        <v>0.14250000000000002</v>
      </c>
      <c r="E31" s="5">
        <f t="shared" si="2"/>
        <v>3</v>
      </c>
      <c r="F31" s="28">
        <f t="shared" si="3"/>
        <v>5.758963565718273E-4</v>
      </c>
      <c r="G31" s="21">
        <f t="shared" si="19"/>
        <v>220.44456316259416</v>
      </c>
      <c r="H31" s="22">
        <f t="shared" si="4"/>
        <v>0.99447361545788149</v>
      </c>
      <c r="I31" s="23">
        <f t="shared" si="5"/>
        <v>0.85276112525513326</v>
      </c>
      <c r="J31" s="5">
        <f t="shared" si="6"/>
        <v>1.8472347407130147</v>
      </c>
      <c r="K31" s="5">
        <f t="shared" si="7"/>
        <v>0.14171249020274812</v>
      </c>
      <c r="L31" s="5">
        <f t="shared" si="8"/>
        <v>2.9834208463736447</v>
      </c>
      <c r="M31" s="28">
        <f t="shared" si="9"/>
        <v>5.7446911099776489E-4</v>
      </c>
      <c r="N31" s="21">
        <f t="shared" si="20"/>
        <v>220.72141912498165</v>
      </c>
      <c r="O31" s="32">
        <f t="shared" si="10"/>
        <v>0.99446665557159375</v>
      </c>
      <c r="P31" s="23">
        <f t="shared" si="11"/>
        <v>0.85275515715264161</v>
      </c>
      <c r="Q31" s="5">
        <f t="shared" si="12"/>
        <v>1.8472218127242352</v>
      </c>
      <c r="R31" s="5">
        <f t="shared" si="13"/>
        <v>0.14171149841895211</v>
      </c>
      <c r="S31" s="5">
        <f t="shared" si="14"/>
        <v>2.9833999667147815</v>
      </c>
      <c r="T31" s="28">
        <f t="shared" si="15"/>
        <v>5.7446730689954229E-4</v>
      </c>
      <c r="U31" s="9">
        <f t="shared" si="21"/>
        <v>220.72166830261824</v>
      </c>
      <c r="V31" s="24">
        <f t="shared" si="16"/>
        <v>0.9944666493074914</v>
      </c>
      <c r="W31" s="27">
        <f t="shared" si="17"/>
        <v>5.9667998958449484</v>
      </c>
    </row>
    <row r="32" spans="1:23" x14ac:dyDescent="0.25">
      <c r="A32" s="25">
        <f t="shared" si="22"/>
        <v>0.19</v>
      </c>
      <c r="B32" s="23">
        <f t="shared" si="18"/>
        <v>0.81</v>
      </c>
      <c r="C32" s="5">
        <f t="shared" si="0"/>
        <v>1.81</v>
      </c>
      <c r="D32" s="5">
        <f t="shared" si="1"/>
        <v>0.19</v>
      </c>
      <c r="E32" s="5">
        <f t="shared" si="2"/>
        <v>3</v>
      </c>
      <c r="F32" s="28">
        <f t="shared" si="3"/>
        <v>5.2927526506656468E-4</v>
      </c>
      <c r="G32" s="21">
        <f t="shared" si="19"/>
        <v>306.55730339713875</v>
      </c>
      <c r="H32" s="22">
        <f t="shared" si="4"/>
        <v>0.9923064722303</v>
      </c>
      <c r="I32" s="23">
        <f t="shared" si="5"/>
        <v>0.803768242506543</v>
      </c>
      <c r="J32" s="5">
        <f t="shared" si="6"/>
        <v>1.796074714736843</v>
      </c>
      <c r="K32" s="5">
        <f t="shared" si="7"/>
        <v>0.188538229723757</v>
      </c>
      <c r="L32" s="5">
        <f t="shared" si="8"/>
        <v>2.9769194166909001</v>
      </c>
      <c r="M32" s="28">
        <f t="shared" si="9"/>
        <v>5.2744793095183332E-4</v>
      </c>
      <c r="N32" s="21">
        <f t="shared" si="20"/>
        <v>307.09207925724849</v>
      </c>
      <c r="O32" s="32">
        <f t="shared" si="10"/>
        <v>0.9922929990870325</v>
      </c>
      <c r="P32" s="23">
        <f t="shared" si="11"/>
        <v>0.80375732926049637</v>
      </c>
      <c r="Q32" s="5">
        <f t="shared" si="12"/>
        <v>1.7960503283475289</v>
      </c>
      <c r="R32" s="5">
        <f t="shared" si="13"/>
        <v>0.18853566982653619</v>
      </c>
      <c r="S32" s="5">
        <f t="shared" si="14"/>
        <v>2.9768789972610974</v>
      </c>
      <c r="T32" s="28">
        <f t="shared" si="15"/>
        <v>5.2744471438348223E-4</v>
      </c>
      <c r="U32" s="9">
        <f t="shared" si="21"/>
        <v>307.0927328694633</v>
      </c>
      <c r="V32" s="24">
        <f t="shared" si="16"/>
        <v>0.99229298261981413</v>
      </c>
      <c r="W32" s="27">
        <f t="shared" si="17"/>
        <v>5.9537578957188853</v>
      </c>
    </row>
    <row r="33" spans="1:23" x14ac:dyDescent="0.25">
      <c r="A33" s="25">
        <f t="shared" si="22"/>
        <v>0.23749999999999999</v>
      </c>
      <c r="B33" s="23">
        <f t="shared" si="18"/>
        <v>0.76249999999999996</v>
      </c>
      <c r="C33" s="5">
        <f t="shared" si="0"/>
        <v>1.7625</v>
      </c>
      <c r="D33" s="5">
        <f t="shared" si="1"/>
        <v>0.23749999999999999</v>
      </c>
      <c r="E33" s="5">
        <f t="shared" si="2"/>
        <v>3</v>
      </c>
      <c r="F33" s="28">
        <f t="shared" si="3"/>
        <v>4.8442227986329533E-4</v>
      </c>
      <c r="G33" s="21">
        <f t="shared" si="19"/>
        <v>400.4574566414808</v>
      </c>
      <c r="H33" s="22">
        <f t="shared" si="4"/>
        <v>0.98993794106899746</v>
      </c>
      <c r="I33" s="23">
        <f t="shared" si="5"/>
        <v>0.75482768006511047</v>
      </c>
      <c r="J33" s="5">
        <f t="shared" si="6"/>
        <v>1.744765621134108</v>
      </c>
      <c r="K33" s="5">
        <f t="shared" si="7"/>
        <v>0.23511026100388688</v>
      </c>
      <c r="L33" s="5">
        <f t="shared" si="8"/>
        <v>2.9698138232069926</v>
      </c>
      <c r="M33" s="28">
        <f t="shared" si="9"/>
        <v>4.8223310964693106E-4</v>
      </c>
      <c r="N33" s="21">
        <f t="shared" si="20"/>
        <v>401.37026075243557</v>
      </c>
      <c r="O33" s="32">
        <f t="shared" si="10"/>
        <v>0.98991488874669331</v>
      </c>
      <c r="P33" s="23">
        <f t="shared" si="11"/>
        <v>0.75481010266935356</v>
      </c>
      <c r="Q33" s="5">
        <f t="shared" si="12"/>
        <v>1.744724991416047</v>
      </c>
      <c r="R33" s="5">
        <f t="shared" si="13"/>
        <v>0.23510478607733964</v>
      </c>
      <c r="S33" s="5">
        <f t="shared" si="14"/>
        <v>2.9697446662400799</v>
      </c>
      <c r="T33" s="28">
        <f t="shared" si="15"/>
        <v>4.822280603547851E-4</v>
      </c>
      <c r="U33" s="9">
        <f t="shared" si="21"/>
        <v>401.37170464935713</v>
      </c>
      <c r="V33" s="24">
        <f t="shared" si="16"/>
        <v>0.98991485228151421</v>
      </c>
      <c r="W33" s="27">
        <f t="shared" si="17"/>
        <v>5.9394891136890848</v>
      </c>
    </row>
    <row r="34" spans="1:23" x14ac:dyDescent="0.25">
      <c r="A34" s="25">
        <f t="shared" si="22"/>
        <v>0.28499999999999998</v>
      </c>
      <c r="B34" s="23">
        <f t="shared" si="18"/>
        <v>0.71500000000000008</v>
      </c>
      <c r="C34" s="5">
        <f t="shared" si="0"/>
        <v>1.7150000000000001</v>
      </c>
      <c r="D34" s="5">
        <f t="shared" si="1"/>
        <v>0.28499999999999998</v>
      </c>
      <c r="E34" s="5">
        <f t="shared" si="2"/>
        <v>3</v>
      </c>
      <c r="F34" s="28">
        <f t="shared" si="3"/>
        <v>4.4132947979747553E-4</v>
      </c>
      <c r="G34" s="21">
        <f t="shared" si="19"/>
        <v>503.29959841511243</v>
      </c>
      <c r="H34" s="22">
        <f t="shared" si="4"/>
        <v>0.98733733854202255</v>
      </c>
      <c r="I34" s="23">
        <f t="shared" si="5"/>
        <v>0.70594619705754624</v>
      </c>
      <c r="J34" s="5">
        <f t="shared" si="6"/>
        <v>1.6932835355995688</v>
      </c>
      <c r="K34" s="5">
        <f t="shared" si="7"/>
        <v>0.28139114148447641</v>
      </c>
      <c r="L34" s="5">
        <f t="shared" si="8"/>
        <v>2.9620120156260676</v>
      </c>
      <c r="M34" s="28">
        <f t="shared" si="9"/>
        <v>4.3881710942383695E-4</v>
      </c>
      <c r="N34" s="21">
        <f t="shared" si="20"/>
        <v>504.74307660840691</v>
      </c>
      <c r="O34" s="32">
        <f t="shared" si="10"/>
        <v>0.98730078809326371</v>
      </c>
      <c r="P34" s="23">
        <f t="shared" si="11"/>
        <v>0.70592006348668368</v>
      </c>
      <c r="Q34" s="5">
        <f t="shared" si="12"/>
        <v>1.6932208515799474</v>
      </c>
      <c r="R34" s="5">
        <f t="shared" si="13"/>
        <v>0.28138072460658015</v>
      </c>
      <c r="S34" s="5">
        <f t="shared" si="14"/>
        <v>2.961902364279791</v>
      </c>
      <c r="T34" s="28">
        <f t="shared" si="15"/>
        <v>4.3880979573487309E-4</v>
      </c>
      <c r="U34" s="9">
        <f t="shared" si="21"/>
        <v>504.74593826044901</v>
      </c>
      <c r="V34" s="24">
        <f t="shared" si="16"/>
        <v>0.98730071563175603</v>
      </c>
      <c r="W34" s="27">
        <f t="shared" si="17"/>
        <v>5.9238042937905364</v>
      </c>
    </row>
    <row r="35" spans="1:23" x14ac:dyDescent="0.25">
      <c r="A35" s="25">
        <f t="shared" si="22"/>
        <v>0.33249999999999996</v>
      </c>
      <c r="B35" s="23">
        <f t="shared" si="18"/>
        <v>0.66749999999999998</v>
      </c>
      <c r="C35" s="5">
        <f t="shared" si="0"/>
        <v>1.6675</v>
      </c>
      <c r="D35" s="5">
        <f t="shared" si="1"/>
        <v>0.33249999999999996</v>
      </c>
      <c r="E35" s="5">
        <f t="shared" si="2"/>
        <v>3</v>
      </c>
      <c r="F35" s="28">
        <f t="shared" si="3"/>
        <v>3.9998897964468806E-4</v>
      </c>
      <c r="G35" s="21">
        <f t="shared" si="19"/>
        <v>616.4909035768577</v>
      </c>
      <c r="H35" s="22">
        <f t="shared" si="4"/>
        <v>0.98446709179187752</v>
      </c>
      <c r="I35" s="23">
        <f t="shared" si="5"/>
        <v>0.65713178377107828</v>
      </c>
      <c r="J35" s="5">
        <f t="shared" si="6"/>
        <v>1.6415988755629558</v>
      </c>
      <c r="K35" s="5">
        <f t="shared" si="7"/>
        <v>0.32733530802079924</v>
      </c>
      <c r="L35" s="5">
        <f t="shared" si="8"/>
        <v>2.9534012753756325</v>
      </c>
      <c r="M35" s="28">
        <f t="shared" si="9"/>
        <v>3.9719254597611608E-4</v>
      </c>
      <c r="N35" s="21">
        <f t="shared" si="20"/>
        <v>618.66052935527898</v>
      </c>
      <c r="O35" s="32">
        <f t="shared" si="10"/>
        <v>0.98441199379743238</v>
      </c>
      <c r="P35" s="23">
        <f t="shared" si="11"/>
        <v>0.65709500585978609</v>
      </c>
      <c r="Q35" s="5">
        <f t="shared" si="12"/>
        <v>1.6415069996572185</v>
      </c>
      <c r="R35" s="5">
        <f t="shared" si="13"/>
        <v>0.32731698793764624</v>
      </c>
      <c r="S35" s="5">
        <f t="shared" si="14"/>
        <v>2.953235981392297</v>
      </c>
      <c r="T35" s="28">
        <f t="shared" si="15"/>
        <v>3.9718252254175167E-4</v>
      </c>
      <c r="U35" s="9">
        <f t="shared" si="21"/>
        <v>618.66580207628749</v>
      </c>
      <c r="V35" s="24">
        <f t="shared" si="16"/>
        <v>0.98441185989208069</v>
      </c>
      <c r="W35" s="27">
        <f t="shared" si="17"/>
        <v>5.9064711593524839</v>
      </c>
    </row>
    <row r="36" spans="1:23" x14ac:dyDescent="0.25">
      <c r="A36" s="25">
        <f t="shared" si="22"/>
        <v>0.37999999999999995</v>
      </c>
      <c r="B36" s="23">
        <f t="shared" si="18"/>
        <v>0.62000000000000011</v>
      </c>
      <c r="C36" s="5">
        <f t="shared" si="0"/>
        <v>1.62</v>
      </c>
      <c r="D36" s="5">
        <f t="shared" si="1"/>
        <v>0.37999999999999995</v>
      </c>
      <c r="E36" s="5">
        <f t="shared" si="2"/>
        <v>3</v>
      </c>
      <c r="F36" s="28">
        <f t="shared" si="3"/>
        <v>3.6039292993897529E-4</v>
      </c>
      <c r="G36" s="21">
        <f t="shared" si="19"/>
        <v>741.76783334909169</v>
      </c>
      <c r="H36" s="22">
        <f t="shared" si="4"/>
        <v>0.98128059612556562</v>
      </c>
      <c r="I36" s="23">
        <f t="shared" si="5"/>
        <v>0.60839396959785075</v>
      </c>
      <c r="J36" s="5">
        <f t="shared" si="6"/>
        <v>1.5896745657234164</v>
      </c>
      <c r="K36" s="5">
        <f t="shared" si="7"/>
        <v>0.37288662652771487</v>
      </c>
      <c r="L36" s="5">
        <f t="shared" si="8"/>
        <v>2.9438417883766967</v>
      </c>
      <c r="M36" s="28">
        <f t="shared" si="9"/>
        <v>3.5735222004448043E-4</v>
      </c>
      <c r="N36" s="21">
        <f t="shared" si="20"/>
        <v>744.91624583878138</v>
      </c>
      <c r="O36" s="32">
        <f t="shared" si="10"/>
        <v>0.98120038101707896</v>
      </c>
      <c r="P36" s="23">
        <f t="shared" si="11"/>
        <v>0.60834423623058909</v>
      </c>
      <c r="Q36" s="5">
        <f t="shared" si="12"/>
        <v>1.5895446172476679</v>
      </c>
      <c r="R36" s="5">
        <f t="shared" si="13"/>
        <v>0.37285614478648993</v>
      </c>
      <c r="S36" s="5">
        <f t="shared" si="14"/>
        <v>2.9436011430512368</v>
      </c>
      <c r="T36" s="28">
        <f t="shared" si="15"/>
        <v>3.5733902506847321E-4</v>
      </c>
      <c r="U36" s="9">
        <f t="shared" si="21"/>
        <v>744.92548167589325</v>
      </c>
      <c r="V36" s="24">
        <f t="shared" si="16"/>
        <v>0.98120014569719938</v>
      </c>
      <c r="W36" s="27">
        <f t="shared" si="17"/>
        <v>5.887200874183196</v>
      </c>
    </row>
    <row r="37" spans="1:23" x14ac:dyDescent="0.25">
      <c r="A37" s="25">
        <f t="shared" si="22"/>
        <v>0.42749999999999994</v>
      </c>
      <c r="B37" s="23">
        <f t="shared" si="18"/>
        <v>0.57250000000000001</v>
      </c>
      <c r="C37" s="5">
        <f t="shared" si="0"/>
        <v>1.5725</v>
      </c>
      <c r="D37" s="5">
        <f t="shared" si="1"/>
        <v>0.42749999999999994</v>
      </c>
      <c r="E37" s="5">
        <f t="shared" si="2"/>
        <v>3</v>
      </c>
      <c r="F37" s="28">
        <f t="shared" si="3"/>
        <v>3.225335167922036E-4</v>
      </c>
      <c r="G37" s="21">
        <f t="shared" si="19"/>
        <v>881.30388527513014</v>
      </c>
      <c r="H37" s="22">
        <f t="shared" si="4"/>
        <v>0.97771918552120241</v>
      </c>
      <c r="I37" s="23">
        <f t="shared" si="5"/>
        <v>0.55974423371088844</v>
      </c>
      <c r="J37" s="5">
        <f t="shared" si="6"/>
        <v>1.5374634192320908</v>
      </c>
      <c r="K37" s="5">
        <f t="shared" si="7"/>
        <v>0.41797495181031397</v>
      </c>
      <c r="L37" s="5">
        <f t="shared" si="8"/>
        <v>2.9331575565636072</v>
      </c>
      <c r="M37" s="28">
        <f t="shared" si="9"/>
        <v>3.1928916072559109E-4</v>
      </c>
      <c r="N37" s="21">
        <f t="shared" si="20"/>
        <v>885.76126986081908</v>
      </c>
      <c r="O37" s="32">
        <f t="shared" si="10"/>
        <v>0.97760520482808344</v>
      </c>
      <c r="P37" s="23">
        <f t="shared" si="11"/>
        <v>0.55967897976407777</v>
      </c>
      <c r="Q37" s="5">
        <f t="shared" si="12"/>
        <v>1.5372841845921612</v>
      </c>
      <c r="R37" s="5">
        <f t="shared" si="13"/>
        <v>0.41792622506400562</v>
      </c>
      <c r="S37" s="5">
        <f t="shared" si="14"/>
        <v>2.9328156144842503</v>
      </c>
      <c r="T37" s="28">
        <f t="shared" si="15"/>
        <v>3.192723125199343E-4</v>
      </c>
      <c r="U37" s="9">
        <f t="shared" si="21"/>
        <v>885.77688510585153</v>
      </c>
      <c r="V37" s="24">
        <f t="shared" si="16"/>
        <v>0.97760480550409912</v>
      </c>
      <c r="W37" s="27">
        <f t="shared" si="17"/>
        <v>5.8656288330245943</v>
      </c>
    </row>
    <row r="38" spans="1:23" x14ac:dyDescent="0.25">
      <c r="A38" s="25">
        <f t="shared" si="22"/>
        <v>0.47499999999999992</v>
      </c>
      <c r="B38" s="23">
        <f t="shared" si="18"/>
        <v>0.52500000000000013</v>
      </c>
      <c r="C38" s="5">
        <f t="shared" si="0"/>
        <v>1.5250000000000001</v>
      </c>
      <c r="D38" s="5">
        <f t="shared" si="1"/>
        <v>0.47499999999999992</v>
      </c>
      <c r="E38" s="5">
        <f t="shared" si="2"/>
        <v>3</v>
      </c>
      <c r="F38" s="28">
        <f t="shared" si="3"/>
        <v>2.864029617144565E-4</v>
      </c>
      <c r="G38" s="21">
        <f t="shared" si="19"/>
        <v>1037.8647634178876</v>
      </c>
      <c r="H38" s="22">
        <f t="shared" si="4"/>
        <v>0.97370773943165589</v>
      </c>
      <c r="I38" s="23">
        <f t="shared" si="5"/>
        <v>0.51119656320161944</v>
      </c>
      <c r="J38" s="5">
        <f t="shared" si="6"/>
        <v>1.4849043026332753</v>
      </c>
      <c r="K38" s="5">
        <f t="shared" si="7"/>
        <v>0.46251117623003646</v>
      </c>
      <c r="L38" s="5">
        <f t="shared" si="8"/>
        <v>2.9211232182949676</v>
      </c>
      <c r="M38" s="28">
        <f t="shared" si="9"/>
        <v>2.8299668585068775E-4</v>
      </c>
      <c r="N38" s="21">
        <f t="shared" si="20"/>
        <v>1044.0684987061727</v>
      </c>
      <c r="O38" s="32">
        <f t="shared" si="10"/>
        <v>0.97354844515549988</v>
      </c>
      <c r="P38" s="23">
        <f t="shared" si="11"/>
        <v>0.51111293370663757</v>
      </c>
      <c r="Q38" s="5">
        <f t="shared" si="12"/>
        <v>1.4846613788621374</v>
      </c>
      <c r="R38" s="5">
        <f t="shared" si="13"/>
        <v>0.46243551144886236</v>
      </c>
      <c r="S38" s="5">
        <f t="shared" si="14"/>
        <v>2.9206453354664994</v>
      </c>
      <c r="T38" s="28">
        <f t="shared" si="15"/>
        <v>2.8297567850152122E-4</v>
      </c>
      <c r="U38" s="9">
        <f t="shared" si="21"/>
        <v>1044.0942694767159</v>
      </c>
      <c r="V38" s="24">
        <f t="shared" si="16"/>
        <v>0.9735477833810543</v>
      </c>
      <c r="W38" s="27">
        <f t="shared" si="17"/>
        <v>5.841286700286326</v>
      </c>
    </row>
    <row r="39" spans="1:23" x14ac:dyDescent="0.25">
      <c r="A39" s="25">
        <f t="shared" si="22"/>
        <v>0.52249999999999996</v>
      </c>
      <c r="B39" s="23">
        <f t="shared" si="18"/>
        <v>0.47750000000000004</v>
      </c>
      <c r="C39" s="5">
        <f t="shared" si="0"/>
        <v>1.4775</v>
      </c>
      <c r="D39" s="5">
        <f t="shared" si="1"/>
        <v>0.52249999999999996</v>
      </c>
      <c r="E39" s="5">
        <f t="shared" si="2"/>
        <v>3</v>
      </c>
      <c r="F39" s="28">
        <f t="shared" si="3"/>
        <v>2.5199352143544663E-4</v>
      </c>
      <c r="G39" s="21">
        <f t="shared" si="19"/>
        <v>1215.0383382686448</v>
      </c>
      <c r="H39" s="22">
        <f t="shared" si="4"/>
        <v>0.96914812236652847</v>
      </c>
      <c r="I39" s="23">
        <f t="shared" si="5"/>
        <v>0.46276822843001736</v>
      </c>
      <c r="J39" s="5">
        <f t="shared" si="6"/>
        <v>1.4319163507965458</v>
      </c>
      <c r="K39" s="5">
        <f t="shared" si="7"/>
        <v>0.50637989393651106</v>
      </c>
      <c r="L39" s="5">
        <f t="shared" si="8"/>
        <v>2.9074443670995853</v>
      </c>
      <c r="M39" s="28">
        <f t="shared" si="9"/>
        <v>2.4846848814084953E-4</v>
      </c>
      <c r="N39" s="21">
        <f t="shared" si="20"/>
        <v>1223.5773046816366</v>
      </c>
      <c r="O39" s="32">
        <f t="shared" si="10"/>
        <v>0.96892782742881223</v>
      </c>
      <c r="P39" s="23">
        <f t="shared" si="11"/>
        <v>0.46266303759725785</v>
      </c>
      <c r="Q39" s="5">
        <f t="shared" si="12"/>
        <v>1.43159086502607</v>
      </c>
      <c r="R39" s="5">
        <f t="shared" si="13"/>
        <v>0.50626478983155432</v>
      </c>
      <c r="S39" s="5">
        <f t="shared" si="14"/>
        <v>2.9067834822864365</v>
      </c>
      <c r="T39" s="28">
        <f t="shared" si="15"/>
        <v>2.4844278597156271E-4</v>
      </c>
      <c r="U39" s="9">
        <f t="shared" si="21"/>
        <v>1223.6191943068379</v>
      </c>
      <c r="V39" s="24">
        <f t="shared" si="16"/>
        <v>0.96892674660402378</v>
      </c>
      <c r="W39" s="27">
        <f t="shared" si="17"/>
        <v>5.8135604796241429</v>
      </c>
    </row>
    <row r="40" spans="1:23" x14ac:dyDescent="0.25">
      <c r="A40" s="25">
        <f t="shared" si="22"/>
        <v>0.56999999999999995</v>
      </c>
      <c r="B40" s="23">
        <f t="shared" si="18"/>
        <v>0.43000000000000005</v>
      </c>
      <c r="C40" s="5">
        <f t="shared" si="0"/>
        <v>1.4300000000000002</v>
      </c>
      <c r="D40" s="5">
        <f t="shared" si="1"/>
        <v>0.56999999999999995</v>
      </c>
      <c r="E40" s="5">
        <f t="shared" si="2"/>
        <v>3</v>
      </c>
      <c r="F40" s="28">
        <f t="shared" si="3"/>
        <v>2.1929748772694311E-4</v>
      </c>
      <c r="G40" s="21">
        <f t="shared" si="19"/>
        <v>1417.5871672918283</v>
      </c>
      <c r="H40" s="22">
        <f t="shared" si="4"/>
        <v>0.96390904220025264</v>
      </c>
      <c r="I40" s="23">
        <f t="shared" si="5"/>
        <v>0.41448088814610867</v>
      </c>
      <c r="J40" s="5">
        <f t="shared" si="6"/>
        <v>1.3783899303463614</v>
      </c>
      <c r="K40" s="5">
        <f t="shared" si="7"/>
        <v>0.54942815405414391</v>
      </c>
      <c r="L40" s="5">
        <f t="shared" si="8"/>
        <v>2.8917271266007578</v>
      </c>
      <c r="M40" s="28">
        <f t="shared" si="9"/>
        <v>2.1569876153204625E-4</v>
      </c>
      <c r="N40" s="21">
        <f t="shared" si="20"/>
        <v>1429.2701281392133</v>
      </c>
      <c r="O40" s="32">
        <f t="shared" si="10"/>
        <v>0.9636059846187337</v>
      </c>
      <c r="P40" s="23">
        <f t="shared" si="11"/>
        <v>0.41435057338605552</v>
      </c>
      <c r="Q40" s="5">
        <f t="shared" si="12"/>
        <v>1.3779565580047894</v>
      </c>
      <c r="R40" s="5">
        <f t="shared" si="13"/>
        <v>0.54925541123267818</v>
      </c>
      <c r="S40" s="5">
        <f t="shared" si="14"/>
        <v>2.8908179538562013</v>
      </c>
      <c r="T40" s="28">
        <f t="shared" si="15"/>
        <v>2.156677918980337E-4</v>
      </c>
      <c r="U40" s="9">
        <f t="shared" si="21"/>
        <v>1429.337717653945</v>
      </c>
      <c r="V40" s="24">
        <f t="shared" si="16"/>
        <v>0.96360423106029525</v>
      </c>
      <c r="W40" s="27">
        <f t="shared" si="17"/>
        <v>5.781625386361771</v>
      </c>
    </row>
    <row r="41" spans="1:23" x14ac:dyDescent="0.25">
      <c r="A41" s="25">
        <f t="shared" si="22"/>
        <v>0.61749999999999994</v>
      </c>
      <c r="B41" s="23">
        <f t="shared" si="18"/>
        <v>0.38250000000000006</v>
      </c>
      <c r="C41" s="5">
        <f t="shared" si="0"/>
        <v>1.3825000000000001</v>
      </c>
      <c r="D41" s="5">
        <f t="shared" si="1"/>
        <v>0.61749999999999994</v>
      </c>
      <c r="E41" s="5">
        <f t="shared" si="2"/>
        <v>3</v>
      </c>
      <c r="F41" s="28">
        <f t="shared" si="3"/>
        <v>1.8830718722620605E-4</v>
      </c>
      <c r="G41" s="21">
        <f t="shared" si="19"/>
        <v>1652.0112458779554</v>
      </c>
      <c r="H41" s="22">
        <f t="shared" si="4"/>
        <v>0.95780970850482727</v>
      </c>
      <c r="I41" s="23">
        <f t="shared" si="5"/>
        <v>0.3663622135030965</v>
      </c>
      <c r="J41" s="5">
        <f t="shared" si="6"/>
        <v>1.3241719220079238</v>
      </c>
      <c r="K41" s="5">
        <f t="shared" si="7"/>
        <v>0.59144749500173077</v>
      </c>
      <c r="L41" s="5">
        <f t="shared" si="8"/>
        <v>2.8734291255144817</v>
      </c>
      <c r="M41" s="28">
        <f t="shared" si="9"/>
        <v>1.8468239246501234E-4</v>
      </c>
      <c r="N41" s="21">
        <f t="shared" si="20"/>
        <v>1667.9765469996755</v>
      </c>
      <c r="O41" s="32">
        <f t="shared" si="10"/>
        <v>0.95739290401068677</v>
      </c>
      <c r="P41" s="23">
        <f t="shared" si="11"/>
        <v>0.36620278578408777</v>
      </c>
      <c r="Q41" s="5">
        <f t="shared" si="12"/>
        <v>1.3235956897947745</v>
      </c>
      <c r="R41" s="5">
        <f t="shared" si="13"/>
        <v>0.59119011822659906</v>
      </c>
      <c r="S41" s="5">
        <f t="shared" si="14"/>
        <v>2.8721787120320603</v>
      </c>
      <c r="T41" s="28">
        <f t="shared" si="15"/>
        <v>1.8464553615137475E-4</v>
      </c>
      <c r="U41" s="9">
        <f t="shared" si="21"/>
        <v>1668.0856169172221</v>
      </c>
      <c r="V41" s="24">
        <f t="shared" si="16"/>
        <v>0.95739005590936599</v>
      </c>
      <c r="W41" s="27">
        <f t="shared" si="17"/>
        <v>5.7443403354561955</v>
      </c>
    </row>
    <row r="42" spans="1:23" x14ac:dyDescent="0.25">
      <c r="A42" s="25">
        <f t="shared" si="22"/>
        <v>0.66499999999999992</v>
      </c>
      <c r="B42" s="23">
        <f t="shared" si="18"/>
        <v>0.33500000000000008</v>
      </c>
      <c r="C42" s="5">
        <f t="shared" si="0"/>
        <v>1.335</v>
      </c>
      <c r="D42" s="5">
        <f t="shared" si="1"/>
        <v>0.66499999999999992</v>
      </c>
      <c r="E42" s="5">
        <f t="shared" si="2"/>
        <v>3</v>
      </c>
      <c r="F42" s="28">
        <f t="shared" si="3"/>
        <v>1.590149812604223E-4</v>
      </c>
      <c r="G42" s="21">
        <f t="shared" si="19"/>
        <v>1927.4919466845283</v>
      </c>
      <c r="H42" s="22">
        <f t="shared" si="4"/>
        <v>0.95059213265510123</v>
      </c>
      <c r="I42" s="23">
        <f t="shared" si="5"/>
        <v>0.31844836443945901</v>
      </c>
      <c r="J42" s="5">
        <f t="shared" si="6"/>
        <v>1.2690404970945601</v>
      </c>
      <c r="K42" s="5">
        <f t="shared" si="7"/>
        <v>0.63214376821564222</v>
      </c>
      <c r="L42" s="5">
        <f t="shared" si="8"/>
        <v>2.8517763979653035</v>
      </c>
      <c r="M42" s="28">
        <f t="shared" si="9"/>
        <v>1.5541526100435799E-4</v>
      </c>
      <c r="N42" s="21">
        <f t="shared" si="20"/>
        <v>1949.3920996367428</v>
      </c>
      <c r="O42" s="32">
        <f t="shared" si="10"/>
        <v>0.95001599724329011</v>
      </c>
      <c r="P42" s="23">
        <f t="shared" si="11"/>
        <v>0.31825535907650226</v>
      </c>
      <c r="Q42" s="5">
        <f t="shared" si="12"/>
        <v>1.2682713563197923</v>
      </c>
      <c r="R42" s="5">
        <f t="shared" si="13"/>
        <v>0.63176063816678785</v>
      </c>
      <c r="S42" s="5">
        <f t="shared" si="14"/>
        <v>2.8500479917298702</v>
      </c>
      <c r="T42" s="28">
        <f t="shared" si="15"/>
        <v>1.5537183899885576E-4</v>
      </c>
      <c r="U42" s="9">
        <f t="shared" si="21"/>
        <v>1949.5695465193287</v>
      </c>
      <c r="V42" s="24">
        <f t="shared" si="16"/>
        <v>0.95001132765564089</v>
      </c>
      <c r="W42" s="27">
        <f t="shared" si="17"/>
        <v>5.7000679659338456</v>
      </c>
    </row>
    <row r="43" spans="1:23" x14ac:dyDescent="0.25">
      <c r="A43" s="25">
        <f t="shared" si="22"/>
        <v>0.71249999999999991</v>
      </c>
      <c r="B43" s="23">
        <f t="shared" si="18"/>
        <v>0.28750000000000009</v>
      </c>
      <c r="C43" s="5">
        <f t="shared" si="0"/>
        <v>1.2875000000000001</v>
      </c>
      <c r="D43" s="5">
        <f t="shared" si="1"/>
        <v>0.71249999999999991</v>
      </c>
      <c r="E43" s="5">
        <f t="shared" si="2"/>
        <v>3</v>
      </c>
      <c r="F43" s="28">
        <f t="shared" si="3"/>
        <v>1.3141326567213608E-4</v>
      </c>
      <c r="G43" s="21">
        <f t="shared" si="19"/>
        <v>2257.576511888416</v>
      </c>
      <c r="H43" s="22">
        <f t="shared" si="4"/>
        <v>0.94187110286152165</v>
      </c>
      <c r="I43" s="23">
        <f t="shared" si="5"/>
        <v>0.27078794207268758</v>
      </c>
      <c r="J43" s="5">
        <f t="shared" si="6"/>
        <v>1.2126590449342092</v>
      </c>
      <c r="K43" s="5">
        <f t="shared" si="7"/>
        <v>0.67108316078883412</v>
      </c>
      <c r="L43" s="5">
        <f t="shared" si="8"/>
        <v>2.8256133085845647</v>
      </c>
      <c r="M43" s="28">
        <f t="shared" si="9"/>
        <v>1.2789473794231194E-4</v>
      </c>
      <c r="N43" s="21">
        <f t="shared" si="20"/>
        <v>2287.9080820656845</v>
      </c>
      <c r="O43" s="32">
        <f t="shared" si="10"/>
        <v>0.94106567034225397</v>
      </c>
      <c r="P43" s="23">
        <f t="shared" si="11"/>
        <v>0.27055638022339812</v>
      </c>
      <c r="Q43" s="5">
        <f t="shared" si="12"/>
        <v>1.2116220505656521</v>
      </c>
      <c r="R43" s="5">
        <f t="shared" si="13"/>
        <v>0.67050929011885585</v>
      </c>
      <c r="S43" s="5">
        <f t="shared" si="14"/>
        <v>2.8231970110267621</v>
      </c>
      <c r="T43" s="28">
        <f t="shared" si="15"/>
        <v>1.2784399227505763E-4</v>
      </c>
      <c r="U43" s="9">
        <f t="shared" si="21"/>
        <v>2288.2019473180389</v>
      </c>
      <c r="V43" s="24">
        <f t="shared" si="16"/>
        <v>0.94105786359505972</v>
      </c>
      <c r="W43" s="27">
        <f t="shared" si="17"/>
        <v>5.6463471815703583</v>
      </c>
    </row>
    <row r="44" spans="1:23" x14ac:dyDescent="0.25">
      <c r="A44" s="25">
        <f t="shared" si="22"/>
        <v>0.7599999999999999</v>
      </c>
      <c r="B44" s="23">
        <f t="shared" si="18"/>
        <v>0.2400000000000001</v>
      </c>
      <c r="C44" s="5">
        <f t="shared" si="0"/>
        <v>1.2400000000000002</v>
      </c>
      <c r="D44" s="5">
        <f t="shared" si="1"/>
        <v>0.7599999999999999</v>
      </c>
      <c r="E44" s="5">
        <f t="shared" si="2"/>
        <v>3</v>
      </c>
      <c r="F44" s="28">
        <f t="shared" si="3"/>
        <v>1.0549447064566863E-4</v>
      </c>
      <c r="G44" s="21">
        <f t="shared" si="19"/>
        <v>2663.4343632919454</v>
      </c>
      <c r="H44" s="22">
        <f t="shared" si="4"/>
        <v>0.93103613347463732</v>
      </c>
      <c r="I44" s="23">
        <f t="shared" si="5"/>
        <v>0.22344867203391305</v>
      </c>
      <c r="J44" s="5">
        <f t="shared" si="6"/>
        <v>1.1544848055085504</v>
      </c>
      <c r="K44" s="5">
        <f t="shared" si="7"/>
        <v>0.70758746144072426</v>
      </c>
      <c r="L44" s="5">
        <f t="shared" si="8"/>
        <v>2.793108400423912</v>
      </c>
      <c r="M44" s="28">
        <f t="shared" si="9"/>
        <v>1.0212055597834967E-4</v>
      </c>
      <c r="N44" s="21">
        <f t="shared" si="20"/>
        <v>2706.175928807339</v>
      </c>
      <c r="O44" s="32">
        <f t="shared" si="10"/>
        <v>0.9298877370734776</v>
      </c>
      <c r="P44" s="23">
        <f t="shared" si="11"/>
        <v>0.22317305689763473</v>
      </c>
      <c r="Q44" s="5">
        <f t="shared" si="12"/>
        <v>1.1530607939711124</v>
      </c>
      <c r="R44" s="5">
        <f t="shared" si="13"/>
        <v>0.70671468017584294</v>
      </c>
      <c r="S44" s="5">
        <f t="shared" si="14"/>
        <v>2.7896632112204327</v>
      </c>
      <c r="T44" s="28">
        <f t="shared" si="15"/>
        <v>1.0206161952083211E-4</v>
      </c>
      <c r="U44" s="9">
        <f t="shared" si="21"/>
        <v>2706.6778033617848</v>
      </c>
      <c r="V44" s="24">
        <f t="shared" si="16"/>
        <v>0.92987424409535657</v>
      </c>
      <c r="W44" s="27">
        <f t="shared" si="17"/>
        <v>5.5792454645721392</v>
      </c>
    </row>
    <row r="45" spans="1:23" x14ac:dyDescent="0.25">
      <c r="A45" s="25">
        <f t="shared" si="22"/>
        <v>0.80749999999999988</v>
      </c>
      <c r="B45" s="23">
        <f t="shared" si="18"/>
        <v>0.19250000000000012</v>
      </c>
      <c r="C45" s="5">
        <f t="shared" si="0"/>
        <v>1.1925000000000001</v>
      </c>
      <c r="D45" s="5">
        <f t="shared" si="1"/>
        <v>0.80749999999999988</v>
      </c>
      <c r="E45" s="5">
        <f t="shared" si="2"/>
        <v>3</v>
      </c>
      <c r="F45" s="28">
        <f t="shared" si="3"/>
        <v>8.1251060534519046E-5</v>
      </c>
      <c r="G45" s="21">
        <f t="shared" si="19"/>
        <v>3180.8685229377161</v>
      </c>
      <c r="H45" s="22">
        <f t="shared" si="4"/>
        <v>0.91703684432694099</v>
      </c>
      <c r="I45" s="23">
        <f t="shared" si="5"/>
        <v>0.17652959253293624</v>
      </c>
      <c r="J45" s="5">
        <f t="shared" si="6"/>
        <v>1.0935664368598772</v>
      </c>
      <c r="K45" s="5">
        <f t="shared" si="7"/>
        <v>0.74050725179400478</v>
      </c>
      <c r="L45" s="5">
        <f t="shared" si="8"/>
        <v>2.7511105329808228</v>
      </c>
      <c r="M45" s="28">
        <f t="shared" si="9"/>
        <v>7.8096459170845544E-5</v>
      </c>
      <c r="N45" s="21">
        <f t="shared" si="20"/>
        <v>3242.8552873303556</v>
      </c>
      <c r="O45" s="32">
        <f t="shared" si="10"/>
        <v>0.9153454187537523</v>
      </c>
      <c r="P45" s="23">
        <f t="shared" si="11"/>
        <v>0.17620399311009743</v>
      </c>
      <c r="Q45" s="5">
        <f t="shared" si="12"/>
        <v>1.0915494118638498</v>
      </c>
      <c r="R45" s="5">
        <f t="shared" si="13"/>
        <v>0.73914142564365493</v>
      </c>
      <c r="S45" s="5">
        <f t="shared" si="14"/>
        <v>2.7460362562612568</v>
      </c>
      <c r="T45" s="28">
        <f t="shared" si="15"/>
        <v>7.8028300178099085E-5</v>
      </c>
      <c r="U45" s="9">
        <f t="shared" si="21"/>
        <v>3243.7571066532764</v>
      </c>
      <c r="V45" s="24">
        <f t="shared" si="16"/>
        <v>0.91532078784835658</v>
      </c>
      <c r="W45" s="27">
        <f t="shared" si="17"/>
        <v>5.4919247270901392</v>
      </c>
    </row>
    <row r="46" spans="1:23" x14ac:dyDescent="0.25">
      <c r="A46" s="25">
        <f t="shared" si="22"/>
        <v>0.85499999999999987</v>
      </c>
      <c r="B46" s="23">
        <f t="shared" si="18"/>
        <v>0.14500000000000013</v>
      </c>
      <c r="C46" s="5">
        <f t="shared" si="0"/>
        <v>1.145</v>
      </c>
      <c r="D46" s="5">
        <f t="shared" si="1"/>
        <v>0.85499999999999987</v>
      </c>
      <c r="E46" s="5">
        <f t="shared" si="2"/>
        <v>3</v>
      </c>
      <c r="F46" s="28">
        <f t="shared" si="3"/>
        <v>5.8675533689742657E-5</v>
      </c>
      <c r="G46" s="21">
        <f t="shared" si="19"/>
        <v>3877.9407676573742</v>
      </c>
      <c r="H46" s="22">
        <f t="shared" si="4"/>
        <v>0.89783236832781388</v>
      </c>
      <c r="I46" s="23">
        <f t="shared" si="5"/>
        <v>0.13018569340753314</v>
      </c>
      <c r="J46" s="5">
        <f t="shared" si="6"/>
        <v>1.0280180617353469</v>
      </c>
      <c r="K46" s="5">
        <f t="shared" si="7"/>
        <v>0.76764667492028071</v>
      </c>
      <c r="L46" s="5">
        <f t="shared" si="8"/>
        <v>2.6934971049834417</v>
      </c>
      <c r="M46" s="28">
        <f t="shared" si="9"/>
        <v>5.5833667169698033E-5</v>
      </c>
      <c r="N46" s="21">
        <f t="shared" si="20"/>
        <v>3972.3369769616729</v>
      </c>
      <c r="O46" s="32">
        <f t="shared" si="10"/>
        <v>0.8952000620821674</v>
      </c>
      <c r="P46" s="23">
        <f t="shared" si="11"/>
        <v>0.12980400900191438</v>
      </c>
      <c r="Q46" s="5">
        <f t="shared" si="12"/>
        <v>1.0250040710840818</v>
      </c>
      <c r="R46" s="5">
        <f t="shared" si="13"/>
        <v>0.76539605308025305</v>
      </c>
      <c r="S46" s="5">
        <f t="shared" si="14"/>
        <v>2.6856001862465022</v>
      </c>
      <c r="T46" s="28">
        <f t="shared" si="15"/>
        <v>5.575495478823452E-5</v>
      </c>
      <c r="U46" s="9">
        <f t="shared" si="21"/>
        <v>3974.1049616929395</v>
      </c>
      <c r="V46" s="24">
        <f t="shared" si="16"/>
        <v>0.89515068670886522</v>
      </c>
      <c r="W46" s="27">
        <f t="shared" si="17"/>
        <v>5.3709041202531917</v>
      </c>
    </row>
    <row r="47" spans="1:23" x14ac:dyDescent="0.25">
      <c r="A47" s="25">
        <f t="shared" si="22"/>
        <v>0.90249999999999986</v>
      </c>
      <c r="B47" s="23">
        <f t="shared" si="18"/>
        <v>9.7500000000000142E-2</v>
      </c>
      <c r="C47" s="5">
        <f t="shared" si="0"/>
        <v>1.0975000000000001</v>
      </c>
      <c r="D47" s="5">
        <f t="shared" si="1"/>
        <v>0.90249999999999986</v>
      </c>
      <c r="E47" s="5">
        <f t="shared" si="2"/>
        <v>3</v>
      </c>
      <c r="F47" s="28">
        <f t="shared" si="3"/>
        <v>3.7760422289298051E-5</v>
      </c>
      <c r="G47" s="21">
        <f t="shared" si="19"/>
        <v>4911.6745590203391</v>
      </c>
      <c r="H47" s="22">
        <f t="shared" si="4"/>
        <v>0.86857139720864807</v>
      </c>
      <c r="I47" s="23">
        <f t="shared" si="5"/>
        <v>8.4685711227843311E-2</v>
      </c>
      <c r="J47" s="5">
        <f t="shared" si="6"/>
        <v>0.95325710843649136</v>
      </c>
      <c r="K47" s="5">
        <f t="shared" si="7"/>
        <v>0.78388568598080477</v>
      </c>
      <c r="L47" s="5">
        <f t="shared" si="8"/>
        <v>2.6057141916259443</v>
      </c>
      <c r="M47" s="28">
        <f t="shared" si="9"/>
        <v>3.5359281724283047E-5</v>
      </c>
      <c r="N47" s="21">
        <f t="shared" si="20"/>
        <v>5069.3841077775514</v>
      </c>
      <c r="O47" s="32">
        <f t="shared" si="10"/>
        <v>0.8640201355356959</v>
      </c>
      <c r="P47" s="23">
        <f t="shared" si="11"/>
        <v>8.4241963214730473E-2</v>
      </c>
      <c r="Q47" s="5">
        <f t="shared" si="12"/>
        <v>0.94826209875042633</v>
      </c>
      <c r="R47" s="5">
        <f t="shared" si="13"/>
        <v>0.77977817232096547</v>
      </c>
      <c r="S47" s="5">
        <f t="shared" si="14"/>
        <v>2.5920604066070876</v>
      </c>
      <c r="T47" s="28">
        <f t="shared" si="15"/>
        <v>3.5267863269590076E-5</v>
      </c>
      <c r="U47" s="9">
        <f t="shared" si="21"/>
        <v>5073.4936765998691</v>
      </c>
      <c r="V47" s="24">
        <f t="shared" si="16"/>
        <v>0.86390121898861016</v>
      </c>
      <c r="W47" s="27">
        <f t="shared" si="17"/>
        <v>5.183407313931661</v>
      </c>
    </row>
    <row r="48" spans="1:23" x14ac:dyDescent="0.25">
      <c r="A48" s="25">
        <f t="shared" si="22"/>
        <v>0.94999999999999984</v>
      </c>
      <c r="B48" s="23">
        <f t="shared" si="18"/>
        <v>5.0000000000000155E-2</v>
      </c>
      <c r="C48" s="5">
        <f t="shared" si="0"/>
        <v>1.0500000000000003</v>
      </c>
      <c r="D48" s="5">
        <f t="shared" si="1"/>
        <v>0.94999999999999984</v>
      </c>
      <c r="E48" s="5">
        <f t="shared" si="2"/>
        <v>3</v>
      </c>
      <c r="F48" s="28">
        <f t="shared" si="3"/>
        <v>1.8498292168358532E-5</v>
      </c>
      <c r="G48" s="21">
        <f t="shared" si="19"/>
        <v>6824.5422901197317</v>
      </c>
      <c r="H48" s="22">
        <f t="shared" si="4"/>
        <v>0.8116482523199402</v>
      </c>
      <c r="I48" s="23">
        <f t="shared" si="5"/>
        <v>4.0582412615997134E-2</v>
      </c>
      <c r="J48" s="5">
        <f t="shared" si="6"/>
        <v>0.85223066493593747</v>
      </c>
      <c r="K48" s="5">
        <f t="shared" si="7"/>
        <v>0.77106583970394305</v>
      </c>
      <c r="L48" s="5">
        <f t="shared" si="8"/>
        <v>2.4349447569598208</v>
      </c>
      <c r="M48" s="28">
        <f t="shared" si="9"/>
        <v>1.6740916846628673E-5</v>
      </c>
      <c r="N48" s="21">
        <f t="shared" si="20"/>
        <v>7159.7404139458977</v>
      </c>
      <c r="O48" s="32">
        <f t="shared" si="10"/>
        <v>0.80125712433818974</v>
      </c>
      <c r="P48" s="23">
        <f t="shared" si="11"/>
        <v>4.0062856216909609E-2</v>
      </c>
      <c r="Q48" s="5">
        <f t="shared" si="12"/>
        <v>0.84131998055509949</v>
      </c>
      <c r="R48" s="5">
        <f t="shared" si="13"/>
        <v>0.7611942681212801</v>
      </c>
      <c r="S48" s="5">
        <f t="shared" si="14"/>
        <v>2.4037713730145693</v>
      </c>
      <c r="T48" s="28">
        <f t="shared" si="15"/>
        <v>1.6629241668777637E-5</v>
      </c>
      <c r="U48" s="9">
        <f t="shared" si="21"/>
        <v>7175.1183198572962</v>
      </c>
      <c r="V48" s="24">
        <f t="shared" si="16"/>
        <v>0.80077717500384282</v>
      </c>
      <c r="W48" s="27">
        <f t="shared" si="17"/>
        <v>4.8046630500230574</v>
      </c>
    </row>
  </sheetData>
  <sheetProtection algorithmName="SHA-512" hashValue="HymjmSLB4zQky/oNb67J9cdQN/1FIvu1hekwQ/GGA8OVuAKce/RnNzkBzXO7Xz+jIY7enwV+/7qA4fpmcgLiWQ==" saltValue="JJHRGMCTwtRJuYHQpidNjQ==" spinCount="100000" sheet="1" objects="1" scenarios="1"/>
  <mergeCells count="4">
    <mergeCell ref="B2:C2"/>
    <mergeCell ref="G7:J7"/>
    <mergeCell ref="G8:J8"/>
    <mergeCell ref="G9:J9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L4"/>
  <sheetViews>
    <sheetView showGridLines="0" workbookViewId="0">
      <selection activeCell="Q12" sqref="Q12"/>
    </sheetView>
  </sheetViews>
  <sheetFormatPr defaultRowHeight="15" x14ac:dyDescent="0.25"/>
  <cols>
    <col min="1" max="1" width="9.140625" customWidth="1"/>
  </cols>
  <sheetData>
    <row r="2" spans="2:12" x14ac:dyDescent="0.25">
      <c r="B2" s="46" t="s">
        <v>51</v>
      </c>
      <c r="C2" s="47"/>
      <c r="D2" s="47"/>
      <c r="E2" s="47"/>
      <c r="F2" s="48"/>
    </row>
    <row r="3" spans="2:12" ht="15.75" thickBot="1" x14ac:dyDescent="0.3"/>
    <row r="4" spans="2:12" ht="15.75" thickBot="1" x14ac:dyDescent="0.3">
      <c r="C4" s="43" t="s">
        <v>43</v>
      </c>
      <c r="D4" s="44"/>
      <c r="E4" s="45"/>
      <c r="H4" s="11"/>
      <c r="I4" s="11"/>
      <c r="J4" s="11"/>
      <c r="K4" s="11"/>
      <c r="L4" s="11"/>
    </row>
  </sheetData>
  <sheetProtection algorithmName="SHA-512" hashValue="NcCtZMrK8GWq6/AEPg62v/s1f4+bNmHiqRiHKhDgvovxdcMpS4OzOPNQhKPNwL4NgZ8KtlDF0YHJ/1HhoC7V0g==" saltValue="7vj9P7reH2/TLqLQ3Ven+Q==" spinCount="100000" sheet="1" objects="1" scenarios="1"/>
  <mergeCells count="2">
    <mergeCell ref="C4:E4"/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19" sqref="H19"/>
    </sheetView>
  </sheetViews>
  <sheetFormatPr defaultRowHeight="15" x14ac:dyDescent="0.25"/>
  <sheetData>
    <row r="2" spans="2:5" ht="15.75" thickBot="1" x14ac:dyDescent="0.3"/>
    <row r="3" spans="2:5" x14ac:dyDescent="0.25">
      <c r="B3" s="49" t="s">
        <v>52</v>
      </c>
      <c r="C3" s="50"/>
      <c r="D3" s="50"/>
      <c r="E3" s="51"/>
    </row>
    <row r="4" spans="2:5" x14ac:dyDescent="0.25">
      <c r="B4" s="52" t="s">
        <v>53</v>
      </c>
      <c r="C4" s="53" t="s">
        <v>54</v>
      </c>
      <c r="D4" s="53"/>
      <c r="E4" s="54"/>
    </row>
    <row r="5" spans="2:5" ht="15.75" thickBot="1" x14ac:dyDescent="0.3">
      <c r="B5" s="55" t="s">
        <v>55</v>
      </c>
      <c r="C5" s="56">
        <v>2017</v>
      </c>
      <c r="D5" s="57"/>
      <c r="E5" s="5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17</vt:i4>
      </vt:variant>
    </vt:vector>
  </HeadingPairs>
  <TitlesOfParts>
    <vt:vector size="20" baseType="lpstr">
      <vt:lpstr>PBR</vt:lpstr>
      <vt:lpstr>Graphs</vt:lpstr>
      <vt:lpstr>Credits</vt:lpstr>
      <vt:lpstr>alpha</vt:lpstr>
      <vt:lpstr>delta</vt:lpstr>
      <vt:lpstr>e</vt:lpstr>
      <vt:lpstr>Ea</vt:lpstr>
      <vt:lpstr>k</vt:lpstr>
      <vt:lpstr>Ka</vt:lpstr>
      <vt:lpstr>Kao</vt:lpstr>
      <vt:lpstr>Kb</vt:lpstr>
      <vt:lpstr>Kbo</vt:lpstr>
      <vt:lpstr>Kc</vt:lpstr>
      <vt:lpstr>Kco</vt:lpstr>
      <vt:lpstr>ko</vt:lpstr>
      <vt:lpstr>Po</vt:lpstr>
      <vt:lpstr>Qo</vt:lpstr>
      <vt:lpstr>T</vt:lpstr>
      <vt:lpstr>uo</vt:lpstr>
      <vt:lpstr>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2017-03-27T04:12:18Z</dcterms:modified>
</cp:coreProperties>
</file>