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codeName="EstaPastaDeTrabalho" defaultThemeVersion="124226"/>
  <workbookProtection workbookAlgorithmName="SHA-512" workbookHashValue="tF0W5gegltFTIEGs0JKNtqccSZfmcAzISZT417KgvKxN+/mtryZcBmRqaneGOhm7OXjSudQEg2Jwd0lR5oHfqg==" workbookSaltValue="LDUxL1a7LtwLPJcLGPtMYw==" workbookSpinCount="100000" lockStructure="1"/>
  <bookViews>
    <workbookView xWindow="360" yWindow="300" windowWidth="18735" windowHeight="11700"/>
  </bookViews>
  <sheets>
    <sheet name="PBR" sheetId="1" r:id="rId1"/>
    <sheet name="Graphs" sheetId="10" r:id="rId2"/>
    <sheet name="Credits" sheetId="11" r:id="rId3"/>
  </sheets>
  <externalReferences>
    <externalReference r:id="rId4"/>
    <externalReference r:id="rId5"/>
  </externalReferences>
  <definedNames>
    <definedName name="A.">[2]Operation!$C$3</definedName>
    <definedName name="alpha">PBR!$F$4</definedName>
    <definedName name="B.">[2]Operation!$C$4</definedName>
    <definedName name="C.">[2]Operation!$C$5</definedName>
    <definedName name="D.">[2]Equilibrium!$R$3</definedName>
    <definedName name="delta">PBR!$C$4</definedName>
    <definedName name="e">PBR!$C$5</definedName>
    <definedName name="E.">[2]Equilibrium!$R$4</definedName>
    <definedName name="Ea">PBR!$I$2</definedName>
    <definedName name="F.">[2]Equilibrium!$R$5</definedName>
    <definedName name="k" localSheetId="1">[1]Batch!$I$4</definedName>
    <definedName name="k">PBR!$I$5</definedName>
    <definedName name="k." localSheetId="1">[1]PFR!#REF!</definedName>
    <definedName name="k.">PBR!#REF!</definedName>
    <definedName name="k.." localSheetId="1">[1]PFR!$I$4</definedName>
    <definedName name="k..">PBR!#REF!</definedName>
    <definedName name="k_x.a">[2]Absorption_packed!#REF!</definedName>
    <definedName name="k…">#REF!</definedName>
    <definedName name="Ka">PBR!$L$3</definedName>
    <definedName name="Kao">PBR!$L$2</definedName>
    <definedName name="Kb">PBR!#REF!</definedName>
    <definedName name="Kbo">PBR!#REF!</definedName>
    <definedName name="Kc">PBR!$R$3</definedName>
    <definedName name="Kco">PBR!$R$2</definedName>
    <definedName name="Kd">PBR!#REF!</definedName>
    <definedName name="Kdo">PBR!#REF!</definedName>
    <definedName name="ko">PBR!$I$4</definedName>
    <definedName name="L.">[2]Absorption_packed!$B$6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Po">PBR!$F$5</definedName>
    <definedName name="Qo">PBR!$F$5</definedName>
    <definedName name="S">[2]Absorption_packed!$E$2</definedName>
    <definedName name="T">PBR!$I$3</definedName>
    <definedName name="uo">PBR!$F$3</definedName>
    <definedName name="V.">[2]Absorption_packed!$B$2</definedName>
    <definedName name="Wo">PBR!$F$2</definedName>
    <definedName name="X" localSheetId="1">[1]Batch!$I$2</definedName>
    <definedName name="X">#REF!</definedName>
    <definedName name="X." localSheetId="1">[1]PFR!#REF!</definedName>
    <definedName name="X.">PBR!#REF!</definedName>
    <definedName name="X.." localSheetId="1">[1]PFR!$I$2</definedName>
    <definedName name="X..">PBR!#REF!</definedName>
    <definedName name="X…">#REF!</definedName>
    <definedName name="x1.">[2]Absorption_packed!$B$9</definedName>
    <definedName name="x2.">[2]Absorption_packed!$B$7</definedName>
    <definedName name="Xo">#REF!</definedName>
    <definedName name="Xoo">PBR!#REF!</definedName>
    <definedName name="y1.">[2]Absorption_packed!$B$3</definedName>
    <definedName name="y2.">[2]Absorption_packed!$B$4</definedName>
  </definedNames>
  <calcPr calcId="171027"/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V28" i="1" l="1"/>
  <c r="O28" i="1"/>
  <c r="R3" i="1"/>
  <c r="H28" i="1"/>
  <c r="I5" i="1"/>
  <c r="L3" i="1"/>
  <c r="B12" i="1" l="1"/>
  <c r="C10" i="1" s="1"/>
  <c r="C8" i="1" l="1"/>
  <c r="D8" i="1" s="1"/>
  <c r="F5" i="1"/>
  <c r="C11" i="1"/>
  <c r="C9" i="1"/>
  <c r="D10" i="1" l="1"/>
  <c r="W28" i="1"/>
  <c r="C5" i="1"/>
  <c r="D11" i="1"/>
  <c r="D9" i="1"/>
  <c r="C12" i="1"/>
  <c r="D38" i="1" l="1"/>
  <c r="B28" i="1"/>
  <c r="P28" i="1"/>
  <c r="I28" i="1"/>
  <c r="D30" i="1"/>
  <c r="S28" i="1"/>
  <c r="L28" i="1"/>
  <c r="D36" i="1"/>
  <c r="J28" i="1"/>
  <c r="Q28" i="1"/>
  <c r="D40" i="1"/>
  <c r="R28" i="1"/>
  <c r="K28" i="1"/>
  <c r="D46" i="1"/>
  <c r="D37" i="1"/>
  <c r="D42" i="1"/>
  <c r="D34" i="1"/>
  <c r="D41" i="1"/>
  <c r="D32" i="1"/>
  <c r="D33" i="1"/>
  <c r="D48" i="1"/>
  <c r="D47" i="1"/>
  <c r="D45" i="1"/>
  <c r="D31" i="1"/>
  <c r="D44" i="1"/>
  <c r="D43" i="1"/>
  <c r="D39" i="1"/>
  <c r="D28" i="1"/>
  <c r="D29" i="1"/>
  <c r="D35" i="1"/>
  <c r="E35" i="1"/>
  <c r="E43" i="1"/>
  <c r="E41" i="1"/>
  <c r="E32" i="1"/>
  <c r="E48" i="1"/>
  <c r="E31" i="1"/>
  <c r="E47" i="1"/>
  <c r="E38" i="1"/>
  <c r="E37" i="1"/>
  <c r="E44" i="1"/>
  <c r="E34" i="1"/>
  <c r="E42" i="1"/>
  <c r="E33" i="1"/>
  <c r="E40" i="1"/>
  <c r="E39" i="1"/>
  <c r="E46" i="1"/>
  <c r="E45" i="1"/>
  <c r="E36" i="1"/>
  <c r="E28" i="1"/>
  <c r="E30" i="1"/>
  <c r="E29" i="1"/>
  <c r="B30" i="1"/>
  <c r="B38" i="1"/>
  <c r="B46" i="1"/>
  <c r="B29" i="1"/>
  <c r="B37" i="1"/>
  <c r="B45" i="1"/>
  <c r="B36" i="1"/>
  <c r="B44" i="1"/>
  <c r="B35" i="1"/>
  <c r="B43" i="1"/>
  <c r="B34" i="1"/>
  <c r="B42" i="1"/>
  <c r="B33" i="1"/>
  <c r="B41" i="1"/>
  <c r="B31" i="1"/>
  <c r="B47" i="1"/>
  <c r="B32" i="1"/>
  <c r="B40" i="1"/>
  <c r="B48" i="1"/>
  <c r="B39" i="1"/>
  <c r="C30" i="1"/>
  <c r="C38" i="1"/>
  <c r="C46" i="1"/>
  <c r="C29" i="1"/>
  <c r="C37" i="1"/>
  <c r="C45" i="1"/>
  <c r="C36" i="1"/>
  <c r="C44" i="1"/>
  <c r="C28" i="1"/>
  <c r="C35" i="1"/>
  <c r="C43" i="1"/>
  <c r="C34" i="1"/>
  <c r="C42" i="1"/>
  <c r="C33" i="1"/>
  <c r="C41" i="1"/>
  <c r="C39" i="1"/>
  <c r="C32" i="1"/>
  <c r="C40" i="1"/>
  <c r="C48" i="1"/>
  <c r="C31" i="1"/>
  <c r="C47" i="1"/>
  <c r="F32" i="1" l="1"/>
  <c r="F44" i="1"/>
  <c r="F29" i="1"/>
  <c r="F39" i="1"/>
  <c r="F47" i="1"/>
  <c r="F33" i="1"/>
  <c r="F36" i="1"/>
  <c r="F46" i="1"/>
  <c r="M28" i="1"/>
  <c r="F48" i="1"/>
  <c r="F31" i="1"/>
  <c r="F43" i="1"/>
  <c r="F45" i="1"/>
  <c r="F38" i="1"/>
  <c r="T28" i="1"/>
  <c r="F41" i="1"/>
  <c r="F34" i="1"/>
  <c r="F40" i="1"/>
  <c r="F42" i="1"/>
  <c r="F35" i="1"/>
  <c r="F37" i="1"/>
  <c r="F30" i="1"/>
  <c r="F28" i="1"/>
  <c r="G29" i="1" l="1"/>
  <c r="H29" i="1" s="1"/>
  <c r="L29" i="1" s="1"/>
  <c r="J29" i="1" l="1"/>
  <c r="I29" i="1"/>
  <c r="K29" i="1"/>
  <c r="G30" i="1"/>
  <c r="H30" i="1" s="1"/>
  <c r="L30" i="1" s="1"/>
  <c r="M29" i="1" l="1"/>
  <c r="N29" i="1" s="1"/>
  <c r="O29" i="1" s="1"/>
  <c r="P29" i="1" s="1"/>
  <c r="I30" i="1"/>
  <c r="J30" i="1"/>
  <c r="K30" i="1"/>
  <c r="G31" i="1"/>
  <c r="H31" i="1" s="1"/>
  <c r="I31" i="1" s="1"/>
  <c r="M30" i="1" l="1"/>
  <c r="S29" i="1"/>
  <c r="R29" i="1"/>
  <c r="Q29" i="1"/>
  <c r="N30" i="1"/>
  <c r="O30" i="1" s="1"/>
  <c r="G32" i="1"/>
  <c r="H32" i="1" s="1"/>
  <c r="L32" i="1" s="1"/>
  <c r="J31" i="1"/>
  <c r="L31" i="1"/>
  <c r="K31" i="1"/>
  <c r="J32" i="1" l="1"/>
  <c r="K32" i="1"/>
  <c r="I32" i="1"/>
  <c r="G33" i="1"/>
  <c r="H33" i="1" s="1"/>
  <c r="K33" i="1" s="1"/>
  <c r="M31" i="1"/>
  <c r="N31" i="1" s="1"/>
  <c r="O31" i="1" s="1"/>
  <c r="Q31" i="1" s="1"/>
  <c r="T29" i="1"/>
  <c r="U29" i="1" s="1"/>
  <c r="V29" i="1" s="1"/>
  <c r="W29" i="1" s="1"/>
  <c r="R30" i="1"/>
  <c r="S30" i="1"/>
  <c r="P30" i="1"/>
  <c r="Q30" i="1"/>
  <c r="G34" i="1" l="1"/>
  <c r="H34" i="1" s="1"/>
  <c r="L34" i="1" s="1"/>
  <c r="M32" i="1"/>
  <c r="N32" i="1" s="1"/>
  <c r="O32" i="1" s="1"/>
  <c r="Q32" i="1" s="1"/>
  <c r="I33" i="1"/>
  <c r="L33" i="1"/>
  <c r="J33" i="1"/>
  <c r="R31" i="1"/>
  <c r="S31" i="1"/>
  <c r="P31" i="1"/>
  <c r="T30" i="1"/>
  <c r="U30" i="1" s="1"/>
  <c r="J34" i="1"/>
  <c r="I34" i="1"/>
  <c r="K34" i="1" l="1"/>
  <c r="G35" i="1"/>
  <c r="H35" i="1" s="1"/>
  <c r="J35" i="1" s="1"/>
  <c r="P32" i="1"/>
  <c r="T32" i="1" s="1"/>
  <c r="M33" i="1"/>
  <c r="N33" i="1" s="1"/>
  <c r="O33" i="1" s="1"/>
  <c r="R32" i="1"/>
  <c r="T31" i="1"/>
  <c r="U31" i="1" s="1"/>
  <c r="S32" i="1"/>
  <c r="M34" i="1"/>
  <c r="V30" i="1"/>
  <c r="W30" i="1" s="1"/>
  <c r="L35" i="1"/>
  <c r="I35" i="1"/>
  <c r="G36" i="1" l="1"/>
  <c r="H36" i="1" s="1"/>
  <c r="K35" i="1"/>
  <c r="N34" i="1"/>
  <c r="M35" i="1"/>
  <c r="N35" i="1" s="1"/>
  <c r="R33" i="1"/>
  <c r="P33" i="1"/>
  <c r="Q33" i="1"/>
  <c r="S33" i="1"/>
  <c r="V31" i="1"/>
  <c r="W31" i="1" s="1"/>
  <c r="U32" i="1"/>
  <c r="O34" i="1"/>
  <c r="J36" i="1"/>
  <c r="L36" i="1"/>
  <c r="K36" i="1"/>
  <c r="I36" i="1"/>
  <c r="G37" i="1"/>
  <c r="H37" i="1" s="1"/>
  <c r="T33" i="1" l="1"/>
  <c r="U33" i="1" s="1"/>
  <c r="M36" i="1"/>
  <c r="N36" i="1" s="1"/>
  <c r="Q34" i="1"/>
  <c r="R34" i="1"/>
  <c r="P34" i="1"/>
  <c r="S34" i="1"/>
  <c r="V32" i="1"/>
  <c r="W32" i="1" s="1"/>
  <c r="O35" i="1"/>
  <c r="L37" i="1"/>
  <c r="K37" i="1"/>
  <c r="J37" i="1"/>
  <c r="I37" i="1"/>
  <c r="G38" i="1"/>
  <c r="H38" i="1" s="1"/>
  <c r="T34" i="1" l="1"/>
  <c r="U34" i="1" s="1"/>
  <c r="M37" i="1"/>
  <c r="N37" i="1" s="1"/>
  <c r="V33" i="1"/>
  <c r="W33" i="1" s="1"/>
  <c r="Q35" i="1"/>
  <c r="P35" i="1"/>
  <c r="R35" i="1"/>
  <c r="S35" i="1"/>
  <c r="O36" i="1"/>
  <c r="L38" i="1"/>
  <c r="K38" i="1"/>
  <c r="J38" i="1"/>
  <c r="I38" i="1"/>
  <c r="G39" i="1"/>
  <c r="H39" i="1" s="1"/>
  <c r="T35" i="1" l="1"/>
  <c r="U35" i="1" s="1"/>
  <c r="M38" i="1"/>
  <c r="N38" i="1" s="1"/>
  <c r="V34" i="1"/>
  <c r="W34" i="1" s="1"/>
  <c r="Q36" i="1"/>
  <c r="R36" i="1"/>
  <c r="S36" i="1"/>
  <c r="P36" i="1"/>
  <c r="L39" i="1"/>
  <c r="J39" i="1"/>
  <c r="K39" i="1"/>
  <c r="I39" i="1"/>
  <c r="O37" i="1"/>
  <c r="G40" i="1"/>
  <c r="H40" i="1" s="1"/>
  <c r="M39" i="1" l="1"/>
  <c r="N39" i="1" s="1"/>
  <c r="T36" i="1"/>
  <c r="U36" i="1" s="1"/>
  <c r="P37" i="1"/>
  <c r="Q37" i="1"/>
  <c r="S37" i="1"/>
  <c r="R37" i="1"/>
  <c r="V35" i="1"/>
  <c r="W35" i="1" s="1"/>
  <c r="O38" i="1"/>
  <c r="J40" i="1"/>
  <c r="L40" i="1"/>
  <c r="K40" i="1"/>
  <c r="I40" i="1"/>
  <c r="G41" i="1"/>
  <c r="H41" i="1" s="1"/>
  <c r="M40" i="1" l="1"/>
  <c r="N40" i="1" s="1"/>
  <c r="T37" i="1"/>
  <c r="U37" i="1" s="1"/>
  <c r="V36" i="1"/>
  <c r="W36" i="1" s="1"/>
  <c r="P38" i="1"/>
  <c r="S38" i="1"/>
  <c r="Q38" i="1"/>
  <c r="R38" i="1"/>
  <c r="O39" i="1"/>
  <c r="L41" i="1"/>
  <c r="K41" i="1"/>
  <c r="J41" i="1"/>
  <c r="I41" i="1"/>
  <c r="G42" i="1"/>
  <c r="H42" i="1" s="1"/>
  <c r="M41" i="1" l="1"/>
  <c r="N41" i="1" s="1"/>
  <c r="T38" i="1"/>
  <c r="U38" i="1" s="1"/>
  <c r="P39" i="1"/>
  <c r="Q39" i="1"/>
  <c r="R39" i="1"/>
  <c r="S39" i="1"/>
  <c r="V37" i="1"/>
  <c r="W37" i="1" s="1"/>
  <c r="O40" i="1"/>
  <c r="L42" i="1"/>
  <c r="K42" i="1"/>
  <c r="J42" i="1"/>
  <c r="I42" i="1"/>
  <c r="G43" i="1"/>
  <c r="H43" i="1" s="1"/>
  <c r="T39" i="1" l="1"/>
  <c r="U39" i="1" s="1"/>
  <c r="M42" i="1"/>
  <c r="N42" i="1" s="1"/>
  <c r="P40" i="1"/>
  <c r="Q40" i="1"/>
  <c r="R40" i="1"/>
  <c r="S40" i="1"/>
  <c r="V38" i="1"/>
  <c r="W38" i="1" s="1"/>
  <c r="O41" i="1"/>
  <c r="L43" i="1"/>
  <c r="I43" i="1"/>
  <c r="K43" i="1"/>
  <c r="J43" i="1"/>
  <c r="G44" i="1"/>
  <c r="H44" i="1" s="1"/>
  <c r="T40" i="1" l="1"/>
  <c r="U40" i="1" s="1"/>
  <c r="M43" i="1"/>
  <c r="N43" i="1" s="1"/>
  <c r="V39" i="1"/>
  <c r="W39" i="1" s="1"/>
  <c r="P41" i="1"/>
  <c r="Q41" i="1"/>
  <c r="R41" i="1"/>
  <c r="S41" i="1"/>
  <c r="O42" i="1"/>
  <c r="L44" i="1"/>
  <c r="K44" i="1"/>
  <c r="I44" i="1"/>
  <c r="J44" i="1"/>
  <c r="G45" i="1"/>
  <c r="H45" i="1" s="1"/>
  <c r="M44" i="1" l="1"/>
  <c r="N44" i="1" s="1"/>
  <c r="T41" i="1"/>
  <c r="U41" i="1" s="1"/>
  <c r="V40" i="1"/>
  <c r="W40" i="1" s="1"/>
  <c r="S42" i="1"/>
  <c r="R42" i="1"/>
  <c r="P42" i="1"/>
  <c r="Q42" i="1"/>
  <c r="O43" i="1"/>
  <c r="L45" i="1"/>
  <c r="K45" i="1"/>
  <c r="J45" i="1"/>
  <c r="I45" i="1"/>
  <c r="G46" i="1"/>
  <c r="H46" i="1" s="1"/>
  <c r="T42" i="1" l="1"/>
  <c r="U42" i="1" s="1"/>
  <c r="M45" i="1"/>
  <c r="N45" i="1" s="1"/>
  <c r="V41" i="1"/>
  <c r="W41" i="1" s="1"/>
  <c r="S43" i="1"/>
  <c r="P43" i="1"/>
  <c r="Q43" i="1"/>
  <c r="R43" i="1"/>
  <c r="O44" i="1"/>
  <c r="L46" i="1"/>
  <c r="K46" i="1"/>
  <c r="J46" i="1"/>
  <c r="I46" i="1"/>
  <c r="G47" i="1"/>
  <c r="H47" i="1" s="1"/>
  <c r="T43" i="1" l="1"/>
  <c r="U43" i="1" s="1"/>
  <c r="M46" i="1"/>
  <c r="N46" i="1" s="1"/>
  <c r="V42" i="1"/>
  <c r="W42" i="1" s="1"/>
  <c r="S44" i="1"/>
  <c r="P44" i="1"/>
  <c r="Q44" i="1"/>
  <c r="R44" i="1"/>
  <c r="O45" i="1"/>
  <c r="K47" i="1"/>
  <c r="I47" i="1"/>
  <c r="L47" i="1"/>
  <c r="J47" i="1"/>
  <c r="G48" i="1"/>
  <c r="H48" i="1" s="1"/>
  <c r="M47" i="1" l="1"/>
  <c r="N47" i="1" s="1"/>
  <c r="T44" i="1"/>
  <c r="U44" i="1" s="1"/>
  <c r="V43" i="1"/>
  <c r="W43" i="1" s="1"/>
  <c r="R45" i="1"/>
  <c r="P45" i="1"/>
  <c r="Q45" i="1"/>
  <c r="S45" i="1"/>
  <c r="O46" i="1"/>
  <c r="L48" i="1"/>
  <c r="K48" i="1"/>
  <c r="I48" i="1"/>
  <c r="J48" i="1"/>
  <c r="M48" i="1" l="1"/>
  <c r="N48" i="1" s="1"/>
  <c r="T45" i="1"/>
  <c r="U45" i="1" s="1"/>
  <c r="V44" i="1"/>
  <c r="W44" i="1" s="1"/>
  <c r="R46" i="1"/>
  <c r="P46" i="1"/>
  <c r="Q46" i="1"/>
  <c r="S46" i="1"/>
  <c r="O47" i="1"/>
  <c r="T46" i="1" l="1"/>
  <c r="U46" i="1" s="1"/>
  <c r="V45" i="1"/>
  <c r="W45" i="1" s="1"/>
  <c r="R47" i="1"/>
  <c r="P47" i="1"/>
  <c r="Q47" i="1"/>
  <c r="S47" i="1"/>
  <c r="O48" i="1"/>
  <c r="T47" i="1" l="1"/>
  <c r="U47" i="1" s="1"/>
  <c r="V46" i="1"/>
  <c r="W46" i="1" s="1"/>
  <c r="R48" i="1"/>
  <c r="P48" i="1"/>
  <c r="Q48" i="1"/>
  <c r="S48" i="1"/>
  <c r="T48" i="1" l="1"/>
  <c r="U48" i="1" s="1"/>
  <c r="V47" i="1"/>
  <c r="W47" i="1" s="1"/>
  <c r="V48" i="1" l="1"/>
  <c r="W48" i="1" s="1"/>
</calcChain>
</file>

<file path=xl/sharedStrings.xml><?xml version="1.0" encoding="utf-8"?>
<sst xmlns="http://schemas.openxmlformats.org/spreadsheetml/2006/main" count="73" uniqueCount="54">
  <si>
    <t>X</t>
  </si>
  <si>
    <t>delta</t>
  </si>
  <si>
    <t>inert</t>
  </si>
  <si>
    <t>-</t>
  </si>
  <si>
    <t>e</t>
  </si>
  <si>
    <t>yio</t>
  </si>
  <si>
    <t>theta_i</t>
  </si>
  <si>
    <t>TOTAL</t>
  </si>
  <si>
    <t>Species</t>
  </si>
  <si>
    <t>k</t>
  </si>
  <si>
    <t>ko</t>
  </si>
  <si>
    <t>Ea</t>
  </si>
  <si>
    <t>T</t>
  </si>
  <si>
    <t>K</t>
  </si>
  <si>
    <t>J/mol</t>
  </si>
  <si>
    <t>A</t>
  </si>
  <si>
    <t>B</t>
  </si>
  <si>
    <t>Pio</t>
  </si>
  <si>
    <t>Pinert</t>
  </si>
  <si>
    <t>Pa</t>
  </si>
  <si>
    <t>Pb</t>
  </si>
  <si>
    <t>W (kg)</t>
  </si>
  <si>
    <t>ra'</t>
  </si>
  <si>
    <t>Ka</t>
  </si>
  <si>
    <t>Kao</t>
  </si>
  <si>
    <t>Wo</t>
  </si>
  <si>
    <t>kg</t>
  </si>
  <si>
    <t>Po</t>
  </si>
  <si>
    <t>m/s</t>
  </si>
  <si>
    <t>bar</t>
  </si>
  <si>
    <t>uo</t>
  </si>
  <si>
    <t>/bar</t>
  </si>
  <si>
    <t>mol/kg.bar.h</t>
  </si>
  <si>
    <t>Packed-Bed Reactor (PBR)</t>
  </si>
  <si>
    <t>Surface reaction limited</t>
  </si>
  <si>
    <t>y</t>
  </si>
  <si>
    <t>alpha</t>
  </si>
  <si>
    <t>/kg</t>
  </si>
  <si>
    <t>2nd Iteration:</t>
  </si>
  <si>
    <t>1st Iteration (y=1):</t>
  </si>
  <si>
    <t>3rd Iteration:</t>
  </si>
  <si>
    <t>Packed Bed Reactor</t>
  </si>
  <si>
    <t>P</t>
  </si>
  <si>
    <t>Kco</t>
  </si>
  <si>
    <t>Kc</t>
  </si>
  <si>
    <t>Pc</t>
  </si>
  <si>
    <t>C</t>
  </si>
  <si>
    <t>A.S + B -&gt; C.S</t>
  </si>
  <si>
    <t>Eley-Rideal Mechanism</t>
  </si>
  <si>
    <t>ra' = k.Pa.Pb/(1+Ka.Pa+Kc.Pc)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</si>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</sst>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11" fontId="4" fillId="0" borderId="1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1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left"/>
    </xf>
    <xf numFmtId="0" fontId="1" fillId="7" borderId="4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12" xfId="0" applyBorder="1"/>
    <xf numFmtId="0" fontId="1" fillId="0" borderId="11" xfId="0" applyFont="1" applyBorder="1"/>
    <xf numFmtId="0" fontId="0" fillId="0" borderId="11" xfId="0" applyBorder="1"/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11" fontId="1" fillId="2" borderId="1" xfId="0" applyNumberFormat="1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 applyProtection="1">
      <alignment horizontal="center"/>
      <protection locked="0"/>
    </xf>
    <xf numFmtId="9" fontId="1" fillId="2" borderId="1" xfId="0" applyNumberFormat="1" applyFont="1" applyFill="1" applyBorder="1" applyAlignment="1" applyProtection="1">
      <alignment horizontal="center"/>
      <protection locked="0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/>
    <xf numFmtId="0" fontId="0" fillId="0" borderId="0" xfId="0" applyBorder="1"/>
    <xf numFmtId="0" fontId="0" fillId="0" borderId="16" xfId="0" applyBorder="1"/>
    <xf numFmtId="0" fontId="1" fillId="0" borderId="17" xfId="0" applyFont="1" applyBorder="1"/>
    <xf numFmtId="0" fontId="0" fillId="0" borderId="18" xfId="0" applyBorder="1" applyAlignment="1">
      <alignment horizontal="left"/>
    </xf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Pa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PBR!$P$28:$P$48</c:f>
              <c:numCache>
                <c:formatCode>0.000</c:formatCode>
                <c:ptCount val="21"/>
                <c:pt idx="0">
                  <c:v>1</c:v>
                </c:pt>
                <c:pt idx="1">
                  <c:v>0.95053676030312639</c:v>
                </c:pt>
                <c:pt idx="2">
                  <c:v>0.90107084789230996</c:v>
                </c:pt>
                <c:pt idx="3">
                  <c:v>0.85160631456611202</c:v>
                </c:pt>
                <c:pt idx="4">
                  <c:v>0.8021480131716886</c:v>
                </c:pt>
                <c:pt idx="5">
                  <c:v>0.75270178216704531</c:v>
                </c:pt>
                <c:pt idx="6">
                  <c:v>0.70327468349384814</c:v>
                </c:pt>
                <c:pt idx="7">
                  <c:v>0.65387531305147562</c:v>
                </c:pt>
                <c:pt idx="8">
                  <c:v>0.60451421171330533</c:v>
                </c:pt>
                <c:pt idx="9">
                  <c:v>0.5552044182268826</c:v>
                </c:pt>
                <c:pt idx="10">
                  <c:v>0.50596222664981727</c:v>
                </c:pt>
                <c:pt idx="11">
                  <c:v>0.45680824586826824</c:v>
                </c:pt>
                <c:pt idx="12">
                  <c:v>0.40776891778518998</c:v>
                </c:pt>
                <c:pt idx="13">
                  <c:v>0.35887875434564503</c:v>
                </c:pt>
                <c:pt idx="14">
                  <c:v>0.3101837425347827</c:v>
                </c:pt>
                <c:pt idx="15">
                  <c:v>0.2617467248828077</c:v>
                </c:pt>
                <c:pt idx="16">
                  <c:v>0.21365626118538009</c:v>
                </c:pt>
                <c:pt idx="17">
                  <c:v>0.16604178788644156</c:v>
                </c:pt>
                <c:pt idx="18">
                  <c:v>0.11909931981929832</c:v>
                </c:pt>
                <c:pt idx="19">
                  <c:v>7.3116792583711829E-2</c:v>
                </c:pt>
                <c:pt idx="20">
                  <c:v>2.7939523135200615E-2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5-4D36-B657-BB0BCDC00B9A}"/>
            </c:ext>
          </c:extLst>
        </c:ser>
        <c:ser>
          <c:idx val="1"/>
          <c:order val="1"/>
          <c:tx>
            <c:v>Pb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PBR!$Q$28:$Q$48</c:f>
              <c:numCache>
                <c:formatCode>0.000</c:formatCode>
                <c:ptCount val="21"/>
                <c:pt idx="0">
                  <c:v>2</c:v>
                </c:pt>
                <c:pt idx="1">
                  <c:v>1.9484756162644137</c:v>
                </c:pt>
                <c:pt idx="2">
                  <c:v>1.8967292433534257</c:v>
                </c:pt>
                <c:pt idx="3">
                  <c:v>1.8447332120193038</c:v>
                </c:pt>
                <c:pt idx="4">
                  <c:v>1.7924542022725387</c:v>
                </c:pt>
                <c:pt idx="5">
                  <c:v>1.739851660418908</c:v>
                </c:pt>
                <c:pt idx="6">
                  <c:v>1.6868756394292999</c:v>
                </c:pt>
                <c:pt idx="7">
                  <c:v>1.6334637970237238</c:v>
                </c:pt>
                <c:pt idx="8">
                  <c:v>1.5795371338315396</c:v>
                </c:pt>
                <c:pt idx="9">
                  <c:v>1.5249937950423982</c:v>
                </c:pt>
                <c:pt idx="10">
                  <c:v>1.4696998012208975</c:v>
                </c:pt>
                <c:pt idx="11">
                  <c:v>1.4134747293620236</c:v>
                </c:pt>
                <c:pt idx="12">
                  <c:v>1.3560687265879574</c:v>
                </c:pt>
                <c:pt idx="13">
                  <c:v>1.2971238637460241</c:v>
                </c:pt>
                <c:pt idx="14">
                  <c:v>1.2361053620415965</c:v>
                </c:pt>
                <c:pt idx="15">
                  <c:v>1.1721701157795297</c:v>
                </c:pt>
                <c:pt idx="16">
                  <c:v>1.1038906827911301</c:v>
                </c:pt>
                <c:pt idx="17">
                  <c:v>1.0285965301536699</c:v>
                </c:pt>
                <c:pt idx="18">
                  <c:v>0.94047393926273415</c:v>
                </c:pt>
                <c:pt idx="19">
                  <c:v>0.82303261395511407</c:v>
                </c:pt>
                <c:pt idx="20">
                  <c:v>0.58672998583921121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5-4D36-B657-BB0BCDC00B9A}"/>
            </c:ext>
          </c:extLst>
        </c:ser>
        <c:ser>
          <c:idx val="3"/>
          <c:order val="2"/>
          <c:tx>
            <c:v>Pc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PBR!$R$28:$R$48</c:f>
              <c:numCache>
                <c:formatCode>0.000</c:formatCode>
                <c:ptCount val="21"/>
                <c:pt idx="0">
                  <c:v>0</c:v>
                </c:pt>
                <c:pt idx="1">
                  <c:v>4.7402095658161156E-2</c:v>
                </c:pt>
                <c:pt idx="2">
                  <c:v>9.458754756880601E-2</c:v>
                </c:pt>
                <c:pt idx="3">
                  <c:v>0.14152058288707986</c:v>
                </c:pt>
                <c:pt idx="4">
                  <c:v>0.18815817592916154</c:v>
                </c:pt>
                <c:pt idx="5">
                  <c:v>0.2344480960848174</c:v>
                </c:pt>
                <c:pt idx="6">
                  <c:v>0.28032627244160374</c:v>
                </c:pt>
                <c:pt idx="7">
                  <c:v>0.32571317092077251</c:v>
                </c:pt>
                <c:pt idx="8">
                  <c:v>0.370508710404929</c:v>
                </c:pt>
                <c:pt idx="9">
                  <c:v>0.41458495858863281</c:v>
                </c:pt>
                <c:pt idx="10">
                  <c:v>0.45777534792126301</c:v>
                </c:pt>
                <c:pt idx="11">
                  <c:v>0.49985823762548715</c:v>
                </c:pt>
                <c:pt idx="12">
                  <c:v>0.54053089101757734</c:v>
                </c:pt>
                <c:pt idx="13">
                  <c:v>0.57936635505473399</c:v>
                </c:pt>
                <c:pt idx="14">
                  <c:v>0.61573787697203108</c:v>
                </c:pt>
                <c:pt idx="15">
                  <c:v>0.64867666601391438</c:v>
                </c:pt>
                <c:pt idx="16">
                  <c:v>0.67657816042036989</c:v>
                </c:pt>
                <c:pt idx="17">
                  <c:v>0.69651295438078686</c:v>
                </c:pt>
                <c:pt idx="18">
                  <c:v>0.70227529962413759</c:v>
                </c:pt>
                <c:pt idx="19">
                  <c:v>0.67679902878769038</c:v>
                </c:pt>
                <c:pt idx="20">
                  <c:v>0.53085093956880991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45-4D36-B657-BB0BCDC00B9A}"/>
            </c:ext>
          </c:extLst>
        </c:ser>
        <c:ser>
          <c:idx val="2"/>
          <c:order val="3"/>
          <c:tx>
            <c:v>Pinert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PBR!$S$28:$S$48</c:f>
              <c:numCache>
                <c:formatCode>0.000</c:formatCode>
                <c:ptCount val="21"/>
                <c:pt idx="0">
                  <c:v>3</c:v>
                </c:pt>
                <c:pt idx="1">
                  <c:v>2.9938165678838624</c:v>
                </c:pt>
                <c:pt idx="2">
                  <c:v>2.9869751863833476</c:v>
                </c:pt>
                <c:pt idx="3">
                  <c:v>2.9793806923595758</c:v>
                </c:pt>
                <c:pt idx="4">
                  <c:v>2.9709185673025504</c:v>
                </c:pt>
                <c:pt idx="5">
                  <c:v>2.9614496347555881</c:v>
                </c:pt>
                <c:pt idx="6">
                  <c:v>2.9508028678063556</c:v>
                </c:pt>
                <c:pt idx="7">
                  <c:v>2.9387654519167445</c:v>
                </c:pt>
                <c:pt idx="8">
                  <c:v>2.9250687663547028</c:v>
                </c:pt>
                <c:pt idx="9">
                  <c:v>2.9093681304465466</c:v>
                </c:pt>
                <c:pt idx="10">
                  <c:v>2.8912127237132408</c:v>
                </c:pt>
                <c:pt idx="11">
                  <c:v>2.869999450481266</c:v>
                </c:pt>
                <c:pt idx="12">
                  <c:v>2.8448994264083018</c:v>
                </c:pt>
                <c:pt idx="13">
                  <c:v>2.8147353282011371</c:v>
                </c:pt>
                <c:pt idx="14">
                  <c:v>2.7777648585204417</c:v>
                </c:pt>
                <c:pt idx="15">
                  <c:v>2.7312701726901665</c:v>
                </c:pt>
                <c:pt idx="16">
                  <c:v>2.67070326481725</c:v>
                </c:pt>
                <c:pt idx="17">
                  <c:v>2.5876642268016852</c:v>
                </c:pt>
                <c:pt idx="18">
                  <c:v>2.464123858330308</c:v>
                </c:pt>
                <c:pt idx="19">
                  <c:v>2.2497474641142068</c:v>
                </c:pt>
                <c:pt idx="20">
                  <c:v>1.6763713881120317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45-4D36-B657-BB0BCDC00B9A}"/>
            </c:ext>
          </c:extLst>
        </c:ser>
        <c:ser>
          <c:idx val="4"/>
          <c:order val="4"/>
          <c:tx>
            <c:v>P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PBR!$W$28:$W$48</c:f>
              <c:numCache>
                <c:formatCode>General</c:formatCode>
                <c:ptCount val="21"/>
                <c:pt idx="0">
                  <c:v>6</c:v>
                </c:pt>
                <c:pt idx="1">
                  <c:v>5.98763310699829</c:v>
                </c:pt>
                <c:pt idx="2">
                  <c:v>5.973950177863272</c:v>
                </c:pt>
                <c:pt idx="3">
                  <c:v>5.9587606750526794</c:v>
                </c:pt>
                <c:pt idx="4">
                  <c:v>5.941835217722006</c:v>
                </c:pt>
                <c:pt idx="5">
                  <c:v>5.92289490024754</c:v>
                </c:pt>
                <c:pt idx="6">
                  <c:v>5.901596783772483</c:v>
                </c:pt>
                <c:pt idx="7">
                  <c:v>5.877513818430308</c:v>
                </c:pt>
                <c:pt idx="8">
                  <c:v>5.8501064632916755</c:v>
                </c:pt>
                <c:pt idx="9">
                  <c:v>5.8186815851973837</c:v>
                </c:pt>
                <c:pt idx="10">
                  <c:v>5.7823312380699257</c:v>
                </c:pt>
                <c:pt idx="11">
                  <c:v>5.7398384225847794</c:v>
                </c:pt>
                <c:pt idx="12">
                  <c:v>5.6895262309005474</c:v>
                </c:pt>
                <c:pt idx="13">
                  <c:v>5.6290046727234939</c:v>
                </c:pt>
                <c:pt idx="14">
                  <c:v>5.5547202273317113</c:v>
                </c:pt>
                <c:pt idx="15">
                  <c:v>5.4610926939635176</c:v>
                </c:pt>
                <c:pt idx="16">
                  <c:v>5.3386913513065597</c:v>
                </c:pt>
                <c:pt idx="17">
                  <c:v>5.1698204149467193</c:v>
                </c:pt>
                <c:pt idx="18">
                  <c:v>4.9154013814260713</c:v>
                </c:pt>
                <c:pt idx="19">
                  <c:v>4.4590092044844827</c:v>
                </c:pt>
                <c:pt idx="20">
                  <c:v>2.9371028223259992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45-4D36-B657-BB0BCDC0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1648"/>
        <c:axId val="164488320"/>
      </c:scatterChart>
      <c:valAx>
        <c:axId val="136251648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488320"/>
        <c:crosses val="autoZero"/>
        <c:crossBetween val="midCat"/>
      </c:valAx>
      <c:valAx>
        <c:axId val="1644883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Pi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6251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241" footer="0.314960620000002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PBR!$U$28:$U$48</c:f>
              <c:numCache>
                <c:formatCode>0</c:formatCode>
                <c:ptCount val="21"/>
                <c:pt idx="0">
                  <c:v>0</c:v>
                </c:pt>
                <c:pt idx="1">
                  <c:v>82.360986654450357</c:v>
                </c:pt>
                <c:pt idx="2">
                  <c:v>173.28848467076884</c:v>
                </c:pt>
                <c:pt idx="3">
                  <c:v>273.98400969207432</c:v>
                </c:pt>
                <c:pt idx="4">
                  <c:v>385.88569191026886</c:v>
                </c:pt>
                <c:pt idx="5">
                  <c:v>510.73111145649074</c:v>
                </c:pt>
                <c:pt idx="6">
                  <c:v>650.6418898701595</c:v>
                </c:pt>
                <c:pt idx="7">
                  <c:v>808.23961897821118</c:v>
                </c:pt>
                <c:pt idx="8">
                  <c:v>986.80798230720427</c:v>
                </c:pt>
                <c:pt idx="9">
                  <c:v>1190.5247833804804</c:v>
                </c:pt>
                <c:pt idx="10">
                  <c:v>1424.8030295781737</c:v>
                </c:pt>
                <c:pt idx="11">
                  <c:v>1696.8082681219316</c:v>
                </c:pt>
                <c:pt idx="12">
                  <c:v>2016.272926608119</c:v>
                </c:pt>
                <c:pt idx="13">
                  <c:v>2396.8368858094855</c:v>
                </c:pt>
                <c:pt idx="14">
                  <c:v>2858.3795533733019</c:v>
                </c:pt>
                <c:pt idx="15">
                  <c:v>3431.370326632381</c:v>
                </c:pt>
                <c:pt idx="16">
                  <c:v>4165.763697491413</c:v>
                </c:pt>
                <c:pt idx="17">
                  <c:v>5151.6427095556273</c:v>
                </c:pt>
                <c:pt idx="18">
                  <c:v>6577.1273663748179</c:v>
                </c:pt>
                <c:pt idx="19">
                  <c:v>8954.0205079570296</c:v>
                </c:pt>
                <c:pt idx="20">
                  <c:v>15207.459450602582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C-4025-A3EF-1F044FB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13888"/>
        <c:axId val="167638528"/>
      </c:scatterChart>
      <c:valAx>
        <c:axId val="166213888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638528"/>
        <c:crosses val="autoZero"/>
        <c:crossBetween val="midCat"/>
      </c:valAx>
      <c:valAx>
        <c:axId val="1676385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 (kg)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6213888"/>
        <c:crosses val="autoZero"/>
        <c:crossBetween val="midCat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302" footer="0.314960620000003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spPr>
            <a:ln w="28575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PBR!$V$28:$V$48</c:f>
              <c:numCache>
                <c:formatCode>General</c:formatCode>
                <c:ptCount val="21"/>
                <c:pt idx="0">
                  <c:v>1</c:v>
                </c:pt>
                <c:pt idx="1">
                  <c:v>0.99793885116638159</c:v>
                </c:pt>
                <c:pt idx="2">
                  <c:v>0.995658362977212</c:v>
                </c:pt>
                <c:pt idx="3">
                  <c:v>0.99312677917544656</c:v>
                </c:pt>
                <c:pt idx="4">
                  <c:v>0.99030586962033429</c:v>
                </c:pt>
                <c:pt idx="5">
                  <c:v>0.9871491500412567</c:v>
                </c:pt>
                <c:pt idx="6">
                  <c:v>0.98359946396208042</c:v>
                </c:pt>
                <c:pt idx="7">
                  <c:v>0.97958563640505136</c:v>
                </c:pt>
                <c:pt idx="8">
                  <c:v>0.97501774388194584</c:v>
                </c:pt>
                <c:pt idx="9">
                  <c:v>0.96978026419956387</c:v>
                </c:pt>
                <c:pt idx="10">
                  <c:v>0.96372187301165435</c:v>
                </c:pt>
                <c:pt idx="11">
                  <c:v>0.95663973709746319</c:v>
                </c:pt>
                <c:pt idx="12">
                  <c:v>0.94825437181675787</c:v>
                </c:pt>
                <c:pt idx="13">
                  <c:v>0.93816744545391562</c:v>
                </c:pt>
                <c:pt idx="14">
                  <c:v>0.92578670455528522</c:v>
                </c:pt>
                <c:pt idx="15">
                  <c:v>0.91018211566058627</c:v>
                </c:pt>
                <c:pt idx="16">
                  <c:v>0.88978189188442658</c:v>
                </c:pt>
                <c:pt idx="17">
                  <c:v>0.86163673582445321</c:v>
                </c:pt>
                <c:pt idx="18">
                  <c:v>0.81923356357101185</c:v>
                </c:pt>
                <c:pt idx="19">
                  <c:v>0.74316820074741385</c:v>
                </c:pt>
                <c:pt idx="20">
                  <c:v>0.4895171370543332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2-4C41-A4AD-C784C1D1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5184"/>
        <c:axId val="81491456"/>
      </c:scatterChart>
      <c:valAx>
        <c:axId val="8148518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1491456"/>
        <c:crosses val="autoZero"/>
        <c:crossBetween val="midCat"/>
      </c:valAx>
      <c:valAx>
        <c:axId val="81491456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>
                    <a:latin typeface="+mj-lt"/>
                  </a:defRPr>
                </a:pPr>
                <a:r>
                  <a:rPr lang="en-US" sz="1400">
                    <a:latin typeface="+mj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85184"/>
        <c:crosses val="autoZero"/>
        <c:crossBetween val="midCat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313" footer="0.314960620000003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314326</xdr:colOff>
      <xdr:row>13</xdr:row>
      <xdr:rowOff>9526</xdr:rowOff>
    </xdr:from>
    <xdr:to>
      <xdr:col>7</xdr:col>
      <xdr:colOff>9526</xdr:colOff>
      <xdr:row>22</xdr:row>
      <xdr:rowOff>47786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6" y="2505076"/>
          <a:ext cx="3962400" cy="1752760"/>
        </a:xfrm>
        <a:prstGeom prst="rect">
          <a:avLst/>
        </a:prstGeom>
        <a:noFill/>
        <a:ln w="19050">
          <a:noFill/>
        </a:ln>
      </xdr:spPr>
    </xdr:pic>
    <xdr:clientData/>
  </xdr:twoCellAnchor>
  <xdr:twoCellAnchor editAs="oneCell">
    <xdr:from>
      <xdr:col>7</xdr:col>
      <xdr:colOff>600075</xdr:colOff>
      <xdr:row>13</xdr:row>
      <xdr:rowOff>9525</xdr:rowOff>
    </xdr:from>
    <xdr:to>
      <xdr:col>10</xdr:col>
      <xdr:colOff>251632</xdr:colOff>
      <xdr:row>17</xdr:row>
      <xdr:rowOff>95251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67275" y="2505075"/>
          <a:ext cx="1480357" cy="847726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  <xdr:twoCellAnchor>
    <xdr:from>
      <xdr:col>11</xdr:col>
      <xdr:colOff>0</xdr:colOff>
      <xdr:row>5</xdr:row>
      <xdr:rowOff>1</xdr:rowOff>
    </xdr:from>
    <xdr:to>
      <xdr:col>18</xdr:col>
      <xdr:colOff>609599</xdr:colOff>
      <xdr:row>22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33959C-604E-4747-A789-972A908C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4</xdr:row>
      <xdr:rowOff>180975</xdr:rowOff>
    </xdr:from>
    <xdr:to>
      <xdr:col>6</xdr:col>
      <xdr:colOff>114300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12</xdr:col>
      <xdr:colOff>123824</xdr:colOff>
      <xdr:row>18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othermal_ideal_homogeneous_re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"/>
      <sheetName val="CSTR"/>
      <sheetName val="PFR"/>
      <sheetName val="Graphs"/>
    </sheetNames>
    <sheetDataSet>
      <sheetData sheetId="0">
        <row r="2">
          <cell r="I2">
            <v>0.9</v>
          </cell>
        </row>
        <row r="4">
          <cell r="I4">
            <v>1</v>
          </cell>
        </row>
      </sheetData>
      <sheetData sheetId="1">
        <row r="28">
          <cell r="A28">
            <v>0</v>
          </cell>
        </row>
      </sheetData>
      <sheetData sheetId="2">
        <row r="2">
          <cell r="I2">
            <v>0.9</v>
          </cell>
        </row>
        <row r="4">
          <cell r="I4">
            <v>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W48"/>
  <sheetViews>
    <sheetView showGridLines="0" tabSelected="1" zoomScaleNormal="100" workbookViewId="0">
      <selection activeCell="C4" sqref="C4"/>
    </sheetView>
  </sheetViews>
  <sheetFormatPr defaultRowHeight="15" x14ac:dyDescent="0.25"/>
  <cols>
    <col min="13" max="13" width="9" customWidth="1"/>
    <col min="16" max="16" width="9.28515625" customWidth="1"/>
    <col min="19" max="19" width="9.140625" customWidth="1"/>
  </cols>
  <sheetData>
    <row r="1" spans="1:20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thickBot="1" x14ac:dyDescent="0.3">
      <c r="A2" s="2"/>
      <c r="B2" s="38" t="s">
        <v>47</v>
      </c>
      <c r="C2" s="39"/>
      <c r="D2" s="2"/>
      <c r="E2" s="3" t="s">
        <v>25</v>
      </c>
      <c r="F2" s="34">
        <v>0</v>
      </c>
      <c r="G2" t="s">
        <v>26</v>
      </c>
      <c r="H2" s="3" t="s">
        <v>11</v>
      </c>
      <c r="I2" s="34">
        <v>1000</v>
      </c>
      <c r="J2" s="2" t="s">
        <v>14</v>
      </c>
      <c r="K2" s="3" t="s">
        <v>24</v>
      </c>
      <c r="L2" s="34">
        <v>1.39</v>
      </c>
      <c r="M2" t="s">
        <v>31</v>
      </c>
      <c r="N2" s="2"/>
      <c r="Q2" s="3" t="s">
        <v>43</v>
      </c>
      <c r="R2" s="34">
        <v>2.5</v>
      </c>
      <c r="S2" t="s">
        <v>31</v>
      </c>
    </row>
    <row r="3" spans="1:20" x14ac:dyDescent="0.25">
      <c r="A3" s="2"/>
      <c r="B3" s="2"/>
      <c r="C3" s="2"/>
      <c r="D3" s="2"/>
      <c r="E3" s="3" t="s">
        <v>30</v>
      </c>
      <c r="F3" s="34">
        <v>0.1</v>
      </c>
      <c r="G3" t="s">
        <v>28</v>
      </c>
      <c r="H3" s="3" t="s">
        <v>12</v>
      </c>
      <c r="I3" s="36">
        <v>373.15</v>
      </c>
      <c r="J3" s="2" t="s">
        <v>13</v>
      </c>
      <c r="K3" s="4" t="s">
        <v>23</v>
      </c>
      <c r="L3" s="4">
        <f>Kao</f>
        <v>1.39</v>
      </c>
      <c r="M3" t="s">
        <v>31</v>
      </c>
      <c r="N3" s="2"/>
      <c r="O3" s="2"/>
      <c r="P3" s="2"/>
      <c r="Q3" s="4" t="s">
        <v>44</v>
      </c>
      <c r="R3" s="4">
        <f>Kco</f>
        <v>2.5</v>
      </c>
      <c r="S3" t="s">
        <v>31</v>
      </c>
      <c r="T3" s="2"/>
    </row>
    <row r="4" spans="1:20" x14ac:dyDescent="0.25">
      <c r="A4" s="2"/>
      <c r="B4" s="3" t="s">
        <v>1</v>
      </c>
      <c r="C4" s="34">
        <v>0</v>
      </c>
      <c r="D4" s="2"/>
      <c r="E4" s="3" t="s">
        <v>36</v>
      </c>
      <c r="F4" s="35">
        <v>5.0000000000000002E-5</v>
      </c>
      <c r="G4" t="s">
        <v>37</v>
      </c>
      <c r="H4" s="3" t="s">
        <v>10</v>
      </c>
      <c r="I4" s="35">
        <v>1E-3</v>
      </c>
      <c r="J4" t="s">
        <v>32</v>
      </c>
      <c r="L4" s="2"/>
      <c r="M4" s="2"/>
    </row>
    <row r="5" spans="1:20" x14ac:dyDescent="0.25">
      <c r="A5" s="2"/>
      <c r="B5" s="1" t="s">
        <v>4</v>
      </c>
      <c r="C5" s="1">
        <f>C4*C8</f>
        <v>0</v>
      </c>
      <c r="D5" s="2"/>
      <c r="E5" s="4" t="s">
        <v>27</v>
      </c>
      <c r="F5" s="4">
        <f>B12</f>
        <v>6</v>
      </c>
      <c r="G5" t="s">
        <v>29</v>
      </c>
      <c r="H5" s="4" t="s">
        <v>9</v>
      </c>
      <c r="I5" s="12">
        <f>ko*EXP((Ea/8.314)*(-1/T))</f>
        <v>7.2445595772114885E-4</v>
      </c>
      <c r="J5" t="s">
        <v>32</v>
      </c>
      <c r="K5" s="2"/>
      <c r="L5" s="2"/>
      <c r="M5" s="2"/>
    </row>
    <row r="6" spans="1:20" x14ac:dyDescent="0.25">
      <c r="A6" s="2"/>
      <c r="B6" s="2"/>
      <c r="C6" s="2"/>
      <c r="D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3" t="s">
        <v>8</v>
      </c>
      <c r="B7" s="3" t="s">
        <v>17</v>
      </c>
      <c r="C7" s="10" t="s">
        <v>5</v>
      </c>
      <c r="D7" s="10" t="s">
        <v>6</v>
      </c>
      <c r="G7" s="40" t="s">
        <v>33</v>
      </c>
      <c r="H7" s="40"/>
      <c r="I7" s="40"/>
      <c r="J7" s="40"/>
      <c r="M7" s="2"/>
      <c r="N7" s="2"/>
      <c r="O7" s="2"/>
      <c r="P7" s="2"/>
      <c r="Q7" s="2"/>
      <c r="R7" s="2"/>
      <c r="S7" s="2"/>
      <c r="T7" s="2"/>
    </row>
    <row r="8" spans="1:20" x14ac:dyDescent="0.25">
      <c r="A8" s="13" t="s">
        <v>15</v>
      </c>
      <c r="B8" s="34">
        <v>1</v>
      </c>
      <c r="C8" s="5">
        <f>B8/B$12</f>
        <v>0.16666666666666666</v>
      </c>
      <c r="D8" s="6">
        <f>C8/C$8</f>
        <v>1</v>
      </c>
      <c r="G8" s="41" t="s">
        <v>48</v>
      </c>
      <c r="H8" s="41"/>
      <c r="I8" s="41"/>
      <c r="J8" s="41"/>
      <c r="M8" s="2"/>
      <c r="N8" s="2"/>
      <c r="O8" s="2"/>
      <c r="P8" s="2"/>
      <c r="Q8" s="2"/>
      <c r="R8" s="2"/>
      <c r="S8" s="2"/>
      <c r="T8" s="2"/>
    </row>
    <row r="9" spans="1:20" x14ac:dyDescent="0.25">
      <c r="A9" s="13" t="s">
        <v>16</v>
      </c>
      <c r="B9" s="34">
        <v>2</v>
      </c>
      <c r="C9" s="5">
        <f>B9/B$12</f>
        <v>0.33333333333333331</v>
      </c>
      <c r="D9" s="6">
        <f>C9/C$8</f>
        <v>2</v>
      </c>
      <c r="G9" s="42" t="s">
        <v>34</v>
      </c>
      <c r="H9" s="42"/>
      <c r="I9" s="42"/>
      <c r="J9" s="4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13" t="s">
        <v>46</v>
      </c>
      <c r="B10" s="34">
        <v>0</v>
      </c>
      <c r="C10" s="5">
        <f>B10/B$12</f>
        <v>0</v>
      </c>
      <c r="D10" s="6">
        <f>C10/C$8</f>
        <v>0</v>
      </c>
      <c r="G10" s="2"/>
      <c r="H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13" t="s">
        <v>2</v>
      </c>
      <c r="B11" s="34">
        <v>3</v>
      </c>
      <c r="C11" s="5">
        <f>B11/B$12</f>
        <v>0.5</v>
      </c>
      <c r="D11" s="6">
        <f>C11/C$8</f>
        <v>3</v>
      </c>
      <c r="G11" s="2"/>
      <c r="H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1" t="s">
        <v>7</v>
      </c>
      <c r="B12" s="7">
        <f>SUM(B8:B11)</f>
        <v>6</v>
      </c>
      <c r="C12" s="8">
        <f>SUM(C8:C11)</f>
        <v>1</v>
      </c>
      <c r="D12" s="7" t="s">
        <v>3</v>
      </c>
      <c r="G12" s="2"/>
      <c r="H12" s="2"/>
      <c r="I12" s="3" t="s">
        <v>0</v>
      </c>
      <c r="J12" s="37">
        <v>0.95</v>
      </c>
      <c r="M12" s="2"/>
      <c r="N12" s="2"/>
      <c r="O12" s="2"/>
      <c r="P12" s="2"/>
      <c r="Q12" s="2"/>
      <c r="R12" s="2"/>
      <c r="S12" s="2"/>
      <c r="T12" s="2"/>
    </row>
    <row r="13" spans="1:20" x14ac:dyDescent="0.25">
      <c r="G13" s="2"/>
      <c r="H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3" ht="15.75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3" x14ac:dyDescent="0.25">
      <c r="B26" s="14" t="s">
        <v>39</v>
      </c>
      <c r="C26" s="15"/>
      <c r="D26" s="15"/>
      <c r="E26" s="15"/>
      <c r="F26" s="15"/>
      <c r="G26" s="15"/>
      <c r="H26" s="29"/>
      <c r="I26" s="30" t="s">
        <v>38</v>
      </c>
      <c r="J26" s="15"/>
      <c r="K26" s="15"/>
      <c r="L26" s="19"/>
      <c r="M26" s="19"/>
      <c r="N26" s="19"/>
      <c r="O26" s="31"/>
      <c r="P26" s="14" t="s">
        <v>40</v>
      </c>
      <c r="Q26" s="15"/>
      <c r="R26" s="15"/>
      <c r="S26" s="19"/>
      <c r="T26" s="19"/>
      <c r="U26" s="19"/>
      <c r="V26" s="16"/>
    </row>
    <row r="27" spans="1:23" x14ac:dyDescent="0.25">
      <c r="A27" s="20" t="s">
        <v>0</v>
      </c>
      <c r="B27" s="17" t="s">
        <v>19</v>
      </c>
      <c r="C27" s="10" t="s">
        <v>20</v>
      </c>
      <c r="D27" s="10" t="s">
        <v>45</v>
      </c>
      <c r="E27" s="10" t="s">
        <v>18</v>
      </c>
      <c r="F27" s="10" t="s">
        <v>22</v>
      </c>
      <c r="G27" s="10" t="s">
        <v>21</v>
      </c>
      <c r="H27" s="18" t="s">
        <v>35</v>
      </c>
      <c r="I27" s="17" t="s">
        <v>19</v>
      </c>
      <c r="J27" s="10" t="s">
        <v>20</v>
      </c>
      <c r="K27" s="10" t="s">
        <v>45</v>
      </c>
      <c r="L27" s="10" t="s">
        <v>18</v>
      </c>
      <c r="M27" s="10" t="s">
        <v>22</v>
      </c>
      <c r="N27" s="10" t="s">
        <v>21</v>
      </c>
      <c r="O27" s="20" t="s">
        <v>35</v>
      </c>
      <c r="P27" s="17" t="s">
        <v>19</v>
      </c>
      <c r="Q27" s="10" t="s">
        <v>20</v>
      </c>
      <c r="R27" s="10" t="s">
        <v>45</v>
      </c>
      <c r="S27" s="10" t="s">
        <v>18</v>
      </c>
      <c r="T27" s="10" t="s">
        <v>22</v>
      </c>
      <c r="U27" s="10" t="s">
        <v>21</v>
      </c>
      <c r="V27" s="18" t="s">
        <v>35</v>
      </c>
      <c r="W27" s="26" t="s">
        <v>42</v>
      </c>
    </row>
    <row r="28" spans="1:23" x14ac:dyDescent="0.25">
      <c r="A28" s="25">
        <v>0</v>
      </c>
      <c r="B28" s="23">
        <f>$B$8*(1-$A28)/(1+e*$A28)</f>
        <v>1</v>
      </c>
      <c r="C28" s="5">
        <f t="shared" ref="C28:C48" si="0">$B$8*($D$9-$A28)/(1+e*$A28)</f>
        <v>2</v>
      </c>
      <c r="D28" s="5">
        <f t="shared" ref="D28:D48" si="1">$B$8*($D$10+$A28)/(1+e*$A28)</f>
        <v>0</v>
      </c>
      <c r="E28" s="5">
        <f t="shared" ref="E28:E48" si="2">$B$8*($D$11)/(1+e*$A28)</f>
        <v>3</v>
      </c>
      <c r="F28" s="28">
        <f t="shared" ref="F28:F48" si="3">k*B28*C28/(1+Ka*B28+Kc*D28)</f>
        <v>6.0623929516414135E-4</v>
      </c>
      <c r="G28" s="21">
        <v>0</v>
      </c>
      <c r="H28" s="22">
        <f t="shared" ref="H28:H48" si="4">(1-alpha*G28)^0.5</f>
        <v>1</v>
      </c>
      <c r="I28" s="23">
        <f t="shared" ref="I28:I48" si="5">$B$8*H28*(1-$A28)/(1+e*$A28)</f>
        <v>1</v>
      </c>
      <c r="J28" s="5">
        <f t="shared" ref="J28:J48" si="6">$B$8*H28*($D$9-$A28)/(1+e*$A28)</f>
        <v>2</v>
      </c>
      <c r="K28" s="5">
        <f t="shared" ref="K28:K48" si="7">$B$8*H28*($D$10+$A28)/(1+e*$A28)</f>
        <v>0</v>
      </c>
      <c r="L28" s="5">
        <f t="shared" ref="L28:L48" si="8">$B$8*H28*($D$11)/(1+e*$A28)</f>
        <v>3</v>
      </c>
      <c r="M28" s="28">
        <f t="shared" ref="M28:M48" si="9">k*I28*J28/(1+Ka*I28+Kc*K28)</f>
        <v>6.0623929516414135E-4</v>
      </c>
      <c r="N28" s="21">
        <v>0</v>
      </c>
      <c r="O28" s="32">
        <f t="shared" ref="O28:O48" si="10">(1-alpha*N28)^0.5</f>
        <v>1</v>
      </c>
      <c r="P28" s="23">
        <f t="shared" ref="P28:P48" si="11">$B$8*O28*(1-$A28)/(1+e*$A28)</f>
        <v>1</v>
      </c>
      <c r="Q28" s="5">
        <f t="shared" ref="Q28:Q48" si="12">$B$8*O28*($D$9-$A28)/(1+e*$A28)</f>
        <v>2</v>
      </c>
      <c r="R28" s="5">
        <f t="shared" ref="R28:R48" si="13">$B$8*O28*($D$10+$A28)/(1+e*$A28)</f>
        <v>0</v>
      </c>
      <c r="S28" s="5">
        <f t="shared" ref="S28:S48" si="14">$B$8*O28*($D$11)/(1+e*$A28)</f>
        <v>3</v>
      </c>
      <c r="T28" s="28">
        <f t="shared" ref="T28:T48" si="15">k*P28*Q28/(1+Ka*P28+Kc*R28)</f>
        <v>6.0623929516414135E-4</v>
      </c>
      <c r="U28" s="9">
        <v>0</v>
      </c>
      <c r="V28" s="24">
        <f t="shared" ref="V28:V48" si="16">(1-alpha*U28)^0.5</f>
        <v>1</v>
      </c>
      <c r="W28" s="27">
        <f t="shared" ref="W28:W48" si="17">Po*V28</f>
        <v>6</v>
      </c>
    </row>
    <row r="29" spans="1:23" x14ac:dyDescent="0.25">
      <c r="A29" s="25">
        <f>$J$12/20+A28</f>
        <v>4.7500000000000001E-2</v>
      </c>
      <c r="B29" s="23">
        <f t="shared" ref="B29:B48" si="18">$B$8*(1-$A29)/(1+e*$A29)</f>
        <v>0.95250000000000001</v>
      </c>
      <c r="C29" s="5">
        <f t="shared" si="0"/>
        <v>1.9524999999999999</v>
      </c>
      <c r="D29" s="5">
        <f t="shared" si="1"/>
        <v>4.7500000000000001E-2</v>
      </c>
      <c r="E29" s="5">
        <f t="shared" si="2"/>
        <v>3</v>
      </c>
      <c r="F29" s="28">
        <f t="shared" si="3"/>
        <v>5.5156085733008928E-4</v>
      </c>
      <c r="G29" s="21">
        <f t="shared" ref="G29:G48" si="19">G28+$B$8*($A29-$A28)*(1/F29+1/F28)/2</f>
        <v>82.235567805413567</v>
      </c>
      <c r="H29" s="22">
        <f t="shared" si="4"/>
        <v>0.99794199310868237</v>
      </c>
      <c r="I29" s="23">
        <f t="shared" si="5"/>
        <v>0.95053974843601996</v>
      </c>
      <c r="J29" s="5">
        <f t="shared" si="6"/>
        <v>1.9484817415447022</v>
      </c>
      <c r="K29" s="5">
        <f t="shared" si="7"/>
        <v>4.7402244672662415E-2</v>
      </c>
      <c r="L29" s="5">
        <f t="shared" si="8"/>
        <v>2.9938259793260471</v>
      </c>
      <c r="M29" s="28">
        <f t="shared" si="9"/>
        <v>5.4996144074286859E-4</v>
      </c>
      <c r="N29" s="21">
        <f t="shared" ref="N29:N48" si="20">N28+$B$8*($A29-$A28)*(1/M29+1/M28)/2</f>
        <v>82.360795253535031</v>
      </c>
      <c r="O29" s="32">
        <f t="shared" si="10"/>
        <v>0.99793885596128751</v>
      </c>
      <c r="P29" s="23">
        <f t="shared" si="11"/>
        <v>0.95053676030312639</v>
      </c>
      <c r="Q29" s="5">
        <f t="shared" si="12"/>
        <v>1.9484756162644137</v>
      </c>
      <c r="R29" s="5">
        <f t="shared" si="13"/>
        <v>4.7402095658161156E-2</v>
      </c>
      <c r="S29" s="5">
        <f t="shared" si="14"/>
        <v>2.9938165678838624</v>
      </c>
      <c r="T29" s="28">
        <f t="shared" si="15"/>
        <v>5.4995900325224584E-4</v>
      </c>
      <c r="U29" s="9">
        <f t="shared" ref="U29:U48" si="21">U28+$B$8*($A29-$A28)*(1/T29+1/T28)/2</f>
        <v>82.360986654450357</v>
      </c>
      <c r="V29" s="24">
        <f t="shared" si="16"/>
        <v>0.99793885116638159</v>
      </c>
      <c r="W29" s="27">
        <f t="shared" si="17"/>
        <v>5.98763310699829</v>
      </c>
    </row>
    <row r="30" spans="1:23" x14ac:dyDescent="0.25">
      <c r="A30" s="25">
        <f t="shared" ref="A30:A48" si="22">$J$12/20+A29</f>
        <v>9.5000000000000001E-2</v>
      </c>
      <c r="B30" s="23">
        <f t="shared" si="18"/>
        <v>0.90500000000000003</v>
      </c>
      <c r="C30" s="5">
        <f t="shared" si="0"/>
        <v>1.905</v>
      </c>
      <c r="D30" s="5">
        <f t="shared" si="1"/>
        <v>9.5000000000000001E-2</v>
      </c>
      <c r="E30" s="5">
        <f t="shared" si="2"/>
        <v>3</v>
      </c>
      <c r="F30" s="28">
        <f t="shared" si="3"/>
        <v>5.005029884430479E-4</v>
      </c>
      <c r="G30" s="21">
        <f t="shared" si="19"/>
        <v>172.74745025016333</v>
      </c>
      <c r="H30" s="22">
        <f t="shared" si="4"/>
        <v>0.99567194772550049</v>
      </c>
      <c r="I30" s="23">
        <f t="shared" si="5"/>
        <v>0.90108311269157793</v>
      </c>
      <c r="J30" s="5">
        <f t="shared" si="6"/>
        <v>1.8967550604170784</v>
      </c>
      <c r="K30" s="5">
        <f t="shared" si="7"/>
        <v>9.4588835033922541E-2</v>
      </c>
      <c r="L30" s="5">
        <f t="shared" si="8"/>
        <v>2.9870158431765015</v>
      </c>
      <c r="M30" s="28">
        <f t="shared" si="9"/>
        <v>4.9747023369598072E-4</v>
      </c>
      <c r="N30" s="21">
        <f t="shared" si="20"/>
        <v>173.28719095592515</v>
      </c>
      <c r="O30" s="32">
        <f t="shared" si="10"/>
        <v>0.9956583954611159</v>
      </c>
      <c r="P30" s="23">
        <f t="shared" si="11"/>
        <v>0.90107084789230996</v>
      </c>
      <c r="Q30" s="5">
        <f t="shared" si="12"/>
        <v>1.8967292433534257</v>
      </c>
      <c r="R30" s="5">
        <f t="shared" si="13"/>
        <v>9.458754756880601E-2</v>
      </c>
      <c r="S30" s="5">
        <f t="shared" si="14"/>
        <v>2.9869751863833476</v>
      </c>
      <c r="T30" s="28">
        <f t="shared" si="15"/>
        <v>4.9746074210083697E-4</v>
      </c>
      <c r="U30" s="9">
        <f t="shared" si="21"/>
        <v>173.28848467076884</v>
      </c>
      <c r="V30" s="24">
        <f t="shared" si="16"/>
        <v>0.995658362977212</v>
      </c>
      <c r="W30" s="27">
        <f t="shared" si="17"/>
        <v>5.973950177863272</v>
      </c>
    </row>
    <row r="31" spans="1:23" x14ac:dyDescent="0.25">
      <c r="A31" s="25">
        <f t="shared" si="22"/>
        <v>0.14250000000000002</v>
      </c>
      <c r="B31" s="23">
        <f t="shared" si="18"/>
        <v>0.85749999999999993</v>
      </c>
      <c r="C31" s="5">
        <f t="shared" si="0"/>
        <v>1.8574999999999999</v>
      </c>
      <c r="D31" s="5">
        <f t="shared" si="1"/>
        <v>0.14250000000000002</v>
      </c>
      <c r="E31" s="5">
        <f t="shared" si="2"/>
        <v>3</v>
      </c>
      <c r="F31" s="28">
        <f t="shared" si="3"/>
        <v>4.528409458957809E-4</v>
      </c>
      <c r="G31" s="21">
        <f t="shared" si="19"/>
        <v>272.6463851380048</v>
      </c>
      <c r="H31" s="22">
        <f t="shared" si="4"/>
        <v>0.99316045065392111</v>
      </c>
      <c r="I31" s="23">
        <f t="shared" si="5"/>
        <v>0.85163508643573727</v>
      </c>
      <c r="J31" s="5">
        <f t="shared" si="6"/>
        <v>1.8447955370896585</v>
      </c>
      <c r="K31" s="5">
        <f t="shared" si="7"/>
        <v>0.14152536421818376</v>
      </c>
      <c r="L31" s="5">
        <f t="shared" si="8"/>
        <v>2.9794813519617636</v>
      </c>
      <c r="M31" s="28">
        <f t="shared" si="9"/>
        <v>4.4853152484265459E-4</v>
      </c>
      <c r="N31" s="21">
        <f t="shared" si="20"/>
        <v>273.9793110999442</v>
      </c>
      <c r="O31" s="32">
        <f t="shared" si="10"/>
        <v>0.99312689745319194</v>
      </c>
      <c r="P31" s="23">
        <f t="shared" si="11"/>
        <v>0.85160631456611202</v>
      </c>
      <c r="Q31" s="5">
        <f t="shared" si="12"/>
        <v>1.8447332120193038</v>
      </c>
      <c r="R31" s="5">
        <f t="shared" si="13"/>
        <v>0.14152058288707986</v>
      </c>
      <c r="S31" s="5">
        <f t="shared" si="14"/>
        <v>2.9793806923595758</v>
      </c>
      <c r="T31" s="28">
        <f t="shared" si="15"/>
        <v>4.4851040006704861E-4</v>
      </c>
      <c r="U31" s="9">
        <f t="shared" si="21"/>
        <v>273.98400969207432</v>
      </c>
      <c r="V31" s="24">
        <f t="shared" si="16"/>
        <v>0.99312677917544656</v>
      </c>
      <c r="W31" s="27">
        <f t="shared" si="17"/>
        <v>5.9587606750526794</v>
      </c>
    </row>
    <row r="32" spans="1:23" x14ac:dyDescent="0.25">
      <c r="A32" s="25">
        <f t="shared" si="22"/>
        <v>0.19</v>
      </c>
      <c r="B32" s="23">
        <f t="shared" si="18"/>
        <v>0.81</v>
      </c>
      <c r="C32" s="5">
        <f t="shared" si="0"/>
        <v>1.81</v>
      </c>
      <c r="D32" s="5">
        <f t="shared" si="1"/>
        <v>0.19</v>
      </c>
      <c r="E32" s="5">
        <f t="shared" si="2"/>
        <v>3</v>
      </c>
      <c r="F32" s="28">
        <f t="shared" si="3"/>
        <v>4.0836821085584856E-4</v>
      </c>
      <c r="G32" s="21">
        <f t="shared" si="19"/>
        <v>383.25135366019765</v>
      </c>
      <c r="H32" s="22">
        <f t="shared" si="4"/>
        <v>0.99037237053392713</v>
      </c>
      <c r="I32" s="23">
        <f t="shared" si="5"/>
        <v>0.80220162013248097</v>
      </c>
      <c r="J32" s="5">
        <f t="shared" si="6"/>
        <v>1.7925739906664082</v>
      </c>
      <c r="K32" s="5">
        <f t="shared" si="7"/>
        <v>0.18817075040144615</v>
      </c>
      <c r="L32" s="5">
        <f t="shared" si="8"/>
        <v>2.9711171116017816</v>
      </c>
      <c r="M32" s="28">
        <f t="shared" si="9"/>
        <v>4.0293058450936373E-4</v>
      </c>
      <c r="N32" s="21">
        <f t="shared" si="20"/>
        <v>385.87303657102768</v>
      </c>
      <c r="O32" s="32">
        <f t="shared" si="10"/>
        <v>0.99030618910085011</v>
      </c>
      <c r="P32" s="23">
        <f t="shared" si="11"/>
        <v>0.8021480131716886</v>
      </c>
      <c r="Q32" s="5">
        <f t="shared" si="12"/>
        <v>1.7924542022725387</v>
      </c>
      <c r="R32" s="5">
        <f t="shared" si="13"/>
        <v>0.18815817592916154</v>
      </c>
      <c r="S32" s="5">
        <f t="shared" si="14"/>
        <v>2.9709185673025504</v>
      </c>
      <c r="T32" s="28">
        <f t="shared" si="15"/>
        <v>4.0289324483364135E-4</v>
      </c>
      <c r="U32" s="9">
        <f t="shared" si="21"/>
        <v>385.88569191026886</v>
      </c>
      <c r="V32" s="24">
        <f t="shared" si="16"/>
        <v>0.99030586962033429</v>
      </c>
      <c r="W32" s="27">
        <f t="shared" si="17"/>
        <v>5.941835217722006</v>
      </c>
    </row>
    <row r="33" spans="1:23" x14ac:dyDescent="0.25">
      <c r="A33" s="25">
        <f t="shared" si="22"/>
        <v>0.23749999999999999</v>
      </c>
      <c r="B33" s="23">
        <f t="shared" si="18"/>
        <v>0.76249999999999996</v>
      </c>
      <c r="C33" s="5">
        <f t="shared" si="0"/>
        <v>1.7625</v>
      </c>
      <c r="D33" s="5">
        <f t="shared" si="1"/>
        <v>0.23749999999999999</v>
      </c>
      <c r="E33" s="5">
        <f t="shared" si="2"/>
        <v>3</v>
      </c>
      <c r="F33" s="28">
        <f t="shared" si="3"/>
        <v>3.6689467782041079E-4</v>
      </c>
      <c r="G33" s="21">
        <f t="shared" si="19"/>
        <v>506.14212488830231</v>
      </c>
      <c r="H33" s="22">
        <f t="shared" si="4"/>
        <v>0.98726536136723897</v>
      </c>
      <c r="I33" s="23">
        <f t="shared" si="5"/>
        <v>0.75278983804251964</v>
      </c>
      <c r="J33" s="5">
        <f t="shared" si="6"/>
        <v>1.7400551994097586</v>
      </c>
      <c r="K33" s="5">
        <f t="shared" si="7"/>
        <v>0.23447552332471924</v>
      </c>
      <c r="L33" s="5">
        <f t="shared" si="8"/>
        <v>2.9617960841017168</v>
      </c>
      <c r="M33" s="28">
        <f t="shared" si="9"/>
        <v>3.6047021119802028E-4</v>
      </c>
      <c r="N33" s="21">
        <f t="shared" si="20"/>
        <v>510.70235734665295</v>
      </c>
      <c r="O33" s="32">
        <f t="shared" si="10"/>
        <v>0.98714987825186273</v>
      </c>
      <c r="P33" s="23">
        <f t="shared" si="11"/>
        <v>0.75270178216704531</v>
      </c>
      <c r="Q33" s="5">
        <f t="shared" si="12"/>
        <v>1.739851660418908</v>
      </c>
      <c r="R33" s="5">
        <f t="shared" si="13"/>
        <v>0.2344480960848174</v>
      </c>
      <c r="S33" s="5">
        <f t="shared" si="14"/>
        <v>2.9614496347555881</v>
      </c>
      <c r="T33" s="28">
        <f t="shared" si="15"/>
        <v>3.6041202997122261E-4</v>
      </c>
      <c r="U33" s="9">
        <f t="shared" si="21"/>
        <v>510.73111145649074</v>
      </c>
      <c r="V33" s="24">
        <f t="shared" si="16"/>
        <v>0.9871491500412567</v>
      </c>
      <c r="W33" s="27">
        <f t="shared" si="17"/>
        <v>5.92289490024754</v>
      </c>
    </row>
    <row r="34" spans="1:23" x14ac:dyDescent="0.25">
      <c r="A34" s="25">
        <f t="shared" si="22"/>
        <v>0.28499999999999998</v>
      </c>
      <c r="B34" s="23">
        <f t="shared" si="18"/>
        <v>0.71500000000000008</v>
      </c>
      <c r="C34" s="5">
        <f t="shared" si="0"/>
        <v>1.7150000000000001</v>
      </c>
      <c r="D34" s="5">
        <f t="shared" si="1"/>
        <v>0.28499999999999998</v>
      </c>
      <c r="E34" s="5">
        <f t="shared" si="2"/>
        <v>3</v>
      </c>
      <c r="F34" s="28">
        <f t="shared" si="3"/>
        <v>3.2824505579714963E-4</v>
      </c>
      <c r="G34" s="21">
        <f t="shared" si="19"/>
        <v>643.22907737352762</v>
      </c>
      <c r="H34" s="22">
        <f t="shared" si="4"/>
        <v>0.9837878562633936</v>
      </c>
      <c r="I34" s="23">
        <f t="shared" si="5"/>
        <v>0.70340831722832653</v>
      </c>
      <c r="J34" s="5">
        <f t="shared" si="6"/>
        <v>1.68719617349172</v>
      </c>
      <c r="K34" s="5">
        <f t="shared" si="7"/>
        <v>0.28037953903506713</v>
      </c>
      <c r="L34" s="5">
        <f t="shared" si="8"/>
        <v>2.9513635687901809</v>
      </c>
      <c r="M34" s="28">
        <f t="shared" si="9"/>
        <v>3.2096907831443257E-4</v>
      </c>
      <c r="N34" s="21">
        <f t="shared" si="20"/>
        <v>650.58318965730859</v>
      </c>
      <c r="O34" s="32">
        <f t="shared" si="10"/>
        <v>0.98360095593545183</v>
      </c>
      <c r="P34" s="23">
        <f t="shared" si="11"/>
        <v>0.70327468349384814</v>
      </c>
      <c r="Q34" s="5">
        <f t="shared" si="12"/>
        <v>1.6868756394292999</v>
      </c>
      <c r="R34" s="5">
        <f t="shared" si="13"/>
        <v>0.28032627244160374</v>
      </c>
      <c r="S34" s="5">
        <f t="shared" si="14"/>
        <v>2.9508028678063556</v>
      </c>
      <c r="T34" s="28">
        <f t="shared" si="15"/>
        <v>3.2088533805138493E-4</v>
      </c>
      <c r="U34" s="9">
        <f t="shared" si="21"/>
        <v>650.6418898701595</v>
      </c>
      <c r="V34" s="24">
        <f t="shared" si="16"/>
        <v>0.98359946396208042</v>
      </c>
      <c r="W34" s="27">
        <f t="shared" si="17"/>
        <v>5.901596783772483</v>
      </c>
    </row>
    <row r="35" spans="1:23" x14ac:dyDescent="0.25">
      <c r="A35" s="25">
        <f t="shared" si="22"/>
        <v>0.33249999999999996</v>
      </c>
      <c r="B35" s="23">
        <f t="shared" si="18"/>
        <v>0.66749999999999998</v>
      </c>
      <c r="C35" s="5">
        <f t="shared" si="0"/>
        <v>1.6675</v>
      </c>
      <c r="D35" s="5">
        <f t="shared" si="1"/>
        <v>0.33249999999999996</v>
      </c>
      <c r="E35" s="5">
        <f t="shared" si="2"/>
        <v>3</v>
      </c>
      <c r="F35" s="28">
        <f t="shared" si="3"/>
        <v>2.9225745280257352E-4</v>
      </c>
      <c r="G35" s="21">
        <f t="shared" si="19"/>
        <v>796.84752338392366</v>
      </c>
      <c r="H35" s="22">
        <f t="shared" si="4"/>
        <v>0.97987633088609905</v>
      </c>
      <c r="I35" s="23">
        <f t="shared" si="5"/>
        <v>0.65406745086647111</v>
      </c>
      <c r="J35" s="5">
        <f t="shared" si="6"/>
        <v>1.6339437817525702</v>
      </c>
      <c r="K35" s="5">
        <f t="shared" si="7"/>
        <v>0.32580888001962788</v>
      </c>
      <c r="L35" s="5">
        <f t="shared" si="8"/>
        <v>2.9396289926582972</v>
      </c>
      <c r="M35" s="28">
        <f t="shared" si="9"/>
        <v>2.8426029241715765E-4</v>
      </c>
      <c r="N35" s="21">
        <f t="shared" si="20"/>
        <v>808.12804137904789</v>
      </c>
      <c r="O35" s="32">
        <f t="shared" si="10"/>
        <v>0.97958848397224818</v>
      </c>
      <c r="P35" s="23">
        <f t="shared" si="11"/>
        <v>0.65387531305147562</v>
      </c>
      <c r="Q35" s="5">
        <f t="shared" si="12"/>
        <v>1.6334637970237238</v>
      </c>
      <c r="R35" s="5">
        <f t="shared" si="13"/>
        <v>0.32571317092077251</v>
      </c>
      <c r="S35" s="5">
        <f t="shared" si="14"/>
        <v>2.9387654519167445</v>
      </c>
      <c r="T35" s="28">
        <f t="shared" si="15"/>
        <v>2.8414613336069959E-4</v>
      </c>
      <c r="U35" s="9">
        <f t="shared" si="21"/>
        <v>808.23961897821118</v>
      </c>
      <c r="V35" s="24">
        <f t="shared" si="16"/>
        <v>0.97958563640505136</v>
      </c>
      <c r="W35" s="27">
        <f t="shared" si="17"/>
        <v>5.877513818430308</v>
      </c>
    </row>
    <row r="36" spans="1:23" x14ac:dyDescent="0.25">
      <c r="A36" s="25">
        <f t="shared" si="22"/>
        <v>0.37999999999999995</v>
      </c>
      <c r="B36" s="23">
        <f t="shared" si="18"/>
        <v>0.62000000000000011</v>
      </c>
      <c r="C36" s="5">
        <f t="shared" si="0"/>
        <v>1.62</v>
      </c>
      <c r="D36" s="5">
        <f t="shared" si="1"/>
        <v>0.37999999999999995</v>
      </c>
      <c r="E36" s="5">
        <f t="shared" si="2"/>
        <v>3</v>
      </c>
      <c r="F36" s="28">
        <f t="shared" si="3"/>
        <v>2.5878211961559216E-4</v>
      </c>
      <c r="G36" s="21">
        <f t="shared" si="19"/>
        <v>969.88753748962415</v>
      </c>
      <c r="H36" s="22">
        <f t="shared" si="4"/>
        <v>0.97545149706457412</v>
      </c>
      <c r="I36" s="23">
        <f t="shared" si="5"/>
        <v>0.60477992818003601</v>
      </c>
      <c r="J36" s="5">
        <f t="shared" si="6"/>
        <v>1.5802314252446101</v>
      </c>
      <c r="K36" s="5">
        <f t="shared" si="7"/>
        <v>0.37067156888453812</v>
      </c>
      <c r="L36" s="5">
        <f t="shared" si="8"/>
        <v>2.9263544911937225</v>
      </c>
      <c r="M36" s="28">
        <f t="shared" si="9"/>
        <v>2.5019014300669168E-4</v>
      </c>
      <c r="N36" s="21">
        <f t="shared" si="20"/>
        <v>986.60602688039387</v>
      </c>
      <c r="O36" s="32">
        <f t="shared" si="10"/>
        <v>0.97502292211823427</v>
      </c>
      <c r="P36" s="23">
        <f t="shared" si="11"/>
        <v>0.60451421171330533</v>
      </c>
      <c r="Q36" s="5">
        <f t="shared" si="12"/>
        <v>1.5795371338315396</v>
      </c>
      <c r="R36" s="5">
        <f t="shared" si="13"/>
        <v>0.370508710404929</v>
      </c>
      <c r="S36" s="5">
        <f t="shared" si="14"/>
        <v>2.9250687663547028</v>
      </c>
      <c r="T36" s="28">
        <f t="shared" si="15"/>
        <v>2.500405035955422E-4</v>
      </c>
      <c r="U36" s="9">
        <f t="shared" si="21"/>
        <v>986.80798230720427</v>
      </c>
      <c r="V36" s="24">
        <f t="shared" si="16"/>
        <v>0.97501774388194584</v>
      </c>
      <c r="W36" s="27">
        <f t="shared" si="17"/>
        <v>5.8501064632916755</v>
      </c>
    </row>
    <row r="37" spans="1:23" x14ac:dyDescent="0.25">
      <c r="A37" s="25">
        <f t="shared" si="22"/>
        <v>0.42749999999999994</v>
      </c>
      <c r="B37" s="23">
        <f t="shared" si="18"/>
        <v>0.57250000000000001</v>
      </c>
      <c r="C37" s="5">
        <f t="shared" si="0"/>
        <v>1.5725</v>
      </c>
      <c r="D37" s="5">
        <f t="shared" si="1"/>
        <v>0.42749999999999994</v>
      </c>
      <c r="E37" s="5">
        <f t="shared" si="2"/>
        <v>3</v>
      </c>
      <c r="F37" s="28">
        <f t="shared" si="3"/>
        <v>2.2768033226737419E-4</v>
      </c>
      <c r="G37" s="21">
        <f t="shared" si="19"/>
        <v>1165.9765033420797</v>
      </c>
      <c r="H37" s="22">
        <f t="shared" si="4"/>
        <v>0.97041288884314392</v>
      </c>
      <c r="I37" s="23">
        <f t="shared" si="5"/>
        <v>0.55556137886269985</v>
      </c>
      <c r="J37" s="5">
        <f t="shared" si="6"/>
        <v>1.5259742677058439</v>
      </c>
      <c r="K37" s="5">
        <f t="shared" si="7"/>
        <v>0.41485150998044396</v>
      </c>
      <c r="L37" s="5">
        <f t="shared" si="8"/>
        <v>2.9112386665294316</v>
      </c>
      <c r="M37" s="28">
        <f t="shared" si="9"/>
        <v>2.1861703077814151E-4</v>
      </c>
      <c r="N37" s="21">
        <f t="shared" si="20"/>
        <v>1190.1712923154844</v>
      </c>
      <c r="O37" s="32">
        <f t="shared" si="10"/>
        <v>0.96978937681551547</v>
      </c>
      <c r="P37" s="23">
        <f t="shared" si="11"/>
        <v>0.5552044182268826</v>
      </c>
      <c r="Q37" s="5">
        <f t="shared" si="12"/>
        <v>1.5249937950423982</v>
      </c>
      <c r="R37" s="5">
        <f t="shared" si="13"/>
        <v>0.41458495858863281</v>
      </c>
      <c r="S37" s="5">
        <f t="shared" si="14"/>
        <v>2.9093681304465466</v>
      </c>
      <c r="T37" s="28">
        <f t="shared" si="15"/>
        <v>2.1842657645096341E-4</v>
      </c>
      <c r="U37" s="9">
        <f t="shared" si="21"/>
        <v>1190.5247833804804</v>
      </c>
      <c r="V37" s="24">
        <f t="shared" si="16"/>
        <v>0.96978026419956387</v>
      </c>
      <c r="W37" s="27">
        <f t="shared" si="17"/>
        <v>5.8186815851973837</v>
      </c>
    </row>
    <row r="38" spans="1:23" x14ac:dyDescent="0.25">
      <c r="A38" s="25">
        <f t="shared" si="22"/>
        <v>0.47499999999999992</v>
      </c>
      <c r="B38" s="23">
        <f t="shared" si="18"/>
        <v>0.52500000000000013</v>
      </c>
      <c r="C38" s="5">
        <f t="shared" si="0"/>
        <v>1.5250000000000001</v>
      </c>
      <c r="D38" s="5">
        <f t="shared" si="1"/>
        <v>0.47499999999999992</v>
      </c>
      <c r="E38" s="5">
        <f t="shared" si="2"/>
        <v>3</v>
      </c>
      <c r="F38" s="28">
        <f t="shared" si="3"/>
        <v>1.9882339571531234E-4</v>
      </c>
      <c r="G38" s="21">
        <f t="shared" si="19"/>
        <v>1389.742165135086</v>
      </c>
      <c r="H38" s="22">
        <f t="shared" si="4"/>
        <v>0.96463096142682758</v>
      </c>
      <c r="I38" s="23">
        <f t="shared" si="5"/>
        <v>0.50643125474908457</v>
      </c>
      <c r="J38" s="5">
        <f t="shared" si="6"/>
        <v>1.4710622161759122</v>
      </c>
      <c r="K38" s="5">
        <f t="shared" si="7"/>
        <v>0.45819970667774301</v>
      </c>
      <c r="L38" s="5">
        <f t="shared" si="8"/>
        <v>2.8938928842804827</v>
      </c>
      <c r="M38" s="28">
        <f t="shared" si="9"/>
        <v>1.8941056943533652E-4</v>
      </c>
      <c r="N38" s="21">
        <f t="shared" si="20"/>
        <v>1424.197747197031</v>
      </c>
      <c r="O38" s="32">
        <f t="shared" si="10"/>
        <v>0.96373757457108022</v>
      </c>
      <c r="P38" s="23">
        <f t="shared" si="11"/>
        <v>0.50596222664981727</v>
      </c>
      <c r="Q38" s="5">
        <f t="shared" si="12"/>
        <v>1.4696998012208975</v>
      </c>
      <c r="R38" s="5">
        <f t="shared" si="13"/>
        <v>0.45777534792126301</v>
      </c>
      <c r="S38" s="5">
        <f t="shared" si="14"/>
        <v>2.8912127237132408</v>
      </c>
      <c r="T38" s="28">
        <f t="shared" si="15"/>
        <v>1.8917360456512471E-4</v>
      </c>
      <c r="U38" s="9">
        <f t="shared" si="21"/>
        <v>1424.8030295781737</v>
      </c>
      <c r="V38" s="24">
        <f t="shared" si="16"/>
        <v>0.96372187301165435</v>
      </c>
      <c r="W38" s="27">
        <f t="shared" si="17"/>
        <v>5.7823312380699257</v>
      </c>
    </row>
    <row r="39" spans="1:23" x14ac:dyDescent="0.25">
      <c r="A39" s="25">
        <f t="shared" si="22"/>
        <v>0.52249999999999996</v>
      </c>
      <c r="B39" s="23">
        <f t="shared" si="18"/>
        <v>0.47750000000000004</v>
      </c>
      <c r="C39" s="5">
        <f t="shared" si="0"/>
        <v>1.4775</v>
      </c>
      <c r="D39" s="5">
        <f t="shared" si="1"/>
        <v>0.52249999999999996</v>
      </c>
      <c r="E39" s="5">
        <f t="shared" si="2"/>
        <v>3</v>
      </c>
      <c r="F39" s="28">
        <f t="shared" si="3"/>
        <v>1.7209175364169948E-4</v>
      </c>
      <c r="G39" s="21">
        <f t="shared" si="19"/>
        <v>1647.2026830888972</v>
      </c>
      <c r="H39" s="22">
        <f t="shared" si="4"/>
        <v>0.95793520962826872</v>
      </c>
      <c r="I39" s="23">
        <f t="shared" si="5"/>
        <v>0.45741406259749834</v>
      </c>
      <c r="J39" s="5">
        <f t="shared" si="6"/>
        <v>1.415349272225767</v>
      </c>
      <c r="K39" s="5">
        <f t="shared" si="7"/>
        <v>0.50052114703077033</v>
      </c>
      <c r="L39" s="5">
        <f t="shared" si="8"/>
        <v>2.8738056288848064</v>
      </c>
      <c r="M39" s="28">
        <f t="shared" si="9"/>
        <v>1.6245086718491504E-4</v>
      </c>
      <c r="N39" s="21">
        <f t="shared" si="20"/>
        <v>1695.7847871938447</v>
      </c>
      <c r="O39" s="32">
        <f t="shared" si="10"/>
        <v>0.95666648349375538</v>
      </c>
      <c r="P39" s="23">
        <f t="shared" si="11"/>
        <v>0.45680824586826824</v>
      </c>
      <c r="Q39" s="5">
        <f t="shared" si="12"/>
        <v>1.4134747293620236</v>
      </c>
      <c r="R39" s="5">
        <f t="shared" si="13"/>
        <v>0.49985823762548715</v>
      </c>
      <c r="S39" s="5">
        <f t="shared" si="14"/>
        <v>2.869999450481266</v>
      </c>
      <c r="T39" s="28">
        <f t="shared" si="15"/>
        <v>1.6216122217983965E-4</v>
      </c>
      <c r="U39" s="9">
        <f t="shared" si="21"/>
        <v>1696.8082681219316</v>
      </c>
      <c r="V39" s="24">
        <f t="shared" si="16"/>
        <v>0.95663973709746319</v>
      </c>
      <c r="W39" s="27">
        <f t="shared" si="17"/>
        <v>5.7398384225847794</v>
      </c>
    </row>
    <row r="40" spans="1:23" x14ac:dyDescent="0.25">
      <c r="A40" s="25">
        <f t="shared" si="22"/>
        <v>0.56999999999999995</v>
      </c>
      <c r="B40" s="23">
        <f t="shared" si="18"/>
        <v>0.43000000000000005</v>
      </c>
      <c r="C40" s="5">
        <f t="shared" si="0"/>
        <v>1.4300000000000002</v>
      </c>
      <c r="D40" s="5">
        <f t="shared" si="1"/>
        <v>0.56999999999999995</v>
      </c>
      <c r="E40" s="5">
        <f t="shared" si="2"/>
        <v>3</v>
      </c>
      <c r="F40" s="28">
        <f t="shared" si="3"/>
        <v>1.473741914191731E-4</v>
      </c>
      <c r="G40" s="21">
        <f t="shared" si="19"/>
        <v>1946.3648621106884</v>
      </c>
      <c r="H40" s="22">
        <f t="shared" si="4"/>
        <v>0.95009565670750518</v>
      </c>
      <c r="I40" s="23">
        <f t="shared" si="5"/>
        <v>0.40854113238422729</v>
      </c>
      <c r="J40" s="5">
        <f t="shared" si="6"/>
        <v>1.3586367890917326</v>
      </c>
      <c r="K40" s="5">
        <f t="shared" si="7"/>
        <v>0.54155452432327789</v>
      </c>
      <c r="L40" s="5">
        <f t="shared" si="8"/>
        <v>2.8502869701225153</v>
      </c>
      <c r="M40" s="28">
        <f t="shared" si="9"/>
        <v>1.3762801081844013E-4</v>
      </c>
      <c r="N40" s="21">
        <f t="shared" si="20"/>
        <v>2014.5494524926971</v>
      </c>
      <c r="O40" s="32">
        <f t="shared" si="10"/>
        <v>0.94829980880276732</v>
      </c>
      <c r="P40" s="23">
        <f t="shared" si="11"/>
        <v>0.40776891778518998</v>
      </c>
      <c r="Q40" s="5">
        <f t="shared" si="12"/>
        <v>1.3560687265879574</v>
      </c>
      <c r="R40" s="5">
        <f t="shared" si="13"/>
        <v>0.54053089101757734</v>
      </c>
      <c r="S40" s="5">
        <f t="shared" si="14"/>
        <v>2.8448994264083018</v>
      </c>
      <c r="T40" s="28">
        <f t="shared" si="15"/>
        <v>1.3727889152711495E-4</v>
      </c>
      <c r="U40" s="9">
        <f t="shared" si="21"/>
        <v>2016.272926608119</v>
      </c>
      <c r="V40" s="24">
        <f t="shared" si="16"/>
        <v>0.94825437181675787</v>
      </c>
      <c r="W40" s="27">
        <f t="shared" si="17"/>
        <v>5.6895262309005474</v>
      </c>
    </row>
    <row r="41" spans="1:23" x14ac:dyDescent="0.25">
      <c r="A41" s="25">
        <f t="shared" si="22"/>
        <v>0.61749999999999994</v>
      </c>
      <c r="B41" s="23">
        <f t="shared" si="18"/>
        <v>0.38250000000000006</v>
      </c>
      <c r="C41" s="5">
        <f t="shared" si="0"/>
        <v>1.3825000000000001</v>
      </c>
      <c r="D41" s="5">
        <f t="shared" si="1"/>
        <v>0.61749999999999994</v>
      </c>
      <c r="E41" s="5">
        <f t="shared" si="2"/>
        <v>3</v>
      </c>
      <c r="F41" s="28">
        <f t="shared" si="3"/>
        <v>1.2456712106218796E-4</v>
      </c>
      <c r="G41" s="21">
        <f t="shared" si="19"/>
        <v>2298.179528720395</v>
      </c>
      <c r="H41" s="22">
        <f t="shared" si="4"/>
        <v>0.9407927633458818</v>
      </c>
      <c r="I41" s="23">
        <f t="shared" si="5"/>
        <v>0.35985323197979985</v>
      </c>
      <c r="J41" s="5">
        <f t="shared" si="6"/>
        <v>1.3006459953256817</v>
      </c>
      <c r="K41" s="5">
        <f t="shared" si="7"/>
        <v>0.58093953136608201</v>
      </c>
      <c r="L41" s="5">
        <f t="shared" si="8"/>
        <v>2.8223782900376455</v>
      </c>
      <c r="M41" s="28">
        <f t="shared" si="9"/>
        <v>1.1484180369834652E-4</v>
      </c>
      <c r="N41" s="21">
        <f t="shared" si="20"/>
        <v>2393.9222937254158</v>
      </c>
      <c r="O41" s="32">
        <f t="shared" si="10"/>
        <v>0.93824510940037897</v>
      </c>
      <c r="P41" s="23">
        <f t="shared" si="11"/>
        <v>0.35887875434564503</v>
      </c>
      <c r="Q41" s="5">
        <f t="shared" si="12"/>
        <v>1.2971238637460241</v>
      </c>
      <c r="R41" s="5">
        <f t="shared" si="13"/>
        <v>0.57936635505473399</v>
      </c>
      <c r="S41" s="5">
        <f t="shared" si="14"/>
        <v>2.8147353282011371</v>
      </c>
      <c r="T41" s="28">
        <f t="shared" si="15"/>
        <v>1.1442558095363203E-4</v>
      </c>
      <c r="U41" s="9">
        <f t="shared" si="21"/>
        <v>2396.8368858094855</v>
      </c>
      <c r="V41" s="24">
        <f t="shared" si="16"/>
        <v>0.93816744545391562</v>
      </c>
      <c r="W41" s="27">
        <f t="shared" si="17"/>
        <v>5.6290046727234939</v>
      </c>
    </row>
    <row r="42" spans="1:23" x14ac:dyDescent="0.25">
      <c r="A42" s="25">
        <f t="shared" si="22"/>
        <v>0.66499999999999992</v>
      </c>
      <c r="B42" s="23">
        <f t="shared" si="18"/>
        <v>0.33500000000000008</v>
      </c>
      <c r="C42" s="5">
        <f t="shared" si="0"/>
        <v>1.335</v>
      </c>
      <c r="D42" s="5">
        <f t="shared" si="1"/>
        <v>0.66499999999999992</v>
      </c>
      <c r="E42" s="5">
        <f t="shared" si="2"/>
        <v>3</v>
      </c>
      <c r="F42" s="28">
        <f t="shared" si="3"/>
        <v>1.0357393849138976E-4</v>
      </c>
      <c r="G42" s="21">
        <f t="shared" si="19"/>
        <v>2718.1445791375513</v>
      </c>
      <c r="H42" s="22">
        <f t="shared" si="4"/>
        <v>0.92956590462598321</v>
      </c>
      <c r="I42" s="23">
        <f t="shared" si="5"/>
        <v>0.31140457804970445</v>
      </c>
      <c r="J42" s="5">
        <f t="shared" si="6"/>
        <v>1.2409704826756875</v>
      </c>
      <c r="K42" s="5">
        <f t="shared" si="7"/>
        <v>0.61816132657627876</v>
      </c>
      <c r="L42" s="5">
        <f t="shared" si="8"/>
        <v>2.7886977138779496</v>
      </c>
      <c r="M42" s="28">
        <f t="shared" si="9"/>
        <v>9.4001861553192351E-5</v>
      </c>
      <c r="N42" s="21">
        <f t="shared" si="20"/>
        <v>2853.3830905975801</v>
      </c>
      <c r="O42" s="32">
        <f t="shared" si="10"/>
        <v>0.92592161950681384</v>
      </c>
      <c r="P42" s="23">
        <f t="shared" si="11"/>
        <v>0.3101837425347827</v>
      </c>
      <c r="Q42" s="5">
        <f t="shared" si="12"/>
        <v>1.2361053620415965</v>
      </c>
      <c r="R42" s="5">
        <f t="shared" si="13"/>
        <v>0.61573787697203108</v>
      </c>
      <c r="S42" s="5">
        <f t="shared" si="14"/>
        <v>2.7777648585204417</v>
      </c>
      <c r="T42" s="28">
        <f t="shared" si="15"/>
        <v>9.3509759442300566E-5</v>
      </c>
      <c r="U42" s="9">
        <f t="shared" si="21"/>
        <v>2858.3795533733019</v>
      </c>
      <c r="V42" s="24">
        <f t="shared" si="16"/>
        <v>0.92578670455528522</v>
      </c>
      <c r="W42" s="27">
        <f t="shared" si="17"/>
        <v>5.5547202273317113</v>
      </c>
    </row>
    <row r="43" spans="1:23" x14ac:dyDescent="0.25">
      <c r="A43" s="25">
        <f t="shared" si="22"/>
        <v>0.71249999999999991</v>
      </c>
      <c r="B43" s="23">
        <f t="shared" si="18"/>
        <v>0.28750000000000009</v>
      </c>
      <c r="C43" s="5">
        <f t="shared" si="0"/>
        <v>1.2875000000000001</v>
      </c>
      <c r="D43" s="5">
        <f t="shared" si="1"/>
        <v>0.71249999999999991</v>
      </c>
      <c r="E43" s="5">
        <f t="shared" si="2"/>
        <v>3</v>
      </c>
      <c r="F43" s="28">
        <f t="shared" si="3"/>
        <v>8.4304444720468159E-5</v>
      </c>
      <c r="G43" s="21">
        <f t="shared" si="19"/>
        <v>3229.1664233634883</v>
      </c>
      <c r="H43" s="22">
        <f t="shared" si="4"/>
        <v>0.91571921396890299</v>
      </c>
      <c r="I43" s="23">
        <f t="shared" si="5"/>
        <v>0.26326927401605971</v>
      </c>
      <c r="J43" s="5">
        <f t="shared" si="6"/>
        <v>1.1789884879849626</v>
      </c>
      <c r="K43" s="5">
        <f t="shared" si="7"/>
        <v>0.65244993995284328</v>
      </c>
      <c r="L43" s="5">
        <f t="shared" si="8"/>
        <v>2.7471576419067087</v>
      </c>
      <c r="M43" s="28">
        <f t="shared" si="9"/>
        <v>7.5028275881111942E-5</v>
      </c>
      <c r="N43" s="21">
        <f t="shared" si="20"/>
        <v>3422.5849861622864</v>
      </c>
      <c r="O43" s="32">
        <f t="shared" si="10"/>
        <v>0.91042339089672208</v>
      </c>
      <c r="P43" s="23">
        <f t="shared" si="11"/>
        <v>0.2617467248828077</v>
      </c>
      <c r="Q43" s="5">
        <f t="shared" si="12"/>
        <v>1.1721701157795297</v>
      </c>
      <c r="R43" s="5">
        <f t="shared" si="13"/>
        <v>0.64867666601391438</v>
      </c>
      <c r="S43" s="5">
        <f t="shared" si="14"/>
        <v>2.7312701726901665</v>
      </c>
      <c r="T43" s="28">
        <f t="shared" si="15"/>
        <v>7.4449872952690865E-5</v>
      </c>
      <c r="U43" s="9">
        <f t="shared" si="21"/>
        <v>3431.370326632381</v>
      </c>
      <c r="V43" s="24">
        <f t="shared" si="16"/>
        <v>0.91018211566058627</v>
      </c>
      <c r="W43" s="27">
        <f t="shared" si="17"/>
        <v>5.4610926939635176</v>
      </c>
    </row>
    <row r="44" spans="1:23" x14ac:dyDescent="0.25">
      <c r="A44" s="25">
        <f t="shared" si="22"/>
        <v>0.7599999999999999</v>
      </c>
      <c r="B44" s="23">
        <f t="shared" si="18"/>
        <v>0.2400000000000001</v>
      </c>
      <c r="C44" s="5">
        <f t="shared" si="0"/>
        <v>1.2400000000000002</v>
      </c>
      <c r="D44" s="5">
        <f t="shared" si="1"/>
        <v>0.7599999999999999</v>
      </c>
      <c r="E44" s="5">
        <f t="shared" si="2"/>
        <v>3</v>
      </c>
      <c r="F44" s="28">
        <f t="shared" si="3"/>
        <v>6.6674323669536748E-5</v>
      </c>
      <c r="G44" s="21">
        <f t="shared" si="19"/>
        <v>3867.092567257474</v>
      </c>
      <c r="H44" s="22">
        <f t="shared" si="4"/>
        <v>0.89813438395216016</v>
      </c>
      <c r="I44" s="23">
        <f t="shared" si="5"/>
        <v>0.21555225214851853</v>
      </c>
      <c r="J44" s="5">
        <f t="shared" si="6"/>
        <v>1.1136866361006788</v>
      </c>
      <c r="K44" s="5">
        <f t="shared" si="7"/>
        <v>0.68258213180364158</v>
      </c>
      <c r="L44" s="5">
        <f t="shared" si="8"/>
        <v>2.6944031518564806</v>
      </c>
      <c r="M44" s="28">
        <f t="shared" si="9"/>
        <v>5.7853287721555521E-5</v>
      </c>
      <c r="N44" s="21">
        <f t="shared" si="20"/>
        <v>4149.6534917655172</v>
      </c>
      <c r="O44" s="32">
        <f t="shared" si="10"/>
        <v>0.89023442160574995</v>
      </c>
      <c r="P44" s="23">
        <f t="shared" si="11"/>
        <v>0.21365626118538009</v>
      </c>
      <c r="Q44" s="5">
        <f t="shared" si="12"/>
        <v>1.1038906827911301</v>
      </c>
      <c r="R44" s="5">
        <f t="shared" si="13"/>
        <v>0.67657816042036989</v>
      </c>
      <c r="S44" s="5">
        <f t="shared" si="14"/>
        <v>2.67070326481725</v>
      </c>
      <c r="T44" s="28">
        <f t="shared" si="15"/>
        <v>5.7175627680592263E-5</v>
      </c>
      <c r="U44" s="9">
        <f t="shared" si="21"/>
        <v>4165.763697491413</v>
      </c>
      <c r="V44" s="24">
        <f t="shared" si="16"/>
        <v>0.88978189188442658</v>
      </c>
      <c r="W44" s="27">
        <f t="shared" si="17"/>
        <v>5.3386913513065597</v>
      </c>
    </row>
    <row r="45" spans="1:23" x14ac:dyDescent="0.25">
      <c r="A45" s="25">
        <f t="shared" si="22"/>
        <v>0.80749999999999988</v>
      </c>
      <c r="B45" s="23">
        <f t="shared" si="18"/>
        <v>0.19250000000000012</v>
      </c>
      <c r="C45" s="5">
        <f t="shared" si="0"/>
        <v>1.1925000000000001</v>
      </c>
      <c r="D45" s="5">
        <f t="shared" si="1"/>
        <v>0.80749999999999988</v>
      </c>
      <c r="E45" s="5">
        <f t="shared" si="2"/>
        <v>3</v>
      </c>
      <c r="F45" s="28">
        <f t="shared" si="3"/>
        <v>5.0604670245525203E-5</v>
      </c>
      <c r="G45" s="21">
        <f t="shared" si="19"/>
        <v>4692.6259263972042</v>
      </c>
      <c r="H45" s="22">
        <f t="shared" si="4"/>
        <v>0.87485353270141153</v>
      </c>
      <c r="I45" s="23">
        <f t="shared" si="5"/>
        <v>0.16840930504502183</v>
      </c>
      <c r="J45" s="5">
        <f t="shared" si="6"/>
        <v>1.0432628377464332</v>
      </c>
      <c r="K45" s="5">
        <f t="shared" si="7"/>
        <v>0.7064442276563897</v>
      </c>
      <c r="L45" s="5">
        <f t="shared" si="8"/>
        <v>2.6245605981042344</v>
      </c>
      <c r="M45" s="28">
        <f t="shared" si="9"/>
        <v>4.242498278592723E-5</v>
      </c>
      <c r="N45" s="21">
        <f t="shared" si="20"/>
        <v>5119.986331846304</v>
      </c>
      <c r="O45" s="32">
        <f t="shared" si="10"/>
        <v>0.86255474226722839</v>
      </c>
      <c r="P45" s="23">
        <f t="shared" si="11"/>
        <v>0.16604178788644156</v>
      </c>
      <c r="Q45" s="5">
        <f t="shared" si="12"/>
        <v>1.0285965301536699</v>
      </c>
      <c r="R45" s="5">
        <f t="shared" si="13"/>
        <v>0.69651295438078686</v>
      </c>
      <c r="S45" s="5">
        <f t="shared" si="14"/>
        <v>2.5876642268016852</v>
      </c>
      <c r="T45" s="28">
        <f t="shared" si="15"/>
        <v>4.1630715993849421E-5</v>
      </c>
      <c r="U45" s="9">
        <f t="shared" si="21"/>
        <v>5151.6427095556273</v>
      </c>
      <c r="V45" s="24">
        <f t="shared" si="16"/>
        <v>0.86163673582445321</v>
      </c>
      <c r="W45" s="27">
        <f t="shared" si="17"/>
        <v>5.1698204149467193</v>
      </c>
    </row>
    <row r="46" spans="1:23" x14ac:dyDescent="0.25">
      <c r="A46" s="25">
        <f t="shared" si="22"/>
        <v>0.85499999999999987</v>
      </c>
      <c r="B46" s="23">
        <f t="shared" si="18"/>
        <v>0.14500000000000013</v>
      </c>
      <c r="C46" s="5">
        <f t="shared" si="0"/>
        <v>1.145</v>
      </c>
      <c r="D46" s="5">
        <f t="shared" si="1"/>
        <v>0.85499999999999987</v>
      </c>
      <c r="E46" s="5">
        <f t="shared" si="2"/>
        <v>3</v>
      </c>
      <c r="F46" s="28">
        <f t="shared" si="3"/>
        <v>3.6021563133422332E-5</v>
      </c>
      <c r="G46" s="21">
        <f t="shared" si="19"/>
        <v>5821.2774989869886</v>
      </c>
      <c r="H46" s="22">
        <f t="shared" si="4"/>
        <v>0.84198344701701267</v>
      </c>
      <c r="I46" s="23">
        <f t="shared" si="5"/>
        <v>0.12208759981746695</v>
      </c>
      <c r="J46" s="5">
        <f t="shared" si="6"/>
        <v>0.96407104683447953</v>
      </c>
      <c r="K46" s="5">
        <f t="shared" si="7"/>
        <v>0.71989584719954569</v>
      </c>
      <c r="L46" s="5">
        <f t="shared" si="8"/>
        <v>2.525950341051038</v>
      </c>
      <c r="M46" s="28">
        <f t="shared" si="9"/>
        <v>2.8715595551296442E-5</v>
      </c>
      <c r="N46" s="21">
        <f t="shared" si="20"/>
        <v>6506.8746906830165</v>
      </c>
      <c r="O46" s="32">
        <f t="shared" si="10"/>
        <v>0.82137461944343593</v>
      </c>
      <c r="P46" s="23">
        <f t="shared" si="11"/>
        <v>0.11909931981929832</v>
      </c>
      <c r="Q46" s="5">
        <f t="shared" si="12"/>
        <v>0.94047393926273415</v>
      </c>
      <c r="R46" s="5">
        <f t="shared" si="13"/>
        <v>0.70227529962413759</v>
      </c>
      <c r="S46" s="5">
        <f t="shared" si="14"/>
        <v>2.464123858330308</v>
      </c>
      <c r="T46" s="28">
        <f t="shared" si="15"/>
        <v>2.7778023819231348E-5</v>
      </c>
      <c r="U46" s="9">
        <f t="shared" si="21"/>
        <v>6577.1273663748179</v>
      </c>
      <c r="V46" s="24">
        <f t="shared" si="16"/>
        <v>0.81923356357101185</v>
      </c>
      <c r="W46" s="27">
        <f t="shared" si="17"/>
        <v>4.9154013814260713</v>
      </c>
    </row>
    <row r="47" spans="1:23" x14ac:dyDescent="0.25">
      <c r="A47" s="25">
        <f t="shared" si="22"/>
        <v>0.90249999999999986</v>
      </c>
      <c r="B47" s="23">
        <f t="shared" si="18"/>
        <v>9.7500000000000142E-2</v>
      </c>
      <c r="C47" s="5">
        <f t="shared" si="0"/>
        <v>1.0975000000000001</v>
      </c>
      <c r="D47" s="5">
        <f t="shared" si="1"/>
        <v>0.90249999999999986</v>
      </c>
      <c r="E47" s="5">
        <f t="shared" si="2"/>
        <v>3</v>
      </c>
      <c r="F47" s="28">
        <f t="shared" si="3"/>
        <v>2.2855677433172543E-5</v>
      </c>
      <c r="G47" s="21">
        <f t="shared" si="19"/>
        <v>7519.7339209835436</v>
      </c>
      <c r="H47" s="22">
        <f t="shared" si="4"/>
        <v>0.7899451271770862</v>
      </c>
      <c r="I47" s="23">
        <f t="shared" si="5"/>
        <v>7.7019649899766021E-2</v>
      </c>
      <c r="J47" s="5">
        <f t="shared" si="6"/>
        <v>0.86696477707685227</v>
      </c>
      <c r="K47" s="5">
        <f t="shared" si="7"/>
        <v>0.71292547727732014</v>
      </c>
      <c r="L47" s="5">
        <f t="shared" si="8"/>
        <v>2.3698353815312587</v>
      </c>
      <c r="M47" s="28">
        <f t="shared" si="9"/>
        <v>1.6742167064527173E-5</v>
      </c>
      <c r="N47" s="21">
        <f t="shared" si="20"/>
        <v>8752.525217137103</v>
      </c>
      <c r="O47" s="32">
        <f t="shared" si="10"/>
        <v>0.74991582137140222</v>
      </c>
      <c r="P47" s="23">
        <f t="shared" si="11"/>
        <v>7.3116792583711829E-2</v>
      </c>
      <c r="Q47" s="5">
        <f t="shared" si="12"/>
        <v>0.82303261395511407</v>
      </c>
      <c r="R47" s="5">
        <f t="shared" si="13"/>
        <v>0.67679902878769038</v>
      </c>
      <c r="S47" s="5">
        <f t="shared" si="14"/>
        <v>2.2497474641142068</v>
      </c>
      <c r="T47" s="28">
        <f t="shared" si="15"/>
        <v>1.5605485805381888E-5</v>
      </c>
      <c r="U47" s="9">
        <f t="shared" si="21"/>
        <v>8954.0205079570296</v>
      </c>
      <c r="V47" s="24">
        <f t="shared" si="16"/>
        <v>0.74316820074741385</v>
      </c>
      <c r="W47" s="27">
        <f t="shared" si="17"/>
        <v>4.4590092044844827</v>
      </c>
    </row>
    <row r="48" spans="1:23" x14ac:dyDescent="0.25">
      <c r="A48" s="25">
        <f t="shared" si="22"/>
        <v>0.94999999999999984</v>
      </c>
      <c r="B48" s="23">
        <f t="shared" si="18"/>
        <v>5.0000000000000155E-2</v>
      </c>
      <c r="C48" s="5">
        <f t="shared" si="0"/>
        <v>1.0500000000000003</v>
      </c>
      <c r="D48" s="5">
        <f t="shared" si="1"/>
        <v>0.94999999999999984</v>
      </c>
      <c r="E48" s="5">
        <f t="shared" si="2"/>
        <v>3</v>
      </c>
      <c r="F48" s="28">
        <f t="shared" si="3"/>
        <v>1.1041932872800246E-5</v>
      </c>
      <c r="G48" s="21">
        <f t="shared" si="19"/>
        <v>10709.754581817517</v>
      </c>
      <c r="H48" s="22">
        <f t="shared" si="4"/>
        <v>0.68155137070445704</v>
      </c>
      <c r="I48" s="23">
        <f t="shared" si="5"/>
        <v>3.4077568535222959E-2</v>
      </c>
      <c r="J48" s="5">
        <f t="shared" si="6"/>
        <v>0.71562893923968007</v>
      </c>
      <c r="K48" s="5">
        <f t="shared" si="7"/>
        <v>0.64747380216923411</v>
      </c>
      <c r="L48" s="5">
        <f t="shared" si="8"/>
        <v>2.044654112113371</v>
      </c>
      <c r="M48" s="28">
        <f t="shared" si="9"/>
        <v>6.626738207555135E-6</v>
      </c>
      <c r="N48" s="21">
        <f t="shared" si="20"/>
        <v>13755.064375820755</v>
      </c>
      <c r="O48" s="32">
        <f t="shared" si="10"/>
        <v>0.55879046270401056</v>
      </c>
      <c r="P48" s="23">
        <f t="shared" si="11"/>
        <v>2.7939523135200615E-2</v>
      </c>
      <c r="Q48" s="5">
        <f t="shared" si="12"/>
        <v>0.58672998583921121</v>
      </c>
      <c r="R48" s="5">
        <f t="shared" si="13"/>
        <v>0.53085093956880991</v>
      </c>
      <c r="S48" s="5">
        <f t="shared" si="14"/>
        <v>1.6763713881120317</v>
      </c>
      <c r="T48" s="28">
        <f t="shared" si="15"/>
        <v>5.0195092707022512E-6</v>
      </c>
      <c r="U48" s="9">
        <f t="shared" si="21"/>
        <v>15207.459450602582</v>
      </c>
      <c r="V48" s="24">
        <f t="shared" si="16"/>
        <v>0.4895171370543332</v>
      </c>
      <c r="W48" s="27">
        <f t="shared" si="17"/>
        <v>2.9371028223259992</v>
      </c>
    </row>
  </sheetData>
  <sheetProtection algorithmName="SHA-512" hashValue="ge9gaDHquRiiqzDtDOh5PvIXZdWR5TwUqi6OSggmtoxg1AH58E3mVfZpE8JE/wMJc1DKp+sNmgQL/Ed309HCcg==" saltValue="2LSj9Z5rZg+LsQVx90rrQg==" spinCount="100000" sheet="1" objects="1" scenarios="1"/>
  <mergeCells count="4">
    <mergeCell ref="B2:C2"/>
    <mergeCell ref="G7:J7"/>
    <mergeCell ref="G8:J8"/>
    <mergeCell ref="G9:J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2:L4"/>
  <sheetViews>
    <sheetView showGridLines="0" workbookViewId="0">
      <selection activeCell="Q10" sqref="Q10"/>
    </sheetView>
  </sheetViews>
  <sheetFormatPr defaultRowHeight="15" x14ac:dyDescent="0.25"/>
  <cols>
    <col min="1" max="1" width="9.140625" customWidth="1"/>
  </cols>
  <sheetData>
    <row r="2" spans="2:12" x14ac:dyDescent="0.25">
      <c r="B2" s="46" t="s">
        <v>49</v>
      </c>
      <c r="C2" s="47"/>
      <c r="D2" s="47"/>
      <c r="E2" s="47"/>
      <c r="F2" s="48"/>
    </row>
    <row r="3" spans="2:12" ht="15.75" thickBot="1" x14ac:dyDescent="0.3"/>
    <row r="4" spans="2:12" ht="15.75" thickBot="1" x14ac:dyDescent="0.3">
      <c r="C4" s="43" t="s">
        <v>41</v>
      </c>
      <c r="D4" s="44"/>
      <c r="E4" s="45"/>
      <c r="H4" s="11"/>
      <c r="I4" s="11"/>
      <c r="J4" s="11"/>
      <c r="K4" s="11"/>
      <c r="L4" s="11"/>
    </row>
  </sheetData>
  <sheetProtection algorithmName="SHA-512" hashValue="YTGJMPEAZDShgDdhRutCETC14jDWp9xH5z67udgUxiJUXTqz08/VL0yzoTqOBGxlQRZBmSc/b22HHExGgE6C1w==" saltValue="ppncE4+9F/SetI2mIwdkxg==" spinCount="100000" sheet="1" objects="1" scenarios="1"/>
  <mergeCells count="2">
    <mergeCell ref="C4:E4"/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5"/>
  <sheetViews>
    <sheetView showGridLines="0" workbookViewId="0">
      <selection activeCell="H19" sqref="H19"/>
    </sheetView>
  </sheetViews>
  <sheetFormatPr defaultRowHeight="15" x14ac:dyDescent="0.25"/>
  <sheetData>
    <row r="2" spans="2:5" ht="15.75" thickBot="1" x14ac:dyDescent="0.3"/>
    <row r="3" spans="2:5" x14ac:dyDescent="0.25">
      <c r="B3" s="49" t="s">
        <v>50</v>
      </c>
      <c r="C3" s="50"/>
      <c r="D3" s="50"/>
      <c r="E3" s="51"/>
    </row>
    <row r="4" spans="2:5" x14ac:dyDescent="0.25">
      <c r="B4" s="52" t="s">
        <v>51</v>
      </c>
      <c r="C4" s="53" t="s">
        <v>52</v>
      </c>
      <c r="D4" s="53"/>
      <c r="E4" s="54"/>
    </row>
    <row r="5" spans="2:5" ht="15.75" thickBot="1" x14ac:dyDescent="0.3">
      <c r="B5" s="55" t="s">
        <v>53</v>
      </c>
      <c r="C5" s="56">
        <v>2017</v>
      </c>
      <c r="D5" s="57"/>
      <c r="E5" s="58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15</vt:i4>
      </vt:variant>
    </vt:vector>
  </HeadingPairs>
  <TitlesOfParts>
    <vt:vector size="18" baseType="lpstr">
      <vt:lpstr>PBR</vt:lpstr>
      <vt:lpstr>Graphs</vt:lpstr>
      <vt:lpstr>Credits</vt:lpstr>
      <vt:lpstr>alpha</vt:lpstr>
      <vt:lpstr>delta</vt:lpstr>
      <vt:lpstr>e</vt:lpstr>
      <vt:lpstr>Ea</vt:lpstr>
      <vt:lpstr>k</vt:lpstr>
      <vt:lpstr>Ka</vt:lpstr>
      <vt:lpstr>Kao</vt:lpstr>
      <vt:lpstr>Kc</vt:lpstr>
      <vt:lpstr>Kco</vt:lpstr>
      <vt:lpstr>ko</vt:lpstr>
      <vt:lpstr>Po</vt:lpstr>
      <vt:lpstr>Qo</vt:lpstr>
      <vt:lpstr>T</vt:lpstr>
      <vt:lpstr>uo</vt:lpstr>
      <vt:lpstr>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2017-03-27T04:12:41Z</dcterms:modified>
</cp:coreProperties>
</file>