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MJDjv9guZoWoU0hQsyZhagVawnV28ta0G+Q2wbzQXXybOdPM6nEttmMhF/bUXZMCEM2TGhwDiRldE1ZLfHINkg==" workbookSaltValue="PRfi8eXR3gJ5M55IxdTNcA==" workbookSpinCount="100000" lockStructure="1"/>
  <bookViews>
    <workbookView xWindow="360" yWindow="300" windowWidth="15600" windowHeight="11700"/>
  </bookViews>
  <sheets>
    <sheet name="Liquid-Liquid Extraction" sheetId="1" r:id="rId1"/>
    <sheet name="Equilibrium" sheetId="3" r:id="rId2"/>
    <sheet name="Figures" sheetId="2" r:id="rId3"/>
    <sheet name="Credits" sheetId="4" r:id="rId4"/>
  </sheets>
  <externalReferences>
    <externalReference r:id="rId5"/>
    <externalReference r:id="rId6"/>
  </externalReferences>
  <definedNames>
    <definedName name="A." localSheetId="3">[1]Operation!$C$3</definedName>
    <definedName name="A.">Equilibrium!$H$4</definedName>
    <definedName name="A..">#REF!</definedName>
    <definedName name="ae">[2]Main!#REF!</definedName>
    <definedName name="ai">[2]Main!$M$10</definedName>
    <definedName name="ao">[2]Main!$P$10</definedName>
    <definedName name="Area">[2]Main!$T$13</definedName>
    <definedName name="at">[2]Main!$M$8</definedName>
    <definedName name="B" localSheetId="3">[2]Main!$P$8</definedName>
    <definedName name="B">#REF!</definedName>
    <definedName name="B." localSheetId="3">[1]Operation!$C$4</definedName>
    <definedName name="B.">Equilibrium!$H$5</definedName>
    <definedName name="B..">#REF!</definedName>
    <definedName name="C." localSheetId="3">[1]Operation!$C$5</definedName>
    <definedName name="C.">'Liquid-Liquid Extraction'!$B$17</definedName>
    <definedName name="C_">#REF!</definedName>
    <definedName name="const1">#REF!</definedName>
    <definedName name="const10">#REF!</definedName>
    <definedName name="const11">#REF!</definedName>
    <definedName name="const12">#REF!</definedName>
    <definedName name="const13">#REF!</definedName>
    <definedName name="const14">#REF!</definedName>
    <definedName name="const15">#REF!</definedName>
    <definedName name="const16">#REF!</definedName>
    <definedName name="const17">#REF!</definedName>
    <definedName name="const18">#REF!</definedName>
    <definedName name="const19">#REF!</definedName>
    <definedName name="const2">#REF!</definedName>
    <definedName name="const20">#REF!</definedName>
    <definedName name="const3">#REF!</definedName>
    <definedName name="const4">#REF!</definedName>
    <definedName name="const5">#REF!</definedName>
    <definedName name="const6">#REF!</definedName>
    <definedName name="const7">#REF!</definedName>
    <definedName name="const8">#REF!</definedName>
    <definedName name="const9">#REF!</definedName>
    <definedName name="Cpc">[2]Main!$C$13</definedName>
    <definedName name="Cpe">[2]Main!#REF!</definedName>
    <definedName name="Cph">[2]Main!$F$13</definedName>
    <definedName name="Cpi">[2]Main!$M$12</definedName>
    <definedName name="Cpo">[2]Main!$P$12</definedName>
    <definedName name="D." localSheetId="3">[1]Equilibrium!$R$3</definedName>
    <definedName name="D.">'Liquid-Liquid Extraction'!$B$18</definedName>
    <definedName name="D_shell">[2]Main!#REF!</definedName>
    <definedName name="Deq">[2]Main!$T$4</definedName>
    <definedName name="Dh">[2]Main!#REF!</definedName>
    <definedName name="Dshell">[2]Main!$P$4</definedName>
    <definedName name="dT">[2]Main!$J$16</definedName>
    <definedName name="dTc">[2]Main!$C$10</definedName>
    <definedName name="Dte">[2]Main!#REF!</definedName>
    <definedName name="dTh">[2]Main!$F$10</definedName>
    <definedName name="Dti">[2]Main!#REF!</definedName>
    <definedName name="dTlm">[2]Main!$J$10</definedName>
    <definedName name="Dtube_e">[2]Main!$M$5</definedName>
    <definedName name="Dtube_i">[2]Main!$M$4</definedName>
    <definedName name="E.">[1]Equilibrium!$R$4</definedName>
    <definedName name="eu">[2]Main!#REF!</definedName>
    <definedName name="F">[2]Main!$J$15</definedName>
    <definedName name="F." localSheetId="3">[1]Equilibrium!$R$5</definedName>
    <definedName name="Gi">[2]Main!$M$17</definedName>
    <definedName name="Go">[2]Main!$P$17</definedName>
    <definedName name="h_i">[2]Main!$M$25</definedName>
    <definedName name="h_o">[2]Main!$P$25</definedName>
    <definedName name="hi">[2]Main!$M$21</definedName>
    <definedName name="hi2_">[2]Main!#REF!</definedName>
    <definedName name="hii">[2]Main!$M$22</definedName>
    <definedName name="ho">[2]Main!$P$21</definedName>
    <definedName name="ho2_">[2]Main!#REF!</definedName>
    <definedName name="k_x.a">[1]Absorption_packed!#REF!</definedName>
    <definedName name="kc">[2]Main!$C$14</definedName>
    <definedName name="ke">[2]Main!#REF!</definedName>
    <definedName name="kh">[2]Main!$F$14</definedName>
    <definedName name="ki">[2]Main!$M$13</definedName>
    <definedName name="ko">[2]Main!$P$13</definedName>
    <definedName name="L." localSheetId="3">[1]Absorption_packed!$B$6</definedName>
    <definedName name="L.">'Liquid-Liquid Extraction'!$B$7</definedName>
    <definedName name="L_">'Liquid-Liquid Extraction'!#REF!</definedName>
    <definedName name="LA">#REF!</definedName>
    <definedName name="Ln">#REF!</definedName>
    <definedName name="Ln.">#REF!</definedName>
    <definedName name="Lo">'Liquid-Liquid Extraction'!$B$2</definedName>
    <definedName name="Lo.">#REF!</definedName>
    <definedName name="Lt">[2]Main!$M$7</definedName>
    <definedName name="M">#REF!</definedName>
    <definedName name="mc">[2]Main!$C$4</definedName>
    <definedName name="me">[2]Main!#REF!</definedName>
    <definedName name="mh">[2]Main!$F$4</definedName>
    <definedName name="mi">[2]Main!$M$11</definedName>
    <definedName name="MM.a">[1]Absorption_packed!#REF!</definedName>
    <definedName name="MM.b">[1]Absorption_packed!#REF!</definedName>
    <definedName name="MM.c">[1]Absorption_packed!#REF!</definedName>
    <definedName name="MM_a">[1]Absorption_packed!$E$7</definedName>
    <definedName name="MM_b">[1]Absorption_packed!$E$8</definedName>
    <definedName name="MM_c">[1]Absorption_packed!$E$9</definedName>
    <definedName name="mo">[2]Main!$P$11</definedName>
    <definedName name="Nd">#REF!</definedName>
    <definedName name="NM">#REF!</definedName>
    <definedName name="Nn">#REF!</definedName>
    <definedName name="Nn_1">#REF!</definedName>
    <definedName name="No">#REF!</definedName>
    <definedName name="np">[2]Main!$P$6</definedName>
    <definedName name="nt">[2]Main!$M$6</definedName>
    <definedName name="P">[2]Main!$P$7</definedName>
    <definedName name="phi_i">[2]Main!$M$24</definedName>
    <definedName name="phi_o">[2]Main!$P$24</definedName>
    <definedName name="Pr_i">[2]Main!$M$19</definedName>
    <definedName name="Pr_o">[2]Main!$P$19</definedName>
    <definedName name="Q">[2]Main!$J$12</definedName>
    <definedName name="R.">[2]Main!$J$13</definedName>
    <definedName name="ral">[2]Main!$T$5</definedName>
    <definedName name="Rd">[2]Main!$T$3</definedName>
    <definedName name="Rdc">[2]Main!#REF!</definedName>
    <definedName name="Rdh">[2]Main!#REF!</definedName>
    <definedName name="Rdshell">[2]Main!$P$3</definedName>
    <definedName name="Rdtube">[2]Main!$M$3</definedName>
    <definedName name="Re_i">[2]Main!$M$18</definedName>
    <definedName name="Re_o">[2]Main!$P$18</definedName>
    <definedName name="ro_c">[2]Main!$C$16</definedName>
    <definedName name="ro_e">[2]Main!#REF!</definedName>
    <definedName name="ro_h">[2]Main!$F$16</definedName>
    <definedName name="ro_i">[2]Main!$M$15</definedName>
    <definedName name="ro_o">[2]Main!$P$15</definedName>
    <definedName name="S" localSheetId="3">[1]Absorption_packed!$E$2</definedName>
    <definedName name="S">[2]Main!#REF!</definedName>
    <definedName name="S.">[2]Main!$J$14</definedName>
    <definedName name="slope_n">#REF!</definedName>
    <definedName name="solver_adj" localSheetId="0" hidden="1">'Liquid-Liquid Extraction'!$B$17,'Liquid-Liquid Extraction'!$B$18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'Liquid-Liquid Extraction'!#REF!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quared">[2]Main!$J$4</definedName>
    <definedName name="Tc1_">[2]Main!$C$7</definedName>
    <definedName name="Tc2_">[2]Main!$C$8</definedName>
    <definedName name="Tcm">[2]Main!$C$9</definedName>
    <definedName name="Th1_">[2]Main!$F$7</definedName>
    <definedName name="Th2_">[2]Main!$F$8</definedName>
    <definedName name="Thm">[2]Main!$F$9</definedName>
    <definedName name="Triangular">[2]Main!$J$3</definedName>
    <definedName name="U">[2]Main!$T$14</definedName>
    <definedName name="u_i">[2]Main!$M$23</definedName>
    <definedName name="u_o">[2]Main!$P$23</definedName>
    <definedName name="uc">[2]Main!$C$15</definedName>
    <definedName name="Uclean">[2]Main!$T$10</definedName>
    <definedName name="uh">[2]Main!$F$15</definedName>
    <definedName name="ui">[2]Main!$M$14</definedName>
    <definedName name="uo">[2]Main!$P$14</definedName>
    <definedName name="V">'Liquid-Liquid Extraction'!#REF!</definedName>
    <definedName name="V." localSheetId="3">[1]Absorption_packed!$B$2</definedName>
    <definedName name="V.">'Liquid-Liquid Extraction'!$B$8</definedName>
    <definedName name="V1.">#REF!</definedName>
    <definedName name="V1_">#REF!</definedName>
    <definedName name="Vc">[2]Main!$C$3</definedName>
    <definedName name="Vn_1">'Liquid-Liquid Extraction'!$B$4</definedName>
    <definedName name="Vn_1.">#REF!</definedName>
    <definedName name="x1.">[1]Absorption_packed!$B$9</definedName>
    <definedName name="x2.">[1]Absorption_packed!$B$7</definedName>
    <definedName name="xaM">#REF!</definedName>
    <definedName name="xan">#REF!</definedName>
    <definedName name="xao">#REF!</definedName>
    <definedName name="xco">#REF!</definedName>
    <definedName name="xn">'Liquid-Liquid Extraction'!$B$6</definedName>
    <definedName name="xo">'Liquid-Liquid Extraction'!$B$3</definedName>
    <definedName name="y1.">[1]Absorption_packed!$B$3</definedName>
    <definedName name="y1_">'Liquid-Liquid Extraction'!$B$10</definedName>
    <definedName name="y2.">[1]Absorption_packed!$B$4</definedName>
    <definedName name="ya1.">#REF!</definedName>
    <definedName name="ya1_">#REF!</definedName>
    <definedName name="ya10.">#REF!</definedName>
    <definedName name="ya2.">#REF!</definedName>
    <definedName name="ya3.">#REF!</definedName>
    <definedName name="ya4.">#REF!</definedName>
    <definedName name="ya5.">#REF!</definedName>
    <definedName name="ya6.">#REF!</definedName>
    <definedName name="ya7.">#REF!</definedName>
    <definedName name="ya8.">#REF!</definedName>
    <definedName name="ya9.">#REF!</definedName>
    <definedName name="yad">#REF!</definedName>
    <definedName name="yaM">#REF!</definedName>
    <definedName name="yan">#REF!</definedName>
    <definedName name="yan_1">#REF!</definedName>
    <definedName name="yao">#REF!</definedName>
    <definedName name="ycn_1">#REF!</definedName>
    <definedName name="yco">#REF!</definedName>
    <definedName name="yn_1">'Liquid-Liquid Extraction'!$B$5</definedName>
  </definedNames>
  <calcPr calcId="171027"/>
</workbook>
</file>

<file path=xl/calcChain.xml><?xml version="1.0" encoding="utf-8"?>
<calcChain xmlns="http://schemas.openxmlformats.org/spreadsheetml/2006/main">
  <c r="H4" i="3" l="1"/>
  <c r="D9" i="3" l="1"/>
  <c r="E9" i="3" s="1"/>
  <c r="D7" i="3"/>
  <c r="E7" i="3" s="1"/>
  <c r="D5" i="3"/>
  <c r="E5" i="3" s="1"/>
  <c r="D10" i="3"/>
  <c r="E10" i="3" s="1"/>
  <c r="D8" i="3"/>
  <c r="E8" i="3" s="1"/>
  <c r="D6" i="3"/>
  <c r="E6" i="3" s="1"/>
  <c r="D4" i="3"/>
  <c r="E4" i="3" s="1"/>
  <c r="B8" i="1"/>
  <c r="B7" i="1"/>
  <c r="B15" i="1"/>
  <c r="A15" i="1"/>
  <c r="A14" i="1"/>
  <c r="E11" i="3" l="1"/>
  <c r="B9" i="1"/>
  <c r="B10" i="1" s="1"/>
  <c r="B14" i="1" l="1"/>
  <c r="C27" i="1"/>
  <c r="B18" i="1" l="1"/>
  <c r="B17" i="1"/>
  <c r="B27" i="1"/>
  <c r="D27" i="1" s="1"/>
  <c r="C28" i="1" l="1"/>
  <c r="B28" i="1" l="1"/>
  <c r="D28" i="1" s="1"/>
  <c r="C29" i="1" l="1"/>
  <c r="B29" i="1" l="1"/>
  <c r="D29" i="1" s="1"/>
  <c r="C30" i="1" l="1"/>
  <c r="B30" i="1" l="1"/>
  <c r="D30" i="1" s="1"/>
  <c r="C31" i="1" l="1"/>
  <c r="B31" i="1" l="1"/>
  <c r="D31" i="1" s="1"/>
  <c r="C32" i="1" l="1"/>
  <c r="B32" i="1" l="1"/>
  <c r="D32" i="1" s="1"/>
  <c r="C33" i="1" l="1"/>
  <c r="B33" i="1" l="1"/>
  <c r="D33" i="1" s="1"/>
  <c r="C34" i="1" l="1"/>
  <c r="B34" i="1" l="1"/>
  <c r="D34" i="1" s="1"/>
  <c r="C35" i="1" l="1"/>
  <c r="B35" i="1" l="1"/>
  <c r="D35" i="1" s="1"/>
  <c r="C36" i="1" l="1"/>
  <c r="B36" i="1" l="1"/>
  <c r="D36" i="1" s="1"/>
  <c r="C37" i="1" l="1"/>
  <c r="B37" i="1" l="1"/>
  <c r="D37" i="1" s="1"/>
  <c r="C38" i="1" l="1"/>
  <c r="B38" i="1" l="1"/>
  <c r="D38" i="1" s="1"/>
  <c r="C39" i="1" l="1"/>
  <c r="B39" i="1" l="1"/>
  <c r="D39" i="1" s="1"/>
  <c r="C40" i="1" l="1"/>
  <c r="B40" i="1" l="1"/>
  <c r="D40" i="1" s="1"/>
  <c r="C41" i="1" l="1"/>
  <c r="B41" i="1" l="1"/>
  <c r="D41" i="1" s="1"/>
  <c r="C42" i="1" l="1"/>
  <c r="B42" i="1" l="1"/>
  <c r="D42" i="1" s="1"/>
  <c r="C43" i="1" l="1"/>
  <c r="B43" i="1" l="1"/>
  <c r="D43" i="1" s="1"/>
  <c r="C44" i="1" l="1"/>
  <c r="B44" i="1" l="1"/>
  <c r="D44" i="1" s="1"/>
  <c r="C45" i="1" l="1"/>
  <c r="B45" i="1" l="1"/>
  <c r="D45" i="1" s="1"/>
  <c r="C46" i="1" l="1"/>
  <c r="B46" i="1" l="1"/>
  <c r="D46" i="1" s="1"/>
  <c r="B20" i="1" s="1"/>
</calcChain>
</file>

<file path=xl/sharedStrings.xml><?xml version="1.0" encoding="utf-8"?>
<sst xmlns="http://schemas.openxmlformats.org/spreadsheetml/2006/main" count="40" uniqueCount="37">
  <si>
    <t>Lo</t>
  </si>
  <si>
    <t>xo</t>
  </si>
  <si>
    <t>Vn+1</t>
  </si>
  <si>
    <t>yn+1</t>
  </si>
  <si>
    <t>xn</t>
  </si>
  <si>
    <t>y1</t>
  </si>
  <si>
    <t>y1/1-y1</t>
  </si>
  <si>
    <t>xeq</t>
  </si>
  <si>
    <t>yeq</t>
  </si>
  <si>
    <t>xN</t>
  </si>
  <si>
    <t>yN+1</t>
  </si>
  <si>
    <t>yeq'</t>
  </si>
  <si>
    <t>A.</t>
  </si>
  <si>
    <t>B.</t>
  </si>
  <si>
    <t>yeq'=A.*xeq' + B.</t>
  </si>
  <si>
    <t>L.</t>
  </si>
  <si>
    <t>V.</t>
  </si>
  <si>
    <t>x</t>
  </si>
  <si>
    <t>y</t>
  </si>
  <si>
    <t>yN+1=C.*xN + D.</t>
  </si>
  <si>
    <t>C.</t>
  </si>
  <si>
    <t>D.</t>
  </si>
  <si>
    <t>diff x</t>
  </si>
  <si>
    <t>Nstages</t>
  </si>
  <si>
    <t>Stages:</t>
  </si>
  <si>
    <t>Operating Line:</t>
  </si>
  <si>
    <t>Equilibrium Line:</t>
  </si>
  <si>
    <t>Initial Data:</t>
  </si>
  <si>
    <t>Coefficients:</t>
  </si>
  <si>
    <t>kg/h</t>
  </si>
  <si>
    <t>SE</t>
  </si>
  <si>
    <t>E</t>
  </si>
  <si>
    <t>Nmax = 20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</si>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</sst>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/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6" borderId="1" xfId="0" applyFont="1" applyFill="1" applyBorder="1" applyAlignment="1" applyProtection="1">
      <alignment horizontal="center"/>
      <protection locked="0"/>
    </xf>
    <xf numFmtId="165" fontId="1" fillId="6" borderId="1" xfId="0" applyNumberFormat="1" applyFont="1" applyFill="1" applyBorder="1" applyAlignment="1" applyProtection="1">
      <alignment horizontal="center"/>
      <protection locked="0"/>
    </xf>
    <xf numFmtId="164" fontId="0" fillId="6" borderId="1" xfId="0" applyNumberFormat="1" applyFont="1" applyFill="1" applyBorder="1" applyAlignment="1" applyProtection="1">
      <alignment horizontal="center"/>
      <protection locked="0"/>
    </xf>
    <xf numFmtId="0" fontId="0" fillId="8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Equilibrium</c:v>
          </c:tx>
          <c:spPr>
            <a:ln w="28575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Equilibrium!$B$4:$B$9</c:f>
              <c:numCache>
                <c:formatCode>0.00000</c:formatCode>
                <c:ptCount val="6"/>
                <c:pt idx="0">
                  <c:v>0</c:v>
                </c:pt>
                <c:pt idx="1">
                  <c:v>1.01E-3</c:v>
                </c:pt>
                <c:pt idx="2">
                  <c:v>2.4599999999999999E-3</c:v>
                </c:pt>
                <c:pt idx="3">
                  <c:v>5.0000000000000001E-3</c:v>
                </c:pt>
                <c:pt idx="4">
                  <c:v>7.4599999999999996E-3</c:v>
                </c:pt>
                <c:pt idx="5">
                  <c:v>9.8799999999999999E-3</c:v>
                </c:pt>
              </c:numCache>
            </c:numRef>
          </c:xVal>
          <c:yVal>
            <c:numRef>
              <c:f>Equilibrium!$D$4:$D$9</c:f>
              <c:numCache>
                <c:formatCode>General</c:formatCode>
                <c:ptCount val="6"/>
                <c:pt idx="0">
                  <c:v>0</c:v>
                </c:pt>
                <c:pt idx="1">
                  <c:v>9.3157367508544836E-4</c:v>
                </c:pt>
                <c:pt idx="2">
                  <c:v>2.2689814264457452E-3</c:v>
                </c:pt>
                <c:pt idx="3">
                  <c:v>4.6117508667596454E-3</c:v>
                </c:pt>
                <c:pt idx="4">
                  <c:v>6.8807322932053902E-3</c:v>
                </c:pt>
                <c:pt idx="5">
                  <c:v>9.1128197127170584E-3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9-45B8-B763-EF25B4D724B3}"/>
            </c:ext>
          </c:extLst>
        </c:ser>
        <c:ser>
          <c:idx val="1"/>
          <c:order val="1"/>
          <c:tx>
            <c:v>Operation</c:v>
          </c:tx>
          <c:spPr>
            <a:ln w="28575" cap="flat" cmpd="sng" algn="ctr">
              <a:solidFill>
                <a:srgbClr val="7030A0"/>
              </a:solidFill>
              <a:prstDash val="sysDash"/>
              <a:headEnd type="oval" w="med" len="med"/>
              <a:tailEnd type="oval" w="med" len="med"/>
            </a:ln>
            <a:effectLst/>
          </c:spPr>
          <c:marker>
            <c:symbol val="none"/>
          </c:marker>
          <c:xVal>
            <c:numRef>
              <c:f>'Liquid-Liquid Extraction'!$A$14:$A$15</c:f>
              <c:numCache>
                <c:formatCode>0.00000</c:formatCode>
                <c:ptCount val="2"/>
                <c:pt idx="0">
                  <c:v>0.01</c:v>
                </c:pt>
                <c:pt idx="1">
                  <c:v>1E-3</c:v>
                </c:pt>
              </c:numCache>
            </c:numRef>
          </c:xVal>
          <c:yVal>
            <c:numRef>
              <c:f>'Liquid-Liquid Extraction'!$B$14:$B$15</c:f>
              <c:numCache>
                <c:formatCode>0.00000</c:formatCode>
                <c:ptCount val="2"/>
                <c:pt idx="0">
                  <c:v>4.9820627802690592E-3</c:v>
                </c:pt>
                <c:pt idx="1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9-45B8-B763-EF25B4D724B3}"/>
            </c:ext>
          </c:extLst>
        </c:ser>
        <c:ser>
          <c:idx val="2"/>
          <c:order val="2"/>
          <c:tx>
            <c:v>1y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Extraction'!$B$3,'Liquid-Liquid Extraction'!$B$27)</c:f>
              <c:numCache>
                <c:formatCode>General</c:formatCode>
                <c:ptCount val="2"/>
                <c:pt idx="0" formatCode="0.0000">
                  <c:v>0.01</c:v>
                </c:pt>
                <c:pt idx="1">
                  <c:v>5.4014873355134278E-3</c:v>
                </c:pt>
              </c:numCache>
            </c:numRef>
          </c:xVal>
          <c:yVal>
            <c:numRef>
              <c:f>('Liquid-Liquid Extraction'!$C$27,'Liquid-Liquid Extraction'!$C$27)</c:f>
              <c:numCache>
                <c:formatCode>General</c:formatCode>
                <c:ptCount val="2"/>
                <c:pt idx="0">
                  <c:v>4.9820627802690592E-3</c:v>
                </c:pt>
                <c:pt idx="1">
                  <c:v>4.9820627802690592E-3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C9-45B8-B763-EF25B4D724B3}"/>
            </c:ext>
          </c:extLst>
        </c:ser>
        <c:ser>
          <c:idx val="3"/>
          <c:order val="3"/>
          <c:tx>
            <c:v>1x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Extraction'!$B$27,'Liquid-Liquid Extraction'!$B$27)</c:f>
              <c:numCache>
                <c:formatCode>General</c:formatCode>
                <c:ptCount val="2"/>
                <c:pt idx="0">
                  <c:v>5.4014873355134278E-3</c:v>
                </c:pt>
                <c:pt idx="1">
                  <c:v>5.4014873355134278E-3</c:v>
                </c:pt>
              </c:numCache>
            </c:numRef>
          </c:xVal>
          <c:yVal>
            <c:numRef>
              <c:f>('Liquid-Liquid Extraction'!$C$27,'Liquid-Liquid Extraction'!$C$28)</c:f>
              <c:numCache>
                <c:formatCode>General</c:formatCode>
                <c:ptCount val="2"/>
                <c:pt idx="0">
                  <c:v>4.9820627802690592E-3</c:v>
                </c:pt>
                <c:pt idx="1">
                  <c:v>2.6919713960367078E-3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C9-45B8-B763-EF25B4D724B3}"/>
            </c:ext>
          </c:extLst>
        </c:ser>
        <c:ser>
          <c:idx val="4"/>
          <c:order val="4"/>
          <c:tx>
            <c:v>2y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Extraction'!$B$27,'Liquid-Liquid Extraction'!$B$28)</c:f>
              <c:numCache>
                <c:formatCode>General</c:formatCode>
                <c:ptCount val="2"/>
                <c:pt idx="0">
                  <c:v>5.4014873355134278E-3</c:v>
                </c:pt>
                <c:pt idx="1">
                  <c:v>2.9186001952531404E-3</c:v>
                </c:pt>
              </c:numCache>
            </c:numRef>
          </c:xVal>
          <c:yVal>
            <c:numRef>
              <c:f>('Liquid-Liquid Extraction'!$C$28,'Liquid-Liquid Extraction'!$C$28)</c:f>
              <c:numCache>
                <c:formatCode>General</c:formatCode>
                <c:ptCount val="2"/>
                <c:pt idx="0">
                  <c:v>2.6919713960367078E-3</c:v>
                </c:pt>
                <c:pt idx="1">
                  <c:v>2.6919713960367078E-3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C9-45B8-B763-EF25B4D724B3}"/>
            </c:ext>
          </c:extLst>
        </c:ser>
        <c:ser>
          <c:idx val="5"/>
          <c:order val="5"/>
          <c:tx>
            <c:v>2x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Extraction'!$B$28,'Liquid-Liquid Extraction'!$B$28)</c:f>
              <c:numCache>
                <c:formatCode>General</c:formatCode>
                <c:ptCount val="2"/>
                <c:pt idx="0">
                  <c:v>2.9186001952531404E-3</c:v>
                </c:pt>
                <c:pt idx="1">
                  <c:v>2.9186001952531404E-3</c:v>
                </c:pt>
              </c:numCache>
            </c:numRef>
          </c:xVal>
          <c:yVal>
            <c:numRef>
              <c:f>('Liquid-Liquid Extraction'!$C$28,'Liquid-Liquid Extraction'!$C$29)</c:f>
              <c:numCache>
                <c:formatCode>General</c:formatCode>
                <c:ptCount val="2"/>
                <c:pt idx="0">
                  <c:v>2.6919713960367078E-3</c:v>
                </c:pt>
                <c:pt idx="1">
                  <c:v>1.4554762805956724E-3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C9-45B8-B763-EF25B4D724B3}"/>
            </c:ext>
          </c:extLst>
        </c:ser>
        <c:ser>
          <c:idx val="6"/>
          <c:order val="6"/>
          <c:tx>
            <c:v>3y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Extraction'!$B$28,'Liquid-Liquid Extraction'!$B$29)</c:f>
              <c:numCache>
                <c:formatCode>General</c:formatCode>
                <c:ptCount val="2"/>
                <c:pt idx="0">
                  <c:v>2.9186001952531404E-3</c:v>
                </c:pt>
                <c:pt idx="1">
                  <c:v>1.5780083558788744E-3</c:v>
                </c:pt>
              </c:numCache>
            </c:numRef>
          </c:xVal>
          <c:yVal>
            <c:numRef>
              <c:f>('Liquid-Liquid Extraction'!$C$29,'Liquid-Liquid Extraction'!$C$29)</c:f>
              <c:numCache>
                <c:formatCode>General</c:formatCode>
                <c:ptCount val="2"/>
                <c:pt idx="0">
                  <c:v>1.4554762805956724E-3</c:v>
                </c:pt>
                <c:pt idx="1">
                  <c:v>1.4554762805956724E-3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C9-45B8-B763-EF25B4D724B3}"/>
            </c:ext>
          </c:extLst>
        </c:ser>
        <c:ser>
          <c:idx val="7"/>
          <c:order val="7"/>
          <c:tx>
            <c:v>3x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Extraction'!$B$29,'Liquid-Liquid Extraction'!$B$29)</c:f>
              <c:numCache>
                <c:formatCode>General</c:formatCode>
                <c:ptCount val="2"/>
                <c:pt idx="0">
                  <c:v>1.5780083558788744E-3</c:v>
                </c:pt>
                <c:pt idx="1">
                  <c:v>1.5780083558788744E-3</c:v>
                </c:pt>
              </c:numCache>
            </c:numRef>
          </c:xVal>
          <c:yVal>
            <c:numRef>
              <c:f>('Liquid-Liquid Extraction'!$C$29,'Liquid-Liquid Extraction'!$C$30)</c:f>
              <c:numCache>
                <c:formatCode>General</c:formatCode>
                <c:ptCount val="2"/>
                <c:pt idx="0">
                  <c:v>1.4554762805956724E-3</c:v>
                </c:pt>
                <c:pt idx="1">
                  <c:v>7.8785219317435739E-4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C9-45B8-B763-EF25B4D724B3}"/>
            </c:ext>
          </c:extLst>
        </c:ser>
        <c:ser>
          <c:idx val="8"/>
          <c:order val="8"/>
          <c:tx>
            <c:v>4y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Extraction'!$B$29,'Liquid-Liquid Extraction'!$B$30)</c:f>
              <c:numCache>
                <c:formatCode>General</c:formatCode>
                <c:ptCount val="2"/>
                <c:pt idx="0">
                  <c:v>1.5780083558788744E-3</c:v>
                </c:pt>
                <c:pt idx="1">
                  <c:v>8.5417904819295456E-4</c:v>
                </c:pt>
              </c:numCache>
            </c:numRef>
          </c:xVal>
          <c:yVal>
            <c:numRef>
              <c:f>('Liquid-Liquid Extraction'!$C$30,'Liquid-Liquid Extraction'!$C$30)</c:f>
              <c:numCache>
                <c:formatCode>General</c:formatCode>
                <c:ptCount val="2"/>
                <c:pt idx="0">
                  <c:v>7.8785219317435739E-4</c:v>
                </c:pt>
                <c:pt idx="1">
                  <c:v>7.8785219317435739E-4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C9-45B8-B763-EF25B4D724B3}"/>
            </c:ext>
          </c:extLst>
        </c:ser>
        <c:ser>
          <c:idx val="9"/>
          <c:order val="9"/>
          <c:tx>
            <c:v>4x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Extraction'!$B$30,'Liquid-Liquid Extraction'!$B$30)</c:f>
              <c:numCache>
                <c:formatCode>General</c:formatCode>
                <c:ptCount val="2"/>
                <c:pt idx="0">
                  <c:v>8.5417904819295456E-4</c:v>
                </c:pt>
                <c:pt idx="1">
                  <c:v>8.5417904819295456E-4</c:v>
                </c:pt>
              </c:numCache>
            </c:numRef>
          </c:xVal>
          <c:yVal>
            <c:numRef>
              <c:f>('Liquid-Liquid Extraction'!$C$30,'Liquid-Liquid Extraction'!$C$31)</c:f>
              <c:numCache>
                <c:formatCode>General</c:formatCode>
                <c:ptCount val="2"/>
                <c:pt idx="0">
                  <c:v>7.8785219317435739E-4</c:v>
                </c:pt>
                <c:pt idx="1">
                  <c:v>4.2738014881358151E-4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9C9-45B8-B763-EF25B4D724B3}"/>
            </c:ext>
          </c:extLst>
        </c:ser>
        <c:ser>
          <c:idx val="10"/>
          <c:order val="10"/>
          <c:tx>
            <c:v>5y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Extraction'!$B$30,'Liquid-Liquid Extraction'!$B$31)</c:f>
              <c:numCache>
                <c:formatCode>General</c:formatCode>
                <c:ptCount val="2"/>
                <c:pt idx="0">
                  <c:v>8.5417904819295456E-4</c:v>
                </c:pt>
                <c:pt idx="1">
                  <c:v>4.6335997017318462E-4</c:v>
                </c:pt>
              </c:numCache>
            </c:numRef>
          </c:xVal>
          <c:yVal>
            <c:numRef>
              <c:f>('Liquid-Liquid Extraction'!$C$31,'Liquid-Liquid Extraction'!$C$31)</c:f>
              <c:numCache>
                <c:formatCode>General</c:formatCode>
                <c:ptCount val="2"/>
                <c:pt idx="0">
                  <c:v>4.2738014881358151E-4</c:v>
                </c:pt>
                <c:pt idx="1">
                  <c:v>4.2738014881358151E-4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9C9-45B8-B763-EF25B4D724B3}"/>
            </c:ext>
          </c:extLst>
        </c:ser>
        <c:ser>
          <c:idx val="11"/>
          <c:order val="11"/>
          <c:tx>
            <c:v>5x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Extraction'!$B$31,'Liquid-Liquid Extraction'!$B$31)</c:f>
              <c:numCache>
                <c:formatCode>General</c:formatCode>
                <c:ptCount val="2"/>
                <c:pt idx="0">
                  <c:v>4.6335997017318462E-4</c:v>
                </c:pt>
                <c:pt idx="1">
                  <c:v>4.6335997017318462E-4</c:v>
                </c:pt>
              </c:numCache>
            </c:numRef>
          </c:xVal>
          <c:yVal>
            <c:numRef>
              <c:f>('Liquid-Liquid Extraction'!$C$31,'Liquid-Liquid Extraction'!$C$32)</c:f>
              <c:numCache>
                <c:formatCode>General</c:formatCode>
                <c:ptCount val="2"/>
                <c:pt idx="0">
                  <c:v>4.2738014881358151E-4</c:v>
                </c:pt>
                <c:pt idx="1">
                  <c:v>2.3274952176786148E-4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9C9-45B8-B763-EF25B4D724B3}"/>
            </c:ext>
          </c:extLst>
        </c:ser>
        <c:ser>
          <c:idx val="12"/>
          <c:order val="12"/>
          <c:tx>
            <c:v>6y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Extraction'!$B$31,'Liquid-Liquid Extraction'!$B$32)</c:f>
              <c:numCache>
                <c:formatCode>General</c:formatCode>
                <c:ptCount val="2"/>
                <c:pt idx="0">
                  <c:v>4.6335997017318462E-4</c:v>
                </c:pt>
                <c:pt idx="1">
                  <c:v>2.523439887499802E-4</c:v>
                </c:pt>
              </c:numCache>
            </c:numRef>
          </c:xVal>
          <c:yVal>
            <c:numRef>
              <c:f>('Liquid-Liquid Extraction'!$C$32,'Liquid-Liquid Extraction'!$C$32)</c:f>
              <c:numCache>
                <c:formatCode>General</c:formatCode>
                <c:ptCount val="2"/>
                <c:pt idx="0">
                  <c:v>2.3274952176786148E-4</c:v>
                </c:pt>
                <c:pt idx="1">
                  <c:v>2.3274952176786148E-4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9C9-45B8-B763-EF25B4D724B3}"/>
            </c:ext>
          </c:extLst>
        </c:ser>
        <c:ser>
          <c:idx val="13"/>
          <c:order val="13"/>
          <c:tx>
            <c:v>6x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Extraction'!$B$32,'Liquid-Liquid Extraction'!$B$32)</c:f>
              <c:numCache>
                <c:formatCode>General</c:formatCode>
                <c:ptCount val="2"/>
                <c:pt idx="0">
                  <c:v>2.523439887499802E-4</c:v>
                </c:pt>
                <c:pt idx="1">
                  <c:v>2.523439887499802E-4</c:v>
                </c:pt>
              </c:numCache>
            </c:numRef>
          </c:xVal>
          <c:yVal>
            <c:numRef>
              <c:f>('Liquid-Liquid Extraction'!$C$32,'Liquid-Liquid Extraction'!$C$33)</c:f>
              <c:numCache>
                <c:formatCode>General</c:formatCode>
                <c:ptCount val="2"/>
                <c:pt idx="0">
                  <c:v>2.3274952176786148E-4</c:v>
                </c:pt>
                <c:pt idx="1">
                  <c:v>1.2766209105909574E-4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9C9-45B8-B763-EF25B4D724B3}"/>
            </c:ext>
          </c:extLst>
        </c:ser>
        <c:ser>
          <c:idx val="14"/>
          <c:order val="14"/>
          <c:tx>
            <c:v>7y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Extraction'!$B$32,'Liquid-Liquid Extraction'!$B$33)</c:f>
              <c:numCache>
                <c:formatCode>General</c:formatCode>
                <c:ptCount val="2"/>
                <c:pt idx="0">
                  <c:v>2.523439887499802E-4</c:v>
                </c:pt>
                <c:pt idx="1">
                  <c:v>1.3840957019084919E-4</c:v>
                </c:pt>
              </c:numCache>
            </c:numRef>
          </c:xVal>
          <c:yVal>
            <c:numRef>
              <c:f>('Liquid-Liquid Extraction'!$C$33,'Liquid-Liquid Extraction'!$C$33)</c:f>
              <c:numCache>
                <c:formatCode>General</c:formatCode>
                <c:ptCount val="2"/>
                <c:pt idx="0">
                  <c:v>1.2766209105909574E-4</c:v>
                </c:pt>
                <c:pt idx="1">
                  <c:v>1.2766209105909574E-4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9C9-45B8-B763-EF25B4D724B3}"/>
            </c:ext>
          </c:extLst>
        </c:ser>
        <c:ser>
          <c:idx val="15"/>
          <c:order val="15"/>
          <c:tx>
            <c:v>7x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Extraction'!$B$33,'Liquid-Liquid Extraction'!$B$33)</c:f>
              <c:numCache>
                <c:formatCode>General</c:formatCode>
                <c:ptCount val="2"/>
                <c:pt idx="0">
                  <c:v>1.3840957019084919E-4</c:v>
                </c:pt>
                <c:pt idx="1">
                  <c:v>1.3840957019084919E-4</c:v>
                </c:pt>
              </c:numCache>
            </c:numRef>
          </c:xVal>
          <c:yVal>
            <c:numRef>
              <c:f>('Liquid-Liquid Extraction'!$C$33,'Liquid-Liquid Extraction'!$C$34)</c:f>
              <c:numCache>
                <c:formatCode>General</c:formatCode>
                <c:ptCount val="2"/>
                <c:pt idx="0">
                  <c:v>1.2766209105909574E-4</c:v>
                </c:pt>
                <c:pt idx="1">
                  <c:v>7.0921955857376005E-5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9C9-45B8-B763-EF25B4D724B3}"/>
            </c:ext>
          </c:extLst>
        </c:ser>
        <c:ser>
          <c:idx val="16"/>
          <c:order val="16"/>
          <c:tx>
            <c:v>8y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Extraction'!$B$33,'Liquid-Liquid Extraction'!$B$34)</c:f>
              <c:numCache>
                <c:formatCode>General</c:formatCode>
                <c:ptCount val="2"/>
                <c:pt idx="0">
                  <c:v>1.3840957019084919E-4</c:v>
                </c:pt>
                <c:pt idx="1">
                  <c:v>7.6892657372890465E-5</c:v>
                </c:pt>
              </c:numCache>
            </c:numRef>
          </c:xVal>
          <c:yVal>
            <c:numRef>
              <c:f>('Liquid-Liquid Extraction'!$C$34,'Liquid-Liquid Extraction'!$C$34)</c:f>
              <c:numCache>
                <c:formatCode>General</c:formatCode>
                <c:ptCount val="2"/>
                <c:pt idx="0">
                  <c:v>7.0921955857376005E-5</c:v>
                </c:pt>
                <c:pt idx="1">
                  <c:v>7.0921955857376005E-5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9C9-45B8-B763-EF25B4D724B3}"/>
            </c:ext>
          </c:extLst>
        </c:ser>
        <c:ser>
          <c:idx val="17"/>
          <c:order val="17"/>
          <c:tx>
            <c:v>8x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Extraction'!$B$34,'Liquid-Liquid Extraction'!$B$34)</c:f>
              <c:numCache>
                <c:formatCode>General</c:formatCode>
                <c:ptCount val="2"/>
                <c:pt idx="0">
                  <c:v>7.6892657372890465E-5</c:v>
                </c:pt>
                <c:pt idx="1">
                  <c:v>7.6892657372890465E-5</c:v>
                </c:pt>
              </c:numCache>
            </c:numRef>
          </c:xVal>
          <c:yVal>
            <c:numRef>
              <c:f>('Liquid-Liquid Extraction'!$C$34,'Liquid-Liquid Extraction'!$C$35)</c:f>
              <c:numCache>
                <c:formatCode>General</c:formatCode>
                <c:ptCount val="2"/>
                <c:pt idx="0">
                  <c:v>7.0921955857376005E-5</c:v>
                </c:pt>
                <c:pt idx="1">
                  <c:v>4.0286104157550518E-5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9C9-45B8-B763-EF25B4D724B3}"/>
            </c:ext>
          </c:extLst>
        </c:ser>
        <c:ser>
          <c:idx val="18"/>
          <c:order val="18"/>
          <c:tx>
            <c:v>9y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Extraction'!$B$34,'Liquid-Liquid Extraction'!$B$35)</c:f>
              <c:numCache>
                <c:formatCode>General</c:formatCode>
                <c:ptCount val="2"/>
                <c:pt idx="0">
                  <c:v>7.6892657372890465E-5</c:v>
                </c:pt>
                <c:pt idx="1">
                  <c:v>4.367766746456617E-5</c:v>
                </c:pt>
              </c:numCache>
            </c:numRef>
          </c:xVal>
          <c:yVal>
            <c:numRef>
              <c:f>('Liquid-Liquid Extraction'!$C$35,'Liquid-Liquid Extraction'!$C$35)</c:f>
              <c:numCache>
                <c:formatCode>General</c:formatCode>
                <c:ptCount val="2"/>
                <c:pt idx="0">
                  <c:v>4.0286104157550518E-5</c:v>
                </c:pt>
                <c:pt idx="1">
                  <c:v>4.0286104157550518E-5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9C9-45B8-B763-EF25B4D724B3}"/>
            </c:ext>
          </c:extLst>
        </c:ser>
        <c:ser>
          <c:idx val="19"/>
          <c:order val="19"/>
          <c:tx>
            <c:v>9x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Extraction'!$B$35,'Liquid-Liquid Extraction'!$B$35)</c:f>
              <c:numCache>
                <c:formatCode>General</c:formatCode>
                <c:ptCount val="2"/>
                <c:pt idx="0">
                  <c:v>4.367766746456617E-5</c:v>
                </c:pt>
                <c:pt idx="1">
                  <c:v>4.367766746456617E-5</c:v>
                </c:pt>
              </c:numCache>
            </c:numRef>
          </c:xVal>
          <c:yVal>
            <c:numRef>
              <c:f>('Liquid-Liquid Extraction'!$C$35,'Liquid-Liquid Extraction'!$C$36)</c:f>
              <c:numCache>
                <c:formatCode>General</c:formatCode>
                <c:ptCount val="2"/>
                <c:pt idx="0">
                  <c:v>4.0286104157550518E-5</c:v>
                </c:pt>
                <c:pt idx="1">
                  <c:v>2.3744807489204657E-5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9C9-45B8-B763-EF25B4D724B3}"/>
            </c:ext>
          </c:extLst>
        </c:ser>
        <c:ser>
          <c:idx val="20"/>
          <c:order val="20"/>
          <c:tx>
            <c:v>10y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Extraction'!$B$35,'Liquid-Liquid Extraction'!$B$36)</c:f>
              <c:numCache>
                <c:formatCode>General</c:formatCode>
                <c:ptCount val="2"/>
                <c:pt idx="0">
                  <c:v>4.367766746456617E-5</c:v>
                </c:pt>
                <c:pt idx="1">
                  <c:v>2.5743809862270891E-5</c:v>
                </c:pt>
              </c:numCache>
            </c:numRef>
          </c:xVal>
          <c:yVal>
            <c:numRef>
              <c:f>('Liquid-Liquid Extraction'!$C$36,'Liquid-Liquid Extraction'!$C$36)</c:f>
              <c:numCache>
                <c:formatCode>General</c:formatCode>
                <c:ptCount val="2"/>
                <c:pt idx="0">
                  <c:v>2.3744807489204657E-5</c:v>
                </c:pt>
                <c:pt idx="1">
                  <c:v>2.3744807489204657E-5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9C9-45B8-B763-EF25B4D724B3}"/>
            </c:ext>
          </c:extLst>
        </c:ser>
        <c:ser>
          <c:idx val="21"/>
          <c:order val="21"/>
          <c:tx>
            <c:v>10x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Extraction'!$B$36,'Liquid-Liquid Extraction'!$B$36)</c:f>
              <c:numCache>
                <c:formatCode>General</c:formatCode>
                <c:ptCount val="2"/>
                <c:pt idx="0">
                  <c:v>2.5743809862270891E-5</c:v>
                </c:pt>
                <c:pt idx="1">
                  <c:v>2.5743809862270891E-5</c:v>
                </c:pt>
              </c:numCache>
            </c:numRef>
          </c:xVal>
          <c:yVal>
            <c:numRef>
              <c:f>('Liquid-Liquid Extraction'!$C$36,'Liquid-Liquid Extraction'!$C$37)</c:f>
              <c:numCache>
                <c:formatCode>General</c:formatCode>
                <c:ptCount val="2"/>
                <c:pt idx="0">
                  <c:v>2.3744807489204657E-5</c:v>
                </c:pt>
                <c:pt idx="1">
                  <c:v>1.4813621304105437E-5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9C9-45B8-B763-EF25B4D724B3}"/>
            </c:ext>
          </c:extLst>
        </c:ser>
        <c:ser>
          <c:idx val="22"/>
          <c:order val="22"/>
          <c:tx>
            <c:v>11y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'Liquid-Liquid Extraction'!$B$36:$B$37</c:f>
              <c:numCache>
                <c:formatCode>General</c:formatCode>
                <c:ptCount val="2"/>
                <c:pt idx="0">
                  <c:v>2.5743809862270891E-5</c:v>
                </c:pt>
                <c:pt idx="1">
                  <c:v>1.6060734558406376E-5</c:v>
                </c:pt>
              </c:numCache>
            </c:numRef>
          </c:xVal>
          <c:yVal>
            <c:numRef>
              <c:f>('Liquid-Liquid Extraction'!$C$37,'Liquid-Liquid Extraction'!$C$37)</c:f>
              <c:numCache>
                <c:formatCode>General</c:formatCode>
                <c:ptCount val="2"/>
                <c:pt idx="0">
                  <c:v>1.4813621304105437E-5</c:v>
                </c:pt>
                <c:pt idx="1">
                  <c:v>1.4813621304105437E-5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9C9-45B8-B763-EF25B4D724B3}"/>
            </c:ext>
          </c:extLst>
        </c:ser>
        <c:ser>
          <c:idx val="23"/>
          <c:order val="23"/>
          <c:tx>
            <c:v>11x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Extraction'!$B$37,'Liquid-Liquid Extraction'!$B$37)</c:f>
              <c:numCache>
                <c:formatCode>General</c:formatCode>
                <c:ptCount val="2"/>
                <c:pt idx="0">
                  <c:v>1.6060734558406376E-5</c:v>
                </c:pt>
                <c:pt idx="1">
                  <c:v>1.6060734558406376E-5</c:v>
                </c:pt>
              </c:numCache>
            </c:numRef>
          </c:xVal>
          <c:yVal>
            <c:numRef>
              <c:f>('Liquid-Liquid Extraction'!$C$37,'Liquid-Liquid Extraction'!$C$38)</c:f>
              <c:numCache>
                <c:formatCode>General</c:formatCode>
                <c:ptCount val="2"/>
                <c:pt idx="0">
                  <c:v>1.4813621304105437E-5</c:v>
                </c:pt>
                <c:pt idx="1">
                  <c:v>9.991382257661698E-6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9C9-45B8-B763-EF25B4D724B3}"/>
            </c:ext>
          </c:extLst>
        </c:ser>
        <c:ser>
          <c:idx val="24"/>
          <c:order val="24"/>
          <c:tx>
            <c:v>12y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Extraction'!$B$37,'Liquid-Liquid Extraction'!$B$38)</c:f>
              <c:numCache>
                <c:formatCode>General</c:formatCode>
                <c:ptCount val="2"/>
                <c:pt idx="0">
                  <c:v>1.6060734558406376E-5</c:v>
                </c:pt>
                <c:pt idx="1">
                  <c:v>1.0832526025719537E-5</c:v>
                </c:pt>
              </c:numCache>
            </c:numRef>
          </c:xVal>
          <c:yVal>
            <c:numRef>
              <c:f>('Liquid-Liquid Extraction'!$C$38,'Liquid-Liquid Extraction'!$C$38)</c:f>
              <c:numCache>
                <c:formatCode>General</c:formatCode>
                <c:ptCount val="2"/>
                <c:pt idx="0">
                  <c:v>9.991382257661698E-6</c:v>
                </c:pt>
                <c:pt idx="1">
                  <c:v>9.991382257661698E-6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9C9-45B8-B763-EF25B4D724B3}"/>
            </c:ext>
          </c:extLst>
        </c:ser>
        <c:ser>
          <c:idx val="25"/>
          <c:order val="25"/>
          <c:tx>
            <c:v>12x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Extraction'!$B$38,'Liquid-Liquid Extraction'!$B$38)</c:f>
              <c:numCache>
                <c:formatCode>General</c:formatCode>
                <c:ptCount val="2"/>
                <c:pt idx="0">
                  <c:v>1.0832526025719537E-5</c:v>
                </c:pt>
                <c:pt idx="1">
                  <c:v>1.0832526025719537E-5</c:v>
                </c:pt>
              </c:numCache>
            </c:numRef>
          </c:xVal>
          <c:yVal>
            <c:numRef>
              <c:f>('Liquid-Liquid Extraction'!$C$38,'Liquid-Liquid Extraction'!$C$39)</c:f>
              <c:numCache>
                <c:formatCode>General</c:formatCode>
                <c:ptCount val="2"/>
                <c:pt idx="0">
                  <c:v>9.991382257661698E-6</c:v>
                </c:pt>
                <c:pt idx="1">
                  <c:v>7.3876979385682748E-6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9C9-45B8-B763-EF25B4D724B3}"/>
            </c:ext>
          </c:extLst>
        </c:ser>
        <c:ser>
          <c:idx val="26"/>
          <c:order val="26"/>
          <c:tx>
            <c:v>13y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Extraction'!$B$38,'Liquid-Liquid Extraction'!$B$39)</c:f>
              <c:numCache>
                <c:formatCode>General</c:formatCode>
                <c:ptCount val="2"/>
                <c:pt idx="0">
                  <c:v>1.0832526025719537E-5</c:v>
                </c:pt>
                <c:pt idx="1">
                  <c:v>8.0096455251051907E-6</c:v>
                </c:pt>
              </c:numCache>
            </c:numRef>
          </c:xVal>
          <c:yVal>
            <c:numRef>
              <c:f>('Liquid-Liquid Extraction'!$C$39,'Liquid-Liquid Extraction'!$C$39)</c:f>
              <c:numCache>
                <c:formatCode>General</c:formatCode>
                <c:ptCount val="2"/>
                <c:pt idx="0">
                  <c:v>7.3876979385682748E-6</c:v>
                </c:pt>
                <c:pt idx="1">
                  <c:v>7.3876979385682748E-6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9C9-45B8-B763-EF25B4D724B3}"/>
            </c:ext>
          </c:extLst>
        </c:ser>
        <c:ser>
          <c:idx val="27"/>
          <c:order val="27"/>
          <c:tx>
            <c:v>13x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Extraction'!$B$39,'Liquid-Liquid Extraction'!$B$39)</c:f>
              <c:numCache>
                <c:formatCode>General</c:formatCode>
                <c:ptCount val="2"/>
                <c:pt idx="0">
                  <c:v>8.0096455251051907E-6</c:v>
                </c:pt>
                <c:pt idx="1">
                  <c:v>8.0096455251051907E-6</c:v>
                </c:pt>
              </c:numCache>
            </c:numRef>
          </c:xVal>
          <c:yVal>
            <c:numRef>
              <c:f>('Liquid-Liquid Extraction'!$C$39,'Liquid-Liquid Extraction'!$C$40)</c:f>
              <c:numCache>
                <c:formatCode>General</c:formatCode>
                <c:ptCount val="2"/>
                <c:pt idx="0">
                  <c:v>7.3876979385682748E-6</c:v>
                </c:pt>
                <c:pt idx="1">
                  <c:v>5.9818837580181816E-6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9C9-45B8-B763-EF25B4D724B3}"/>
            </c:ext>
          </c:extLst>
        </c:ser>
        <c:ser>
          <c:idx val="28"/>
          <c:order val="28"/>
          <c:tx>
            <c:v>14y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Extraction'!$B$39,'Liquid-Liquid Extraction'!$B$40)</c:f>
              <c:numCache>
                <c:formatCode>General</c:formatCode>
                <c:ptCount val="2"/>
                <c:pt idx="0">
                  <c:v>8.0096455251051907E-6</c:v>
                </c:pt>
                <c:pt idx="1">
                  <c:v>6.4854801688596343E-6</c:v>
                </c:pt>
              </c:numCache>
            </c:numRef>
          </c:xVal>
          <c:yVal>
            <c:numRef>
              <c:f>('Liquid-Liquid Extraction'!$C$40,'Liquid-Liquid Extraction'!$C$40)</c:f>
              <c:numCache>
                <c:formatCode>General</c:formatCode>
                <c:ptCount val="2"/>
                <c:pt idx="0">
                  <c:v>5.9818837580181816E-6</c:v>
                </c:pt>
                <c:pt idx="1">
                  <c:v>5.9818837580181816E-6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9C9-45B8-B763-EF25B4D724B3}"/>
            </c:ext>
          </c:extLst>
        </c:ser>
        <c:ser>
          <c:idx val="29"/>
          <c:order val="29"/>
          <c:tx>
            <c:v>14x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Extraction'!$B$40,'Liquid-Liquid Extraction'!$B$40)</c:f>
              <c:numCache>
                <c:formatCode>General</c:formatCode>
                <c:ptCount val="2"/>
                <c:pt idx="0">
                  <c:v>6.4854801688596343E-6</c:v>
                </c:pt>
                <c:pt idx="1">
                  <c:v>6.4854801688596343E-6</c:v>
                </c:pt>
              </c:numCache>
            </c:numRef>
          </c:xVal>
          <c:yVal>
            <c:numRef>
              <c:f>('Liquid-Liquid Extraction'!$C$40,'Liquid-Liquid Extraction'!$C$41)</c:f>
              <c:numCache>
                <c:formatCode>General</c:formatCode>
                <c:ptCount val="2"/>
                <c:pt idx="0">
                  <c:v>5.9818837580181816E-6</c:v>
                </c:pt>
                <c:pt idx="1">
                  <c:v>5.2228387786622104E-6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9C9-45B8-B763-EF25B4D724B3}"/>
            </c:ext>
          </c:extLst>
        </c:ser>
        <c:ser>
          <c:idx val="30"/>
          <c:order val="30"/>
          <c:tx>
            <c:v>15y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('Liquid-Liquid Extraction'!$B$40,'Liquid-Liquid Extraction'!$B$41)</c:f>
              <c:numCache>
                <c:formatCode>General</c:formatCode>
                <c:ptCount val="2"/>
                <c:pt idx="0">
                  <c:v>6.4854801688596343E-6</c:v>
                </c:pt>
                <c:pt idx="1">
                  <c:v>5.662533525289858E-6</c:v>
                </c:pt>
              </c:numCache>
            </c:numRef>
          </c:xVal>
          <c:yVal>
            <c:numRef>
              <c:f>('Liquid-Liquid Extraction'!$C$41,'Liquid-Liquid Extraction'!$C$41)</c:f>
              <c:numCache>
                <c:formatCode>General</c:formatCode>
                <c:ptCount val="2"/>
                <c:pt idx="0">
                  <c:v>5.2228387786622104E-6</c:v>
                </c:pt>
                <c:pt idx="1">
                  <c:v>5.2228387786622104E-6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9C9-45B8-B763-EF25B4D72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83936"/>
        <c:axId val="164985856"/>
      </c:scatterChart>
      <c:valAx>
        <c:axId val="164983936"/>
        <c:scaling>
          <c:orientation val="minMax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crossAx val="164985856"/>
        <c:crosses val="autoZero"/>
        <c:crossBetween val="midCat"/>
      </c:valAx>
      <c:valAx>
        <c:axId val="164985856"/>
        <c:scaling>
          <c:orientation val="minMax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983936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347" footer="0.3149606200000034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190500</xdr:colOff>
      <xdr:row>22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A377D5-C6BE-454B-A615-5907A424F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171450</xdr:colOff>
      <xdr:row>16</xdr:row>
      <xdr:rowOff>31935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1EDE1D26-F136-4DC9-BF59-1D271CF0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048250" cy="2889435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0</xdr:colOff>
      <xdr:row>7</xdr:row>
      <xdr:rowOff>27156</xdr:rowOff>
    </xdr:from>
    <xdr:to>
      <xdr:col>20</xdr:col>
      <xdr:colOff>42649</xdr:colOff>
      <xdr:row>16</xdr:row>
      <xdr:rowOff>104775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A7879022-C611-4F94-B8E6-E2695494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22000"/>
        </a:blip>
        <a:srcRect/>
        <a:stretch>
          <a:fillRect/>
        </a:stretch>
      </xdr:blipFill>
      <xdr:spPr bwMode="auto">
        <a:xfrm>
          <a:off x="6096000" y="1360656"/>
          <a:ext cx="6138649" cy="1792119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17</xdr:col>
      <xdr:colOff>485775</xdr:colOff>
      <xdr:row>6</xdr:row>
      <xdr:rowOff>52335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9EE8D34-A14E-44DC-9865-DFFDA52C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lum bright="-5000" contrast="20000"/>
        </a:blip>
        <a:srcRect/>
        <a:stretch>
          <a:fillRect/>
        </a:stretch>
      </xdr:blipFill>
      <xdr:spPr bwMode="auto">
        <a:xfrm>
          <a:off x="6096000" y="190500"/>
          <a:ext cx="4752975" cy="1004835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zoomScaleNormal="100" workbookViewId="0">
      <selection activeCell="D11" sqref="D11"/>
    </sheetView>
  </sheetViews>
  <sheetFormatPr defaultRowHeight="15" x14ac:dyDescent="0.25"/>
  <cols>
    <col min="2" max="2" width="12.7109375" bestFit="1" customWidth="1"/>
    <col min="3" max="3" width="8.85546875" customWidth="1"/>
    <col min="6" max="6" width="10.140625" customWidth="1"/>
    <col min="7" max="7" width="6" customWidth="1"/>
  </cols>
  <sheetData>
    <row r="1" spans="1:17" x14ac:dyDescent="0.25">
      <c r="A1" s="21" t="s">
        <v>27</v>
      </c>
      <c r="B1" s="2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8" t="s">
        <v>0</v>
      </c>
      <c r="B2" s="15">
        <v>100</v>
      </c>
      <c r="C2" s="3" t="s">
        <v>29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8" t="s">
        <v>1</v>
      </c>
      <c r="B3" s="16">
        <v>0.01</v>
      </c>
      <c r="C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8" t="s">
        <v>2</v>
      </c>
      <c r="B4" s="15">
        <v>200</v>
      </c>
      <c r="C4" s="3" t="s">
        <v>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8" t="s">
        <v>3</v>
      </c>
      <c r="B5" s="16">
        <v>5.0000000000000001E-4</v>
      </c>
      <c r="C5" s="3"/>
      <c r="G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8" t="s">
        <v>4</v>
      </c>
      <c r="B6" s="16">
        <v>1E-3</v>
      </c>
      <c r="C6" s="3"/>
      <c r="G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6" t="s">
        <v>15</v>
      </c>
      <c r="B7" s="6">
        <f>Lo*(1-xo)</f>
        <v>99</v>
      </c>
      <c r="C7" s="3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6" t="s">
        <v>16</v>
      </c>
      <c r="B8" s="6">
        <f>Vn_1*(1-yn_1)</f>
        <v>199.9</v>
      </c>
      <c r="C8" s="3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6" t="s">
        <v>6</v>
      </c>
      <c r="B9" s="7">
        <f>(L.*((xo/(1-xo))-(xn/(1-xn)))+V.*(yn_1/(1-yn_1)))/V.</f>
        <v>5.00700800850876E-3</v>
      </c>
      <c r="C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6" t="s">
        <v>5</v>
      </c>
      <c r="B10" s="7">
        <f>B9/(1+B9)</f>
        <v>4.9820627802690592E-3</v>
      </c>
      <c r="C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0" t="s">
        <v>25</v>
      </c>
      <c r="B12" s="20"/>
      <c r="C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5" t="s">
        <v>9</v>
      </c>
      <c r="B13" s="5" t="s">
        <v>10</v>
      </c>
      <c r="C13" s="3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3">
        <f>xo</f>
        <v>0.01</v>
      </c>
      <c r="B14" s="13">
        <f>y1_</f>
        <v>4.9820627802690592E-3</v>
      </c>
      <c r="C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3">
        <f>xn</f>
        <v>1E-3</v>
      </c>
      <c r="B15" s="13">
        <f>yn_1</f>
        <v>5.0000000000000001E-4</v>
      </c>
      <c r="C15" s="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9" t="s">
        <v>19</v>
      </c>
      <c r="B16" s="19"/>
      <c r="C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0" t="s">
        <v>20</v>
      </c>
      <c r="B17" s="10">
        <f>(B14-B15)/(A14-A15)</f>
        <v>0.49800697558545104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0" t="s">
        <v>21</v>
      </c>
      <c r="B18" s="10">
        <f>(B15*A14-B14*A15)/(A14-A15)</f>
        <v>1.9930244145490032E-6</v>
      </c>
      <c r="C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5.75" thickBot="1" x14ac:dyDescent="0.3">
      <c r="A20" s="1" t="s">
        <v>23</v>
      </c>
      <c r="B20" s="2">
        <f>COUNT(D27:D46)+1</f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4" t="s">
        <v>24</v>
      </c>
      <c r="C25" t="s">
        <v>32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14" t="s">
        <v>17</v>
      </c>
      <c r="C26" s="14" t="s">
        <v>18</v>
      </c>
      <c r="D26" s="14" t="s">
        <v>22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2">
        <v>1</v>
      </c>
      <c r="B27" s="9">
        <f t="shared" ref="B27:B46" si="0">(C27-B.)/A.</f>
        <v>5.4014873355134278E-3</v>
      </c>
      <c r="C27" s="9">
        <f>y1_</f>
        <v>4.9820627802690592E-3</v>
      </c>
      <c r="D27" s="9">
        <f t="shared" ref="D27:D46" si="1">SQRT((B27-xn))</f>
        <v>6.6343706073096545E-2</v>
      </c>
      <c r="E27" s="3"/>
      <c r="F27" s="3"/>
      <c r="G27" s="3"/>
      <c r="H27" s="3"/>
      <c r="I27" s="3"/>
      <c r="J27" s="3"/>
      <c r="K27" s="3"/>
      <c r="L27" s="3"/>
      <c r="Q27" s="3"/>
    </row>
    <row r="28" spans="1:17" x14ac:dyDescent="0.25">
      <c r="A28" s="12">
        <v>2</v>
      </c>
      <c r="B28" s="9">
        <f t="shared" si="0"/>
        <v>2.9186001952531404E-3</v>
      </c>
      <c r="C28" s="9">
        <f t="shared" ref="C28:C41" si="2">C.*B27+D.</f>
        <v>2.6919713960367078E-3</v>
      </c>
      <c r="D28" s="9">
        <f t="shared" si="1"/>
        <v>4.3801828674761289E-2</v>
      </c>
      <c r="E28" s="3"/>
      <c r="F28" s="3"/>
      <c r="G28" s="3"/>
      <c r="H28" s="3"/>
      <c r="I28" s="3"/>
      <c r="J28" s="3"/>
      <c r="K28" s="3"/>
      <c r="L28" s="3"/>
    </row>
    <row r="29" spans="1:17" x14ac:dyDescent="0.25">
      <c r="A29" s="12">
        <v>3</v>
      </c>
      <c r="B29" s="9">
        <f t="shared" si="0"/>
        <v>1.5780083558788744E-3</v>
      </c>
      <c r="C29" s="9">
        <f t="shared" si="2"/>
        <v>1.4554762805956724E-3</v>
      </c>
      <c r="D29" s="9">
        <f t="shared" si="1"/>
        <v>2.4041804339085582E-2</v>
      </c>
      <c r="E29" s="3"/>
      <c r="F29" s="3"/>
      <c r="G29" s="3"/>
      <c r="H29" s="3"/>
      <c r="I29" s="3"/>
      <c r="J29" s="3"/>
      <c r="K29" s="3"/>
      <c r="L29" s="3"/>
    </row>
    <row r="30" spans="1:17" x14ac:dyDescent="0.25">
      <c r="A30" s="12">
        <v>4</v>
      </c>
      <c r="B30" s="9">
        <f t="shared" si="0"/>
        <v>8.5417904819295456E-4</v>
      </c>
      <c r="C30" s="9">
        <f t="shared" si="2"/>
        <v>7.8785219317435739E-4</v>
      </c>
      <c r="D30" s="9" t="e">
        <f t="shared" si="1"/>
        <v>#NUM!</v>
      </c>
      <c r="E30" s="3"/>
      <c r="F30" s="3"/>
      <c r="G30" s="3"/>
      <c r="H30" s="3"/>
      <c r="I30" s="3"/>
      <c r="J30" s="3"/>
      <c r="K30" s="3"/>
      <c r="L30" s="3"/>
    </row>
    <row r="31" spans="1:17" x14ac:dyDescent="0.25">
      <c r="A31" s="12">
        <v>5</v>
      </c>
      <c r="B31" s="9">
        <f t="shared" si="0"/>
        <v>4.6335997017318462E-4</v>
      </c>
      <c r="C31" s="9">
        <f t="shared" si="2"/>
        <v>4.2738014881358151E-4</v>
      </c>
      <c r="D31" s="9" t="e">
        <f t="shared" si="1"/>
        <v>#NUM!</v>
      </c>
      <c r="E31" s="3"/>
      <c r="F31" s="3"/>
      <c r="G31" s="3"/>
      <c r="H31" s="3"/>
      <c r="I31" s="3"/>
      <c r="J31" s="3"/>
      <c r="K31" s="3"/>
      <c r="L31" s="3"/>
    </row>
    <row r="32" spans="1:17" x14ac:dyDescent="0.25">
      <c r="A32" s="12">
        <v>6</v>
      </c>
      <c r="B32" s="9">
        <f t="shared" si="0"/>
        <v>2.523439887499802E-4</v>
      </c>
      <c r="C32" s="9">
        <f t="shared" si="2"/>
        <v>2.3274952176786148E-4</v>
      </c>
      <c r="D32" s="9" t="e">
        <f t="shared" si="1"/>
        <v>#NUM!</v>
      </c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12">
        <v>7</v>
      </c>
      <c r="B33" s="9">
        <f t="shared" si="0"/>
        <v>1.3840957019084919E-4</v>
      </c>
      <c r="C33" s="9">
        <f t="shared" si="2"/>
        <v>1.2766209105909574E-4</v>
      </c>
      <c r="D33" s="9" t="e">
        <f t="shared" si="1"/>
        <v>#NUM!</v>
      </c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12">
        <v>8</v>
      </c>
      <c r="B34" s="9">
        <f t="shared" si="0"/>
        <v>7.6892657372890465E-5</v>
      </c>
      <c r="C34" s="9">
        <f t="shared" si="2"/>
        <v>7.0921955857376005E-5</v>
      </c>
      <c r="D34" s="9" t="e">
        <f t="shared" si="1"/>
        <v>#NUM!</v>
      </c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12">
        <v>9</v>
      </c>
      <c r="B35" s="9">
        <f t="shared" si="0"/>
        <v>4.367766746456617E-5</v>
      </c>
      <c r="C35" s="9">
        <f t="shared" si="2"/>
        <v>4.0286104157550518E-5</v>
      </c>
      <c r="D35" s="9" t="e">
        <f t="shared" si="1"/>
        <v>#NUM!</v>
      </c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2">
        <v>10</v>
      </c>
      <c r="B36" s="9">
        <f t="shared" si="0"/>
        <v>2.5743809862270891E-5</v>
      </c>
      <c r="C36" s="9">
        <f t="shared" si="2"/>
        <v>2.3744807489204657E-5</v>
      </c>
      <c r="D36" s="9" t="e">
        <f t="shared" si="1"/>
        <v>#NUM!</v>
      </c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12">
        <v>11</v>
      </c>
      <c r="B37" s="9">
        <f t="shared" si="0"/>
        <v>1.6060734558406376E-5</v>
      </c>
      <c r="C37" s="9">
        <f t="shared" si="2"/>
        <v>1.4813621304105437E-5</v>
      </c>
      <c r="D37" s="9" t="e">
        <f t="shared" si="1"/>
        <v>#NUM!</v>
      </c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12">
        <v>12</v>
      </c>
      <c r="B38" s="9">
        <f t="shared" si="0"/>
        <v>1.0832526025719537E-5</v>
      </c>
      <c r="C38" s="9">
        <f t="shared" si="2"/>
        <v>9.991382257661698E-6</v>
      </c>
      <c r="D38" s="9" t="e">
        <f t="shared" si="1"/>
        <v>#NUM!</v>
      </c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12">
        <v>13</v>
      </c>
      <c r="B39" s="9">
        <f t="shared" si="0"/>
        <v>8.0096455251051907E-6</v>
      </c>
      <c r="C39" s="9">
        <f t="shared" si="2"/>
        <v>7.3876979385682748E-6</v>
      </c>
      <c r="D39" s="9" t="e">
        <f t="shared" si="1"/>
        <v>#NUM!</v>
      </c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2">
        <v>14</v>
      </c>
      <c r="B40" s="9">
        <f t="shared" si="0"/>
        <v>6.4854801688596343E-6</v>
      </c>
      <c r="C40" s="9">
        <f t="shared" si="2"/>
        <v>5.9818837580181816E-6</v>
      </c>
      <c r="D40" s="9" t="e">
        <f t="shared" si="1"/>
        <v>#NUM!</v>
      </c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12">
        <v>15</v>
      </c>
      <c r="B41" s="9">
        <f t="shared" si="0"/>
        <v>5.662533525289858E-6</v>
      </c>
      <c r="C41" s="9">
        <f t="shared" si="2"/>
        <v>5.2228387786622104E-6</v>
      </c>
      <c r="D41" s="9" t="e">
        <f t="shared" si="1"/>
        <v>#NUM!</v>
      </c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2">
        <v>16</v>
      </c>
      <c r="B42" s="9">
        <f t="shared" si="0"/>
        <v>5.2181977612025579E-6</v>
      </c>
      <c r="C42" s="9">
        <f t="shared" ref="C42:C46" si="3">C.*B41+D.</f>
        <v>4.8130056096298273E-6</v>
      </c>
      <c r="D42" s="9" t="e">
        <f t="shared" si="1"/>
        <v>#NUM!</v>
      </c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12">
        <v>17</v>
      </c>
      <c r="B43" s="9">
        <f t="shared" si="0"/>
        <v>4.978286373520588E-6</v>
      </c>
      <c r="C43" s="9">
        <f t="shared" si="3"/>
        <v>4.5917232996122603E-6</v>
      </c>
      <c r="D43" s="9" t="e">
        <f t="shared" si="1"/>
        <v>#NUM!</v>
      </c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12">
        <v>18</v>
      </c>
      <c r="B44" s="9">
        <f t="shared" si="0"/>
        <v>4.8487503816165472E-6</v>
      </c>
      <c r="C44" s="9">
        <f t="shared" si="3"/>
        <v>4.4722457550242541E-6</v>
      </c>
      <c r="D44" s="9" t="e">
        <f t="shared" si="1"/>
        <v>#NUM!</v>
      </c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12">
        <v>19</v>
      </c>
      <c r="B45" s="9">
        <f t="shared" si="0"/>
        <v>4.7788096699200812E-6</v>
      </c>
      <c r="C45" s="9">
        <f t="shared" si="3"/>
        <v>4.4077359274666615E-6</v>
      </c>
      <c r="D45" s="9" t="e">
        <f t="shared" si="1"/>
        <v>#NUM!</v>
      </c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2">
        <v>20</v>
      </c>
      <c r="B46" s="9">
        <f t="shared" si="0"/>
        <v>4.7410463959395805E-6</v>
      </c>
      <c r="C46" s="9">
        <f t="shared" si="3"/>
        <v>4.3729049651644102E-6</v>
      </c>
      <c r="D46" s="9" t="e">
        <f t="shared" si="1"/>
        <v>#NUM!</v>
      </c>
    </row>
    <row r="50" spans="16:16" x14ac:dyDescent="0.25">
      <c r="P50" s="11"/>
    </row>
  </sheetData>
  <sheetProtection algorithmName="SHA-512" hashValue="LSyD1wPZZcYMvkVi+EceL48Wyez9ApYu0QzbaPObOmOWFr9/q3QyPzMFzZeQzU9fI724PT6VRml4dr+qQT39tw==" saltValue="Qnd+t/IDgefZGKjAdHBOXA==" spinCount="100000" sheet="1" objects="1" scenarios="1"/>
  <mergeCells count="3">
    <mergeCell ref="A16:B16"/>
    <mergeCell ref="A12:B12"/>
    <mergeCell ref="A1:B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workbookViewId="0">
      <selection activeCell="J11" sqref="J11"/>
    </sheetView>
  </sheetViews>
  <sheetFormatPr defaultRowHeight="15" x14ac:dyDescent="0.25"/>
  <sheetData>
    <row r="2" spans="2:8" x14ac:dyDescent="0.25">
      <c r="B2" s="22" t="s">
        <v>26</v>
      </c>
      <c r="C2" s="22"/>
      <c r="D2" s="3"/>
      <c r="E2" s="3"/>
      <c r="G2" s="24" t="s">
        <v>28</v>
      </c>
      <c r="H2" s="24"/>
    </row>
    <row r="3" spans="2:8" x14ac:dyDescent="0.25">
      <c r="B3" s="8" t="s">
        <v>7</v>
      </c>
      <c r="C3" s="8" t="s">
        <v>8</v>
      </c>
      <c r="D3" s="10" t="s">
        <v>11</v>
      </c>
      <c r="E3" s="10" t="s">
        <v>31</v>
      </c>
      <c r="G3" s="23" t="s">
        <v>14</v>
      </c>
      <c r="H3" s="23"/>
    </row>
    <row r="4" spans="2:8" x14ac:dyDescent="0.25">
      <c r="B4" s="17">
        <v>0</v>
      </c>
      <c r="C4" s="17">
        <v>0</v>
      </c>
      <c r="D4" s="9">
        <f t="shared" ref="D4:D10" si="0">A.*B4+B.</f>
        <v>0</v>
      </c>
      <c r="E4" s="9">
        <f t="shared" ref="E4:E10" si="1">(D4-C4)^2</f>
        <v>0</v>
      </c>
      <c r="G4" s="10" t="s">
        <v>12</v>
      </c>
      <c r="H4" s="18">
        <f>SLOPE(Equilibrium!C4:C10,Equilibrium!B4:B10)</f>
        <v>0.92235017335192904</v>
      </c>
    </row>
    <row r="5" spans="2:8" x14ac:dyDescent="0.25">
      <c r="B5" s="17">
        <v>1.01E-3</v>
      </c>
      <c r="C5" s="17">
        <v>8.0599999999999997E-4</v>
      </c>
      <c r="D5" s="9">
        <f t="shared" si="0"/>
        <v>9.3157367508544836E-4</v>
      </c>
      <c r="E5" s="9">
        <f t="shared" si="1"/>
        <v>1.5768747874465763E-8</v>
      </c>
      <c r="G5" s="10" t="s">
        <v>13</v>
      </c>
      <c r="H5" s="18">
        <v>0</v>
      </c>
    </row>
    <row r="6" spans="2:8" x14ac:dyDescent="0.25">
      <c r="B6" s="17">
        <v>2.4599999999999999E-3</v>
      </c>
      <c r="C6" s="17">
        <v>1.9589999999999998E-3</v>
      </c>
      <c r="D6" s="9">
        <f t="shared" si="0"/>
        <v>2.2689814264457452E-3</v>
      </c>
      <c r="E6" s="9">
        <f t="shared" si="1"/>
        <v>9.6088484741339093E-8</v>
      </c>
    </row>
    <row r="7" spans="2:8" x14ac:dyDescent="0.25">
      <c r="B7" s="17">
        <v>5.0000000000000001E-3</v>
      </c>
      <c r="C7" s="17">
        <v>4.5399999999999998E-3</v>
      </c>
      <c r="D7" s="9">
        <f t="shared" si="0"/>
        <v>4.6117508667596454E-3</v>
      </c>
      <c r="E7" s="9">
        <f t="shared" si="1"/>
        <v>5.1481868807604151E-9</v>
      </c>
    </row>
    <row r="8" spans="2:8" x14ac:dyDescent="0.25">
      <c r="B8" s="17">
        <v>7.4599999999999996E-3</v>
      </c>
      <c r="C8" s="17">
        <v>6.8199999999999997E-3</v>
      </c>
      <c r="D8" s="9">
        <f t="shared" si="0"/>
        <v>6.8807322932053902E-3</v>
      </c>
      <c r="E8" s="9">
        <f t="shared" si="1"/>
        <v>3.6884114379855206E-9</v>
      </c>
    </row>
    <row r="9" spans="2:8" x14ac:dyDescent="0.25">
      <c r="B9" s="17">
        <v>9.8799999999999999E-3</v>
      </c>
      <c r="C9" s="17">
        <v>9.0399999999999994E-3</v>
      </c>
      <c r="D9" s="9">
        <f t="shared" si="0"/>
        <v>9.1128197127170584E-3</v>
      </c>
      <c r="E9" s="9">
        <f t="shared" si="1"/>
        <v>5.3027105601950027E-9</v>
      </c>
    </row>
    <row r="10" spans="2:8" x14ac:dyDescent="0.25">
      <c r="B10" s="17">
        <v>2.0199999999999999E-2</v>
      </c>
      <c r="C10" s="17">
        <v>1.8499999999999999E-2</v>
      </c>
      <c r="D10" s="9">
        <f t="shared" si="0"/>
        <v>1.8631473501708965E-2</v>
      </c>
      <c r="E10" s="9">
        <f t="shared" si="1"/>
        <v>1.7285281651617499E-8</v>
      </c>
    </row>
    <row r="11" spans="2:8" x14ac:dyDescent="0.25">
      <c r="B11" s="3"/>
      <c r="C11" s="3"/>
      <c r="D11" s="9" t="s">
        <v>30</v>
      </c>
      <c r="E11" s="18">
        <f>SUM(E5:E10)</f>
        <v>1.4328182314636326E-7</v>
      </c>
    </row>
  </sheetData>
  <mergeCells count="3">
    <mergeCell ref="B2:C2"/>
    <mergeCell ref="G3:H3"/>
    <mergeCell ref="G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0" sqref="G20"/>
    </sheetView>
  </sheetViews>
  <sheetFormatPr defaultRowHeight="15" x14ac:dyDescent="0.25"/>
  <sheetData/>
  <sheetProtection algorithmName="SHA-512" hashValue="n5Fwd94JaUVkD7oeQhUen9PFZ+R64HPf3nxbie0Eu4tZmJen6ls4B9xJBypziq/bDZIWd24UGyDgtMrt71/Rug==" saltValue="85sJpOcorTJcfZkYgK2hIg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25" t="s">
        <v>33</v>
      </c>
      <c r="C3" s="26"/>
      <c r="D3" s="26"/>
      <c r="E3" s="27"/>
    </row>
    <row r="4" spans="2:5" x14ac:dyDescent="0.25">
      <c r="B4" s="28" t="s">
        <v>34</v>
      </c>
      <c r="C4" s="29" t="s">
        <v>35</v>
      </c>
      <c r="D4" s="29"/>
      <c r="E4" s="30"/>
    </row>
    <row r="5" spans="2:5" ht="15.75" thickBot="1" x14ac:dyDescent="0.3">
      <c r="B5" s="31" t="s">
        <v>36</v>
      </c>
      <c r="C5" s="32">
        <v>2017</v>
      </c>
      <c r="D5" s="33"/>
      <c r="E5" s="34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12</vt:i4>
      </vt:variant>
    </vt:vector>
  </HeadingPairs>
  <TitlesOfParts>
    <vt:vector size="16" baseType="lpstr">
      <vt:lpstr>Liquid-Liquid Extraction</vt:lpstr>
      <vt:lpstr>Equilibrium</vt:lpstr>
      <vt:lpstr>Figures</vt:lpstr>
      <vt:lpstr>Credits</vt:lpstr>
      <vt:lpstr>A.</vt:lpstr>
      <vt:lpstr>B.</vt:lpstr>
      <vt:lpstr>C.</vt:lpstr>
      <vt:lpstr>D.</vt:lpstr>
      <vt:lpstr>L.</vt:lpstr>
      <vt:lpstr>Lo</vt:lpstr>
      <vt:lpstr>V.</vt:lpstr>
      <vt:lpstr>Vn_1</vt:lpstr>
      <vt:lpstr>xn</vt:lpstr>
      <vt:lpstr>xo</vt:lpstr>
      <vt:lpstr>y1_</vt:lpstr>
      <vt:lpstr>yn_1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2017-03-27T03:46:07Z</dcterms:modified>
</cp:coreProperties>
</file>