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kzDnKCxCT5fBYnGD6QArKzW7kahFeDKwGLE99rq9cNzy0UEkTJK+Lz4zBPdDmi4gTpBvG7/QNWvP3Ft8vCsKGA==" workbookSaltValue="RDGgXLICd3v2fjiJeNxz3g==" workbookSpinCount="100000" lockStructure="1"/>
  <bookViews>
    <workbookView xWindow="360" yWindow="300" windowWidth="18735" windowHeight="11700"/>
  </bookViews>
  <sheets>
    <sheet name="SLE_countercurrent" sheetId="5" r:id="rId1"/>
    <sheet name="Credits" sheetId="6" r:id="rId2"/>
  </sheets>
  <externalReferences>
    <externalReference r:id="rId3"/>
    <externalReference r:id="rId4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1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1">[1]Absorption_packed!$E$2</definedName>
    <definedName name="S">[2]Main!#REF!</definedName>
    <definedName name="S.">[2]Main!$J$14</definedName>
    <definedName name="solver_adj" localSheetId="0" hidden="1">SLE_countercurrent!$B$6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SLE_countercurrent!$J$15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0.6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D15" i="5" l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B11" i="5"/>
  <c r="B12" i="5" s="1"/>
  <c r="B9" i="5"/>
  <c r="B4" i="5"/>
  <c r="E15" i="5" l="1"/>
  <c r="G15" i="5"/>
  <c r="G16" i="5" s="1"/>
  <c r="B17" i="5"/>
  <c r="A18" i="5"/>
  <c r="E16" i="5"/>
  <c r="H15" i="5"/>
  <c r="F15" i="5"/>
  <c r="F9" i="5" l="1"/>
  <c r="F10" i="5" s="1"/>
  <c r="E17" i="5"/>
  <c r="K10" i="5"/>
  <c r="H16" i="5" s="1"/>
  <c r="J15" i="5"/>
  <c r="G17" i="5"/>
  <c r="J10" i="5" l="1"/>
  <c r="G18" i="5"/>
  <c r="H17" i="5"/>
  <c r="I15" i="5"/>
  <c r="L15" i="5"/>
  <c r="I10" i="5" s="1"/>
  <c r="E18" i="5"/>
  <c r="E19" i="5" s="1"/>
  <c r="H18" i="5" l="1"/>
  <c r="G19" i="5"/>
  <c r="K15" i="5"/>
  <c r="F16" i="5" s="1"/>
  <c r="J16" i="5"/>
  <c r="M15" i="5"/>
  <c r="G20" i="5" l="1"/>
  <c r="H19" i="5"/>
  <c r="E20" i="5"/>
  <c r="L16" i="5"/>
  <c r="I16" i="5"/>
  <c r="H20" i="5" l="1"/>
  <c r="G21" i="5"/>
  <c r="E21" i="5"/>
  <c r="J17" i="5"/>
  <c r="M16" i="5"/>
  <c r="K16" i="5"/>
  <c r="F17" i="5" s="1"/>
  <c r="E22" i="5" l="1"/>
  <c r="H21" i="5"/>
  <c r="G22" i="5"/>
  <c r="I17" i="5"/>
  <c r="L17" i="5"/>
  <c r="G23" i="5" l="1"/>
  <c r="H22" i="5"/>
  <c r="J18" i="5"/>
  <c r="M17" i="5"/>
  <c r="K17" i="5"/>
  <c r="F18" i="5" s="1"/>
  <c r="E23" i="5"/>
  <c r="E24" i="5" l="1"/>
  <c r="H23" i="5"/>
  <c r="G24" i="5"/>
  <c r="I18" i="5"/>
  <c r="L18" i="5"/>
  <c r="E25" i="5" l="1"/>
  <c r="H24" i="5"/>
  <c r="G25" i="5"/>
  <c r="K18" i="5"/>
  <c r="F19" i="5" s="1"/>
  <c r="J19" i="5"/>
  <c r="M18" i="5"/>
  <c r="H25" i="5" l="1"/>
  <c r="G26" i="5"/>
  <c r="L19" i="5"/>
  <c r="I19" i="5"/>
  <c r="E26" i="5"/>
  <c r="H26" i="5" l="1"/>
  <c r="G27" i="5"/>
  <c r="J20" i="5"/>
  <c r="M19" i="5"/>
  <c r="K19" i="5"/>
  <c r="F20" i="5" s="1"/>
  <c r="E27" i="5"/>
  <c r="G28" i="5" l="1"/>
  <c r="H27" i="5"/>
  <c r="L20" i="5"/>
  <c r="I20" i="5"/>
  <c r="E28" i="5"/>
  <c r="H28" i="5" l="1"/>
  <c r="G29" i="5"/>
  <c r="K20" i="5"/>
  <c r="F21" i="5" s="1"/>
  <c r="J21" i="5"/>
  <c r="M20" i="5"/>
  <c r="E29" i="5"/>
  <c r="H29" i="5" l="1"/>
  <c r="G30" i="5"/>
  <c r="L21" i="5"/>
  <c r="I21" i="5"/>
  <c r="E30" i="5"/>
  <c r="E31" i="5" l="1"/>
  <c r="K21" i="5"/>
  <c r="F22" i="5" s="1"/>
  <c r="M21" i="5"/>
  <c r="J22" i="5"/>
  <c r="H30" i="5"/>
  <c r="G31" i="5"/>
  <c r="H31" i="5" l="1"/>
  <c r="G32" i="5"/>
  <c r="I22" i="5"/>
  <c r="L22" i="5"/>
  <c r="E32" i="5"/>
  <c r="E33" i="5" l="1"/>
  <c r="H32" i="5"/>
  <c r="G33" i="5"/>
  <c r="K22" i="5"/>
  <c r="F23" i="5" s="1"/>
  <c r="J23" i="5"/>
  <c r="M22" i="5"/>
  <c r="E34" i="5" l="1"/>
  <c r="L23" i="5"/>
  <c r="I23" i="5"/>
  <c r="H33" i="5"/>
  <c r="G34" i="5"/>
  <c r="H34" i="5" s="1"/>
  <c r="J24" i="5" l="1"/>
  <c r="M23" i="5"/>
  <c r="K23" i="5"/>
  <c r="F24" i="5" s="1"/>
  <c r="L24" i="5" l="1"/>
  <c r="I24" i="5"/>
  <c r="K24" i="5" l="1"/>
  <c r="F25" i="5" s="1"/>
  <c r="J25" i="5"/>
  <c r="M24" i="5"/>
  <c r="L25" i="5" l="1"/>
  <c r="I25" i="5"/>
  <c r="J26" i="5" l="1"/>
  <c r="K25" i="5"/>
  <c r="F26" i="5" s="1"/>
  <c r="M25" i="5"/>
  <c r="I26" i="5" l="1"/>
  <c r="L26" i="5"/>
  <c r="K26" i="5" l="1"/>
  <c r="F27" i="5" s="1"/>
  <c r="J27" i="5"/>
  <c r="M26" i="5"/>
  <c r="L27" i="5" l="1"/>
  <c r="I27" i="5"/>
  <c r="J28" i="5" l="1"/>
  <c r="M27" i="5"/>
  <c r="K27" i="5"/>
  <c r="F28" i="5" s="1"/>
  <c r="L28" i="5" l="1"/>
  <c r="I28" i="5"/>
  <c r="K28" i="5" l="1"/>
  <c r="F29" i="5" s="1"/>
  <c r="M28" i="5"/>
  <c r="J29" i="5"/>
  <c r="L29" i="5" l="1"/>
  <c r="I29" i="5"/>
  <c r="J30" i="5" l="1"/>
  <c r="K29" i="5"/>
  <c r="F30" i="5" s="1"/>
  <c r="M29" i="5"/>
  <c r="I30" i="5" l="1"/>
  <c r="L30" i="5"/>
  <c r="K30" i="5" l="1"/>
  <c r="F31" i="5" s="1"/>
  <c r="J31" i="5"/>
  <c r="M30" i="5"/>
  <c r="L31" i="5" l="1"/>
  <c r="I31" i="5"/>
  <c r="J32" i="5" l="1"/>
  <c r="M31" i="5"/>
  <c r="K31" i="5"/>
  <c r="F32" i="5" s="1"/>
  <c r="L32" i="5" l="1"/>
  <c r="I32" i="5"/>
  <c r="M32" i="5" l="1"/>
  <c r="K32" i="5"/>
  <c r="F33" i="5" s="1"/>
  <c r="J33" i="5"/>
  <c r="I33" i="5" l="1"/>
  <c r="L33" i="5"/>
  <c r="J34" i="5" l="1"/>
  <c r="K33" i="5"/>
  <c r="F34" i="5" s="1"/>
  <c r="M33" i="5"/>
  <c r="I34" i="5" l="1"/>
  <c r="L34" i="5"/>
  <c r="K34" i="5" l="1"/>
  <c r="M34" i="5"/>
  <c r="F12" i="5" s="1"/>
</calcChain>
</file>

<file path=xl/sharedStrings.xml><?xml version="1.0" encoding="utf-8"?>
<sst xmlns="http://schemas.openxmlformats.org/spreadsheetml/2006/main" count="43" uniqueCount="40">
  <si>
    <t>Initial Data:</t>
  </si>
  <si>
    <t>F</t>
  </si>
  <si>
    <t>S</t>
  </si>
  <si>
    <t>xcf</t>
  </si>
  <si>
    <t>xaf</t>
  </si>
  <si>
    <t>xbf</t>
  </si>
  <si>
    <t>R</t>
  </si>
  <si>
    <t>xar</t>
  </si>
  <si>
    <t>1-xar</t>
  </si>
  <si>
    <t>R*</t>
  </si>
  <si>
    <t>M</t>
  </si>
  <si>
    <t>xcm</t>
  </si>
  <si>
    <t>xbm</t>
  </si>
  <si>
    <t>xas</t>
  </si>
  <si>
    <t>xbs</t>
  </si>
  <si>
    <t>xcs</t>
  </si>
  <si>
    <t>Raffinate Line:</t>
  </si>
  <si>
    <t>xbr</t>
  </si>
  <si>
    <t>xcr</t>
  </si>
  <si>
    <t>kg/h</t>
  </si>
  <si>
    <t>E</t>
  </si>
  <si>
    <t>xce</t>
  </si>
  <si>
    <t>xbe</t>
  </si>
  <si>
    <t>Goal:</t>
  </si>
  <si>
    <t>xcrN</t>
  </si>
  <si>
    <t>% in Rn</t>
  </si>
  <si>
    <t>diff(xcr)</t>
  </si>
  <si>
    <t>Nstages</t>
  </si>
  <si>
    <t>Operating Point:</t>
  </si>
  <si>
    <t>D</t>
  </si>
  <si>
    <t>xcD</t>
  </si>
  <si>
    <t>xbD</t>
  </si>
  <si>
    <t>xbrN</t>
  </si>
  <si>
    <t>Countercurrent</t>
  </si>
  <si>
    <t>Raffinate must contain less than _% of solute from feed</t>
  </si>
  <si>
    <t>Solid-Liquid Extraction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</si>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</sst>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1" xfId="0" applyNumberFormat="1" applyFon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Raffinate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(SLE_countercurrent!$A$17,SLE_countercurrent!$A$18)</c:f>
              <c:numCache>
                <c:formatCode>0.000</c:formatCode>
                <c:ptCount val="2"/>
                <c:pt idx="0">
                  <c:v>0</c:v>
                </c:pt>
                <c:pt idx="1">
                  <c:v>0.38461538461538458</c:v>
                </c:pt>
              </c:numCache>
            </c:numRef>
          </c:xVal>
          <c:yVal>
            <c:numRef>
              <c:f>(SLE_countercurrent!$B$17,SLE_countercurrent!$B$18)</c:f>
              <c:numCache>
                <c:formatCode>0.000</c:formatCode>
                <c:ptCount val="2"/>
                <c:pt idx="0">
                  <c:v>0.38461538461538458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4-40F8-BD0D-2BA46888AF43}"/>
            </c:ext>
          </c:extLst>
        </c:ser>
        <c:ser>
          <c:idx val="0"/>
          <c:order val="1"/>
          <c:tx>
            <c:v>Extract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ysClr val="windowText" lastClr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4-40F8-BD0D-2BA46888AF43}"/>
              </c:ext>
            </c:extLst>
          </c:dPt>
          <c:xVal>
            <c:numRef>
              <c:f>(SLE_countercurrent!$B$9,SLE_countercurrent!$B$7)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(SLE_countercurrent!$B$7,SLE_countercurrent!$B$9)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B4-40F8-BD0D-2BA46888AF43}"/>
            </c:ext>
          </c:extLst>
        </c:ser>
        <c:ser>
          <c:idx val="2"/>
          <c:order val="2"/>
          <c:tx>
            <c:v>S.F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(SLE_countercurrent!$B$7,SLE_countercurrent!$B$5)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(SLE_countercurrent!$B$9,SLE_countercurrent!$B$3)</c:f>
              <c:numCache>
                <c:formatCode>0.000</c:formatCode>
                <c:ptCount val="2"/>
                <c:pt idx="0">
                  <c:v>0</c:v>
                </c:pt>
                <c:pt idx="1">
                  <c:v>0.251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B4-40F8-BD0D-2BA46888AF43}"/>
            </c:ext>
          </c:extLst>
        </c:ser>
        <c:ser>
          <c:idx val="3"/>
          <c:order val="3"/>
          <c:tx>
            <c:v>M1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(SLE_countercurrent!$C$14,SLE_countercurrent!$L$15)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0.39999991247189848</c:v>
                </c:pt>
              </c:numCache>
            </c:numRef>
          </c:xVal>
          <c:yVal>
            <c:numRef>
              <c:f>(SLE_countercurrent!$C$14,SLE_countercurrent!$J$15)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0.60000008752810152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B4-40F8-BD0D-2BA46888AF43}"/>
            </c:ext>
          </c:extLst>
        </c:ser>
        <c:ser>
          <c:idx val="4"/>
          <c:order val="4"/>
          <c:tx>
            <c:v>op1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(SLE_countercurrent!$I$10,SLE_countercurrent!$L$15)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0.39999991247189848</c:v>
                </c:pt>
              </c:numCache>
            </c:numRef>
          </c:xVal>
          <c:yVal>
            <c:numRef>
              <c:f>(SLE_countercurrent!$J$10,SLE_countercurrent!$J$15)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0.60000008752810152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B4-40F8-BD0D-2BA46888AF43}"/>
            </c:ext>
          </c:extLst>
        </c:ser>
        <c:ser>
          <c:idx val="5"/>
          <c:order val="5"/>
          <c:tx>
            <c:v>op2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(SLE_countercurrent!$I$10,SLE_countercurrent!$L$16)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0.5691302343413267</c:v>
                </c:pt>
              </c:numCache>
            </c:numRef>
          </c:xVal>
          <c:yVal>
            <c:numRef>
              <c:f>(SLE_countercurrent!$J$10,SLE_countercurrent!$J$16)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0.43086976565867324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B4-40F8-BD0D-2BA46888AF43}"/>
            </c:ext>
          </c:extLst>
        </c:ser>
        <c:ser>
          <c:idx val="6"/>
          <c:order val="6"/>
          <c:tx>
            <c:v>op3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(SLE_countercurrent!$I$10,SLE_countercurrent!$L$17)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0.70250423181539368</c:v>
                </c:pt>
              </c:numCache>
            </c:numRef>
          </c:xVal>
          <c:yVal>
            <c:numRef>
              <c:f>(SLE_countercurrent!$J$10,SLE_countercurrent!$J$17)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0.29749576818460632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B4-40F8-BD0D-2BA46888AF43}"/>
            </c:ext>
          </c:extLst>
        </c:ser>
        <c:ser>
          <c:idx val="7"/>
          <c:order val="7"/>
          <c:tx>
            <c:v>op4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(SLE_countercurrent!$I$10,SLE_countercurrent!$L$18)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0.80768125155727977</c:v>
                </c:pt>
              </c:numCache>
            </c:numRef>
          </c:xVal>
          <c:yVal>
            <c:numRef>
              <c:f>(SLE_countercurrent!$J$10,SLE_countercurrent!$J$18)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0.19231874844272029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B4-40F8-BD0D-2BA46888AF43}"/>
            </c:ext>
          </c:extLst>
        </c:ser>
        <c:ser>
          <c:idx val="8"/>
          <c:order val="8"/>
          <c:tx>
            <c:v>op5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(SLE_countercurrent!$I$10,SLE_countercurrent!$L$19)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0.89062249716203867</c:v>
                </c:pt>
              </c:numCache>
            </c:numRef>
          </c:xVal>
          <c:yVal>
            <c:numRef>
              <c:f>(SLE_countercurrent!$J$10,SLE_countercurrent!$J$19)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0.10937750283796129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B4-40F8-BD0D-2BA46888AF43}"/>
            </c:ext>
          </c:extLst>
        </c:ser>
        <c:ser>
          <c:idx val="9"/>
          <c:order val="9"/>
          <c:tx>
            <c:v>op6</c:v>
          </c:tx>
          <c:marker>
            <c:symbol val="none"/>
          </c:marker>
          <c:xVal>
            <c:numRef>
              <c:f>(SLE_countercurrent!$I$10,SLE_countercurrent!$L$20)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0.95602889714704742</c:v>
                </c:pt>
              </c:numCache>
            </c:numRef>
          </c:xVal>
          <c:yVal>
            <c:numRef>
              <c:f>(SLE_countercurrent!$J$10,SLE_countercurrent!$J$20)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4.3971102852952616E-2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B4-40F8-BD0D-2BA46888AF43}"/>
            </c:ext>
          </c:extLst>
        </c:ser>
        <c:ser>
          <c:idx val="10"/>
          <c:order val="10"/>
          <c:tx>
            <c:v>op7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(SLE_countercurrent!$I$10,SLE_countercurrent!$L$21)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1.0076075433056177</c:v>
                </c:pt>
              </c:numCache>
            </c:numRef>
          </c:xVal>
          <c:yVal>
            <c:numRef>
              <c:f>(SLE_countercurrent!$J$10,SLE_countercurrent!$J$21)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-7.6075433056177538E-3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B4-40F8-BD0D-2BA46888AF43}"/>
            </c:ext>
          </c:extLst>
        </c:ser>
        <c:ser>
          <c:idx val="11"/>
          <c:order val="11"/>
          <c:tx>
            <c:v>op8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(SLE_countercurrent!$I$10,SLE_countercurrent!$L$22)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1.0482818005673042</c:v>
                </c:pt>
              </c:numCache>
            </c:numRef>
          </c:xVal>
          <c:yVal>
            <c:numRef>
              <c:f>(SLE_countercurrent!$J$10,SLE_countercurrent!$J$22)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-4.8281800567304162E-2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B4-40F8-BD0D-2BA46888AF43}"/>
            </c:ext>
          </c:extLst>
        </c:ser>
        <c:ser>
          <c:idx val="12"/>
          <c:order val="12"/>
          <c:tx>
            <c:v>op9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(SLE_countercurrent!$I$10,SLE_countercurrent!$L$23)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1.0803569969325533</c:v>
                </c:pt>
              </c:numCache>
            </c:numRef>
          </c:xVal>
          <c:yVal>
            <c:numRef>
              <c:f>(SLE_countercurrent!$J$10,SLE_countercurrent!$J$23)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-8.0356996932553354E-2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FB4-40F8-BD0D-2BA46888AF43}"/>
            </c:ext>
          </c:extLst>
        </c:ser>
        <c:ser>
          <c:idx val="13"/>
          <c:order val="13"/>
          <c:tx>
            <c:v>op10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(SLE_countercurrent!$I$10,SLE_countercurrent!$L$24)</c:f>
              <c:numCache>
                <c:formatCode>0.000</c:formatCode>
                <c:ptCount val="2"/>
                <c:pt idx="0">
                  <c:v>-0.24153958590189917</c:v>
                </c:pt>
                <c:pt idx="1">
                  <c:v>1.1056510844250471</c:v>
                </c:pt>
              </c:numCache>
            </c:numRef>
          </c:xVal>
          <c:yVal>
            <c:numRef>
              <c:f>(SLE_countercurrent!$J$10,SLE_countercurrent!$J$24)</c:f>
              <c:numCache>
                <c:formatCode>0.000</c:formatCode>
                <c:ptCount val="2"/>
                <c:pt idx="0">
                  <c:v>4.0256612331917956E-2</c:v>
                </c:pt>
                <c:pt idx="1">
                  <c:v>-0.10565108442504707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FB4-40F8-BD0D-2BA46888AF43}"/>
            </c:ext>
          </c:extLst>
        </c:ser>
        <c:ser>
          <c:idx val="14"/>
          <c:order val="14"/>
          <c:tx>
            <c:v>M2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(SLE_countercurrent!$C$14,SLE_countercurrent!$L$16)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0.5691302343413267</c:v>
                </c:pt>
              </c:numCache>
            </c:numRef>
          </c:xVal>
          <c:yVal>
            <c:numRef>
              <c:f>(SLE_countercurrent!$C$14,SLE_countercurrent!$J$16)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0.43086976565867324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B4-40F8-BD0D-2BA46888AF43}"/>
            </c:ext>
          </c:extLst>
        </c:ser>
        <c:ser>
          <c:idx val="15"/>
          <c:order val="15"/>
          <c:tx>
            <c:v>M3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(SLE_countercurrent!$C$14,SLE_countercurrent!$L$17)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0.70250423181539368</c:v>
                </c:pt>
              </c:numCache>
            </c:numRef>
          </c:xVal>
          <c:yVal>
            <c:numRef>
              <c:f>(SLE_countercurrent!$C$14,SLE_countercurrent!$J$17)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0.29749576818460632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B4-40F8-BD0D-2BA46888AF43}"/>
            </c:ext>
          </c:extLst>
        </c:ser>
        <c:ser>
          <c:idx val="16"/>
          <c:order val="16"/>
          <c:tx>
            <c:v>M4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(SLE_countercurrent!$C$14,SLE_countercurrent!$L$18)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0.80768125155727977</c:v>
                </c:pt>
              </c:numCache>
            </c:numRef>
          </c:xVal>
          <c:yVal>
            <c:numRef>
              <c:f>(SLE_countercurrent!$C$14,SLE_countercurrent!$J$18)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0.19231874844272029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FB4-40F8-BD0D-2BA46888AF43}"/>
            </c:ext>
          </c:extLst>
        </c:ser>
        <c:ser>
          <c:idx val="17"/>
          <c:order val="17"/>
          <c:tx>
            <c:v>M5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(SLE_countercurrent!$C$14,SLE_countercurrent!$L$19)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0.89062249716203867</c:v>
                </c:pt>
              </c:numCache>
            </c:numRef>
          </c:xVal>
          <c:yVal>
            <c:numRef>
              <c:f>(SLE_countercurrent!$C$14,SLE_countercurrent!$J$19)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0.10937750283796129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FB4-40F8-BD0D-2BA46888AF43}"/>
            </c:ext>
          </c:extLst>
        </c:ser>
        <c:ser>
          <c:idx val="18"/>
          <c:order val="18"/>
          <c:tx>
            <c:v>M6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(SLE_countercurrent!$C$14,SLE_countercurrent!$L$20)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0.95602889714704742</c:v>
                </c:pt>
              </c:numCache>
            </c:numRef>
          </c:xVal>
          <c:yVal>
            <c:numRef>
              <c:f>(SLE_countercurrent!$C$14,SLE_countercurrent!$J$20)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4.3971102852952616E-2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FB4-40F8-BD0D-2BA46888AF43}"/>
            </c:ext>
          </c:extLst>
        </c:ser>
        <c:ser>
          <c:idx val="19"/>
          <c:order val="19"/>
          <c:tx>
            <c:v>M7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(SLE_countercurrent!$C$14,SLE_countercurrent!$L$21)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1.0076075433056177</c:v>
                </c:pt>
              </c:numCache>
            </c:numRef>
          </c:xVal>
          <c:yVal>
            <c:numRef>
              <c:f>(SLE_countercurrent!$C$14,SLE_countercurrent!$J$21)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-7.6075433056177538E-3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FB4-40F8-BD0D-2BA46888AF43}"/>
            </c:ext>
          </c:extLst>
        </c:ser>
        <c:ser>
          <c:idx val="20"/>
          <c:order val="20"/>
          <c:tx>
            <c:v>M8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(SLE_countercurrent!$C$14,SLE_countercurrent!$L$22)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1.0482818005673042</c:v>
                </c:pt>
              </c:numCache>
            </c:numRef>
          </c:xVal>
          <c:yVal>
            <c:numRef>
              <c:f>(SLE_countercurrent!$C$14,SLE_countercurrent!$J$22)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-4.8281800567304162E-2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FB4-40F8-BD0D-2BA46888AF43}"/>
            </c:ext>
          </c:extLst>
        </c:ser>
        <c:ser>
          <c:idx val="21"/>
          <c:order val="21"/>
          <c:tx>
            <c:v>M9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(SLE_countercurrent!$C$14,SLE_countercurrent!$L$23)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1.0803569969325533</c:v>
                </c:pt>
              </c:numCache>
            </c:numRef>
          </c:xVal>
          <c:yVal>
            <c:numRef>
              <c:f>(SLE_countercurrent!$C$14,SLE_countercurrent!$J$23)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-8.0356996932553354E-2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FB4-40F8-BD0D-2BA46888AF43}"/>
            </c:ext>
          </c:extLst>
        </c:ser>
        <c:ser>
          <c:idx val="22"/>
          <c:order val="22"/>
          <c:tx>
            <c:v>M10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(SLE_countercurrent!$C$14,SLE_countercurrent!$L$24)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1.1056510844250471</c:v>
                </c:pt>
              </c:numCache>
            </c:numRef>
          </c:xVal>
          <c:yVal>
            <c:numRef>
              <c:f>(SLE_countercurrent!$C$14,SLE_countercurrent!$J$24)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-0.10565108442504707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FB4-40F8-BD0D-2BA46888AF43}"/>
            </c:ext>
          </c:extLst>
        </c:ser>
        <c:ser>
          <c:idx val="23"/>
          <c:order val="23"/>
          <c:tx>
            <c:v>E1.Rn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(SLE_countercurrent!$L$15,SLE_countercurrent!$F$10)</c:f>
              <c:numCache>
                <c:formatCode>General</c:formatCode>
                <c:ptCount val="2"/>
                <c:pt idx="0" formatCode="0.000">
                  <c:v>0.39999991247189848</c:v>
                </c:pt>
                <c:pt idx="1">
                  <c:v>0.3639930163294649</c:v>
                </c:pt>
              </c:numCache>
            </c:numRef>
          </c:xVal>
          <c:yVal>
            <c:numRef>
              <c:f>(SLE_countercurrent!$J$15,SLE_countercurrent!$F$9)</c:f>
              <c:numCache>
                <c:formatCode>General</c:formatCode>
                <c:ptCount val="2"/>
                <c:pt idx="0" formatCode="0.000">
                  <c:v>0.60000008752810152</c:v>
                </c:pt>
                <c:pt idx="1">
                  <c:v>2.0622368285919686E-2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FB4-40F8-BD0D-2BA46888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18080"/>
        <c:axId val="166320000"/>
      </c:scatterChart>
      <c:valAx>
        <c:axId val="16631808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xb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20000"/>
        <c:crosses val="autoZero"/>
        <c:crossBetween val="midCat"/>
      </c:valAx>
      <c:valAx>
        <c:axId val="16632000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xc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1808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</xdr:row>
      <xdr:rowOff>28575</xdr:rowOff>
    </xdr:from>
    <xdr:to>
      <xdr:col>21</xdr:col>
      <xdr:colOff>114300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tabSelected="1" workbookViewId="0">
      <selection activeCell="L4" sqref="L4"/>
    </sheetView>
  </sheetViews>
  <sheetFormatPr defaultRowHeight="15" x14ac:dyDescent="0.25"/>
  <cols>
    <col min="3" max="3" width="6.140625" customWidth="1"/>
    <col min="4" max="4" width="7.140625" customWidth="1"/>
    <col min="7" max="7" width="6.42578125" customWidth="1"/>
    <col min="8" max="8" width="6.28515625" customWidth="1"/>
  </cols>
  <sheetData>
    <row r="1" spans="1:13" x14ac:dyDescent="0.25">
      <c r="A1" s="21" t="s">
        <v>0</v>
      </c>
      <c r="B1" s="21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9" t="s">
        <v>1</v>
      </c>
      <c r="B2" s="18">
        <v>100</v>
      </c>
      <c r="C2" s="6" t="s">
        <v>19</v>
      </c>
      <c r="D2" s="6"/>
      <c r="E2" s="22" t="s">
        <v>35</v>
      </c>
      <c r="F2" s="22"/>
      <c r="G2" s="22"/>
      <c r="H2" s="6"/>
      <c r="I2" s="6"/>
      <c r="J2" s="6"/>
      <c r="K2" s="6"/>
      <c r="L2" s="6"/>
      <c r="M2" s="6"/>
    </row>
    <row r="3" spans="1:13" x14ac:dyDescent="0.25">
      <c r="A3" s="9" t="s">
        <v>3</v>
      </c>
      <c r="B3" s="19">
        <v>0.251</v>
      </c>
      <c r="C3" s="6"/>
      <c r="D3" s="6"/>
      <c r="E3" s="23" t="s">
        <v>33</v>
      </c>
      <c r="F3" s="23"/>
      <c r="G3" s="23"/>
      <c r="H3" s="6"/>
      <c r="I3" s="6"/>
      <c r="J3" s="6"/>
      <c r="K3" s="6"/>
      <c r="L3" s="6"/>
      <c r="M3" s="6"/>
    </row>
    <row r="4" spans="1:13" x14ac:dyDescent="0.25">
      <c r="A4" s="14" t="s">
        <v>4</v>
      </c>
      <c r="B4" s="15">
        <f>1-B3</f>
        <v>0.749</v>
      </c>
      <c r="C4" s="6"/>
      <c r="D4" s="6"/>
      <c r="L4" s="6"/>
      <c r="M4" s="6"/>
    </row>
    <row r="5" spans="1:13" x14ac:dyDescent="0.25">
      <c r="A5" s="14" t="s">
        <v>5</v>
      </c>
      <c r="B5" s="15">
        <v>0</v>
      </c>
      <c r="C5" s="6"/>
      <c r="D5" s="6"/>
      <c r="L5" s="6"/>
      <c r="M5" s="6"/>
    </row>
    <row r="6" spans="1:13" x14ac:dyDescent="0.25">
      <c r="A6" s="9" t="s">
        <v>2</v>
      </c>
      <c r="B6" s="20">
        <v>59.362494507612439</v>
      </c>
      <c r="C6" s="6" t="s">
        <v>19</v>
      </c>
      <c r="D6" s="6"/>
      <c r="E6" s="1" t="s">
        <v>23</v>
      </c>
      <c r="F6" s="6" t="s">
        <v>34</v>
      </c>
      <c r="G6" s="6"/>
      <c r="H6" s="6"/>
      <c r="I6" s="6"/>
      <c r="J6" s="6"/>
      <c r="K6" s="6"/>
      <c r="L6" s="6"/>
      <c r="M6" s="6"/>
    </row>
    <row r="7" spans="1:13" x14ac:dyDescent="0.25">
      <c r="A7" s="14" t="s">
        <v>14</v>
      </c>
      <c r="B7" s="15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4" t="s">
        <v>13</v>
      </c>
      <c r="B8" s="15">
        <v>0</v>
      </c>
      <c r="C8" s="6"/>
      <c r="D8" s="6"/>
      <c r="E8" s="9" t="s">
        <v>25</v>
      </c>
      <c r="F8" s="20">
        <v>10</v>
      </c>
      <c r="G8" s="6"/>
      <c r="H8" s="6"/>
      <c r="I8" s="17" t="s">
        <v>28</v>
      </c>
      <c r="J8" s="17"/>
      <c r="K8" s="6"/>
      <c r="L8" s="6"/>
      <c r="M8" s="6"/>
    </row>
    <row r="9" spans="1:13" x14ac:dyDescent="0.25">
      <c r="A9" s="14" t="s">
        <v>15</v>
      </c>
      <c r="B9" s="15">
        <f>1-B7</f>
        <v>0</v>
      </c>
      <c r="C9" s="6"/>
      <c r="D9" s="6"/>
      <c r="E9" s="10" t="s">
        <v>24</v>
      </c>
      <c r="F9" s="7">
        <f>0.01*F8*B2*B3/G15</f>
        <v>2.0622368285919686E-2</v>
      </c>
      <c r="G9" s="6"/>
      <c r="H9" s="6"/>
      <c r="I9" s="14" t="s">
        <v>31</v>
      </c>
      <c r="J9" s="14" t="s">
        <v>30</v>
      </c>
      <c r="K9" s="14" t="s">
        <v>29</v>
      </c>
      <c r="L9" s="6"/>
      <c r="M9" s="6"/>
    </row>
    <row r="10" spans="1:13" x14ac:dyDescent="0.25">
      <c r="A10" s="9" t="s">
        <v>9</v>
      </c>
      <c r="B10" s="19">
        <v>0.625</v>
      </c>
      <c r="C10" s="6"/>
      <c r="D10" s="6"/>
      <c r="E10" s="10" t="s">
        <v>32</v>
      </c>
      <c r="F10" s="7">
        <f>1-F9-B$11</f>
        <v>0.3639930163294649</v>
      </c>
      <c r="G10" s="6"/>
      <c r="H10" s="6"/>
      <c r="I10" s="4">
        <f>(B2*B5-H15*L15)/K10</f>
        <v>-0.24153958590189917</v>
      </c>
      <c r="J10" s="4">
        <f>(B2*B3-H15*J15)/K10</f>
        <v>4.0256612331917956E-2</v>
      </c>
      <c r="K10" s="5">
        <f>B2-H15</f>
        <v>62.350005492387567</v>
      </c>
      <c r="L10" s="6"/>
      <c r="M10" s="6"/>
    </row>
    <row r="11" spans="1:13" ht="15.75" thickBot="1" x14ac:dyDescent="0.3">
      <c r="A11" s="14" t="s">
        <v>7</v>
      </c>
      <c r="B11" s="15">
        <f>1/(1+B10)</f>
        <v>0.61538461538461542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.75" thickBot="1" x14ac:dyDescent="0.3">
      <c r="A12" s="14" t="s">
        <v>8</v>
      </c>
      <c r="B12" s="15">
        <f>1-B11</f>
        <v>0.38461538461538458</v>
      </c>
      <c r="C12" s="6"/>
      <c r="D12" s="6"/>
      <c r="E12" s="2" t="s">
        <v>27</v>
      </c>
      <c r="F12" s="3">
        <f>COUNT(M15:M34)+1</f>
        <v>6</v>
      </c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12">
        <v>0</v>
      </c>
      <c r="D14" s="16" t="s">
        <v>10</v>
      </c>
      <c r="E14" s="16" t="s">
        <v>11</v>
      </c>
      <c r="F14" s="16" t="s">
        <v>12</v>
      </c>
      <c r="G14" s="16" t="s">
        <v>6</v>
      </c>
      <c r="H14" s="16" t="s">
        <v>20</v>
      </c>
      <c r="I14" s="16" t="s">
        <v>18</v>
      </c>
      <c r="J14" s="16" t="s">
        <v>21</v>
      </c>
      <c r="K14" s="16" t="s">
        <v>17</v>
      </c>
      <c r="L14" s="16" t="s">
        <v>22</v>
      </c>
      <c r="M14" s="16" t="s">
        <v>26</v>
      </c>
    </row>
    <row r="15" spans="1:13" x14ac:dyDescent="0.25">
      <c r="A15" s="21" t="s">
        <v>16</v>
      </c>
      <c r="B15" s="21"/>
      <c r="C15" s="12">
        <v>1</v>
      </c>
      <c r="D15" s="13">
        <f>B2+B6</f>
        <v>159.36249450761244</v>
      </c>
      <c r="E15" s="11">
        <f>(B$3*B$2+B$9*B$6)/D15</f>
        <v>0.15750255464783167</v>
      </c>
      <c r="F15" s="11">
        <f>(B5*B2+B$7*B$6)/D15</f>
        <v>0.37249978227955516</v>
      </c>
      <c r="G15" s="13">
        <f>B2*B4/B11</f>
        <v>121.71250000000001</v>
      </c>
      <c r="H15" s="13">
        <f>D15-G15</f>
        <v>37.649994507612433</v>
      </c>
      <c r="I15" s="11">
        <f t="shared" ref="I15:I34" si="0">J15*B$12</f>
        <v>0.23076926443388518</v>
      </c>
      <c r="J15" s="8">
        <f>0.01*(100-F$8)*B$2*B$3/H15</f>
        <v>0.60000008752810152</v>
      </c>
      <c r="K15" s="11">
        <f t="shared" ref="K15:K34" si="1">1-I15-B$11</f>
        <v>0.15384612018149935</v>
      </c>
      <c r="L15" s="11">
        <f>1-J15</f>
        <v>0.39999991247189848</v>
      </c>
      <c r="M15" s="10">
        <f t="shared" ref="M15:M34" si="2">LN(I15-F$9)</f>
        <v>-1.5599484873380836</v>
      </c>
    </row>
    <row r="16" spans="1:13" x14ac:dyDescent="0.25">
      <c r="A16" s="14" t="s">
        <v>17</v>
      </c>
      <c r="B16" s="14" t="s">
        <v>18</v>
      </c>
      <c r="C16" s="12">
        <v>2</v>
      </c>
      <c r="D16" s="13">
        <f>D15</f>
        <v>159.36249450761244</v>
      </c>
      <c r="E16" s="11">
        <f t="shared" ref="E16:E34" si="3">(E15*G15+B$9*B$6)/D16</f>
        <v>0.12029197799522709</v>
      </c>
      <c r="F16" s="11">
        <f t="shared" ref="F16:F34" si="4">(K15*G15+B$7*B$6)/D16</f>
        <v>0.4899991723364564</v>
      </c>
      <c r="G16" s="13">
        <f>G15</f>
        <v>121.71250000000001</v>
      </c>
      <c r="H16" s="13">
        <f t="shared" ref="H16:H34" si="5">G16-K$10</f>
        <v>59.362494507612439</v>
      </c>
      <c r="I16" s="11">
        <f t="shared" si="0"/>
        <v>0.16571914063795123</v>
      </c>
      <c r="J16" s="11">
        <f t="shared" ref="J16:J34" si="6">(I15*G15-K$10*J$10)/H16</f>
        <v>0.43086976565867324</v>
      </c>
      <c r="K16" s="11">
        <f t="shared" si="1"/>
        <v>0.21889624397743335</v>
      </c>
      <c r="L16" s="11">
        <f t="shared" ref="L16:L34" si="7">1-J16</f>
        <v>0.5691302343413267</v>
      </c>
      <c r="M16" s="10">
        <f t="shared" si="2"/>
        <v>-1.9303543636396681</v>
      </c>
    </row>
    <row r="17" spans="1:13" x14ac:dyDescent="0.25">
      <c r="A17" s="4">
        <v>0</v>
      </c>
      <c r="B17" s="4">
        <f>B12</f>
        <v>0.38461538461538458</v>
      </c>
      <c r="C17" s="12">
        <v>3</v>
      </c>
      <c r="D17" s="13">
        <f t="shared" ref="D17:D34" si="8">D16</f>
        <v>159.36249450761244</v>
      </c>
      <c r="E17" s="11">
        <f t="shared" si="3"/>
        <v>9.1872541384225778E-2</v>
      </c>
      <c r="F17" s="11">
        <f t="shared" si="4"/>
        <v>0.53968095735730037</v>
      </c>
      <c r="G17" s="13">
        <f t="shared" ref="G17:G34" si="9">G16</f>
        <v>121.71250000000001</v>
      </c>
      <c r="H17" s="13">
        <f t="shared" si="5"/>
        <v>59.362494507612439</v>
      </c>
      <c r="I17" s="11">
        <f t="shared" si="0"/>
        <v>0.11442144930177166</v>
      </c>
      <c r="J17" s="11">
        <f t="shared" si="6"/>
        <v>0.29749576818460632</v>
      </c>
      <c r="K17" s="11">
        <f t="shared" si="1"/>
        <v>0.27019393531361291</v>
      </c>
      <c r="L17" s="11">
        <f t="shared" si="7"/>
        <v>0.70250423181539368</v>
      </c>
      <c r="M17" s="10">
        <f t="shared" si="2"/>
        <v>-2.3666002202903189</v>
      </c>
    </row>
    <row r="18" spans="1:13" x14ac:dyDescent="0.25">
      <c r="A18" s="4">
        <f>B12</f>
        <v>0.38461538461538458</v>
      </c>
      <c r="B18" s="4">
        <v>0</v>
      </c>
      <c r="C18" s="12">
        <v>4</v>
      </c>
      <c r="D18" s="13">
        <f t="shared" si="8"/>
        <v>159.36249450761244</v>
      </c>
      <c r="E18" s="11">
        <f t="shared" si="3"/>
        <v>7.0167304595583097E-2</v>
      </c>
      <c r="F18" s="11">
        <f t="shared" si="4"/>
        <v>0.57885937431196532</v>
      </c>
      <c r="G18" s="13">
        <f t="shared" si="9"/>
        <v>121.71250000000001</v>
      </c>
      <c r="H18" s="13">
        <f t="shared" si="5"/>
        <v>59.362494507612439</v>
      </c>
      <c r="I18" s="11">
        <f t="shared" si="0"/>
        <v>7.3968749401046252E-2</v>
      </c>
      <c r="J18" s="11">
        <f t="shared" si="6"/>
        <v>0.19231874844272029</v>
      </c>
      <c r="K18" s="11">
        <f t="shared" si="1"/>
        <v>0.31064663521433833</v>
      </c>
      <c r="L18" s="11">
        <f t="shared" si="7"/>
        <v>0.80768125155727977</v>
      </c>
      <c r="M18" s="10">
        <f t="shared" si="2"/>
        <v>-2.930949136428727</v>
      </c>
    </row>
    <row r="19" spans="1:13" x14ac:dyDescent="0.25">
      <c r="A19" s="6"/>
      <c r="B19" s="6"/>
      <c r="C19" s="12">
        <v>5</v>
      </c>
      <c r="D19" s="13">
        <f t="shared" si="8"/>
        <v>159.36249450761244</v>
      </c>
      <c r="E19" s="11">
        <f t="shared" si="3"/>
        <v>5.3590012424045971E-2</v>
      </c>
      <c r="F19" s="11">
        <f t="shared" si="4"/>
        <v>0.6097549702417332</v>
      </c>
      <c r="G19" s="13">
        <f t="shared" si="9"/>
        <v>121.71250000000001</v>
      </c>
      <c r="H19" s="13">
        <f t="shared" si="5"/>
        <v>59.362494507612439</v>
      </c>
      <c r="I19" s="11">
        <f t="shared" si="0"/>
        <v>4.2068270322292801E-2</v>
      </c>
      <c r="J19" s="11">
        <f t="shared" si="6"/>
        <v>0.10937750283796129</v>
      </c>
      <c r="K19" s="11">
        <f t="shared" si="1"/>
        <v>0.34254711429309181</v>
      </c>
      <c r="L19" s="11">
        <f t="shared" si="7"/>
        <v>0.89062249716203867</v>
      </c>
      <c r="M19" s="10">
        <f t="shared" si="2"/>
        <v>-3.8422216991152953</v>
      </c>
    </row>
    <row r="20" spans="1:13" x14ac:dyDescent="0.25">
      <c r="A20" s="6"/>
      <c r="B20" s="6"/>
      <c r="C20" s="12">
        <v>6</v>
      </c>
      <c r="D20" s="13">
        <f t="shared" si="8"/>
        <v>159.36249450761244</v>
      </c>
      <c r="E20" s="11">
        <f t="shared" si="3"/>
        <v>4.092916848041761E-2</v>
      </c>
      <c r="F20" s="11">
        <f t="shared" si="4"/>
        <v>0.63411883999583851</v>
      </c>
      <c r="G20" s="13">
        <f t="shared" si="9"/>
        <v>121.71250000000001</v>
      </c>
      <c r="H20" s="13">
        <f t="shared" si="5"/>
        <v>59.362494507612439</v>
      </c>
      <c r="I20" s="11">
        <f t="shared" si="0"/>
        <v>1.6911962635751003E-2</v>
      </c>
      <c r="J20" s="11">
        <f t="shared" si="6"/>
        <v>4.3971102852952616E-2</v>
      </c>
      <c r="K20" s="11">
        <f t="shared" si="1"/>
        <v>0.36770342197963357</v>
      </c>
      <c r="L20" s="11">
        <f t="shared" si="7"/>
        <v>0.95602889714704742</v>
      </c>
      <c r="M20" s="10" t="e">
        <f t="shared" si="2"/>
        <v>#NUM!</v>
      </c>
    </row>
    <row r="21" spans="1:13" x14ac:dyDescent="0.25">
      <c r="A21" s="6"/>
      <c r="B21" s="6"/>
      <c r="C21" s="12">
        <v>7</v>
      </c>
      <c r="D21" s="13">
        <f t="shared" si="8"/>
        <v>159.36249450761244</v>
      </c>
      <c r="E21" s="11">
        <f t="shared" si="3"/>
        <v>3.1259496998114998E-2</v>
      </c>
      <c r="F21" s="11">
        <f t="shared" si="4"/>
        <v>0.65333187446018015</v>
      </c>
      <c r="G21" s="13">
        <f t="shared" si="9"/>
        <v>121.71250000000001</v>
      </c>
      <c r="H21" s="13">
        <f t="shared" si="5"/>
        <v>59.362494507612439</v>
      </c>
      <c r="I21" s="11">
        <f t="shared" si="0"/>
        <v>-2.9259781944683664E-3</v>
      </c>
      <c r="J21" s="11">
        <f t="shared" si="6"/>
        <v>-7.6075433056177538E-3</v>
      </c>
      <c r="K21" s="11">
        <f t="shared" si="1"/>
        <v>0.38754136280985296</v>
      </c>
      <c r="L21" s="11">
        <f t="shared" si="7"/>
        <v>1.0076075433056177</v>
      </c>
      <c r="M21" s="10" t="e">
        <f t="shared" si="2"/>
        <v>#NUM!</v>
      </c>
    </row>
    <row r="22" spans="1:13" x14ac:dyDescent="0.25">
      <c r="A22" s="6"/>
      <c r="B22" s="6"/>
      <c r="C22" s="12">
        <v>8</v>
      </c>
      <c r="D22" s="13">
        <f t="shared" si="8"/>
        <v>159.36249450761244</v>
      </c>
      <c r="E22" s="11">
        <f t="shared" si="3"/>
        <v>2.3874322124151554E-2</v>
      </c>
      <c r="F22" s="11">
        <f t="shared" si="4"/>
        <v>0.66848302643454094</v>
      </c>
      <c r="G22" s="13">
        <f t="shared" si="9"/>
        <v>121.71250000000001</v>
      </c>
      <c r="H22" s="13">
        <f t="shared" si="5"/>
        <v>59.362494507612439</v>
      </c>
      <c r="I22" s="11">
        <f t="shared" si="0"/>
        <v>-1.8569923295116985E-2</v>
      </c>
      <c r="J22" s="11">
        <f t="shared" si="6"/>
        <v>-4.8281800567304162E-2</v>
      </c>
      <c r="K22" s="11">
        <f t="shared" si="1"/>
        <v>0.40318530791050167</v>
      </c>
      <c r="L22" s="11">
        <f t="shared" si="7"/>
        <v>1.0482818005673042</v>
      </c>
      <c r="M22" s="10" t="e">
        <f t="shared" si="2"/>
        <v>#NUM!</v>
      </c>
    </row>
    <row r="23" spans="1:13" x14ac:dyDescent="0.25">
      <c r="A23" s="6"/>
      <c r="B23" s="6"/>
      <c r="C23" s="12">
        <v>9</v>
      </c>
      <c r="D23" s="13">
        <f t="shared" si="8"/>
        <v>159.36249450761244</v>
      </c>
      <c r="E23" s="11">
        <f t="shared" si="3"/>
        <v>1.8233922859415278E-2</v>
      </c>
      <c r="F23" s="11">
        <f t="shared" si="4"/>
        <v>0.68043103009717032</v>
      </c>
      <c r="G23" s="13">
        <f t="shared" si="9"/>
        <v>121.71250000000001</v>
      </c>
      <c r="H23" s="13">
        <f t="shared" si="5"/>
        <v>59.362494507612439</v>
      </c>
      <c r="I23" s="11">
        <f t="shared" si="0"/>
        <v>-3.0906537281751287E-2</v>
      </c>
      <c r="J23" s="11">
        <f t="shared" si="6"/>
        <v>-8.0356996932553354E-2</v>
      </c>
      <c r="K23" s="11">
        <f t="shared" si="1"/>
        <v>0.41552192189713577</v>
      </c>
      <c r="L23" s="11">
        <f t="shared" si="7"/>
        <v>1.0803569969325533</v>
      </c>
      <c r="M23" s="10" t="e">
        <f t="shared" si="2"/>
        <v>#NUM!</v>
      </c>
    </row>
    <row r="24" spans="1:13" x14ac:dyDescent="0.25">
      <c r="A24" s="6"/>
      <c r="B24" s="6"/>
      <c r="C24" s="12">
        <v>10</v>
      </c>
      <c r="D24" s="13">
        <f t="shared" si="8"/>
        <v>159.36249450761244</v>
      </c>
      <c r="E24" s="11">
        <f t="shared" si="3"/>
        <v>1.3926089340428657E-2</v>
      </c>
      <c r="F24" s="11">
        <f t="shared" si="4"/>
        <v>0.68985307218108416</v>
      </c>
      <c r="G24" s="13">
        <f t="shared" si="9"/>
        <v>121.71250000000001</v>
      </c>
      <c r="H24" s="13">
        <f t="shared" si="5"/>
        <v>59.362494507612439</v>
      </c>
      <c r="I24" s="11">
        <f t="shared" si="0"/>
        <v>-4.063503247117195E-2</v>
      </c>
      <c r="J24" s="11">
        <f t="shared" si="6"/>
        <v>-0.10565108442504707</v>
      </c>
      <c r="K24" s="11">
        <f t="shared" si="1"/>
        <v>0.42525041708655653</v>
      </c>
      <c r="L24" s="11">
        <f t="shared" si="7"/>
        <v>1.1056510844250471</v>
      </c>
      <c r="M24" s="10" t="e">
        <f t="shared" si="2"/>
        <v>#NUM!</v>
      </c>
    </row>
    <row r="25" spans="1:13" x14ac:dyDescent="0.25">
      <c r="A25" s="6"/>
      <c r="B25" s="6"/>
      <c r="C25" s="12">
        <v>11</v>
      </c>
      <c r="D25" s="13">
        <f t="shared" si="8"/>
        <v>159.36249450761244</v>
      </c>
      <c r="E25" s="11">
        <f t="shared" si="3"/>
        <v>1.0635997849330584E-2</v>
      </c>
      <c r="F25" s="11">
        <f t="shared" si="4"/>
        <v>0.69728317343797563</v>
      </c>
      <c r="G25" s="13">
        <f t="shared" si="9"/>
        <v>121.71250000000001</v>
      </c>
      <c r="H25" s="13">
        <f t="shared" si="5"/>
        <v>59.362494507612439</v>
      </c>
      <c r="I25" s="11">
        <f t="shared" si="0"/>
        <v>-4.8306798707281752E-2</v>
      </c>
      <c r="J25" s="11">
        <f t="shared" si="6"/>
        <v>-0.12559767663893256</v>
      </c>
      <c r="K25" s="11">
        <f t="shared" si="1"/>
        <v>0.43292218332266641</v>
      </c>
      <c r="L25" s="11">
        <f t="shared" si="7"/>
        <v>1.1255976766389326</v>
      </c>
      <c r="M25" s="10" t="e">
        <f t="shared" si="2"/>
        <v>#NUM!</v>
      </c>
    </row>
    <row r="26" spans="1:13" x14ac:dyDescent="0.25">
      <c r="A26" s="6"/>
      <c r="B26" s="6"/>
      <c r="C26" s="12">
        <v>12</v>
      </c>
      <c r="D26" s="13">
        <f t="shared" si="8"/>
        <v>159.36249450761244</v>
      </c>
      <c r="E26" s="11">
        <f t="shared" si="3"/>
        <v>8.1232029671499117E-3</v>
      </c>
      <c r="F26" s="11">
        <f t="shared" si="4"/>
        <v>0.70314245576721845</v>
      </c>
      <c r="G26" s="13">
        <f t="shared" si="9"/>
        <v>121.71250000000001</v>
      </c>
      <c r="H26" s="13">
        <f t="shared" si="5"/>
        <v>59.362494507612439</v>
      </c>
      <c r="I26" s="11">
        <f t="shared" si="0"/>
        <v>-5.4356654932273048E-2</v>
      </c>
      <c r="J26" s="11">
        <f t="shared" si="6"/>
        <v>-0.14132730282390993</v>
      </c>
      <c r="K26" s="11">
        <f t="shared" si="1"/>
        <v>0.43897203954765773</v>
      </c>
      <c r="L26" s="11">
        <f t="shared" si="7"/>
        <v>1.1413273028239099</v>
      </c>
      <c r="M26" s="10" t="e">
        <f t="shared" si="2"/>
        <v>#NUM!</v>
      </c>
    </row>
    <row r="27" spans="1:13" x14ac:dyDescent="0.25">
      <c r="A27" s="6"/>
      <c r="B27" s="6"/>
      <c r="C27" s="12">
        <v>13</v>
      </c>
      <c r="D27" s="13">
        <f t="shared" si="8"/>
        <v>159.36249450761244</v>
      </c>
      <c r="E27" s="11">
        <f t="shared" si="3"/>
        <v>6.2040654182405862E-3</v>
      </c>
      <c r="F27" s="11">
        <f t="shared" si="4"/>
        <v>0.70776301048468426</v>
      </c>
      <c r="G27" s="13">
        <f t="shared" si="9"/>
        <v>121.71250000000001</v>
      </c>
      <c r="H27" s="13">
        <f t="shared" si="5"/>
        <v>59.362494507612439</v>
      </c>
      <c r="I27" s="11">
        <f t="shared" si="0"/>
        <v>-5.9127493773893612E-2</v>
      </c>
      <c r="J27" s="11">
        <f t="shared" si="6"/>
        <v>-0.1537314838121234</v>
      </c>
      <c r="K27" s="11">
        <f t="shared" si="1"/>
        <v>0.44374287838927828</v>
      </c>
      <c r="L27" s="11">
        <f t="shared" si="7"/>
        <v>1.1537314838121233</v>
      </c>
      <c r="M27" s="10" t="e">
        <f t="shared" si="2"/>
        <v>#NUM!</v>
      </c>
    </row>
    <row r="28" spans="1:13" x14ac:dyDescent="0.25">
      <c r="A28" s="6"/>
      <c r="B28" s="6"/>
      <c r="C28" s="12">
        <v>14</v>
      </c>
      <c r="D28" s="13">
        <f t="shared" si="8"/>
        <v>159.36249450761244</v>
      </c>
      <c r="E28" s="11">
        <f t="shared" si="3"/>
        <v>4.7383314031993707E-3</v>
      </c>
      <c r="F28" s="11">
        <f t="shared" si="4"/>
        <v>0.71140672053267795</v>
      </c>
      <c r="G28" s="13">
        <f t="shared" si="9"/>
        <v>121.71250000000001</v>
      </c>
      <c r="H28" s="13">
        <f t="shared" si="5"/>
        <v>59.362494507612439</v>
      </c>
      <c r="I28" s="11">
        <f t="shared" si="0"/>
        <v>-6.2889715950131889E-2</v>
      </c>
      <c r="J28" s="11">
        <f t="shared" si="6"/>
        <v>-0.16351326147034292</v>
      </c>
      <c r="K28" s="11">
        <f t="shared" si="1"/>
        <v>0.4475051005655164</v>
      </c>
      <c r="L28" s="11">
        <f t="shared" si="7"/>
        <v>1.163513261470343</v>
      </c>
      <c r="M28" s="10" t="e">
        <f t="shared" si="2"/>
        <v>#NUM!</v>
      </c>
    </row>
    <row r="29" spans="1:13" x14ac:dyDescent="0.25">
      <c r="A29" s="6"/>
      <c r="B29" s="6"/>
      <c r="C29" s="12">
        <v>15</v>
      </c>
      <c r="D29" s="13">
        <f t="shared" si="8"/>
        <v>159.36249450761244</v>
      </c>
      <c r="E29" s="11">
        <f t="shared" si="3"/>
        <v>3.6188826153468307E-3</v>
      </c>
      <c r="F29" s="11">
        <f t="shared" si="4"/>
        <v>0.71428010343271475</v>
      </c>
      <c r="G29" s="13">
        <f t="shared" si="9"/>
        <v>121.71250000000001</v>
      </c>
      <c r="H29" s="13">
        <f t="shared" si="5"/>
        <v>59.362494507612439</v>
      </c>
      <c r="I29" s="11">
        <f t="shared" si="0"/>
        <v>-6.5856555990901566E-2</v>
      </c>
      <c r="J29" s="11">
        <f t="shared" si="6"/>
        <v>-0.17122704557634408</v>
      </c>
      <c r="K29" s="11">
        <f t="shared" si="1"/>
        <v>0.45047194060628604</v>
      </c>
      <c r="L29" s="11">
        <f t="shared" si="7"/>
        <v>1.1712270455763441</v>
      </c>
      <c r="M29" s="10" t="e">
        <f t="shared" si="2"/>
        <v>#NUM!</v>
      </c>
    </row>
    <row r="30" spans="1:13" x14ac:dyDescent="0.25">
      <c r="A30" s="6"/>
      <c r="B30" s="6"/>
      <c r="C30" s="12">
        <v>16</v>
      </c>
      <c r="D30" s="13">
        <f t="shared" si="8"/>
        <v>159.36249450761244</v>
      </c>
      <c r="E30" s="11">
        <f t="shared" si="3"/>
        <v>2.7639078547390655E-3</v>
      </c>
      <c r="F30" s="11">
        <f t="shared" si="4"/>
        <v>0.71654601624725678</v>
      </c>
      <c r="G30" s="13">
        <f t="shared" si="9"/>
        <v>121.71250000000001</v>
      </c>
      <c r="H30" s="13">
        <f t="shared" si="5"/>
        <v>59.362494507612439</v>
      </c>
      <c r="I30" s="11">
        <f t="shared" si="0"/>
        <v>-6.8196167905133373E-2</v>
      </c>
      <c r="J30" s="11">
        <f t="shared" si="6"/>
        <v>-0.17731003655334679</v>
      </c>
      <c r="K30" s="11">
        <f t="shared" si="1"/>
        <v>0.45281155252051786</v>
      </c>
      <c r="L30" s="11">
        <f t="shared" si="7"/>
        <v>1.1773100365533469</v>
      </c>
      <c r="M30" s="10" t="e">
        <f t="shared" si="2"/>
        <v>#NUM!</v>
      </c>
    </row>
    <row r="31" spans="1:13" x14ac:dyDescent="0.25">
      <c r="A31" s="6"/>
      <c r="B31" s="6"/>
      <c r="C31" s="12">
        <v>17</v>
      </c>
      <c r="D31" s="13">
        <f t="shared" si="8"/>
        <v>159.36249450761244</v>
      </c>
      <c r="E31" s="11">
        <f t="shared" si="3"/>
        <v>2.1109241280975258E-3</v>
      </c>
      <c r="F31" s="11">
        <f t="shared" si="4"/>
        <v>0.71833288596205869</v>
      </c>
      <c r="G31" s="13">
        <f t="shared" si="9"/>
        <v>121.71250000000001</v>
      </c>
      <c r="H31" s="13">
        <f t="shared" si="5"/>
        <v>59.362494507612439</v>
      </c>
      <c r="I31" s="11">
        <f t="shared" si="0"/>
        <v>-7.0041155782469486E-2</v>
      </c>
      <c r="J31" s="11">
        <f t="shared" si="6"/>
        <v>-0.18210700503442068</v>
      </c>
      <c r="K31" s="11">
        <f t="shared" si="1"/>
        <v>0.45465654039785397</v>
      </c>
      <c r="L31" s="11">
        <f t="shared" si="7"/>
        <v>1.1821070050344207</v>
      </c>
      <c r="M31" s="10" t="e">
        <f t="shared" si="2"/>
        <v>#NUM!</v>
      </c>
    </row>
    <row r="32" spans="1:13" x14ac:dyDescent="0.25">
      <c r="A32" s="6"/>
      <c r="B32" s="6"/>
      <c r="C32" s="12">
        <v>18</v>
      </c>
      <c r="D32" s="13">
        <f t="shared" si="8"/>
        <v>159.36249450761244</v>
      </c>
      <c r="E32" s="11">
        <f t="shared" si="3"/>
        <v>1.6122102865853249E-3</v>
      </c>
      <c r="F32" s="11">
        <f t="shared" si="4"/>
        <v>0.71974198844701975</v>
      </c>
      <c r="G32" s="13">
        <f t="shared" si="9"/>
        <v>121.71250000000001</v>
      </c>
      <c r="H32" s="13">
        <f t="shared" si="5"/>
        <v>59.362494507612439</v>
      </c>
      <c r="I32" s="11">
        <f t="shared" si="0"/>
        <v>-7.1496089503233551E-2</v>
      </c>
      <c r="J32" s="11">
        <f t="shared" si="6"/>
        <v>-0.18588983270840725</v>
      </c>
      <c r="K32" s="11">
        <f t="shared" si="1"/>
        <v>0.45611147411861808</v>
      </c>
      <c r="L32" s="11">
        <f t="shared" si="7"/>
        <v>1.1858898327084073</v>
      </c>
      <c r="M32" s="10" t="e">
        <f t="shared" si="2"/>
        <v>#NUM!</v>
      </c>
    </row>
    <row r="33" spans="1:13" x14ac:dyDescent="0.25">
      <c r="A33" s="6"/>
      <c r="B33" s="6"/>
      <c r="C33" s="12">
        <v>19</v>
      </c>
      <c r="D33" s="13">
        <f t="shared" si="8"/>
        <v>159.36249450761244</v>
      </c>
      <c r="E33" s="11">
        <f t="shared" si="3"/>
        <v>1.2313194839996874E-3</v>
      </c>
      <c r="F33" s="11">
        <f t="shared" si="4"/>
        <v>0.72085318855113234</v>
      </c>
      <c r="G33" s="13">
        <f t="shared" si="9"/>
        <v>121.71250000000001</v>
      </c>
      <c r="H33" s="13">
        <f t="shared" si="5"/>
        <v>59.362494507612439</v>
      </c>
      <c r="I33" s="11">
        <f t="shared" si="0"/>
        <v>-7.2643431530690528E-2</v>
      </c>
      <c r="J33" s="11">
        <f t="shared" si="6"/>
        <v>-0.18887292197979538</v>
      </c>
      <c r="K33" s="11">
        <f t="shared" si="1"/>
        <v>0.45725881614607511</v>
      </c>
      <c r="L33" s="11">
        <f t="shared" si="7"/>
        <v>1.1888729219797953</v>
      </c>
      <c r="M33" s="10" t="e">
        <f t="shared" si="2"/>
        <v>#NUM!</v>
      </c>
    </row>
    <row r="34" spans="1:13" x14ac:dyDescent="0.25">
      <c r="A34" s="6"/>
      <c r="B34" s="6"/>
      <c r="C34" s="12">
        <v>20</v>
      </c>
      <c r="D34" s="13">
        <f t="shared" si="8"/>
        <v>159.36249450761244</v>
      </c>
      <c r="E34" s="11">
        <f t="shared" si="3"/>
        <v>9.404155799603972E-4</v>
      </c>
      <c r="F34" s="11">
        <f t="shared" si="4"/>
        <v>0.72172946666756332</v>
      </c>
      <c r="G34" s="13">
        <f t="shared" si="9"/>
        <v>121.71250000000001</v>
      </c>
      <c r="H34" s="13">
        <f t="shared" si="5"/>
        <v>59.362494507612439</v>
      </c>
      <c r="I34" s="11">
        <f t="shared" si="0"/>
        <v>-7.3548210703227521E-2</v>
      </c>
      <c r="J34" s="11">
        <f t="shared" si="6"/>
        <v>-0.19122534782839157</v>
      </c>
      <c r="K34" s="11">
        <f t="shared" si="1"/>
        <v>0.45816359531861206</v>
      </c>
      <c r="L34" s="11">
        <f t="shared" si="7"/>
        <v>1.1912253478283916</v>
      </c>
      <c r="M34" s="10" t="e">
        <f t="shared" si="2"/>
        <v>#NUM!</v>
      </c>
    </row>
  </sheetData>
  <sheetProtection algorithmName="SHA-512" hashValue="eQjXzS1/jigjdILEJpkQg546VD3UQNc6ENuNhflGHZJwJPuVrIEqyCM1yo+3ju5W8v6hdKLcqktUHR0+LGvzFw==" saltValue="InWXyPih39jNTL56Pw+law==" spinCount="100000" sheet="1" objects="1" scenarios="1"/>
  <mergeCells count="4">
    <mergeCell ref="A1:B1"/>
    <mergeCell ref="A15:B15"/>
    <mergeCell ref="E2:G2"/>
    <mergeCell ref="E3:G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4" t="s">
        <v>36</v>
      </c>
      <c r="C3" s="25"/>
      <c r="D3" s="25"/>
      <c r="E3" s="26"/>
    </row>
    <row r="4" spans="2:5" x14ac:dyDescent="0.25">
      <c r="B4" s="27" t="s">
        <v>37</v>
      </c>
      <c r="C4" s="28" t="s">
        <v>38</v>
      </c>
      <c r="D4" s="28"/>
      <c r="E4" s="29"/>
    </row>
    <row r="5" spans="2:5" ht="15.75" thickBot="1" x14ac:dyDescent="0.3">
      <c r="B5" s="30" t="s">
        <v>39</v>
      </c>
      <c r="C5" s="31">
        <v>2017</v>
      </c>
      <c r="D5" s="32"/>
      <c r="E5" s="3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SLE_countercurrent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2017-03-27T03:57:57Z</dcterms:modified>
</cp:coreProperties>
</file>