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workbookProtection workbookAlgorithmName="SHA-512" workbookHashValue="mwCOXQvfaF1STj9tk86qvvIRVbxA95oldG5w3+9AX989TRRdzvlugydQvXac/39LZurx2JDOQtmHjXbdyJaSYw==" workbookSaltValue="Zuzc76bxl3aRZ0YV0fzrAA==" workbookSpinCount="100000" lockStructure="1"/>
  <bookViews>
    <workbookView xWindow="360" yWindow="300" windowWidth="18735" windowHeight="11700"/>
  </bookViews>
  <sheets>
    <sheet name="SLE_crossflow" sheetId="3" r:id="rId1"/>
    <sheet name="Credits" sheetId="4" r:id="rId2"/>
  </sheets>
  <externalReferences>
    <externalReference r:id="rId3"/>
    <externalReference r:id="rId4"/>
  </externalReferences>
  <definedNames>
    <definedName name="A.">[1]Operation!$C$3</definedName>
    <definedName name="ae">[2]Main!#REF!</definedName>
    <definedName name="ai">[2]Main!$M$10</definedName>
    <definedName name="ao">[2]Main!$P$10</definedName>
    <definedName name="Area">[2]Main!$T$13</definedName>
    <definedName name="at">[2]Main!$M$8</definedName>
    <definedName name="B">[2]Main!$P$8</definedName>
    <definedName name="B.">[1]Operation!$C$4</definedName>
    <definedName name="C.">[1]Operation!$C$5</definedName>
    <definedName name="Cpc">[2]Main!$C$13</definedName>
    <definedName name="Cpe">[2]Main!#REF!</definedName>
    <definedName name="Cph">[2]Main!$F$13</definedName>
    <definedName name="Cpi">[2]Main!$M$12</definedName>
    <definedName name="Cpo">[2]Main!$P$12</definedName>
    <definedName name="D.">[1]Equilibrium!$R$3</definedName>
    <definedName name="D_shell">[2]Main!#REF!</definedName>
    <definedName name="Deq">[2]Main!$T$4</definedName>
    <definedName name="Dh">[2]Main!#REF!</definedName>
    <definedName name="Dshell">[2]Main!$P$4</definedName>
    <definedName name="dT">[2]Main!$J$16</definedName>
    <definedName name="dTc">[2]Main!$C$10</definedName>
    <definedName name="Dte">[2]Main!#REF!</definedName>
    <definedName name="dTh">[2]Main!$F$10</definedName>
    <definedName name="Dti">[2]Main!#REF!</definedName>
    <definedName name="dTlm">[2]Main!$J$10</definedName>
    <definedName name="Dtube_e">[2]Main!$M$5</definedName>
    <definedName name="Dtube_i">[2]Main!$M$4</definedName>
    <definedName name="E.">[1]Equilibrium!$R$4</definedName>
    <definedName name="eu">[2]Main!#REF!</definedName>
    <definedName name="F">[2]Main!$J$15</definedName>
    <definedName name="F." localSheetId="1">[1]Equilibrium!$R$5</definedName>
    <definedName name="Gi">[2]Main!$M$17</definedName>
    <definedName name="Go">[2]Main!$P$17</definedName>
    <definedName name="h_i">[2]Main!$M$25</definedName>
    <definedName name="h_o">[2]Main!$P$25</definedName>
    <definedName name="hi">[2]Main!$M$21</definedName>
    <definedName name="hi2_">[2]Main!#REF!</definedName>
    <definedName name="hii">[2]Main!$M$22</definedName>
    <definedName name="ho">[2]Main!$P$21</definedName>
    <definedName name="ho2_">[2]Main!#REF!</definedName>
    <definedName name="k_x.a">[1]Absorption_packed!#REF!</definedName>
    <definedName name="kc">[2]Main!$C$14</definedName>
    <definedName name="ke">[2]Main!#REF!</definedName>
    <definedName name="kh">[2]Main!$F$14</definedName>
    <definedName name="ki">[2]Main!$M$13</definedName>
    <definedName name="ko">[2]Main!$P$13</definedName>
    <definedName name="L.">[1]Absorption_packed!$B$6</definedName>
    <definedName name="Lt">[2]Main!$M$7</definedName>
    <definedName name="mc">[2]Main!$C$4</definedName>
    <definedName name="me">[2]Main!#REF!</definedName>
    <definedName name="mh">[2]Main!$F$4</definedName>
    <definedName name="mi">[2]Main!$M$11</definedName>
    <definedName name="MM.a">[1]Absorption_packed!#REF!</definedName>
    <definedName name="MM.b">[1]Absorption_packed!#REF!</definedName>
    <definedName name="MM.c">[1]Absorption_packed!#REF!</definedName>
    <definedName name="MM_a">[1]Absorption_packed!$E$7</definedName>
    <definedName name="MM_b">[1]Absorption_packed!$E$8</definedName>
    <definedName name="MM_c">[1]Absorption_packed!$E$9</definedName>
    <definedName name="mo">[2]Main!$P$11</definedName>
    <definedName name="np">[2]Main!$P$6</definedName>
    <definedName name="nt">[2]Main!$M$6</definedName>
    <definedName name="P">[2]Main!$P$7</definedName>
    <definedName name="phi_i">[2]Main!$M$24</definedName>
    <definedName name="phi_o">[2]Main!$P$24</definedName>
    <definedName name="Pr_i">[2]Main!$M$19</definedName>
    <definedName name="Pr_o">[2]Main!$P$19</definedName>
    <definedName name="Q">[2]Main!$J$12</definedName>
    <definedName name="R.">[2]Main!$J$13</definedName>
    <definedName name="ral">[2]Main!$T$5</definedName>
    <definedName name="Rd">[2]Main!$T$3</definedName>
    <definedName name="Rdc">[2]Main!#REF!</definedName>
    <definedName name="Rdh">[2]Main!#REF!</definedName>
    <definedName name="Rdshell">[2]Main!$P$3</definedName>
    <definedName name="Rdtube">[2]Main!$M$3</definedName>
    <definedName name="Re_i">[2]Main!$M$18</definedName>
    <definedName name="Re_o">[2]Main!$P$18</definedName>
    <definedName name="ro_c">[2]Main!$C$16</definedName>
    <definedName name="ro_e">[2]Main!#REF!</definedName>
    <definedName name="ro_h">[2]Main!$F$16</definedName>
    <definedName name="ro_i">[2]Main!$M$15</definedName>
    <definedName name="ro_o">[2]Main!$P$15</definedName>
    <definedName name="S" localSheetId="1">[1]Absorption_packed!$E$2</definedName>
    <definedName name="S">[2]Main!#REF!</definedName>
    <definedName name="S.">[2]Main!$J$14</definedName>
    <definedName name="Squared">[2]Main!$J$4</definedName>
    <definedName name="Tc1_">[2]Main!$C$7</definedName>
    <definedName name="Tc2_">[2]Main!$C$8</definedName>
    <definedName name="Tcm">[2]Main!$C$9</definedName>
    <definedName name="Th1_">[2]Main!$F$7</definedName>
    <definedName name="Th2_">[2]Main!$F$8</definedName>
    <definedName name="Thm">[2]Main!$F$9</definedName>
    <definedName name="Triangular">[2]Main!$J$3</definedName>
    <definedName name="U">[2]Main!$T$14</definedName>
    <definedName name="u_i">[2]Main!$M$23</definedName>
    <definedName name="u_o">[2]Main!$P$23</definedName>
    <definedName name="uc">[2]Main!$C$15</definedName>
    <definedName name="Uclean">[2]Main!$T$10</definedName>
    <definedName name="uh">[2]Main!$F$15</definedName>
    <definedName name="ui">[2]Main!$M$14</definedName>
    <definedName name="uo">[2]Main!$P$14</definedName>
    <definedName name="V.">[1]Absorption_packed!$B$2</definedName>
    <definedName name="Vc">[2]Main!$C$3</definedName>
    <definedName name="x1.">[1]Absorption_packed!$B$9</definedName>
    <definedName name="x2.">[1]Absorption_packed!$B$7</definedName>
    <definedName name="y1.">[1]Absorption_packed!$B$3</definedName>
    <definedName name="y2.">[1]Absorption_packed!$B$4</definedName>
  </definedNames>
  <calcPr calcId="171027"/>
</workbook>
</file>

<file path=xl/calcChain.xml><?xml version="1.0" encoding="utf-8"?>
<calcChain xmlns="http://schemas.openxmlformats.org/spreadsheetml/2006/main">
  <c r="D15" i="3" l="1"/>
  <c r="F15" i="3" s="1"/>
  <c r="B11" i="3"/>
  <c r="G15" i="3" s="1"/>
  <c r="B9" i="3"/>
  <c r="B4" i="3"/>
  <c r="B12" i="3" l="1"/>
  <c r="B17" i="3" s="1"/>
  <c r="E15" i="3"/>
  <c r="D16" i="3"/>
  <c r="F9" i="3"/>
  <c r="H15" i="3"/>
  <c r="G16" i="3"/>
  <c r="A18" i="3"/>
  <c r="E16" i="3" l="1"/>
  <c r="J15" i="3"/>
  <c r="I15" i="3" s="1"/>
  <c r="H16" i="3"/>
  <c r="D17" i="3"/>
  <c r="G17" i="3"/>
  <c r="L15" i="3" l="1"/>
  <c r="J16" i="3"/>
  <c r="L16" i="3" s="1"/>
  <c r="E17" i="3"/>
  <c r="M15" i="3"/>
  <c r="K15" i="3"/>
  <c r="F16" i="3" s="1"/>
  <c r="H17" i="3"/>
  <c r="D18" i="3"/>
  <c r="G18" i="3"/>
  <c r="E18" i="3" l="1"/>
  <c r="I16" i="3"/>
  <c r="M16" i="3" s="1"/>
  <c r="J17" i="3"/>
  <c r="I17" i="3" s="1"/>
  <c r="D19" i="3"/>
  <c r="G19" i="3"/>
  <c r="H18" i="3"/>
  <c r="J18" i="3" l="1"/>
  <c r="L18" i="3" s="1"/>
  <c r="L17" i="3"/>
  <c r="K16" i="3"/>
  <c r="F17" i="3" s="1"/>
  <c r="I18" i="3"/>
  <c r="M17" i="3"/>
  <c r="K17" i="3"/>
  <c r="F18" i="3" s="1"/>
  <c r="H19" i="3"/>
  <c r="G20" i="3"/>
  <c r="D20" i="3"/>
  <c r="E19" i="3"/>
  <c r="H20" i="3" l="1"/>
  <c r="K18" i="3"/>
  <c r="F19" i="3" s="1"/>
  <c r="M18" i="3"/>
  <c r="G21" i="3"/>
  <c r="D21" i="3"/>
  <c r="E20" i="3"/>
  <c r="J19" i="3"/>
  <c r="J20" i="3" l="1"/>
  <c r="L20" i="3" s="1"/>
  <c r="I19" i="3"/>
  <c r="L19" i="3"/>
  <c r="D22" i="3"/>
  <c r="G22" i="3"/>
  <c r="H21" i="3"/>
  <c r="E21" i="3"/>
  <c r="I20" i="3" l="1"/>
  <c r="M20" i="3" s="1"/>
  <c r="E22" i="3"/>
  <c r="K19" i="3"/>
  <c r="F20" i="3" s="1"/>
  <c r="M19" i="3"/>
  <c r="G23" i="3"/>
  <c r="D23" i="3"/>
  <c r="H22" i="3"/>
  <c r="J21" i="3"/>
  <c r="K20" i="3" l="1"/>
  <c r="F21" i="3" s="1"/>
  <c r="E23" i="3"/>
  <c r="J22" i="3"/>
  <c r="L22" i="3" s="1"/>
  <c r="L21" i="3"/>
  <c r="I21" i="3"/>
  <c r="G24" i="3"/>
  <c r="D24" i="3"/>
  <c r="H23" i="3"/>
  <c r="J23" i="3" l="1"/>
  <c r="I23" i="3" s="1"/>
  <c r="E24" i="3"/>
  <c r="I22" i="3"/>
  <c r="M22" i="3" s="1"/>
  <c r="M21" i="3"/>
  <c r="K21" i="3"/>
  <c r="F22" i="3" s="1"/>
  <c r="D25" i="3"/>
  <c r="G25" i="3"/>
  <c r="H24" i="3"/>
  <c r="L23" i="3" l="1"/>
  <c r="E25" i="3"/>
  <c r="J24" i="3"/>
  <c r="I24" i="3" s="1"/>
  <c r="K22" i="3"/>
  <c r="F23" i="3" s="1"/>
  <c r="D26" i="3"/>
  <c r="G26" i="3"/>
  <c r="K23" i="3"/>
  <c r="F24" i="3" s="1"/>
  <c r="M23" i="3"/>
  <c r="H25" i="3"/>
  <c r="L24" i="3" l="1"/>
  <c r="E26" i="3"/>
  <c r="J25" i="3"/>
  <c r="L25" i="3" s="1"/>
  <c r="K24" i="3"/>
  <c r="F25" i="3" s="1"/>
  <c r="M24" i="3"/>
  <c r="H26" i="3"/>
  <c r="D27" i="3"/>
  <c r="G27" i="3"/>
  <c r="E27" i="3" l="1"/>
  <c r="I25" i="3"/>
  <c r="K25" i="3" s="1"/>
  <c r="F26" i="3" s="1"/>
  <c r="J26" i="3"/>
  <c r="I26" i="3" s="1"/>
  <c r="G28" i="3"/>
  <c r="D28" i="3"/>
  <c r="H27" i="3"/>
  <c r="E28" i="3" l="1"/>
  <c r="L26" i="3"/>
  <c r="J27" i="3"/>
  <c r="L27" i="3" s="1"/>
  <c r="M25" i="3"/>
  <c r="M26" i="3"/>
  <c r="K26" i="3"/>
  <c r="F27" i="3" s="1"/>
  <c r="D29" i="3"/>
  <c r="G29" i="3"/>
  <c r="H28" i="3"/>
  <c r="E29" i="3" l="1"/>
  <c r="I27" i="3"/>
  <c r="M27" i="3" s="1"/>
  <c r="J28" i="3"/>
  <c r="L28" i="3" s="1"/>
  <c r="H29" i="3"/>
  <c r="D30" i="3"/>
  <c r="G30" i="3"/>
  <c r="E30" i="3" l="1"/>
  <c r="I28" i="3"/>
  <c r="K28" i="3" s="1"/>
  <c r="F29" i="3" s="1"/>
  <c r="K27" i="3"/>
  <c r="F28" i="3" s="1"/>
  <c r="J29" i="3"/>
  <c r="I29" i="3" s="1"/>
  <c r="G31" i="3"/>
  <c r="D31" i="3"/>
  <c r="H30" i="3"/>
  <c r="M28" i="3" l="1"/>
  <c r="E31" i="3"/>
  <c r="J30" i="3"/>
  <c r="I30" i="3" s="1"/>
  <c r="L29" i="3"/>
  <c r="K29" i="3"/>
  <c r="F30" i="3" s="1"/>
  <c r="M29" i="3"/>
  <c r="G32" i="3"/>
  <c r="D32" i="3"/>
  <c r="H31" i="3"/>
  <c r="J31" i="3" l="1"/>
  <c r="L30" i="3"/>
  <c r="E32" i="3"/>
  <c r="D33" i="3"/>
  <c r="G33" i="3"/>
  <c r="H32" i="3"/>
  <c r="L31" i="3"/>
  <c r="I31" i="3"/>
  <c r="M30" i="3"/>
  <c r="K30" i="3"/>
  <c r="F31" i="3" s="1"/>
  <c r="E33" i="3" l="1"/>
  <c r="J32" i="3"/>
  <c r="L32" i="3" s="1"/>
  <c r="H33" i="3"/>
  <c r="D34" i="3"/>
  <c r="G34" i="3"/>
  <c r="K31" i="3"/>
  <c r="F32" i="3" s="1"/>
  <c r="M31" i="3"/>
  <c r="I32" i="3" l="1"/>
  <c r="M32" i="3" s="1"/>
  <c r="J33" i="3"/>
  <c r="L33" i="3" s="1"/>
  <c r="E34" i="3"/>
  <c r="H34" i="3"/>
  <c r="I33" i="3" l="1"/>
  <c r="M33" i="3" s="1"/>
  <c r="K32" i="3"/>
  <c r="F33" i="3" s="1"/>
  <c r="J34" i="3"/>
  <c r="I34" i="3" s="1"/>
  <c r="L34" i="3" l="1"/>
  <c r="K33" i="3"/>
  <c r="F34" i="3" s="1"/>
  <c r="K34" i="3"/>
  <c r="M34" i="3"/>
  <c r="F12" i="3" s="1"/>
</calcChain>
</file>

<file path=xl/sharedStrings.xml><?xml version="1.0" encoding="utf-8"?>
<sst xmlns="http://schemas.openxmlformats.org/spreadsheetml/2006/main" count="39" uniqueCount="36">
  <si>
    <t>Initial Data:</t>
  </si>
  <si>
    <t>F</t>
  </si>
  <si>
    <t>S</t>
  </si>
  <si>
    <t>xcf</t>
  </si>
  <si>
    <t>xaf</t>
  </si>
  <si>
    <t>xbf</t>
  </si>
  <si>
    <t>R</t>
  </si>
  <si>
    <t>xar</t>
  </si>
  <si>
    <t>1-xar</t>
  </si>
  <si>
    <t>R*</t>
  </si>
  <si>
    <t>M</t>
  </si>
  <si>
    <t>xcm</t>
  </si>
  <si>
    <t>xbm</t>
  </si>
  <si>
    <t>xas</t>
  </si>
  <si>
    <t>xbs</t>
  </si>
  <si>
    <t>xcs</t>
  </si>
  <si>
    <t>Raffinate Line:</t>
  </si>
  <si>
    <t>xbr</t>
  </si>
  <si>
    <t>xcr</t>
  </si>
  <si>
    <t>kg/h</t>
  </si>
  <si>
    <t>E</t>
  </si>
  <si>
    <t>xce</t>
  </si>
  <si>
    <t>xbe</t>
  </si>
  <si>
    <t>Goal:</t>
  </si>
  <si>
    <t>xcrN</t>
  </si>
  <si>
    <t>% in Rn</t>
  </si>
  <si>
    <t>diff(xcr)</t>
  </si>
  <si>
    <t>Nstages</t>
  </si>
  <si>
    <t>%</t>
  </si>
  <si>
    <t>Crossflow</t>
  </si>
  <si>
    <t>Raffinate must contain less than _% of solute from feed</t>
  </si>
  <si>
    <t>Solid-Liquid Extraction</t>
  </si>
  <si>
    <t>ChemEng Brasil</t>
  </si>
  <si>
    <t>Autor:</t>
  </si>
  <si>
    <t>Lucas Joshua Pires</t>
  </si>
  <si>
    <t>Ano: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</si>
</sst>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0" fontId="0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/>
    <xf numFmtId="0" fontId="1" fillId="7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  <protection locked="0"/>
    </xf>
    <xf numFmtId="2" fontId="1" fillId="2" borderId="1" xfId="0" applyNumberFormat="1" applyFont="1" applyFill="1" applyBorder="1" applyAlignment="1" applyProtection="1">
      <alignment horizontal="center"/>
      <protection locked="0"/>
    </xf>
    <xf numFmtId="0" fontId="1" fillId="0" borderId="4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0" fillId="0" borderId="0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 applyAlignment="1">
      <alignment horizontal="left"/>
    </xf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v>Raffinate</c:v>
          </c:tx>
          <c:spPr>
            <a:ln w="25400" cap="flat" cmpd="sng" algn="ctr">
              <a:solidFill>
                <a:schemeClr val="dk1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(SLE_crossflow!$A$17,SLE_crossflow!$A$18)</c:f>
              <c:numCache>
                <c:formatCode>0.000</c:formatCode>
                <c:ptCount val="2"/>
                <c:pt idx="0">
                  <c:v>0</c:v>
                </c:pt>
                <c:pt idx="1">
                  <c:v>0.29999929999930008</c:v>
                </c:pt>
              </c:numCache>
            </c:numRef>
          </c:xVal>
          <c:yVal>
            <c:numRef>
              <c:f>(SLE_crossflow!$B$17,SLE_crossflow!$B$18)</c:f>
              <c:numCache>
                <c:formatCode>0.000</c:formatCode>
                <c:ptCount val="2"/>
                <c:pt idx="0">
                  <c:v>0.29999929999930008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9F-4356-93EA-178D06DD96C1}"/>
            </c:ext>
          </c:extLst>
        </c:ser>
        <c:ser>
          <c:idx val="0"/>
          <c:order val="1"/>
          <c:tx>
            <c:v>Extract</c:v>
          </c:tx>
          <c:spPr>
            <a:ln>
              <a:prstDash val="solid"/>
            </a:ln>
          </c:spPr>
          <c:marker>
            <c:symbol val="none"/>
          </c:marker>
          <c:dPt>
            <c:idx val="1"/>
            <c:bubble3D val="0"/>
            <c:spPr>
              <a:ln w="25400" cap="flat" cmpd="sng" algn="ctr">
                <a:solidFill>
                  <a:schemeClr val="dk1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1-AE9F-4356-93EA-178D06DD96C1}"/>
              </c:ext>
            </c:extLst>
          </c:dPt>
          <c:xVal>
            <c:numRef>
              <c:f>(SLE_crossflow!$B$9,SLE_crossflow!$B$7)</c:f>
              <c:numCache>
                <c:formatCode>0.000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(SLE_crossflow!$B$7,SLE_crossflow!$B$9)</c:f>
              <c:numCache>
                <c:formatCode>0.000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E9F-4356-93EA-178D06DD96C1}"/>
            </c:ext>
          </c:extLst>
        </c:ser>
        <c:ser>
          <c:idx val="2"/>
          <c:order val="2"/>
          <c:tx>
            <c:v>S.F</c:v>
          </c:tx>
          <c:spPr>
            <a:ln w="25400" cap="flat" cmpd="sng" algn="ctr">
              <a:solidFill>
                <a:schemeClr val="accent4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(SLE_crossflow!$B$7,SLE_crossflow!$B$5)</c:f>
              <c:numCache>
                <c:formatCode>0.000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xVal>
          <c:yVal>
            <c:numRef>
              <c:f>(SLE_crossflow!$B$9,SLE_crossflow!$B$3)</c:f>
              <c:numCache>
                <c:formatCode>0.000</c:formatCode>
                <c:ptCount val="2"/>
                <c:pt idx="0">
                  <c:v>0</c:v>
                </c:pt>
                <c:pt idx="1">
                  <c:v>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E9F-4356-93EA-178D06DD96C1}"/>
            </c:ext>
          </c:extLst>
        </c:ser>
        <c:ser>
          <c:idx val="3"/>
          <c:order val="3"/>
          <c:tx>
            <c:v>M1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(SLE_crossflow!$C$14,SLE_crossflow!$L$15)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0.83333333333333337</c:v>
                </c:pt>
              </c:numCache>
            </c:numRef>
          </c:xVal>
          <c:yVal>
            <c:numRef>
              <c:f>(SLE_crossflow!$C$14,SLE_crossflow!$J$15)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0.16666666666666666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E9F-4356-93EA-178D06DD96C1}"/>
            </c:ext>
          </c:extLst>
        </c:ser>
        <c:ser>
          <c:idx val="4"/>
          <c:order val="4"/>
          <c:tx>
            <c:v>S.R1</c:v>
          </c:tx>
          <c:spPr>
            <a:ln w="25400" cap="flat" cmpd="sng" algn="ctr">
              <a:solidFill>
                <a:schemeClr val="accent4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(SLE_crossflow!$B$7,SLE_crossflow!$K$15)</c:f>
              <c:numCache>
                <c:formatCode>0.000</c:formatCode>
                <c:ptCount val="2"/>
                <c:pt idx="0">
                  <c:v>1</c:v>
                </c:pt>
                <c:pt idx="1">
                  <c:v>0.24999941666608338</c:v>
                </c:pt>
              </c:numCache>
            </c:numRef>
          </c:xVal>
          <c:yVal>
            <c:numRef>
              <c:f>(SLE_crossflow!$B$9,SLE_crossflow!$I$15)</c:f>
              <c:numCache>
                <c:formatCode>0.000</c:formatCode>
                <c:ptCount val="2"/>
                <c:pt idx="0">
                  <c:v>0</c:v>
                </c:pt>
                <c:pt idx="1">
                  <c:v>4.9999883333216678E-2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E9F-4356-93EA-178D06DD96C1}"/>
            </c:ext>
          </c:extLst>
        </c:ser>
        <c:ser>
          <c:idx val="5"/>
          <c:order val="5"/>
          <c:tx>
            <c:v>S.R2</c:v>
          </c:tx>
          <c:spPr>
            <a:ln w="25400" cap="flat" cmpd="sng" algn="ctr">
              <a:solidFill>
                <a:schemeClr val="accent4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(SLE_crossflow!$B$7,SLE_crossflow!$K$16)</c:f>
              <c:numCache>
                <c:formatCode>0.000</c:formatCode>
                <c:ptCount val="2"/>
                <c:pt idx="0">
                  <c:v>1</c:v>
                </c:pt>
                <c:pt idx="1">
                  <c:v>0.27446744848283067</c:v>
                </c:pt>
              </c:numCache>
            </c:numRef>
          </c:xVal>
          <c:yVal>
            <c:numRef>
              <c:f>(SLE_crossflow!$B$9,SLE_crossflow!$I$16)</c:f>
              <c:numCache>
                <c:formatCode>0.000</c:formatCode>
                <c:ptCount val="2"/>
                <c:pt idx="0">
                  <c:v>0</c:v>
                </c:pt>
                <c:pt idx="1">
                  <c:v>2.5531851516469386E-2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E9F-4356-93EA-178D06DD96C1}"/>
            </c:ext>
          </c:extLst>
        </c:ser>
        <c:ser>
          <c:idx val="6"/>
          <c:order val="6"/>
          <c:tx>
            <c:v>S.R3</c:v>
          </c:tx>
          <c:spPr>
            <a:ln w="25400" cap="flat" cmpd="sng" algn="ctr">
              <a:solidFill>
                <a:schemeClr val="accent4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(SLE_crossflow!$B$7,SLE_crossflow!$K$17)</c:f>
              <c:numCache>
                <c:formatCode>0.000</c:formatCode>
                <c:ptCount val="2"/>
                <c:pt idx="0">
                  <c:v>1</c:v>
                </c:pt>
                <c:pt idx="1">
                  <c:v>0.28638231887844734</c:v>
                </c:pt>
              </c:numCache>
            </c:numRef>
          </c:xVal>
          <c:yVal>
            <c:numRef>
              <c:f>(SLE_crossflow!$B$9,SLE_crossflow!$I$17)</c:f>
              <c:numCache>
                <c:formatCode>0.000</c:formatCode>
                <c:ptCount val="2"/>
                <c:pt idx="0">
                  <c:v>0</c:v>
                </c:pt>
                <c:pt idx="1">
                  <c:v>1.3616981120852797E-2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E9F-4356-93EA-178D06DD96C1}"/>
            </c:ext>
          </c:extLst>
        </c:ser>
        <c:ser>
          <c:idx val="7"/>
          <c:order val="7"/>
          <c:tx>
            <c:v>S.R4</c:v>
          </c:tx>
          <c:spPr>
            <a:ln w="25400" cap="flat" cmpd="sng" algn="ctr">
              <a:solidFill>
                <a:schemeClr val="accent4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(SLE_crossflow!$B$7,SLE_crossflow!$K$18)</c:f>
              <c:numCache>
                <c:formatCode>0.000</c:formatCode>
                <c:ptCount val="2"/>
                <c:pt idx="0">
                  <c:v>1</c:v>
                </c:pt>
                <c:pt idx="1">
                  <c:v>0.29273691345729569</c:v>
                </c:pt>
              </c:numCache>
            </c:numRef>
          </c:xVal>
          <c:yVal>
            <c:numRef>
              <c:f>(SLE_crossflow!$B$9,SLE_crossflow!$I$18)</c:f>
              <c:numCache>
                <c:formatCode>0.000</c:formatCode>
                <c:ptCount val="2"/>
                <c:pt idx="0">
                  <c:v>0</c:v>
                </c:pt>
                <c:pt idx="1">
                  <c:v>7.2623865420043832E-3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E9F-4356-93EA-178D06DD96C1}"/>
            </c:ext>
          </c:extLst>
        </c:ser>
        <c:ser>
          <c:idx val="8"/>
          <c:order val="8"/>
          <c:tx>
            <c:v>S.R5</c:v>
          </c:tx>
          <c:spPr>
            <a:ln w="25400" cap="flat" cmpd="sng" algn="ctr">
              <a:solidFill>
                <a:schemeClr val="accent4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(SLE_crossflow!$B$7,SLE_crossflow!$K$19)</c:f>
              <c:numCache>
                <c:formatCode>0.000</c:formatCode>
                <c:ptCount val="2"/>
                <c:pt idx="0">
                  <c:v>1</c:v>
                </c:pt>
                <c:pt idx="1">
                  <c:v>0.29612602898442608</c:v>
                </c:pt>
              </c:numCache>
            </c:numRef>
          </c:xVal>
          <c:yVal>
            <c:numRef>
              <c:f>(SLE_crossflow!$B$9,SLE_crossflow!$I$19)</c:f>
              <c:numCache>
                <c:formatCode>0.000</c:formatCode>
                <c:ptCount val="2"/>
                <c:pt idx="0">
                  <c:v>0</c:v>
                </c:pt>
                <c:pt idx="1">
                  <c:v>3.8732710148740575E-3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AE9F-4356-93EA-178D06DD96C1}"/>
            </c:ext>
          </c:extLst>
        </c:ser>
        <c:ser>
          <c:idx val="9"/>
          <c:order val="9"/>
          <c:tx>
            <c:v>S.R6</c:v>
          </c:tx>
          <c:marker>
            <c:symbol val="none"/>
          </c:marker>
          <c:xVal>
            <c:numRef>
              <c:f>(SLE_crossflow!$B$7,SLE_crossflow!$K$20)</c:f>
              <c:numCache>
                <c:formatCode>0.000</c:formatCode>
                <c:ptCount val="2"/>
                <c:pt idx="0">
                  <c:v>1</c:v>
                </c:pt>
                <c:pt idx="1">
                  <c:v>0.29793355642204855</c:v>
                </c:pt>
              </c:numCache>
            </c:numRef>
          </c:xVal>
          <c:yVal>
            <c:numRef>
              <c:f>(SLE_crossflow!$B$9,SLE_crossflow!$I$20)</c:f>
              <c:numCache>
                <c:formatCode>0.000</c:formatCode>
                <c:ptCount val="2"/>
                <c:pt idx="0">
                  <c:v>0</c:v>
                </c:pt>
                <c:pt idx="1">
                  <c:v>2.065743577251531E-3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AE9F-4356-93EA-178D06DD96C1}"/>
            </c:ext>
          </c:extLst>
        </c:ser>
        <c:ser>
          <c:idx val="10"/>
          <c:order val="10"/>
          <c:tx>
            <c:v>S.R7</c:v>
          </c:tx>
          <c:spPr>
            <a:ln w="25400" cap="flat" cmpd="sng" algn="ctr">
              <a:solidFill>
                <a:schemeClr val="accent4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(SLE_crossflow!$B$7,SLE_crossflow!$K$21)</c:f>
              <c:numCache>
                <c:formatCode>0.000</c:formatCode>
                <c:ptCount val="2"/>
                <c:pt idx="0">
                  <c:v>1</c:v>
                </c:pt>
                <c:pt idx="1">
                  <c:v>0.29889757060557354</c:v>
                </c:pt>
              </c:numCache>
            </c:numRef>
          </c:xVal>
          <c:yVal>
            <c:numRef>
              <c:f>(SLE_crossflow!$B$9,SLE_crossflow!$I$21)</c:f>
              <c:numCache>
                <c:formatCode>0.000</c:formatCode>
                <c:ptCount val="2"/>
                <c:pt idx="0">
                  <c:v>0</c:v>
                </c:pt>
                <c:pt idx="1">
                  <c:v>1.1017293937265855E-3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AE9F-4356-93EA-178D06DD96C1}"/>
            </c:ext>
          </c:extLst>
        </c:ser>
        <c:ser>
          <c:idx val="11"/>
          <c:order val="11"/>
          <c:tx>
            <c:v>S.R8</c:v>
          </c:tx>
          <c:spPr>
            <a:ln w="25400" cap="flat" cmpd="sng" algn="ctr">
              <a:solidFill>
                <a:schemeClr val="accent4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(SLE_crossflow!$B$7,SLE_crossflow!$K$22)</c:f>
              <c:numCache>
                <c:formatCode>0.000</c:formatCode>
                <c:ptCount val="2"/>
                <c:pt idx="0">
                  <c:v>1</c:v>
                </c:pt>
                <c:pt idx="1">
                  <c:v>0.29941171126352095</c:v>
                </c:pt>
              </c:numCache>
            </c:numRef>
          </c:xVal>
          <c:yVal>
            <c:numRef>
              <c:f>(SLE_crossflow!$B$9,SLE_crossflow!$I$22)</c:f>
              <c:numCache>
                <c:formatCode>0.000</c:formatCode>
                <c:ptCount val="2"/>
                <c:pt idx="0">
                  <c:v>0</c:v>
                </c:pt>
                <c:pt idx="1">
                  <c:v>5.8758873577916145E-4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AE9F-4356-93EA-178D06DD96C1}"/>
            </c:ext>
          </c:extLst>
        </c:ser>
        <c:ser>
          <c:idx val="12"/>
          <c:order val="12"/>
          <c:tx>
            <c:v>S.R9</c:v>
          </c:tx>
          <c:spPr>
            <a:ln w="25400" cap="flat" cmpd="sng" algn="ctr">
              <a:solidFill>
                <a:schemeClr val="accent4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(SLE_crossflow!$B$7,SLE_crossflow!$K$23)</c:f>
              <c:numCache>
                <c:formatCode>0.000</c:formatCode>
                <c:ptCount val="2"/>
                <c:pt idx="0">
                  <c:v>1</c:v>
                </c:pt>
                <c:pt idx="1">
                  <c:v>0.29968591948646228</c:v>
                </c:pt>
              </c:numCache>
            </c:numRef>
          </c:xVal>
          <c:yVal>
            <c:numRef>
              <c:f>(SLE_crossflow!$B$9,SLE_crossflow!$I$23)</c:f>
              <c:numCache>
                <c:formatCode>0.000</c:formatCode>
                <c:ptCount val="2"/>
                <c:pt idx="0">
                  <c:v>0</c:v>
                </c:pt>
                <c:pt idx="1">
                  <c:v>3.1338051283783387E-4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AE9F-4356-93EA-178D06DD96C1}"/>
            </c:ext>
          </c:extLst>
        </c:ser>
        <c:ser>
          <c:idx val="13"/>
          <c:order val="13"/>
          <c:tx>
            <c:v>S.R10</c:v>
          </c:tx>
          <c:spPr>
            <a:ln w="25400" cap="flat" cmpd="sng" algn="ctr">
              <a:solidFill>
                <a:schemeClr val="accent4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(SLE_crossflow!$B$7,SLE_crossflow!$K$24)</c:f>
              <c:numCache>
                <c:formatCode>0.000</c:formatCode>
                <c:ptCount val="2"/>
                <c:pt idx="0">
                  <c:v>1</c:v>
                </c:pt>
                <c:pt idx="1">
                  <c:v>0.29983216380378352</c:v>
                </c:pt>
              </c:numCache>
            </c:numRef>
          </c:xVal>
          <c:yVal>
            <c:numRef>
              <c:f>(SLE_crossflow!$B$9,SLE_crossflow!$I$24)</c:f>
              <c:numCache>
                <c:formatCode>0.000</c:formatCode>
                <c:ptCount val="2"/>
                <c:pt idx="0">
                  <c:v>0</c:v>
                </c:pt>
                <c:pt idx="1">
                  <c:v>1.6713619551654213E-4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AE9F-4356-93EA-178D06DD96C1}"/>
            </c:ext>
          </c:extLst>
        </c:ser>
        <c:ser>
          <c:idx val="14"/>
          <c:order val="14"/>
          <c:tx>
            <c:v>M2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(SLE_crossflow!$C$14,SLE_crossflow!$L$16)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0.91489362969670607</c:v>
                </c:pt>
              </c:numCache>
            </c:numRef>
          </c:xVal>
          <c:yVal>
            <c:numRef>
              <c:f>(SLE_crossflow!$C$14,SLE_crossflow!$J$16)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8.5106370303293891E-2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AE9F-4356-93EA-178D06DD96C1}"/>
            </c:ext>
          </c:extLst>
        </c:ser>
        <c:ser>
          <c:idx val="15"/>
          <c:order val="15"/>
          <c:tx>
            <c:v>M3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(SLE_crossflow!$C$14,SLE_crossflow!$L$17)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0.95460995702028451</c:v>
                </c:pt>
              </c:numCache>
            </c:numRef>
          </c:xVal>
          <c:yVal>
            <c:numRef>
              <c:f>(SLE_crossflow!$C$14,SLE_crossflow!$J$17)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4.5390042979715509E-2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AE9F-4356-93EA-178D06DD96C1}"/>
            </c:ext>
          </c:extLst>
        </c:ser>
        <c:ser>
          <c:idx val="16"/>
          <c:order val="16"/>
          <c:tx>
            <c:v>M4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(SLE_crossflow!$C$14,SLE_crossflow!$L$18)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0.97579198837456849</c:v>
                </c:pt>
              </c:numCache>
            </c:numRef>
          </c:xVal>
          <c:yVal>
            <c:numRef>
              <c:f>(SLE_crossflow!$C$14,SLE_crossflow!$J$18)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2.4208011625431548E-2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AE9F-4356-93EA-178D06DD96C1}"/>
            </c:ext>
          </c:extLst>
        </c:ser>
        <c:ser>
          <c:idx val="17"/>
          <c:order val="17"/>
          <c:tx>
            <c:v>M5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(SLE_crossflow!$C$14,SLE_crossflow!$L$19)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0.98708906649154482</c:v>
                </c:pt>
              </c:numCache>
            </c:numRef>
          </c:xVal>
          <c:yVal>
            <c:numRef>
              <c:f>(SLE_crossflow!$C$14,SLE_crossflow!$J$19)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1.2910933508455166E-2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AE9F-4356-93EA-178D06DD96C1}"/>
            </c:ext>
          </c:extLst>
        </c:ser>
        <c:ser>
          <c:idx val="18"/>
          <c:order val="18"/>
          <c:tx>
            <c:v>M6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(SLE_crossflow!$C$14,SLE_crossflow!$L$20)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0.99311417200888019</c:v>
                </c:pt>
              </c:numCache>
            </c:numRef>
          </c:xVal>
          <c:yVal>
            <c:numRef>
              <c:f>(SLE_crossflow!$C$14,SLE_crossflow!$J$20)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6.8858279911198136E-3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AE9F-4356-93EA-178D06DD96C1}"/>
            </c:ext>
          </c:extLst>
        </c:ser>
        <c:ser>
          <c:idx val="19"/>
          <c:order val="19"/>
          <c:tx>
            <c:v>M7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(SLE_crossflow!$C$14,SLE_crossflow!$L$21)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0.99632756011854307</c:v>
                </c:pt>
              </c:numCache>
            </c:numRef>
          </c:xVal>
          <c:yVal>
            <c:numRef>
              <c:f>(SLE_crossflow!$C$14,SLE_crossflow!$J$21)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3.6724398814569096E-3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AE9F-4356-93EA-178D06DD96C1}"/>
            </c:ext>
          </c:extLst>
        </c:ser>
        <c:ser>
          <c:idx val="20"/>
          <c:order val="20"/>
          <c:tx>
            <c:v>M8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(SLE_crossflow!$C$14,SLE_crossflow!$L$22)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0.99804136631058626</c:v>
                </c:pt>
              </c:numCache>
            </c:numRef>
          </c:xVal>
          <c:yVal>
            <c:numRef>
              <c:f>(SLE_crossflow!$C$14,SLE_crossflow!$J$22)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1.9586336894137162E-3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AE9F-4356-93EA-178D06DD96C1}"/>
            </c:ext>
          </c:extLst>
        </c:ser>
        <c:ser>
          <c:idx val="21"/>
          <c:order val="21"/>
          <c:tx>
            <c:v>M9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(SLE_crossflow!$C$14,SLE_crossflow!$L$23)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0.99895539585312843</c:v>
                </c:pt>
              </c:numCache>
            </c:numRef>
          </c:xVal>
          <c:yVal>
            <c:numRef>
              <c:f>(SLE_crossflow!$C$14,SLE_crossflow!$J$23)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1.0446041468715594E-3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AE9F-4356-93EA-178D06DD96C1}"/>
            </c:ext>
          </c:extLst>
        </c:ser>
        <c:ser>
          <c:idx val="22"/>
          <c:order val="22"/>
          <c:tx>
            <c:v>M10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(SLE_crossflow!$C$14,SLE_crossflow!$L$24)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0.99944287804832566</c:v>
                </c:pt>
              </c:numCache>
            </c:numRef>
          </c:xVal>
          <c:yVal>
            <c:numRef>
              <c:f>(SLE_crossflow!$C$14,SLE_crossflow!$J$24)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5.571219516743275E-4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AE9F-4356-93EA-178D06DD9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873728"/>
        <c:axId val="166888192"/>
      </c:scatterChart>
      <c:valAx>
        <c:axId val="166873728"/>
        <c:scaling>
          <c:orientation val="minMax"/>
          <c:max val="1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xb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66888192"/>
        <c:crosses val="autoZero"/>
        <c:crossBetween val="midCat"/>
      </c:valAx>
      <c:valAx>
        <c:axId val="166888192"/>
        <c:scaling>
          <c:orientation val="minMax"/>
          <c:max val="0.5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050"/>
                </a:pPr>
                <a:r>
                  <a:rPr lang="en-US" sz="1050"/>
                  <a:t>xc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66873728"/>
        <c:crosses val="autoZero"/>
        <c:crossBetween val="midCat"/>
      </c:valAx>
    </c:plotArea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dk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8740157499999996" l="0.511811024" r="0.511811024" t="0.78740157499999996" header="0.31496062000000324" footer="0.3149606200000032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304800</xdr:colOff>
      <xdr:row>1</xdr:row>
      <xdr:rowOff>28575</xdr:rowOff>
    </xdr:from>
    <xdr:to>
      <xdr:col>21</xdr:col>
      <xdr:colOff>114300</xdr:colOff>
      <xdr:row>22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bsorption_concentrated_packed_tow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eat_exchanger_shell_tub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sorption_packed"/>
      <sheetName val="Equilibrium"/>
      <sheetName val="Operation"/>
      <sheetName val="Credits"/>
    </sheetNames>
    <sheetDataSet>
      <sheetData sheetId="0">
        <row r="2">
          <cell r="B2">
            <v>6.5300000000000004E-4</v>
          </cell>
          <cell r="E2">
            <v>9.2899999999999996E-2</v>
          </cell>
        </row>
        <row r="3">
          <cell r="B3">
            <v>0.2</v>
          </cell>
        </row>
        <row r="4">
          <cell r="B4">
            <v>0.02</v>
          </cell>
        </row>
        <row r="6">
          <cell r="B6">
            <v>4.2000000000000003E-2</v>
          </cell>
        </row>
        <row r="7">
          <cell r="B7">
            <v>0</v>
          </cell>
          <cell r="E7">
            <v>64.099999999999994</v>
          </cell>
        </row>
        <row r="8">
          <cell r="E8">
            <v>29</v>
          </cell>
        </row>
        <row r="9">
          <cell r="B9">
            <v>3.5569096465060041E-3</v>
          </cell>
          <cell r="E9">
            <v>18</v>
          </cell>
        </row>
      </sheetData>
      <sheetData sheetId="1">
        <row r="3">
          <cell r="R3">
            <v>11.467356902472577</v>
          </cell>
        </row>
        <row r="4">
          <cell r="R4">
            <v>32.564812758541194</v>
          </cell>
        </row>
        <row r="5">
          <cell r="R5">
            <v>-1.2661060792755242E-2</v>
          </cell>
        </row>
      </sheetData>
      <sheetData sheetId="2">
        <row r="3">
          <cell r="C3">
            <v>-2500</v>
          </cell>
        </row>
        <row r="4">
          <cell r="C4">
            <v>60</v>
          </cell>
        </row>
        <row r="5">
          <cell r="C5">
            <v>0.02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bel"/>
      <sheetName val="Main"/>
      <sheetName val="Credits"/>
    </sheetNames>
    <sheetDataSet>
      <sheetData sheetId="0"/>
      <sheetData sheetId="1">
        <row r="3">
          <cell r="C3">
            <v>1000</v>
          </cell>
          <cell r="J3">
            <v>1</v>
          </cell>
          <cell r="M3">
            <v>1E-3</v>
          </cell>
          <cell r="P3">
            <v>2E-3</v>
          </cell>
          <cell r="T3">
            <v>3.0000000000000001E-3</v>
          </cell>
        </row>
        <row r="4">
          <cell r="C4">
            <v>50000</v>
          </cell>
          <cell r="F4">
            <v>30000</v>
          </cell>
          <cell r="J4">
            <v>0</v>
          </cell>
          <cell r="M4">
            <v>4.9000000000000002E-2</v>
          </cell>
          <cell r="P4">
            <v>1.7709999999999999</v>
          </cell>
          <cell r="T4">
            <v>6.0646282310958775E-2</v>
          </cell>
        </row>
        <row r="5">
          <cell r="M5">
            <v>6.2E-2</v>
          </cell>
          <cell r="T5">
            <v>0.5</v>
          </cell>
        </row>
        <row r="6">
          <cell r="M6">
            <v>302</v>
          </cell>
          <cell r="P6">
            <v>2</v>
          </cell>
        </row>
        <row r="7">
          <cell r="C7">
            <v>80</v>
          </cell>
          <cell r="F7">
            <v>150</v>
          </cell>
          <cell r="M7">
            <v>16</v>
          </cell>
          <cell r="P7">
            <v>8.3333333333333329E-2</v>
          </cell>
        </row>
        <row r="8">
          <cell r="C8">
            <v>110</v>
          </cell>
          <cell r="F8">
            <v>100</v>
          </cell>
          <cell r="M8">
            <v>1.8857409903172736E-3</v>
          </cell>
          <cell r="P8">
            <v>0.41666666666666669</v>
          </cell>
        </row>
        <row r="9">
          <cell r="C9">
            <v>95</v>
          </cell>
          <cell r="F9">
            <v>125</v>
          </cell>
        </row>
        <row r="10">
          <cell r="C10">
            <v>20</v>
          </cell>
          <cell r="F10">
            <v>40</v>
          </cell>
          <cell r="J10">
            <v>28.85390081777927</v>
          </cell>
          <cell r="M10">
            <v>0.28474688953790833</v>
          </cell>
          <cell r="P10">
            <v>0.18890666666666664</v>
          </cell>
          <cell r="T10">
            <v>53.63421738491585</v>
          </cell>
        </row>
        <row r="11">
          <cell r="M11">
            <v>50000</v>
          </cell>
          <cell r="P11">
            <v>30000</v>
          </cell>
        </row>
        <row r="12">
          <cell r="J12">
            <v>1500000</v>
          </cell>
          <cell r="M12">
            <v>1</v>
          </cell>
          <cell r="P12">
            <v>1</v>
          </cell>
        </row>
        <row r="13">
          <cell r="C13">
            <v>1</v>
          </cell>
          <cell r="F13">
            <v>1</v>
          </cell>
          <cell r="J13">
            <v>1.6666666666666667</v>
          </cell>
          <cell r="M13">
            <v>1</v>
          </cell>
          <cell r="P13">
            <v>1</v>
          </cell>
          <cell r="T13">
            <v>2416</v>
          </cell>
        </row>
        <row r="14">
          <cell r="C14">
            <v>1</v>
          </cell>
          <cell r="F14">
            <v>1</v>
          </cell>
          <cell r="J14">
            <v>0.42857142857142855</v>
          </cell>
          <cell r="M14">
            <v>0.5</v>
          </cell>
          <cell r="P14">
            <v>0.5</v>
          </cell>
          <cell r="T14">
            <v>45.234431657646972</v>
          </cell>
        </row>
        <row r="15">
          <cell r="C15">
            <v>0.5</v>
          </cell>
          <cell r="F15">
            <v>0.5</v>
          </cell>
          <cell r="J15">
            <v>0.47568631394831673</v>
          </cell>
          <cell r="M15">
            <v>50</v>
          </cell>
          <cell r="P15">
            <v>60</v>
          </cell>
        </row>
        <row r="16">
          <cell r="C16">
            <v>50</v>
          </cell>
          <cell r="F16">
            <v>60</v>
          </cell>
          <cell r="J16">
            <v>13.725405723039742</v>
          </cell>
        </row>
        <row r="17">
          <cell r="M17">
            <v>175594.54321394264</v>
          </cell>
          <cell r="P17">
            <v>158808.58272162621</v>
          </cell>
        </row>
        <row r="18">
          <cell r="M18">
            <v>7113.5332354591528</v>
          </cell>
          <cell r="P18">
            <v>7962.6279220147308</v>
          </cell>
        </row>
        <row r="19">
          <cell r="M19">
            <v>0.5</v>
          </cell>
          <cell r="P19">
            <v>0.5</v>
          </cell>
        </row>
        <row r="21">
          <cell r="M21">
            <v>110.83699065378759</v>
          </cell>
          <cell r="P21">
            <v>138.33373387774068</v>
          </cell>
        </row>
        <row r="22">
          <cell r="M22">
            <v>87.596976484445037</v>
          </cell>
        </row>
        <row r="23">
          <cell r="M23">
            <v>0.5</v>
          </cell>
          <cell r="P23">
            <v>0.5</v>
          </cell>
        </row>
        <row r="24">
          <cell r="M24">
            <v>1</v>
          </cell>
          <cell r="P24">
            <v>1</v>
          </cell>
        </row>
        <row r="25">
          <cell r="M25">
            <v>87.596976484445037</v>
          </cell>
          <cell r="P25">
            <v>138.33373387774068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showGridLines="0" tabSelected="1" workbookViewId="0">
      <selection activeCell="J3" sqref="J3"/>
    </sheetView>
  </sheetViews>
  <sheetFormatPr defaultRowHeight="15" x14ac:dyDescent="0.25"/>
  <cols>
    <col min="3" max="3" width="6.140625" customWidth="1"/>
    <col min="4" max="4" width="7.140625" customWidth="1"/>
    <col min="7" max="7" width="6.42578125" customWidth="1"/>
    <col min="8" max="8" width="6.28515625" customWidth="1"/>
  </cols>
  <sheetData>
    <row r="1" spans="1:13" x14ac:dyDescent="0.25">
      <c r="A1" s="18" t="s">
        <v>0</v>
      </c>
      <c r="B1" s="18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6" t="s">
        <v>1</v>
      </c>
      <c r="B2" s="16">
        <v>1000</v>
      </c>
      <c r="C2" s="5" t="s">
        <v>19</v>
      </c>
      <c r="D2" s="5"/>
      <c r="E2" s="20" t="s">
        <v>31</v>
      </c>
      <c r="F2" s="20"/>
      <c r="G2" s="20"/>
      <c r="H2" s="5"/>
      <c r="I2" s="5"/>
      <c r="J2" s="5"/>
      <c r="K2" s="5"/>
      <c r="L2" s="5"/>
      <c r="M2" s="5"/>
    </row>
    <row r="3" spans="1:13" x14ac:dyDescent="0.25">
      <c r="A3" s="6" t="s">
        <v>3</v>
      </c>
      <c r="B3" s="15">
        <v>0.2</v>
      </c>
      <c r="C3" s="5"/>
      <c r="D3" s="5"/>
      <c r="E3" s="19" t="s">
        <v>29</v>
      </c>
      <c r="F3" s="19"/>
      <c r="G3" s="19"/>
      <c r="H3" s="5"/>
      <c r="I3" s="5"/>
      <c r="J3" s="5"/>
      <c r="K3" s="5"/>
      <c r="L3" s="5"/>
      <c r="M3" s="5"/>
    </row>
    <row r="4" spans="1:13" x14ac:dyDescent="0.25">
      <c r="A4" s="11" t="s">
        <v>4</v>
      </c>
      <c r="B4" s="12">
        <f>1-B3</f>
        <v>0.8</v>
      </c>
      <c r="C4" s="5"/>
      <c r="D4" s="5"/>
      <c r="I4" s="5"/>
      <c r="J4" s="5"/>
      <c r="K4" s="5"/>
      <c r="L4" s="5"/>
      <c r="M4" s="5"/>
    </row>
    <row r="5" spans="1:13" x14ac:dyDescent="0.25">
      <c r="A5" s="11" t="s">
        <v>5</v>
      </c>
      <c r="B5" s="12">
        <v>0</v>
      </c>
      <c r="C5" s="5"/>
      <c r="D5" s="5"/>
      <c r="I5" s="5"/>
      <c r="J5" s="5"/>
      <c r="K5" s="5"/>
      <c r="L5" s="5"/>
      <c r="M5" s="5"/>
    </row>
    <row r="6" spans="1:13" x14ac:dyDescent="0.25">
      <c r="A6" s="6" t="s">
        <v>2</v>
      </c>
      <c r="B6" s="16">
        <v>1000</v>
      </c>
      <c r="C6" s="5" t="s">
        <v>19</v>
      </c>
      <c r="D6" s="5"/>
      <c r="E6" s="1" t="s">
        <v>23</v>
      </c>
      <c r="F6" s="5" t="s">
        <v>30</v>
      </c>
      <c r="G6" s="5"/>
      <c r="H6" s="5"/>
      <c r="I6" s="5"/>
      <c r="J6" s="5"/>
      <c r="K6" s="5"/>
      <c r="L6" s="5"/>
      <c r="M6" s="5"/>
    </row>
    <row r="7" spans="1:13" x14ac:dyDescent="0.25">
      <c r="A7" s="11" t="s">
        <v>14</v>
      </c>
      <c r="B7" s="12">
        <v>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5">
      <c r="A8" s="11" t="s">
        <v>13</v>
      </c>
      <c r="B8" s="12">
        <v>0</v>
      </c>
      <c r="C8" s="5"/>
      <c r="D8" s="5"/>
      <c r="E8" s="6" t="s">
        <v>25</v>
      </c>
      <c r="F8" s="17">
        <v>5</v>
      </c>
      <c r="G8" s="5" t="s">
        <v>28</v>
      </c>
      <c r="H8" s="5"/>
      <c r="I8" s="5"/>
      <c r="J8" s="5"/>
      <c r="K8" s="5"/>
      <c r="L8" s="5"/>
      <c r="M8" s="5"/>
    </row>
    <row r="9" spans="1:13" x14ac:dyDescent="0.25">
      <c r="A9" s="11" t="s">
        <v>15</v>
      </c>
      <c r="B9" s="12">
        <f>1-B7</f>
        <v>0</v>
      </c>
      <c r="C9" s="5"/>
      <c r="D9" s="5"/>
      <c r="E9" s="7" t="s">
        <v>24</v>
      </c>
      <c r="F9" s="7">
        <f>0.01*F8*B2*B3/G15</f>
        <v>8.7500087500087479E-3</v>
      </c>
      <c r="G9" s="5"/>
      <c r="H9" s="5"/>
      <c r="I9" s="5"/>
      <c r="J9" s="5"/>
      <c r="K9" s="5"/>
      <c r="L9" s="5"/>
      <c r="M9" s="5"/>
    </row>
    <row r="10" spans="1:13" x14ac:dyDescent="0.25">
      <c r="A10" s="6" t="s">
        <v>9</v>
      </c>
      <c r="B10" s="15">
        <v>0.42857000000000001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ht="15.75" thickBot="1" x14ac:dyDescent="0.3">
      <c r="A11" s="11" t="s">
        <v>7</v>
      </c>
      <c r="B11" s="12">
        <f>1/(1+B10)</f>
        <v>0.70000070000069992</v>
      </c>
      <c r="C11" s="5"/>
      <c r="D11" s="5"/>
      <c r="G11" s="5"/>
      <c r="H11" s="5"/>
      <c r="I11" s="5"/>
      <c r="J11" s="5"/>
      <c r="K11" s="5"/>
      <c r="L11" s="5"/>
      <c r="M11" s="5"/>
    </row>
    <row r="12" spans="1:13" ht="15.75" thickBot="1" x14ac:dyDescent="0.3">
      <c r="A12" s="11" t="s">
        <v>8</v>
      </c>
      <c r="B12" s="12">
        <f>1-B11</f>
        <v>0.29999929999930008</v>
      </c>
      <c r="C12" s="5"/>
      <c r="D12" s="5"/>
      <c r="E12" s="2" t="s">
        <v>27</v>
      </c>
      <c r="F12" s="3">
        <f>COUNT(M15:M34)+1</f>
        <v>4</v>
      </c>
      <c r="G12" s="5"/>
      <c r="H12" s="5"/>
      <c r="I12" s="5"/>
      <c r="J12" s="5"/>
      <c r="K12" s="5"/>
      <c r="L12" s="5"/>
      <c r="M12" s="5"/>
    </row>
    <row r="13" spans="1:13" x14ac:dyDescent="0.25">
      <c r="A13" s="13"/>
      <c r="B13" s="13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25">
      <c r="A14" s="13"/>
      <c r="B14" s="13"/>
      <c r="C14" s="9">
        <v>0</v>
      </c>
      <c r="D14" s="14" t="s">
        <v>10</v>
      </c>
      <c r="E14" s="14" t="s">
        <v>11</v>
      </c>
      <c r="F14" s="14" t="s">
        <v>12</v>
      </c>
      <c r="G14" s="14" t="s">
        <v>6</v>
      </c>
      <c r="H14" s="14" t="s">
        <v>20</v>
      </c>
      <c r="I14" s="14" t="s">
        <v>18</v>
      </c>
      <c r="J14" s="14" t="s">
        <v>21</v>
      </c>
      <c r="K14" s="14" t="s">
        <v>17</v>
      </c>
      <c r="L14" s="14" t="s">
        <v>22</v>
      </c>
      <c r="M14" s="14" t="s">
        <v>26</v>
      </c>
    </row>
    <row r="15" spans="1:13" x14ac:dyDescent="0.25">
      <c r="A15" s="18" t="s">
        <v>16</v>
      </c>
      <c r="B15" s="18"/>
      <c r="C15" s="9">
        <v>1</v>
      </c>
      <c r="D15" s="10">
        <f>B2+B6</f>
        <v>2000</v>
      </c>
      <c r="E15" s="8">
        <f>(B$3*B$2+B$9*B$6)/D15</f>
        <v>0.1</v>
      </c>
      <c r="F15" s="8">
        <f>(B5*B2+B$7*B$6)/D15</f>
        <v>0.5</v>
      </c>
      <c r="G15" s="10">
        <f>B2*B4/B11</f>
        <v>1142.8560000000002</v>
      </c>
      <c r="H15" s="10">
        <f>D15-G15</f>
        <v>857.14399999999978</v>
      </c>
      <c r="I15" s="8">
        <f t="shared" ref="I15:I34" si="0">J15*B$12</f>
        <v>4.9999883333216678E-2</v>
      </c>
      <c r="J15" s="8">
        <f t="shared" ref="J15:J34" si="1">D15*E15/(H15+B$12*G15)</f>
        <v>0.16666666666666666</v>
      </c>
      <c r="K15" s="8">
        <f t="shared" ref="K15:K34" si="2">1-I15-B$11</f>
        <v>0.24999941666608338</v>
      </c>
      <c r="L15" s="8">
        <f>1-J15</f>
        <v>0.83333333333333337</v>
      </c>
      <c r="M15" s="7">
        <f t="shared" ref="M15:M34" si="3">LN(I15-F$9)</f>
        <v>-3.1881072066131497</v>
      </c>
    </row>
    <row r="16" spans="1:13" x14ac:dyDescent="0.25">
      <c r="A16" s="11" t="s">
        <v>17</v>
      </c>
      <c r="B16" s="11" t="s">
        <v>18</v>
      </c>
      <c r="C16" s="9">
        <v>2</v>
      </c>
      <c r="D16" s="10">
        <f t="shared" ref="D16:D34" si="4">G15+B$6</f>
        <v>2142.8560000000002</v>
      </c>
      <c r="E16" s="8">
        <f t="shared" ref="E16:E34" si="5">(E15*G15+B$9*B$6)/D16</f>
        <v>5.3333308444431182E-2</v>
      </c>
      <c r="F16" s="8">
        <f t="shared" ref="F16:F34" si="6">(K15*G15+B$7*B$6)/D16</f>
        <v>0.59999987555548917</v>
      </c>
      <c r="G16" s="10">
        <f>G15</f>
        <v>1142.8560000000002</v>
      </c>
      <c r="H16" s="10">
        <f>D16-G16</f>
        <v>1000</v>
      </c>
      <c r="I16" s="8">
        <f t="shared" si="0"/>
        <v>2.5531851516469386E-2</v>
      </c>
      <c r="J16" s="8">
        <f t="shared" si="1"/>
        <v>8.5106370303293891E-2</v>
      </c>
      <c r="K16" s="8">
        <f t="shared" si="2"/>
        <v>0.27446744848283067</v>
      </c>
      <c r="L16" s="8">
        <f t="shared" ref="L16:L34" si="7">1-J16</f>
        <v>0.91489362969670607</v>
      </c>
      <c r="M16" s="7">
        <f t="shared" si="3"/>
        <v>-4.0874577647558032</v>
      </c>
    </row>
    <row r="17" spans="1:13" x14ac:dyDescent="0.25">
      <c r="A17" s="4">
        <v>0</v>
      </c>
      <c r="B17" s="4">
        <f>B12</f>
        <v>0.29999929999930008</v>
      </c>
      <c r="C17" s="9">
        <v>3</v>
      </c>
      <c r="D17" s="10">
        <f t="shared" si="4"/>
        <v>2142.8560000000002</v>
      </c>
      <c r="E17" s="8">
        <f t="shared" si="5"/>
        <v>2.8444417896288342E-2</v>
      </c>
      <c r="F17" s="8">
        <f t="shared" si="6"/>
        <v>0.61304948643459656</v>
      </c>
      <c r="G17" s="10">
        <f t="shared" ref="G17:G34" si="8">G16</f>
        <v>1142.8560000000002</v>
      </c>
      <c r="H17" s="10">
        <f t="shared" ref="H17:H34" si="9">D17-G17</f>
        <v>1000</v>
      </c>
      <c r="I17" s="8">
        <f t="shared" si="0"/>
        <v>1.3616981120852797E-2</v>
      </c>
      <c r="J17" s="8">
        <f t="shared" si="1"/>
        <v>4.5390042979715509E-2</v>
      </c>
      <c r="K17" s="8">
        <f t="shared" si="2"/>
        <v>0.28638231887844734</v>
      </c>
      <c r="L17" s="8">
        <f t="shared" si="7"/>
        <v>0.95460995702028451</v>
      </c>
      <c r="M17" s="7">
        <f t="shared" si="3"/>
        <v>-5.3252832249819342</v>
      </c>
    </row>
    <row r="18" spans="1:13" x14ac:dyDescent="0.25">
      <c r="A18" s="4">
        <f>B12</f>
        <v>0.29999929999930008</v>
      </c>
      <c r="B18" s="4">
        <v>0</v>
      </c>
      <c r="C18" s="9">
        <v>4</v>
      </c>
      <c r="D18" s="10">
        <f t="shared" si="4"/>
        <v>2142.8560000000002</v>
      </c>
      <c r="E18" s="8">
        <f t="shared" si="5"/>
        <v>1.5170349131850442E-2</v>
      </c>
      <c r="F18" s="8">
        <f t="shared" si="6"/>
        <v>0.61940408101344502</v>
      </c>
      <c r="G18" s="10">
        <f t="shared" si="8"/>
        <v>1142.8560000000002</v>
      </c>
      <c r="H18" s="10">
        <f t="shared" si="9"/>
        <v>1000</v>
      </c>
      <c r="I18" s="8">
        <f t="shared" si="0"/>
        <v>7.2623865420043832E-3</v>
      </c>
      <c r="J18" s="8">
        <f t="shared" si="1"/>
        <v>2.4208011625431548E-2</v>
      </c>
      <c r="K18" s="8">
        <f t="shared" si="2"/>
        <v>0.29273691345729569</v>
      </c>
      <c r="L18" s="8">
        <f t="shared" si="7"/>
        <v>0.97579198837456849</v>
      </c>
      <c r="M18" s="7" t="e">
        <f t="shared" si="3"/>
        <v>#NUM!</v>
      </c>
    </row>
    <row r="19" spans="1:13" x14ac:dyDescent="0.25">
      <c r="A19" s="5"/>
      <c r="B19" s="5"/>
      <c r="C19" s="9">
        <v>5</v>
      </c>
      <c r="D19" s="10">
        <f t="shared" si="4"/>
        <v>2142.8560000000002</v>
      </c>
      <c r="E19" s="8">
        <f t="shared" si="5"/>
        <v>8.0908490945868841E-3</v>
      </c>
      <c r="F19" s="8">
        <f t="shared" si="6"/>
        <v>0.6227931965405753</v>
      </c>
      <c r="G19" s="10">
        <f t="shared" si="8"/>
        <v>1142.8560000000002</v>
      </c>
      <c r="H19" s="10">
        <f t="shared" si="9"/>
        <v>1000</v>
      </c>
      <c r="I19" s="8">
        <f t="shared" si="0"/>
        <v>3.8732710148740575E-3</v>
      </c>
      <c r="J19" s="8">
        <f t="shared" si="1"/>
        <v>1.2910933508455166E-2</v>
      </c>
      <c r="K19" s="8">
        <f t="shared" si="2"/>
        <v>0.29612602898442608</v>
      </c>
      <c r="L19" s="8">
        <f t="shared" si="7"/>
        <v>0.98708906649154482</v>
      </c>
      <c r="M19" s="7" t="e">
        <f t="shared" si="3"/>
        <v>#NUM!</v>
      </c>
    </row>
    <row r="20" spans="1:13" x14ac:dyDescent="0.25">
      <c r="A20" s="5"/>
      <c r="B20" s="5"/>
      <c r="C20" s="9">
        <v>6</v>
      </c>
      <c r="D20" s="10">
        <f t="shared" si="4"/>
        <v>2142.8560000000002</v>
      </c>
      <c r="E20" s="8">
        <f t="shared" si="5"/>
        <v>4.3151175033894901E-3</v>
      </c>
      <c r="F20" s="8">
        <f t="shared" si="6"/>
        <v>0.62460072397819788</v>
      </c>
      <c r="G20" s="10">
        <f t="shared" si="8"/>
        <v>1142.8560000000002</v>
      </c>
      <c r="H20" s="10">
        <f t="shared" si="9"/>
        <v>1000</v>
      </c>
      <c r="I20" s="8">
        <f t="shared" si="0"/>
        <v>2.065743577251531E-3</v>
      </c>
      <c r="J20" s="8">
        <f t="shared" si="1"/>
        <v>6.8858279911198136E-3</v>
      </c>
      <c r="K20" s="8">
        <f t="shared" si="2"/>
        <v>0.29793355642204855</v>
      </c>
      <c r="L20" s="8">
        <f t="shared" si="7"/>
        <v>0.99311417200888019</v>
      </c>
      <c r="M20" s="7" t="e">
        <f t="shared" si="3"/>
        <v>#NUM!</v>
      </c>
    </row>
    <row r="21" spans="1:13" x14ac:dyDescent="0.25">
      <c r="A21" s="5"/>
      <c r="B21" s="5"/>
      <c r="C21" s="9">
        <v>7</v>
      </c>
      <c r="D21" s="10">
        <f t="shared" si="4"/>
        <v>2142.8560000000002</v>
      </c>
      <c r="E21" s="8">
        <f t="shared" si="5"/>
        <v>2.301394927822355E-3</v>
      </c>
      <c r="F21" s="8">
        <f t="shared" si="6"/>
        <v>0.62556473816172287</v>
      </c>
      <c r="G21" s="10">
        <f t="shared" si="8"/>
        <v>1142.8560000000002</v>
      </c>
      <c r="H21" s="10">
        <f t="shared" si="9"/>
        <v>1000</v>
      </c>
      <c r="I21" s="8">
        <f t="shared" si="0"/>
        <v>1.1017293937265855E-3</v>
      </c>
      <c r="J21" s="8">
        <f t="shared" si="1"/>
        <v>3.6724398814569096E-3</v>
      </c>
      <c r="K21" s="8">
        <f t="shared" si="2"/>
        <v>0.29889757060557354</v>
      </c>
      <c r="L21" s="8">
        <f t="shared" si="7"/>
        <v>0.99632756011854307</v>
      </c>
      <c r="M21" s="7" t="e">
        <f t="shared" si="3"/>
        <v>#NUM!</v>
      </c>
    </row>
    <row r="22" spans="1:13" x14ac:dyDescent="0.25">
      <c r="A22" s="5"/>
      <c r="B22" s="5"/>
      <c r="C22" s="9">
        <v>8</v>
      </c>
      <c r="D22" s="10">
        <f t="shared" si="4"/>
        <v>2142.8560000000002</v>
      </c>
      <c r="E22" s="8">
        <f t="shared" si="5"/>
        <v>1.2274100553799907E-3</v>
      </c>
      <c r="F22" s="8">
        <f t="shared" si="6"/>
        <v>0.62607887881967028</v>
      </c>
      <c r="G22" s="10">
        <f t="shared" si="8"/>
        <v>1142.8560000000002</v>
      </c>
      <c r="H22" s="10">
        <f t="shared" si="9"/>
        <v>1000</v>
      </c>
      <c r="I22" s="8">
        <f t="shared" si="0"/>
        <v>5.8758873577916145E-4</v>
      </c>
      <c r="J22" s="8">
        <f t="shared" si="1"/>
        <v>1.9586336894137162E-3</v>
      </c>
      <c r="K22" s="8">
        <f t="shared" si="2"/>
        <v>0.29941171126352095</v>
      </c>
      <c r="L22" s="8">
        <f t="shared" si="7"/>
        <v>0.99804136631058626</v>
      </c>
      <c r="M22" s="7" t="e">
        <f t="shared" si="3"/>
        <v>#NUM!</v>
      </c>
    </row>
    <row r="23" spans="1:13" x14ac:dyDescent="0.25">
      <c r="A23" s="5"/>
      <c r="B23" s="5"/>
      <c r="C23" s="9">
        <v>9</v>
      </c>
      <c r="D23" s="10">
        <f t="shared" si="4"/>
        <v>2142.8560000000002</v>
      </c>
      <c r="E23" s="8">
        <f t="shared" si="5"/>
        <v>6.5461839071377387E-4</v>
      </c>
      <c r="F23" s="8">
        <f t="shared" si="6"/>
        <v>0.6263530870426115</v>
      </c>
      <c r="G23" s="10">
        <f t="shared" si="8"/>
        <v>1142.8560000000002</v>
      </c>
      <c r="H23" s="10">
        <f t="shared" si="9"/>
        <v>1000</v>
      </c>
      <c r="I23" s="8">
        <f t="shared" si="0"/>
        <v>3.1338051283783387E-4</v>
      </c>
      <c r="J23" s="8">
        <f t="shared" si="1"/>
        <v>1.0446041468715594E-3</v>
      </c>
      <c r="K23" s="8">
        <f t="shared" si="2"/>
        <v>0.29968591948646228</v>
      </c>
      <c r="L23" s="8">
        <f t="shared" si="7"/>
        <v>0.99895539585312843</v>
      </c>
      <c r="M23" s="7" t="e">
        <f t="shared" si="3"/>
        <v>#NUM!</v>
      </c>
    </row>
    <row r="24" spans="1:13" x14ac:dyDescent="0.25">
      <c r="A24" s="5"/>
      <c r="B24" s="5"/>
      <c r="C24" s="9">
        <v>10</v>
      </c>
      <c r="D24" s="10">
        <f t="shared" si="4"/>
        <v>2142.8560000000002</v>
      </c>
      <c r="E24" s="8">
        <f t="shared" si="5"/>
        <v>3.4912964545334864E-4</v>
      </c>
      <c r="F24" s="8">
        <f t="shared" si="6"/>
        <v>0.62649933135993285</v>
      </c>
      <c r="G24" s="10">
        <f t="shared" si="8"/>
        <v>1142.8560000000002</v>
      </c>
      <c r="H24" s="10">
        <f t="shared" si="9"/>
        <v>1000</v>
      </c>
      <c r="I24" s="8">
        <f t="shared" si="0"/>
        <v>1.6713619551654213E-4</v>
      </c>
      <c r="J24" s="8">
        <f t="shared" si="1"/>
        <v>5.571219516743275E-4</v>
      </c>
      <c r="K24" s="8">
        <f t="shared" si="2"/>
        <v>0.29983216380378352</v>
      </c>
      <c r="L24" s="8">
        <f t="shared" si="7"/>
        <v>0.99944287804832566</v>
      </c>
      <c r="M24" s="7" t="e">
        <f t="shared" si="3"/>
        <v>#NUM!</v>
      </c>
    </row>
    <row r="25" spans="1:13" x14ac:dyDescent="0.25">
      <c r="A25" s="5"/>
      <c r="B25" s="5"/>
      <c r="C25" s="9">
        <v>11</v>
      </c>
      <c r="D25" s="10">
        <f t="shared" si="4"/>
        <v>2142.8560000000002</v>
      </c>
      <c r="E25" s="8">
        <f t="shared" si="5"/>
        <v>1.862023906805834E-4</v>
      </c>
      <c r="F25" s="8">
        <f t="shared" si="6"/>
        <v>0.62657732829277224</v>
      </c>
      <c r="G25" s="10">
        <f t="shared" si="8"/>
        <v>1142.8560000000002</v>
      </c>
      <c r="H25" s="10">
        <f t="shared" si="9"/>
        <v>1000</v>
      </c>
      <c r="I25" s="8">
        <f t="shared" si="0"/>
        <v>8.9139262677124967E-5</v>
      </c>
      <c r="J25" s="8">
        <f t="shared" si="1"/>
        <v>2.9713156889810388E-4</v>
      </c>
      <c r="K25" s="8">
        <f t="shared" si="2"/>
        <v>0.29991016073662291</v>
      </c>
      <c r="L25" s="8">
        <f t="shared" si="7"/>
        <v>0.9997028684311019</v>
      </c>
      <c r="M25" s="7" t="e">
        <f t="shared" si="3"/>
        <v>#NUM!</v>
      </c>
    </row>
    <row r="26" spans="1:13" x14ac:dyDescent="0.25">
      <c r="A26" s="5"/>
      <c r="B26" s="5"/>
      <c r="C26" s="9">
        <v>12</v>
      </c>
      <c r="D26" s="10">
        <f t="shared" si="4"/>
        <v>2142.8560000000002</v>
      </c>
      <c r="E26" s="8">
        <f t="shared" si="5"/>
        <v>9.9307895352580315E-5</v>
      </c>
      <c r="F26" s="8">
        <f t="shared" si="6"/>
        <v>0.6266189266375406</v>
      </c>
      <c r="G26" s="10">
        <f t="shared" si="8"/>
        <v>1142.8560000000002</v>
      </c>
      <c r="H26" s="10">
        <f t="shared" si="9"/>
        <v>1000</v>
      </c>
      <c r="I26" s="8">
        <f t="shared" si="0"/>
        <v>4.7540917908682774E-5</v>
      </c>
      <c r="J26" s="8">
        <f t="shared" si="1"/>
        <v>1.5847009612620326E-4</v>
      </c>
      <c r="K26" s="8">
        <f t="shared" si="2"/>
        <v>0.29995175908139138</v>
      </c>
      <c r="L26" s="8">
        <f t="shared" si="7"/>
        <v>0.99984152990387376</v>
      </c>
      <c r="M26" s="7" t="e">
        <f t="shared" si="3"/>
        <v>#NUM!</v>
      </c>
    </row>
    <row r="27" spans="1:13" x14ac:dyDescent="0.25">
      <c r="A27" s="5"/>
      <c r="B27" s="5"/>
      <c r="C27" s="9">
        <v>13</v>
      </c>
      <c r="D27" s="10">
        <f t="shared" si="4"/>
        <v>2142.8560000000002</v>
      </c>
      <c r="E27" s="8">
        <f t="shared" si="5"/>
        <v>5.2964186138064594E-5</v>
      </c>
      <c r="F27" s="8">
        <f t="shared" si="6"/>
        <v>0.62664111241106379</v>
      </c>
      <c r="G27" s="10">
        <f t="shared" si="8"/>
        <v>1142.8560000000002</v>
      </c>
      <c r="H27" s="10">
        <f t="shared" si="9"/>
        <v>1000</v>
      </c>
      <c r="I27" s="8">
        <f t="shared" si="0"/>
        <v>2.5355144385551607E-5</v>
      </c>
      <c r="J27" s="8">
        <f t="shared" si="1"/>
        <v>8.4517345159174575E-5</v>
      </c>
      <c r="K27" s="8">
        <f t="shared" si="2"/>
        <v>0.29997394485491458</v>
      </c>
      <c r="L27" s="8">
        <f t="shared" si="7"/>
        <v>0.99991548265484087</v>
      </c>
      <c r="M27" s="7" t="e">
        <f t="shared" si="3"/>
        <v>#NUM!</v>
      </c>
    </row>
    <row r="28" spans="1:13" x14ac:dyDescent="0.25">
      <c r="A28" s="5"/>
      <c r="B28" s="5"/>
      <c r="C28" s="9">
        <v>14</v>
      </c>
      <c r="D28" s="10">
        <f t="shared" si="4"/>
        <v>2142.8560000000002</v>
      </c>
      <c r="E28" s="8">
        <f t="shared" si="5"/>
        <v>2.8247552758096652E-5</v>
      </c>
      <c r="F28" s="8">
        <f t="shared" si="6"/>
        <v>0.62665294481808775</v>
      </c>
      <c r="G28" s="10">
        <f t="shared" si="8"/>
        <v>1142.8560000000002</v>
      </c>
      <c r="H28" s="10">
        <f t="shared" si="9"/>
        <v>1000</v>
      </c>
      <c r="I28" s="8">
        <f t="shared" si="0"/>
        <v>1.3522737361677114E-5</v>
      </c>
      <c r="J28" s="8">
        <f t="shared" si="1"/>
        <v>4.50758963827871E-5</v>
      </c>
      <c r="K28" s="8">
        <f t="shared" si="2"/>
        <v>0.29998577726193842</v>
      </c>
      <c r="L28" s="8">
        <f t="shared" si="7"/>
        <v>0.99995492410361719</v>
      </c>
      <c r="M28" s="7" t="e">
        <f t="shared" si="3"/>
        <v>#NUM!</v>
      </c>
    </row>
    <row r="29" spans="1:13" x14ac:dyDescent="0.25">
      <c r="A29" s="5"/>
      <c r="B29" s="5"/>
      <c r="C29" s="9">
        <v>15</v>
      </c>
      <c r="D29" s="10">
        <f t="shared" si="4"/>
        <v>2142.8560000000002</v>
      </c>
      <c r="E29" s="8">
        <f t="shared" si="5"/>
        <v>1.5065354440479114E-5</v>
      </c>
      <c r="F29" s="8">
        <f t="shared" si="6"/>
        <v>0.62665925543222212</v>
      </c>
      <c r="G29" s="10">
        <f t="shared" si="8"/>
        <v>1142.8560000000002</v>
      </c>
      <c r="H29" s="10">
        <f t="shared" si="9"/>
        <v>1000</v>
      </c>
      <c r="I29" s="8">
        <f t="shared" si="0"/>
        <v>7.2121232272335893E-6</v>
      </c>
      <c r="J29" s="8">
        <f t="shared" si="1"/>
        <v>2.4040466851924039E-5</v>
      </c>
      <c r="K29" s="8">
        <f t="shared" si="2"/>
        <v>0.2999920878760729</v>
      </c>
      <c r="L29" s="8">
        <f t="shared" si="7"/>
        <v>0.99997595953314811</v>
      </c>
      <c r="M29" s="7" t="e">
        <f t="shared" si="3"/>
        <v>#NUM!</v>
      </c>
    </row>
    <row r="30" spans="1:13" x14ac:dyDescent="0.25">
      <c r="A30" s="5"/>
      <c r="B30" s="5"/>
      <c r="C30" s="9">
        <v>16</v>
      </c>
      <c r="D30" s="10">
        <f t="shared" si="4"/>
        <v>2142.8560000000002</v>
      </c>
      <c r="E30" s="8">
        <f t="shared" si="5"/>
        <v>8.0348519519875352E-6</v>
      </c>
      <c r="F30" s="8">
        <f t="shared" si="6"/>
        <v>0.62666262109152326</v>
      </c>
      <c r="G30" s="10">
        <f t="shared" si="8"/>
        <v>1142.8560000000002</v>
      </c>
      <c r="H30" s="10">
        <f t="shared" si="9"/>
        <v>1000</v>
      </c>
      <c r="I30" s="8">
        <f t="shared" si="0"/>
        <v>3.8464639261729541E-6</v>
      </c>
      <c r="J30" s="8">
        <f t="shared" si="1"/>
        <v>1.2821576337617882E-5</v>
      </c>
      <c r="K30" s="8">
        <f t="shared" si="2"/>
        <v>0.29999545353537393</v>
      </c>
      <c r="L30" s="8">
        <f t="shared" si="7"/>
        <v>0.99998717842366236</v>
      </c>
      <c r="M30" s="7" t="e">
        <f t="shared" si="3"/>
        <v>#NUM!</v>
      </c>
    </row>
    <row r="31" spans="1:13" x14ac:dyDescent="0.25">
      <c r="A31" s="5"/>
      <c r="B31" s="5"/>
      <c r="C31" s="9">
        <v>17</v>
      </c>
      <c r="D31" s="10">
        <f t="shared" si="4"/>
        <v>2142.8560000000002</v>
      </c>
      <c r="E31" s="8">
        <f t="shared" si="5"/>
        <v>4.2852523746069107E-6</v>
      </c>
      <c r="F31" s="8">
        <f t="shared" si="6"/>
        <v>0.62666441610897949</v>
      </c>
      <c r="G31" s="10">
        <f t="shared" si="8"/>
        <v>1142.8560000000002</v>
      </c>
      <c r="H31" s="10">
        <f t="shared" si="9"/>
        <v>1000</v>
      </c>
      <c r="I31" s="8">
        <f t="shared" si="0"/>
        <v>2.0514464699495992E-6</v>
      </c>
      <c r="J31" s="8">
        <f t="shared" si="1"/>
        <v>6.8381708555799472E-6</v>
      </c>
      <c r="K31" s="8">
        <f t="shared" si="2"/>
        <v>0.29999724855283016</v>
      </c>
      <c r="L31" s="8">
        <f t="shared" si="7"/>
        <v>0.99999316182914444</v>
      </c>
      <c r="M31" s="7" t="e">
        <f t="shared" si="3"/>
        <v>#NUM!</v>
      </c>
    </row>
    <row r="32" spans="1:13" x14ac:dyDescent="0.25">
      <c r="A32" s="5"/>
      <c r="B32" s="5"/>
      <c r="C32" s="9">
        <v>18</v>
      </c>
      <c r="D32" s="10">
        <f t="shared" si="4"/>
        <v>2142.8560000000002</v>
      </c>
      <c r="E32" s="8">
        <f t="shared" si="5"/>
        <v>2.285466866571415E-6</v>
      </c>
      <c r="F32" s="8">
        <f t="shared" si="6"/>
        <v>0.62666537345117601</v>
      </c>
      <c r="G32" s="10">
        <f t="shared" si="8"/>
        <v>1142.8560000000002</v>
      </c>
      <c r="H32" s="10">
        <f t="shared" si="9"/>
        <v>1000</v>
      </c>
      <c r="I32" s="8">
        <f t="shared" si="0"/>
        <v>1.0941042733906147E-6</v>
      </c>
      <c r="J32" s="8">
        <f t="shared" si="1"/>
        <v>3.6470227543636513E-6</v>
      </c>
      <c r="K32" s="8">
        <f t="shared" si="2"/>
        <v>0.29999820589502668</v>
      </c>
      <c r="L32" s="8">
        <f t="shared" si="7"/>
        <v>0.99999635297724565</v>
      </c>
      <c r="M32" s="7" t="e">
        <f t="shared" si="3"/>
        <v>#NUM!</v>
      </c>
    </row>
    <row r="33" spans="1:13" x14ac:dyDescent="0.25">
      <c r="A33" s="5"/>
      <c r="B33" s="5"/>
      <c r="C33" s="9">
        <v>19</v>
      </c>
      <c r="D33" s="10">
        <f t="shared" si="4"/>
        <v>2142.8560000000002</v>
      </c>
      <c r="E33" s="8">
        <f t="shared" si="5"/>
        <v>1.2189150933438091E-6</v>
      </c>
      <c r="F33" s="8">
        <f t="shared" si="6"/>
        <v>0.62666588403344259</v>
      </c>
      <c r="G33" s="10">
        <f t="shared" si="8"/>
        <v>1142.8560000000002</v>
      </c>
      <c r="H33" s="10">
        <f t="shared" si="9"/>
        <v>1000</v>
      </c>
      <c r="I33" s="8">
        <f t="shared" si="0"/>
        <v>5.8352200683111921E-7</v>
      </c>
      <c r="J33" s="8">
        <f t="shared" si="1"/>
        <v>1.945077894623356E-6</v>
      </c>
      <c r="K33" s="8">
        <f t="shared" si="2"/>
        <v>0.29999871647729326</v>
      </c>
      <c r="L33" s="8">
        <f t="shared" si="7"/>
        <v>0.99999805492210536</v>
      </c>
      <c r="M33" s="7" t="e">
        <f t="shared" si="3"/>
        <v>#NUM!</v>
      </c>
    </row>
    <row r="34" spans="1:13" x14ac:dyDescent="0.25">
      <c r="A34" s="5"/>
      <c r="B34" s="5"/>
      <c r="C34" s="9">
        <v>20</v>
      </c>
      <c r="D34" s="10">
        <f t="shared" si="4"/>
        <v>2142.8560000000002</v>
      </c>
      <c r="E34" s="8">
        <f t="shared" si="5"/>
        <v>6.5008774640877995E-7</v>
      </c>
      <c r="F34" s="8">
        <f t="shared" si="6"/>
        <v>0.62666615634385758</v>
      </c>
      <c r="G34" s="10">
        <f t="shared" si="8"/>
        <v>1142.8560000000002</v>
      </c>
      <c r="H34" s="10">
        <f t="shared" si="9"/>
        <v>1000</v>
      </c>
      <c r="I34" s="8">
        <f t="shared" si="0"/>
        <v>3.1121159174437556E-7</v>
      </c>
      <c r="J34" s="8">
        <f t="shared" si="1"/>
        <v>1.0373743930239225E-6</v>
      </c>
      <c r="K34" s="8">
        <f t="shared" si="2"/>
        <v>0.29999898878770836</v>
      </c>
      <c r="L34" s="8">
        <f t="shared" si="7"/>
        <v>0.99999896262560695</v>
      </c>
      <c r="M34" s="7" t="e">
        <f t="shared" si="3"/>
        <v>#NUM!</v>
      </c>
    </row>
  </sheetData>
  <sheetProtection algorithmName="SHA-512" hashValue="4LF2tAsyE98X6FkTfRf0v4gq6jjve63Crptm30eXinCmoBrCp+BUITxXU8sKaCLEZOXkxt/YV4UDr30VzVPHkQ==" saltValue="s6p/CUlm/+b3WLc9ENwyyw==" spinCount="100000" sheet="1" objects="1" scenarios="1"/>
  <mergeCells count="4">
    <mergeCell ref="A15:B15"/>
    <mergeCell ref="A1:B1"/>
    <mergeCell ref="E3:G3"/>
    <mergeCell ref="E2:G2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workbookViewId="0">
      <selection activeCell="G3" sqref="G3"/>
    </sheetView>
  </sheetViews>
  <sheetFormatPr defaultRowHeight="15" x14ac:dyDescent="0.25"/>
  <sheetData>
    <row r="2" spans="2:5" ht="15.75" thickBot="1" x14ac:dyDescent="0.3"/>
    <row r="3" spans="2:5" x14ac:dyDescent="0.25">
      <c r="B3" s="21" t="s">
        <v>32</v>
      </c>
      <c r="C3" s="22"/>
      <c r="D3" s="22"/>
      <c r="E3" s="23"/>
    </row>
    <row r="4" spans="2:5" x14ac:dyDescent="0.25">
      <c r="B4" s="24" t="s">
        <v>33</v>
      </c>
      <c r="C4" s="25" t="s">
        <v>34</v>
      </c>
      <c r="D4" s="25"/>
      <c r="E4" s="26"/>
    </row>
    <row r="5" spans="2:5" ht="15.75" thickBot="1" x14ac:dyDescent="0.3">
      <c r="B5" s="27" t="s">
        <v>35</v>
      </c>
      <c r="C5" s="28">
        <v>2017</v>
      </c>
      <c r="D5" s="29"/>
      <c r="E5" s="30"/>
    </row>
  </sheetData>
  <sheetProtection algorithmName="SHA-512" hashValue="qM1nm1Wx3t6vojzoiK7CL8DHDIQiUVYo72MotQbmeK+DSwR/OnT2MGXWvauQIOtOLR/08SFUvwelRbGHRIdtHA==" saltValue="SWX+d6wIdJ8D3NFLgyyBQQ==" spinCount="100000" sheet="1" objects="1" scenarios="1"/>
  <mergeCells count="1">
    <mergeCell ref="B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SLE_crossflow</vt:lpstr>
      <vt:lpstr>Credits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2017-03-27T03:58:11Z</dcterms:modified>
</cp:coreProperties>
</file>