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7L+d/DyqByp4uqoGN+j3/HpWbotXvqqC4OqLXX/nz4or+exMEd3uIsxcLBAO5thXsK5JaAu1BmDJ0gbH5O1Pbw==" workbookSaltValue="4qgKLTm0no6xZCQTyPCPew==" workbookSpinCount="100000" lockStructure="1"/>
  <bookViews>
    <workbookView xWindow="360" yWindow="300" windowWidth="18735" windowHeight="11700"/>
  </bookViews>
  <sheets>
    <sheet name="Mass-transfer_coefficients" sheetId="1" r:id="rId1"/>
    <sheet name="Equilibrium" sheetId="3" r:id="rId2"/>
    <sheet name="Figures" sheetId="2" r:id="rId3"/>
    <sheet name="Credits" sheetId="4" r:id="rId4"/>
  </sheets>
  <externalReferences>
    <externalReference r:id="rId5"/>
    <externalReference r:id="rId6"/>
    <externalReference r:id="rId7"/>
    <externalReference r:id="rId8"/>
  </externalReferences>
  <definedNames>
    <definedName name="A" localSheetId="3">[1]Absorption_packed!#REF!</definedName>
    <definedName name="A">[2]Absorption_plate!$E$15</definedName>
    <definedName name="A." localSheetId="3">[1]Absorption_packed!#REF!</definedName>
    <definedName name="A.">Equilibrium!$H$3</definedName>
    <definedName name="A.." localSheetId="3">#REF!</definedName>
    <definedName name="A..">#REF!</definedName>
    <definedName name="AA">[3]Equilibrium!$B$23</definedName>
    <definedName name="B" localSheetId="3">#REF!</definedName>
    <definedName name="B">#REF!</definedName>
    <definedName name="B." localSheetId="3">[1]Absorption_packed!#REF!</definedName>
    <definedName name="B.">Equilibrium!$H$4</definedName>
    <definedName name="B.." localSheetId="3">#REF!</definedName>
    <definedName name="B..">#REF!</definedName>
    <definedName name="BB">[3]Equilibrium!$B$24</definedName>
    <definedName name="C." localSheetId="3">[1]Absorption_packed!#REF!</definedName>
    <definedName name="C.">Equilibrium!$H$5</definedName>
    <definedName name="C_" localSheetId="3">#REF!</definedName>
    <definedName name="C_">#REF!</definedName>
    <definedName name="CC">[3]Equilibrium!$B$25</definedName>
    <definedName name="const1" localSheetId="3">#REF!</definedName>
    <definedName name="const1">#REF!</definedName>
    <definedName name="const10" localSheetId="3">#REF!</definedName>
    <definedName name="const10">#REF!</definedName>
    <definedName name="const11" localSheetId="3">#REF!</definedName>
    <definedName name="const11">#REF!</definedName>
    <definedName name="const12" localSheetId="3">#REF!</definedName>
    <definedName name="const12">#REF!</definedName>
    <definedName name="const13" localSheetId="3">#REF!</definedName>
    <definedName name="const13">#REF!</definedName>
    <definedName name="const14" localSheetId="3">#REF!</definedName>
    <definedName name="const14">#REF!</definedName>
    <definedName name="const15" localSheetId="3">#REF!</definedName>
    <definedName name="const15">#REF!</definedName>
    <definedName name="const16" localSheetId="3">#REF!</definedName>
    <definedName name="const16">#REF!</definedName>
    <definedName name="const17" localSheetId="3">#REF!</definedName>
    <definedName name="const17">#REF!</definedName>
    <definedName name="const18" localSheetId="3">#REF!</definedName>
    <definedName name="const18">#REF!</definedName>
    <definedName name="const19" localSheetId="3">#REF!</definedName>
    <definedName name="const19">#REF!</definedName>
    <definedName name="const2" localSheetId="3">#REF!</definedName>
    <definedName name="const2">#REF!</definedName>
    <definedName name="const20" localSheetId="3">#REF!</definedName>
    <definedName name="const20">#REF!</definedName>
    <definedName name="const3" localSheetId="3">#REF!</definedName>
    <definedName name="const3">#REF!</definedName>
    <definedName name="const4" localSheetId="3">#REF!</definedName>
    <definedName name="const4">#REF!</definedName>
    <definedName name="const5" localSheetId="3">#REF!</definedName>
    <definedName name="const5">#REF!</definedName>
    <definedName name="const6" localSheetId="3">#REF!</definedName>
    <definedName name="const6">#REF!</definedName>
    <definedName name="const7" localSheetId="3">#REF!</definedName>
    <definedName name="const7">#REF!</definedName>
    <definedName name="const8" localSheetId="3">#REF!</definedName>
    <definedName name="const8">#REF!</definedName>
    <definedName name="const9" localSheetId="3">#REF!</definedName>
    <definedName name="const9">#REF!</definedName>
    <definedName name="Cpl1.">[3]Rectification!#REF!</definedName>
    <definedName name="Cpl2.">[3]Rectification!#REF!</definedName>
    <definedName name="Cplm">[3]Rectification!#REF!</definedName>
    <definedName name="D." localSheetId="3">[1]Absorption_packed!#REF!</definedName>
    <definedName name="D.">[2]Absorption_plate!#REF!</definedName>
    <definedName name="DD">[3]Equilibrium!$B$26</definedName>
    <definedName name="dm">#REF!</definedName>
    <definedName name="dV">#REF!</definedName>
    <definedName name="fv">[3]Rectification!#REF!</definedName>
    <definedName name="HG">[1]Absorption_packed!$F$38</definedName>
    <definedName name="HL">[1]Absorption_packed!$F$40</definedName>
    <definedName name="hlv1.">[3]Rectification!#REF!</definedName>
    <definedName name="hlv2.">[3]Rectification!#REF!</definedName>
    <definedName name="hlvm">[3]Rectification!#REF!</definedName>
    <definedName name="HOG">[1]Absorption_packed!$F$39</definedName>
    <definedName name="HOL">[1]Absorption_packed!$F$41</definedName>
    <definedName name="k_x" localSheetId="3">[1]Absorption_packed!#REF!</definedName>
    <definedName name="k_x">'Mass-transfer_coefficients'!$B$7</definedName>
    <definedName name="K_x.">'Mass-transfer_coefficients'!$H$31</definedName>
    <definedName name="k_x.a">[1]Absorption_packed!$E$7</definedName>
    <definedName name="K_x.a.">[1]Absorption_packed!$M$35</definedName>
    <definedName name="k_y" localSheetId="3">[1]Absorption_packed!#REF!</definedName>
    <definedName name="k_y">'Mass-transfer_coefficients'!$B$6</definedName>
    <definedName name="K_y." localSheetId="3">[1]Absorption_packed!#REF!</definedName>
    <definedName name="K_y.">'Mass-transfer_coefficients'!$B$31</definedName>
    <definedName name="k_y.a">[1]Absorption_packed!$E$6</definedName>
    <definedName name="K_y.a.">[1]Absorption_packed!$I$35</definedName>
    <definedName name="kx">'Mass-transfer_coefficients'!$H$18</definedName>
    <definedName name="Kx.">'Mass-transfer_coefficients'!$H$30</definedName>
    <definedName name="ky" localSheetId="3">[1]Absorption_packed!#REF!</definedName>
    <definedName name="ky">'Mass-transfer_coefficients'!$B$18</definedName>
    <definedName name="Ky." localSheetId="3">[1]Absorption_packed!#REF!</definedName>
    <definedName name="Ky.">'Mass-transfer_coefficients'!$B$30</definedName>
    <definedName name="L." localSheetId="3">[1]Absorption_packed!$B$6</definedName>
    <definedName name="L.">[2]Absorption_plate!#REF!</definedName>
    <definedName name="L_" localSheetId="3">[1]Absorption_packed!#REF!</definedName>
    <definedName name="L_">[2]Absorption_plate!#REF!</definedName>
    <definedName name="L_V" localSheetId="3">[1]Absorption_packed!#REF!</definedName>
    <definedName name="L_V">[2]Absorption_plate!#REF!</definedName>
    <definedName name="LA" localSheetId="3">#REF!</definedName>
    <definedName name="LA">#REF!</definedName>
    <definedName name="Lm">[1]Absorption_packed!$I$17</definedName>
    <definedName name="Ln" localSheetId="3">[1]Absorption_packed!#REF!</definedName>
    <definedName name="Ln">[2]Absorption_plate!$B$11</definedName>
    <definedName name="Ln." localSheetId="3">#REF!</definedName>
    <definedName name="Ln.">#REF!</definedName>
    <definedName name="Lo" localSheetId="3">[1]Absorption_packed!#REF!</definedName>
    <definedName name="Lo">[2]Absorption_plate!$B$2</definedName>
    <definedName name="Lo." localSheetId="3">#REF!</definedName>
    <definedName name="Lo.">#REF!</definedName>
    <definedName name="m" localSheetId="3">[1]Absorption_packed!$B$12</definedName>
    <definedName name="m">'Mass-transfer_coefficients'!#REF!</definedName>
    <definedName name="m.">'Mass-transfer_coefficients'!$B$23</definedName>
    <definedName name="m..">'Mass-transfer_coefficients'!$H$23</definedName>
    <definedName name="m_.">'Mass-transfer_coefficients'!#REF!</definedName>
    <definedName name="m_cal">#REF!</definedName>
    <definedName name="m_empty">[4]Dados!#REF!</definedName>
    <definedName name="m_pic">#REF!</definedName>
    <definedName name="m_prov">#REF!</definedName>
    <definedName name="m1_">#REF!</definedName>
    <definedName name="MM1.">#REF!</definedName>
    <definedName name="MM2.">#REF!</definedName>
    <definedName name="mo">[4]Dados!#REF!</definedName>
    <definedName name="Nd" localSheetId="3">#REF!</definedName>
    <definedName name="Nd">#REF!</definedName>
    <definedName name="NG">[1]Absorption_packed!$I$38</definedName>
    <definedName name="NL">[1]Absorption_packed!$I$40</definedName>
    <definedName name="NM" localSheetId="3">#REF!</definedName>
    <definedName name="NM">#REF!</definedName>
    <definedName name="Nn" localSheetId="3">#REF!</definedName>
    <definedName name="Nn">#REF!</definedName>
    <definedName name="Nn_1" localSheetId="3">#REF!</definedName>
    <definedName name="Nn_1">#REF!</definedName>
    <definedName name="No" localSheetId="3">#REF!</definedName>
    <definedName name="No">#REF!</definedName>
    <definedName name="NOG">[1]Absorption_packed!$I$39</definedName>
    <definedName name="NOL">[1]Absorption_packed!$I$41</definedName>
    <definedName name="q">[3]Rectification!$B$4</definedName>
    <definedName name="R.">[3]Rectification!$B$11</definedName>
    <definedName name="rho_1">#REF!</definedName>
    <definedName name="rho_2">#REF!</definedName>
    <definedName name="S">[1]Absorption_packed!$E$2</definedName>
    <definedName name="slope_n" localSheetId="3">#REF!</definedName>
    <definedName name="slope_n">#REF!</definedName>
    <definedName name="solver_adj" localSheetId="0" hidden="1">Equilibrium!$H$3:$H$5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Equilibrium!$E$12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Td">[3]Rectification!#REF!</definedName>
    <definedName name="Tf">[3]Rectification!#REF!</definedName>
    <definedName name="Tn">[3]Rectification!#REF!</definedName>
    <definedName name="Tw">[3]Rectification!#REF!</definedName>
    <definedName name="V" localSheetId="3">[1]Absorption_packed!#REF!</definedName>
    <definedName name="V">[2]Absorption_plate!#REF!</definedName>
    <definedName name="V." localSheetId="3">[1]Absorption_packed!$B$2</definedName>
    <definedName name="V.">[2]Absorption_plate!#REF!</definedName>
    <definedName name="V1." localSheetId="3">#REF!</definedName>
    <definedName name="V1.">#REF!</definedName>
    <definedName name="V1_" localSheetId="3">#REF!</definedName>
    <definedName name="V1_">#REF!</definedName>
    <definedName name="Vm">[1]Absorption_packed!$I$14</definedName>
    <definedName name="Vn_1" localSheetId="3">[1]Absorption_packed!#REF!</definedName>
    <definedName name="Vn_1">[2]Absorption_plate!$B$4</definedName>
    <definedName name="Vn_1." localSheetId="3">#REF!</definedName>
    <definedName name="Vn_1.">#REF!</definedName>
    <definedName name="x1.">[1]Absorption_packed!$B$9</definedName>
    <definedName name="x1_.">[1]Absorption_packed!$I$8</definedName>
    <definedName name="x2.">[1]Absorption_packed!$B$7</definedName>
    <definedName name="x2_.">[1]Absorption_packed!$I$9</definedName>
    <definedName name="xa">'Mass-transfer_coefficients'!#REF!</definedName>
    <definedName name="xa.">'Mass-transfer_coefficients'!$H$22</definedName>
    <definedName name="xai">'Mass-transfer_coefficients'!$F$7</definedName>
    <definedName name="xai1.">[1]Absorption_packed!$E$13</definedName>
    <definedName name="xai2.">[1]Absorption_packed!$E$16</definedName>
    <definedName name="xaL" localSheetId="3">[1]Absorption_packed!#REF!</definedName>
    <definedName name="xaL">'Mass-transfer_coefficients'!$B$5</definedName>
    <definedName name="xaM" localSheetId="3">#REF!</definedName>
    <definedName name="xaM">#REF!</definedName>
    <definedName name="xan" localSheetId="3">#REF!</definedName>
    <definedName name="xan">#REF!</definedName>
    <definedName name="xao" localSheetId="3">#REF!</definedName>
    <definedName name="xao">#REF!</definedName>
    <definedName name="xco" localSheetId="3">#REF!</definedName>
    <definedName name="xco">#REF!</definedName>
    <definedName name="xd">[3]Rectification!$B$13</definedName>
    <definedName name="xf">[3]Rectification!$B$12</definedName>
    <definedName name="xn" localSheetId="3">[1]Absorption_packed!#REF!</definedName>
    <definedName name="xn">[2]Absorption_plate!$B$12</definedName>
    <definedName name="xo" localSheetId="3">[1]Absorption_packed!#REF!</definedName>
    <definedName name="xo">[2]Absorption_plate!$B$3</definedName>
    <definedName name="xw">[3]Rectification!$B$14</definedName>
    <definedName name="y1.">[1]Absorption_packed!$B$3</definedName>
    <definedName name="y1_" localSheetId="3">[1]Absorption_packed!#REF!</definedName>
    <definedName name="y1_">[2]Absorption_plate!$B$10</definedName>
    <definedName name="y1_." localSheetId="3">[1]Absorption_packed!$I$6</definedName>
    <definedName name="y1_.">'Mass-transfer_coefficients'!#REF!</definedName>
    <definedName name="y2.">[1]Absorption_packed!$B$4</definedName>
    <definedName name="y2_.">[1]Absorption_packed!$I$7</definedName>
    <definedName name="ya">'Mass-transfer_coefficients'!#REF!</definedName>
    <definedName name="ya.">'Mass-transfer_coefficients'!$B$22</definedName>
    <definedName name="ya1." localSheetId="3">#REF!</definedName>
    <definedName name="ya1.">#REF!</definedName>
    <definedName name="ya1_" localSheetId="3">#REF!</definedName>
    <definedName name="ya1_">#REF!</definedName>
    <definedName name="ya10." localSheetId="3">#REF!</definedName>
    <definedName name="ya10.">#REF!</definedName>
    <definedName name="ya2." localSheetId="3">#REF!</definedName>
    <definedName name="ya2.">#REF!</definedName>
    <definedName name="ya3." localSheetId="3">#REF!</definedName>
    <definedName name="ya3.">#REF!</definedName>
    <definedName name="ya4." localSheetId="3">#REF!</definedName>
    <definedName name="ya4.">#REF!</definedName>
    <definedName name="ya5." localSheetId="3">#REF!</definedName>
    <definedName name="ya5.">#REF!</definedName>
    <definedName name="ya6." localSheetId="3">#REF!</definedName>
    <definedName name="ya6.">#REF!</definedName>
    <definedName name="ya7." localSheetId="3">#REF!</definedName>
    <definedName name="ya7.">#REF!</definedName>
    <definedName name="ya8." localSheetId="3">#REF!</definedName>
    <definedName name="ya8.">#REF!</definedName>
    <definedName name="ya9." localSheetId="3">#REF!</definedName>
    <definedName name="ya9.">#REF!</definedName>
    <definedName name="yad" localSheetId="3">#REF!</definedName>
    <definedName name="yad">#REF!</definedName>
    <definedName name="yaG">'Mass-transfer_coefficients'!$B$4</definedName>
    <definedName name="yai">'Mass-transfer_coefficients'!$F$6</definedName>
    <definedName name="yai1.">[1]Absorption_packed!$E$14</definedName>
    <definedName name="yai2.">[1]Absorption_packed!$E$17</definedName>
    <definedName name="yaM" localSheetId="3">#REF!</definedName>
    <definedName name="yaM">#REF!</definedName>
    <definedName name="yan" localSheetId="3">#REF!</definedName>
    <definedName name="yan">#REF!</definedName>
    <definedName name="yan_1" localSheetId="3">#REF!</definedName>
    <definedName name="yan_1">#REF!</definedName>
    <definedName name="yao" localSheetId="3">#REF!</definedName>
    <definedName name="yao">#REF!</definedName>
    <definedName name="ycn_1" localSheetId="3">#REF!</definedName>
    <definedName name="ycn_1">#REF!</definedName>
    <definedName name="yco" localSheetId="3">#REF!</definedName>
    <definedName name="yco">#REF!</definedName>
    <definedName name="yn_1" localSheetId="3">[1]Absorption_packed!#REF!</definedName>
    <definedName name="yn_1">[2]Absorption_plate!$B$5</definedName>
    <definedName name="yw">[3]Rectification!#REF!</definedName>
  </definedNames>
  <calcPr calcId="171027"/>
</workbook>
</file>

<file path=xl/calcChain.xml><?xml version="1.0" encoding="utf-8"?>
<calcChain xmlns="http://schemas.openxmlformats.org/spreadsheetml/2006/main">
  <c r="D11" i="3" l="1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E12" i="3" l="1"/>
  <c r="H22" i="1"/>
  <c r="H24" i="1" s="1"/>
  <c r="G11" i="1"/>
  <c r="B22" i="1"/>
  <c r="B24" i="1" s="1"/>
  <c r="H11" i="1" l="1"/>
  <c r="I11" i="1" l="1"/>
  <c r="J11" i="1" l="1"/>
  <c r="E12" i="1" s="1"/>
  <c r="F12" i="1"/>
  <c r="G12" i="1" l="1"/>
  <c r="H12" i="1" s="1"/>
  <c r="I12" i="1" s="1"/>
  <c r="F13" i="1" s="1"/>
  <c r="H18" i="1" s="1"/>
  <c r="J12" i="1" l="1"/>
  <c r="E13" i="1" s="1"/>
  <c r="G13" i="1" l="1"/>
  <c r="H13" i="1" s="1"/>
  <c r="I13" i="1" s="1"/>
  <c r="F7" i="1" s="1"/>
  <c r="B11" i="1" s="1"/>
  <c r="B18" i="1"/>
  <c r="J13" i="1" l="1"/>
  <c r="F6" i="1" s="1"/>
  <c r="B10" i="1" s="1"/>
  <c r="H27" i="1" l="1"/>
  <c r="B26" i="1"/>
  <c r="H23" i="1" l="1"/>
  <c r="H26" i="1" s="1"/>
  <c r="B23" i="1" l="1"/>
  <c r="B27" i="1" s="1"/>
  <c r="H28" i="1" l="1"/>
  <c r="H30" i="1" s="1"/>
  <c r="H31" i="1" s="1"/>
  <c r="B13" i="1" s="1"/>
  <c r="B28" i="1" l="1"/>
  <c r="E26" i="1" l="1"/>
  <c r="K27" i="1"/>
  <c r="K26" i="1"/>
  <c r="E27" i="1"/>
  <c r="B30" i="1"/>
  <c r="B31" i="1" l="1"/>
  <c r="B12" i="1" s="1"/>
</calcChain>
</file>

<file path=xl/sharedStrings.xml><?xml version="1.0" encoding="utf-8"?>
<sst xmlns="http://schemas.openxmlformats.org/spreadsheetml/2006/main" count="88" uniqueCount="65">
  <si>
    <t>xa</t>
  </si>
  <si>
    <t>ya</t>
  </si>
  <si>
    <t>xaL</t>
  </si>
  <si>
    <t>yaG</t>
  </si>
  <si>
    <t>T</t>
  </si>
  <si>
    <t>P</t>
  </si>
  <si>
    <t>K</t>
  </si>
  <si>
    <t>kPa</t>
  </si>
  <si>
    <t>ky</t>
  </si>
  <si>
    <t>kx</t>
  </si>
  <si>
    <t>Interphase Mass-Transfer</t>
  </si>
  <si>
    <t>yai</t>
  </si>
  <si>
    <t>xai</t>
  </si>
  <si>
    <t>ya'</t>
  </si>
  <si>
    <t>E</t>
  </si>
  <si>
    <t>SE</t>
  </si>
  <si>
    <t>A.</t>
  </si>
  <si>
    <t>B.</t>
  </si>
  <si>
    <t>C.</t>
  </si>
  <si>
    <t>mol/s.m²</t>
  </si>
  <si>
    <t>Initial Data:</t>
  </si>
  <si>
    <t>Equilibrium Curve:</t>
  </si>
  <si>
    <t>Coefficients:</t>
  </si>
  <si>
    <t>(1-ya)iM</t>
  </si>
  <si>
    <t>(1-xa)iM</t>
  </si>
  <si>
    <t>slope</t>
  </si>
  <si>
    <t>k'y</t>
  </si>
  <si>
    <t>k'x</t>
  </si>
  <si>
    <t>y(0)</t>
  </si>
  <si>
    <t>Overall mass-transfer coefficients:</t>
  </si>
  <si>
    <t>m.</t>
  </si>
  <si>
    <t>ya.</t>
  </si>
  <si>
    <t>1/Ky</t>
  </si>
  <si>
    <t>1/m.ky</t>
  </si>
  <si>
    <t>1/kx</t>
  </si>
  <si>
    <t>K'y.</t>
  </si>
  <si>
    <t>Ky.</t>
  </si>
  <si>
    <t>%</t>
  </si>
  <si>
    <t>Ry</t>
  </si>
  <si>
    <t>Rx</t>
  </si>
  <si>
    <t>Percent Resistance:</t>
  </si>
  <si>
    <t>&lt;&lt;&lt;</t>
  </si>
  <si>
    <t>Iterations:</t>
  </si>
  <si>
    <t>(1-ya)*M</t>
  </si>
  <si>
    <t>xa.</t>
  </si>
  <si>
    <t>(1-xa)*M</t>
  </si>
  <si>
    <t>Kx.</t>
  </si>
  <si>
    <t>K'x.</t>
  </si>
  <si>
    <t>1/Kx</t>
  </si>
  <si>
    <t>1/ky</t>
  </si>
  <si>
    <t>m/kx</t>
  </si>
  <si>
    <t>m..</t>
  </si>
  <si>
    <t>Na" (ky)</t>
  </si>
  <si>
    <t>Na" (kx)</t>
  </si>
  <si>
    <t>Na" (Kx)</t>
  </si>
  <si>
    <t>Na" (Ky)</t>
  </si>
  <si>
    <t>mol/s.m².mf</t>
  </si>
  <si>
    <t>Local mass-transfer coefficients:</t>
  </si>
  <si>
    <t>GAS PHASE</t>
  </si>
  <si>
    <t>LIQUID PHASE</t>
  </si>
  <si>
    <t>Molar fluxes: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</si>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</sst>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2" fillId="0" borderId="0" xfId="0" applyFont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/>
    <xf numFmtId="2" fontId="0" fillId="0" borderId="1" xfId="0" applyNumberForma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11" fontId="0" fillId="5" borderId="1" xfId="0" applyNumberFormat="1" applyFill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0" fillId="0" borderId="0" xfId="0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ya</c:v>
          </c:tx>
          <c:spPr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marker>
            <c:spPr>
              <a:solidFill>
                <a:schemeClr val="accent2"/>
              </a:solidFill>
              <a:ln w="25400" cap="flat" cmpd="sng" algn="ctr">
                <a:solidFill>
                  <a:schemeClr val="accent2">
                    <a:shade val="50000"/>
                  </a:schemeClr>
                </a:solidFill>
                <a:prstDash val="solid"/>
              </a:ln>
              <a:effectLst/>
            </c:spPr>
          </c:marker>
          <c:xVal>
            <c:numRef>
              <c:f>Equilibrium!$B$4:$B$11</c:f>
              <c:numCache>
                <c:formatCode>0.00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xVal>
          <c:yVal>
            <c:numRef>
              <c:f>Equilibrium!$C$4:$C$11</c:f>
              <c:numCache>
                <c:formatCode>0.000</c:formatCode>
                <c:ptCount val="8"/>
                <c:pt idx="0">
                  <c:v>0</c:v>
                </c:pt>
                <c:pt idx="1">
                  <c:v>2.1999999999999999E-2</c:v>
                </c:pt>
                <c:pt idx="2">
                  <c:v>5.1999999999999998E-2</c:v>
                </c:pt>
                <c:pt idx="3">
                  <c:v>8.6999999999999994E-2</c:v>
                </c:pt>
                <c:pt idx="4">
                  <c:v>0.13100000000000001</c:v>
                </c:pt>
                <c:pt idx="5">
                  <c:v>0.187</c:v>
                </c:pt>
                <c:pt idx="6">
                  <c:v>0.26500000000000001</c:v>
                </c:pt>
                <c:pt idx="7">
                  <c:v>0.38500000000000001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4-445F-95DA-700882B34A4F}"/>
            </c:ext>
          </c:extLst>
        </c:ser>
        <c:ser>
          <c:idx val="1"/>
          <c:order val="1"/>
          <c:tx>
            <c:v>ya'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Equilibrium!$B$4:$B$11</c:f>
              <c:numCache>
                <c:formatCode>0.00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xVal>
          <c:yVal>
            <c:numRef>
              <c:f>Equilibrium!$D$4:$D$11</c:f>
              <c:numCache>
                <c:formatCode>General</c:formatCode>
                <c:ptCount val="8"/>
                <c:pt idx="0">
                  <c:v>0</c:v>
                </c:pt>
                <c:pt idx="1">
                  <c:v>1.9525000000000001E-2</c:v>
                </c:pt>
                <c:pt idx="2">
                  <c:v>4.8100000000000004E-2</c:v>
                </c:pt>
                <c:pt idx="3">
                  <c:v>8.5724999999999996E-2</c:v>
                </c:pt>
                <c:pt idx="4">
                  <c:v>0.13240000000000002</c:v>
                </c:pt>
                <c:pt idx="5">
                  <c:v>0.18812499999999999</c:v>
                </c:pt>
                <c:pt idx="6">
                  <c:v>0.25290000000000001</c:v>
                </c:pt>
                <c:pt idx="7">
                  <c:v>0.32672499999999999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A4-445F-95DA-700882B34A4F}"/>
            </c:ext>
          </c:extLst>
        </c:ser>
        <c:ser>
          <c:idx val="2"/>
          <c:order val="2"/>
          <c:tx>
            <c:v>op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('Mass-transfer_coefficients'!$B$5,'Mass-transfer_coefficients'!$F$7)</c:f>
              <c:numCache>
                <c:formatCode>0.000</c:formatCode>
                <c:ptCount val="2"/>
                <c:pt idx="0" formatCode="General">
                  <c:v>0.1</c:v>
                </c:pt>
                <c:pt idx="1">
                  <c:v>0.25750335217675208</c:v>
                </c:pt>
              </c:numCache>
            </c:numRef>
          </c:xVal>
          <c:yVal>
            <c:numRef>
              <c:f>('Mass-transfer_coefficients'!$B$4,'Mass-transfer_coefficients'!$F$6)</c:f>
              <c:numCache>
                <c:formatCode>0.000</c:formatCode>
                <c:ptCount val="2"/>
                <c:pt idx="0" formatCode="General">
                  <c:v>0.38</c:v>
                </c:pt>
                <c:pt idx="1">
                  <c:v>0.19726844290492418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A4-445F-95DA-700882B3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6672"/>
        <c:axId val="164811136"/>
      </c:scatterChart>
      <c:valAx>
        <c:axId val="164796672"/>
        <c:scaling>
          <c:orientation val="minMax"/>
          <c:max val="0.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4811136"/>
        <c:crosses val="autoZero"/>
        <c:crossBetween val="midCat"/>
      </c:valAx>
      <c:valAx>
        <c:axId val="164811136"/>
        <c:scaling>
          <c:orientation val="minMax"/>
          <c:max val="0.5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4796672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47" footer="0.3149606200000024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9524</xdr:rowOff>
    </xdr:from>
    <xdr:to>
      <xdr:col>18</xdr:col>
      <xdr:colOff>504826</xdr:colOff>
      <xdr:row>20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6</xdr:col>
      <xdr:colOff>606121</xdr:colOff>
      <xdr:row>12</xdr:row>
      <xdr:rowOff>38100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1" y="381000"/>
          <a:ext cx="3654120" cy="19431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14</xdr:col>
      <xdr:colOff>595598</xdr:colOff>
      <xdr:row>16</xdr:row>
      <xdr:rowOff>19050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9C33CD55-4347-4AC6-9941-9BF76AD23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-5000" contrast="10000"/>
        </a:blip>
        <a:srcRect/>
        <a:stretch>
          <a:fillRect/>
        </a:stretch>
      </xdr:blipFill>
      <xdr:spPr bwMode="auto">
        <a:xfrm>
          <a:off x="4876800" y="381000"/>
          <a:ext cx="4253198" cy="268605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late_tow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istillation_rectification_ethanol+wa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ex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Credits"/>
    </sheetNames>
    <sheetDataSet>
      <sheetData sheetId="0">
        <row r="2">
          <cell r="B2">
            <v>13.65</v>
          </cell>
          <cell r="E2">
            <v>0.186</v>
          </cell>
        </row>
        <row r="3">
          <cell r="B3">
            <v>2.5999999999999999E-2</v>
          </cell>
        </row>
        <row r="4">
          <cell r="B4">
            <v>5.0000000000000001E-3</v>
          </cell>
        </row>
        <row r="6">
          <cell r="B6">
            <v>45.36</v>
          </cell>
          <cell r="E6">
            <v>3.78E-2</v>
          </cell>
          <cell r="I6">
            <v>7.6834951865493353E-3</v>
          </cell>
        </row>
        <row r="7">
          <cell r="B7">
            <v>0</v>
          </cell>
          <cell r="E7">
            <v>6.1600000000000002E-2</v>
          </cell>
          <cell r="I7">
            <v>0</v>
          </cell>
        </row>
        <row r="8">
          <cell r="I8">
            <v>2.1922428330522766E-2</v>
          </cell>
        </row>
        <row r="9">
          <cell r="B9">
            <v>6.4784950982709408E-3</v>
          </cell>
          <cell r="I9">
            <v>4.2158516020236094E-3</v>
          </cell>
        </row>
        <row r="12">
          <cell r="B12">
            <v>1.1859999999999999</v>
          </cell>
        </row>
        <row r="13">
          <cell r="E13">
            <v>1.3025813864830092E-2</v>
          </cell>
        </row>
        <row r="14">
          <cell r="E14">
            <v>1.5448615243688488E-2</v>
          </cell>
          <cell r="I14">
            <v>13.866483340728283</v>
          </cell>
        </row>
        <row r="16">
          <cell r="E16">
            <v>1.7785486004492799E-3</v>
          </cell>
        </row>
        <row r="17">
          <cell r="E17">
            <v>2.109358640132846E-3</v>
          </cell>
          <cell r="I17">
            <v>45.507890375904161</v>
          </cell>
        </row>
        <row r="35">
          <cell r="I35">
            <v>2.1861368603608301E-2</v>
          </cell>
          <cell r="M35">
            <v>2.5997458674831039E-2</v>
          </cell>
        </row>
        <row r="38">
          <cell r="F38">
            <v>0.54784674972692704</v>
          </cell>
          <cell r="I38">
            <v>3.5614438784565592</v>
          </cell>
        </row>
        <row r="39">
          <cell r="F39">
            <v>0.94726947407399786</v>
          </cell>
          <cell r="I39">
            <v>2.0354692945854045</v>
          </cell>
        </row>
        <row r="40">
          <cell r="F40">
            <v>1.1032921955709205</v>
          </cell>
          <cell r="I40">
            <v>1.7667856687479422</v>
          </cell>
        </row>
        <row r="41">
          <cell r="F41">
            <v>2.6142093385829916</v>
          </cell>
          <cell r="I41">
            <v>0.75288580543855388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late"/>
      <sheetName val="Credits"/>
    </sheetNames>
    <sheetDataSet>
      <sheetData sheetId="0">
        <row r="2">
          <cell r="B2">
            <v>90</v>
          </cell>
        </row>
        <row r="3">
          <cell r="B3">
            <v>0</v>
          </cell>
        </row>
        <row r="4">
          <cell r="B4">
            <v>20</v>
          </cell>
        </row>
        <row r="5">
          <cell r="B5">
            <v>0.01</v>
          </cell>
        </row>
        <row r="10">
          <cell r="B10">
            <v>1.0090817356205855E-3</v>
          </cell>
        </row>
        <row r="11">
          <cell r="B11">
            <v>90.18</v>
          </cell>
        </row>
        <row r="12">
          <cell r="B12">
            <v>1.9960079840319364E-3</v>
          </cell>
        </row>
        <row r="15">
          <cell r="E15">
            <v>1.7786561264822136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tification"/>
      <sheetName val="Equilibrium"/>
      <sheetName val="Figures"/>
      <sheetName val="Credits"/>
    </sheetNames>
    <sheetDataSet>
      <sheetData sheetId="0">
        <row r="4">
          <cell r="B4">
            <v>1.2</v>
          </cell>
        </row>
        <row r="11">
          <cell r="B11">
            <v>1</v>
          </cell>
        </row>
        <row r="12">
          <cell r="B12">
            <v>0.1</v>
          </cell>
        </row>
        <row r="13">
          <cell r="B13">
            <v>0.77</v>
          </cell>
        </row>
        <row r="14">
          <cell r="B14">
            <v>0.02</v>
          </cell>
        </row>
      </sheetData>
      <sheetData sheetId="1">
        <row r="23">
          <cell r="B23">
            <v>9.4913065912859604</v>
          </cell>
        </row>
        <row r="24">
          <cell r="B24">
            <v>-6.377711917150374</v>
          </cell>
        </row>
        <row r="25">
          <cell r="B25">
            <v>2.2578591936553365</v>
          </cell>
        </row>
        <row r="26">
          <cell r="B26">
            <v>-0.88479312481017458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o"/>
      <sheetName val="Dados"/>
    </sheetNames>
    <sheetDataSet>
      <sheetData sheetId="0" refreshError="1"/>
      <sheetData sheetId="1">
        <row r="8">
          <cell r="C8">
            <v>25.7333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tabSelected="1" zoomScaleNormal="100" workbookViewId="0">
      <selection activeCell="I3" sqref="I3"/>
    </sheetView>
  </sheetViews>
  <sheetFormatPr defaultRowHeight="15" x14ac:dyDescent="0.25"/>
  <cols>
    <col min="8" max="8" width="9.140625" customWidth="1"/>
  </cols>
  <sheetData>
    <row r="1" spans="1:10" x14ac:dyDescent="0.25">
      <c r="A1" s="24" t="s">
        <v>20</v>
      </c>
      <c r="B1" s="24"/>
    </row>
    <row r="2" spans="1:10" x14ac:dyDescent="0.25">
      <c r="A2" s="2" t="s">
        <v>4</v>
      </c>
      <c r="B2" s="19">
        <v>298</v>
      </c>
      <c r="C2" t="s">
        <v>6</v>
      </c>
      <c r="E2" s="23" t="s">
        <v>10</v>
      </c>
      <c r="F2" s="23"/>
      <c r="G2" s="23"/>
    </row>
    <row r="3" spans="1:10" x14ac:dyDescent="0.25">
      <c r="A3" s="2" t="s">
        <v>5</v>
      </c>
      <c r="B3" s="19">
        <v>101.3</v>
      </c>
      <c r="C3" t="s">
        <v>7</v>
      </c>
    </row>
    <row r="4" spans="1:10" x14ac:dyDescent="0.25">
      <c r="A4" s="2" t="s">
        <v>3</v>
      </c>
      <c r="B4" s="19">
        <v>0.38</v>
      </c>
    </row>
    <row r="5" spans="1:10" x14ac:dyDescent="0.25">
      <c r="A5" s="2" t="s">
        <v>2</v>
      </c>
      <c r="B5" s="19">
        <v>0.1</v>
      </c>
    </row>
    <row r="6" spans="1:10" x14ac:dyDescent="0.25">
      <c r="A6" s="2" t="s">
        <v>26</v>
      </c>
      <c r="B6" s="19">
        <v>1.4650000000000001</v>
      </c>
      <c r="C6" t="s">
        <v>56</v>
      </c>
      <c r="E6" s="1" t="s">
        <v>11</v>
      </c>
      <c r="F6" s="4">
        <f>J13</f>
        <v>0.19726844290492418</v>
      </c>
    </row>
    <row r="7" spans="1:10" x14ac:dyDescent="0.25">
      <c r="A7" s="2" t="s">
        <v>27</v>
      </c>
      <c r="B7" s="19">
        <v>1.9670000000000001</v>
      </c>
      <c r="C7" t="s">
        <v>56</v>
      </c>
      <c r="E7" s="1" t="s">
        <v>12</v>
      </c>
      <c r="F7" s="4">
        <f>I13</f>
        <v>0.25750335217675208</v>
      </c>
    </row>
    <row r="9" spans="1:10" x14ac:dyDescent="0.25">
      <c r="A9" s="25" t="s">
        <v>60</v>
      </c>
      <c r="B9" s="25"/>
      <c r="E9" s="6" t="s">
        <v>42</v>
      </c>
    </row>
    <row r="10" spans="1:10" x14ac:dyDescent="0.25">
      <c r="A10" s="1" t="s">
        <v>52</v>
      </c>
      <c r="B10" s="4">
        <f>ky*(yaG-yai)</f>
        <v>0.37837632351570988</v>
      </c>
      <c r="C10" t="s">
        <v>19</v>
      </c>
      <c r="E10" s="16" t="s">
        <v>23</v>
      </c>
      <c r="F10" s="16" t="s">
        <v>24</v>
      </c>
      <c r="G10" s="16" t="s">
        <v>25</v>
      </c>
      <c r="H10" s="16" t="s">
        <v>28</v>
      </c>
      <c r="I10" s="16" t="s">
        <v>12</v>
      </c>
      <c r="J10" s="16" t="s">
        <v>11</v>
      </c>
    </row>
    <row r="11" spans="1:10" x14ac:dyDescent="0.25">
      <c r="A11" s="1" t="s">
        <v>53</v>
      </c>
      <c r="B11" s="4">
        <f>kx*(xai-xaL)</f>
        <v>0.37837632351570966</v>
      </c>
      <c r="C11" t="s">
        <v>19</v>
      </c>
      <c r="E11" s="3">
        <v>1</v>
      </c>
      <c r="F11" s="3">
        <v>1</v>
      </c>
      <c r="G11" s="3">
        <f>-((k_x/F11)/(k_y/E11))</f>
        <v>-1.3426621160409555</v>
      </c>
      <c r="H11" s="3">
        <f>yaG-G11*xaL</f>
        <v>0.51426621160409558</v>
      </c>
      <c r="I11" s="13">
        <f>(-(B.-G11)+SQRT((B.-G11)^2-4*A.*(C.-H11)))/(2*A.)</f>
        <v>0.24625156363984482</v>
      </c>
      <c r="J11" s="13">
        <f>A.*I11^2+B.*I11+C.</f>
        <v>0.18363356608902753</v>
      </c>
    </row>
    <row r="12" spans="1:10" x14ac:dyDescent="0.25">
      <c r="A12" s="1" t="s">
        <v>55</v>
      </c>
      <c r="B12" s="4">
        <f>(K_y./B24)*(yaG-ya.)</f>
        <v>0.37837632351570977</v>
      </c>
      <c r="C12" t="s">
        <v>19</v>
      </c>
      <c r="E12" s="3">
        <f>((1-J11)-(1-yaG))/LN((1-J11)/(1-yaG))</f>
        <v>0.71368646975057248</v>
      </c>
      <c r="F12" s="3">
        <f>((1-xaL)-(1-I11))/LN((1-xaL)/(1-I11))</f>
        <v>0.82471404344711252</v>
      </c>
      <c r="G12" s="3">
        <f>-((k_x/F12)/(k_y/E12))</f>
        <v>-1.1619055032213155</v>
      </c>
      <c r="H12" s="3">
        <f>yaG-G12*xaL</f>
        <v>0.49619055032213155</v>
      </c>
      <c r="I12" s="13">
        <f>(-(B.-G12)+SQRT((B.-G12)^2-4*A.*(C.-H12)))/(2*A.)</f>
        <v>0.25738953834102013</v>
      </c>
      <c r="J12" s="13">
        <f>A.*I12^2+B.*I12+C.</f>
        <v>0.19712822925210632</v>
      </c>
    </row>
    <row r="13" spans="1:10" x14ac:dyDescent="0.25">
      <c r="A13" s="1" t="s">
        <v>54</v>
      </c>
      <c r="B13" s="4">
        <f>(K_x./H24)*(xa.-xaL)</f>
        <v>0.37837632351570971</v>
      </c>
      <c r="C13" t="s">
        <v>19</v>
      </c>
      <c r="E13" s="14">
        <f>((1-J12)-(1-yaG))/LN((1-J12)/(1-yaG))</f>
        <v>0.70750127454307099</v>
      </c>
      <c r="F13" s="14">
        <f>((1-xaL)-(1-I12))/LN((1-xaL)/(1-I12))</f>
        <v>0.81878562287687251</v>
      </c>
      <c r="G13" s="14">
        <f>-((k_x/F13)/(k_y/E13))</f>
        <v>-1.1601756697216974</v>
      </c>
      <c r="H13" s="14">
        <f>yaG-G13*xaL</f>
        <v>0.49601756697216975</v>
      </c>
      <c r="I13" s="15">
        <f>(-(B.-G13)+SQRT((B.-G13)^2-4*A.*(C.-H13)))/(2*A.)</f>
        <v>0.25750335217675208</v>
      </c>
      <c r="J13" s="15">
        <f>A.*I13^2+B.*I13+C.</f>
        <v>0.19726844290492418</v>
      </c>
    </row>
    <row r="14" spans="1:10" x14ac:dyDescent="0.25">
      <c r="A14" s="22"/>
    </row>
    <row r="15" spans="1:10" x14ac:dyDescent="0.25">
      <c r="A15" s="26" t="s">
        <v>58</v>
      </c>
      <c r="B15" s="26"/>
      <c r="C15" s="26"/>
      <c r="G15" s="26" t="s">
        <v>59</v>
      </c>
      <c r="H15" s="26"/>
      <c r="I15" s="26"/>
    </row>
    <row r="16" spans="1:10" x14ac:dyDescent="0.25">
      <c r="A16" s="6" t="s">
        <v>57</v>
      </c>
      <c r="G16" s="6" t="s">
        <v>57</v>
      </c>
    </row>
    <row r="18" spans="1:12" x14ac:dyDescent="0.25">
      <c r="A18" s="1" t="s">
        <v>8</v>
      </c>
      <c r="B18" s="4">
        <f>k_y/E13</f>
        <v>2.0706676478373107</v>
      </c>
      <c r="C18" t="s">
        <v>56</v>
      </c>
      <c r="G18" s="1" t="s">
        <v>9</v>
      </c>
      <c r="H18" s="4">
        <f>k_x/F13</f>
        <v>2.4023382251007037</v>
      </c>
      <c r="I18" t="s">
        <v>56</v>
      </c>
    </row>
    <row r="20" spans="1:12" x14ac:dyDescent="0.25">
      <c r="A20" s="6" t="s">
        <v>29</v>
      </c>
      <c r="G20" s="6" t="s">
        <v>29</v>
      </c>
    </row>
    <row r="22" spans="1:12" x14ac:dyDescent="0.25">
      <c r="A22" s="1" t="s">
        <v>31</v>
      </c>
      <c r="B22" s="8">
        <f>A.*xaL^2+B.*xaL+C.</f>
        <v>4.8100000000000004E-2</v>
      </c>
      <c r="G22" s="1" t="s">
        <v>44</v>
      </c>
      <c r="H22" s="8">
        <f>(-(B.)+SQRT((B.)^2-4*A.*(C.-yaG)))/(2*A.)</f>
        <v>0.38275855014679433</v>
      </c>
    </row>
    <row r="23" spans="1:12" x14ac:dyDescent="0.25">
      <c r="A23" s="1" t="s">
        <v>30</v>
      </c>
      <c r="B23" s="8">
        <f>(yai-ya.)/(xai-xaL)</f>
        <v>0.94708106743992115</v>
      </c>
      <c r="G23" s="1" t="s">
        <v>51</v>
      </c>
      <c r="H23" s="8">
        <f>(yaG-yai)/(xa.-xai)</f>
        <v>1.4588740432056193</v>
      </c>
    </row>
    <row r="24" spans="1:12" x14ac:dyDescent="0.25">
      <c r="A24" s="7" t="s">
        <v>43</v>
      </c>
      <c r="B24" s="8">
        <f>((1-ya.)-(1-yaG))/LN((1-ya.)/(1-yaG))</f>
        <v>0.77412792321694368</v>
      </c>
      <c r="D24" s="11"/>
      <c r="E24" s="11"/>
      <c r="G24" s="7" t="s">
        <v>45</v>
      </c>
      <c r="H24" s="8">
        <f>((1-xaL)-(1-xa.))/LN((1-xaL)/(1-xa.))</f>
        <v>0.7497552192856618</v>
      </c>
      <c r="J24" s="11"/>
    </row>
    <row r="25" spans="1:12" x14ac:dyDescent="0.25">
      <c r="D25" s="6" t="s">
        <v>40</v>
      </c>
      <c r="J25" s="6" t="s">
        <v>40</v>
      </c>
    </row>
    <row r="26" spans="1:12" x14ac:dyDescent="0.25">
      <c r="A26" s="3" t="s">
        <v>49</v>
      </c>
      <c r="B26" s="10">
        <f>1/ky</f>
        <v>0.48293602357888799</v>
      </c>
      <c r="C26" s="9" t="s">
        <v>41</v>
      </c>
      <c r="D26" s="3" t="s">
        <v>38</v>
      </c>
      <c r="E26" s="12">
        <f>100*B26/B$28</f>
        <v>55.056208826476578</v>
      </c>
      <c r="F26" t="s">
        <v>37</v>
      </c>
      <c r="G26" s="10" t="s">
        <v>33</v>
      </c>
      <c r="H26" s="10">
        <f>1/(m..*ky)</f>
        <v>0.33103339238096319</v>
      </c>
      <c r="I26" s="9" t="s">
        <v>41</v>
      </c>
      <c r="J26" s="3" t="s">
        <v>38</v>
      </c>
      <c r="K26" s="12">
        <f>100*H26/B$28</f>
        <v>37.73883638747882</v>
      </c>
      <c r="L26" t="s">
        <v>37</v>
      </c>
    </row>
    <row r="27" spans="1:12" x14ac:dyDescent="0.25">
      <c r="A27" s="3" t="s">
        <v>50</v>
      </c>
      <c r="B27" s="10">
        <f>m./kx</f>
        <v>0.39423302578479363</v>
      </c>
      <c r="C27" s="9" t="s">
        <v>41</v>
      </c>
      <c r="D27" s="3" t="s">
        <v>39</v>
      </c>
      <c r="E27" s="12">
        <f>100*B27/B$28</f>
        <v>44.943791173523422</v>
      </c>
      <c r="F27" t="s">
        <v>37</v>
      </c>
      <c r="G27" s="10" t="s">
        <v>34</v>
      </c>
      <c r="H27" s="10">
        <f>1/kx</f>
        <v>0.41626111991706788</v>
      </c>
      <c r="I27" s="9" t="s">
        <v>41</v>
      </c>
      <c r="J27" s="3" t="s">
        <v>39</v>
      </c>
      <c r="K27" s="12">
        <f>100*H27/B$28</f>
        <v>47.455062421437816</v>
      </c>
      <c r="L27" t="s">
        <v>37</v>
      </c>
    </row>
    <row r="28" spans="1:12" x14ac:dyDescent="0.25">
      <c r="A28" s="10" t="s">
        <v>32</v>
      </c>
      <c r="B28" s="10">
        <f>B26+B27</f>
        <v>0.87716904936368167</v>
      </c>
      <c r="G28" s="3" t="s">
        <v>48</v>
      </c>
      <c r="H28" s="10">
        <f>H26+H27</f>
        <v>0.74729451229803101</v>
      </c>
    </row>
    <row r="30" spans="1:12" x14ac:dyDescent="0.25">
      <c r="A30" s="7" t="s">
        <v>36</v>
      </c>
      <c r="B30" s="4">
        <f>1/B28</f>
        <v>1.1400311042956004</v>
      </c>
      <c r="C30" t="s">
        <v>56</v>
      </c>
      <c r="G30" s="7" t="s">
        <v>46</v>
      </c>
      <c r="H30" s="4">
        <f>1/H28</f>
        <v>1.3381605023765872</v>
      </c>
      <c r="I30" t="s">
        <v>56</v>
      </c>
    </row>
    <row r="31" spans="1:12" x14ac:dyDescent="0.25">
      <c r="A31" s="7" t="s">
        <v>35</v>
      </c>
      <c r="B31" s="4">
        <f>Ky.*B24</f>
        <v>0.88252991117107205</v>
      </c>
      <c r="C31" t="s">
        <v>56</v>
      </c>
      <c r="G31" s="7" t="s">
        <v>47</v>
      </c>
      <c r="H31" s="4">
        <f>Kx.*H24</f>
        <v>1.0032928208987695</v>
      </c>
      <c r="I31" t="s">
        <v>56</v>
      </c>
    </row>
  </sheetData>
  <sheetProtection algorithmName="SHA-512" hashValue="Oa9TnaZfXM0rQQ86sBq13rVpHeG8XaHBKHsZRucok6vwmUeJBrtap/x9YDCV4RgIM/KS4h7Ni+cWovTYYZkZyA==" saltValue="/MmMahvX2VsOqzavMkJZQA==" spinCount="100000" sheet="1" objects="1" scenarios="1"/>
  <mergeCells count="5">
    <mergeCell ref="E2:G2"/>
    <mergeCell ref="A1:B1"/>
    <mergeCell ref="A9:B9"/>
    <mergeCell ref="A15:C15"/>
    <mergeCell ref="G15:I15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showGridLines="0" workbookViewId="0">
      <selection activeCell="J2" sqref="J2"/>
    </sheetView>
  </sheetViews>
  <sheetFormatPr defaultRowHeight="15" x14ac:dyDescent="0.25"/>
  <sheetData>
    <row r="2" spans="2:8" x14ac:dyDescent="0.25">
      <c r="B2" s="25" t="s">
        <v>21</v>
      </c>
      <c r="C2" s="25"/>
      <c r="G2" s="27" t="s">
        <v>22</v>
      </c>
      <c r="H2" s="27"/>
    </row>
    <row r="3" spans="2:8" x14ac:dyDescent="0.25">
      <c r="B3" s="2" t="s">
        <v>0</v>
      </c>
      <c r="C3" s="2" t="s">
        <v>1</v>
      </c>
      <c r="D3" s="3" t="s">
        <v>13</v>
      </c>
      <c r="E3" s="3" t="s">
        <v>14</v>
      </c>
      <c r="G3" s="3" t="s">
        <v>16</v>
      </c>
      <c r="H3" s="20">
        <v>1.81</v>
      </c>
    </row>
    <row r="4" spans="2:8" x14ac:dyDescent="0.25">
      <c r="B4" s="17">
        <v>0</v>
      </c>
      <c r="C4" s="18">
        <v>0</v>
      </c>
      <c r="D4" s="3">
        <f t="shared" ref="D4:D11" si="0">A.*B4^2+B.*B4+C.</f>
        <v>0</v>
      </c>
      <c r="E4" s="5">
        <f t="shared" ref="E4:E11" si="1">(D4-C4)^2</f>
        <v>0</v>
      </c>
      <c r="G4" s="3" t="s">
        <v>17</v>
      </c>
      <c r="H4" s="20">
        <v>0.3</v>
      </c>
    </row>
    <row r="5" spans="2:8" x14ac:dyDescent="0.25">
      <c r="B5" s="17">
        <v>0.05</v>
      </c>
      <c r="C5" s="18">
        <v>2.1999999999999999E-2</v>
      </c>
      <c r="D5" s="3">
        <f t="shared" si="0"/>
        <v>1.9525000000000001E-2</v>
      </c>
      <c r="E5" s="5">
        <f t="shared" si="1"/>
        <v>6.1256249999999902E-6</v>
      </c>
      <c r="G5" s="3" t="s">
        <v>18</v>
      </c>
      <c r="H5" s="20">
        <v>0</v>
      </c>
    </row>
    <row r="6" spans="2:8" x14ac:dyDescent="0.25">
      <c r="B6" s="17">
        <v>0.1</v>
      </c>
      <c r="C6" s="18">
        <v>5.1999999999999998E-2</v>
      </c>
      <c r="D6" s="3">
        <f t="shared" si="0"/>
        <v>4.8100000000000004E-2</v>
      </c>
      <c r="E6" s="5">
        <f t="shared" si="1"/>
        <v>1.5209999999999951E-5</v>
      </c>
    </row>
    <row r="7" spans="2:8" x14ac:dyDescent="0.25">
      <c r="B7" s="17">
        <v>0.15</v>
      </c>
      <c r="C7" s="18">
        <v>8.6999999999999994E-2</v>
      </c>
      <c r="D7" s="3">
        <f t="shared" si="0"/>
        <v>8.5724999999999996E-2</v>
      </c>
      <c r="E7" s="5">
        <f t="shared" si="1"/>
        <v>1.6256249999999958E-6</v>
      </c>
    </row>
    <row r="8" spans="2:8" x14ac:dyDescent="0.25">
      <c r="B8" s="17">
        <v>0.2</v>
      </c>
      <c r="C8" s="18">
        <v>0.13100000000000001</v>
      </c>
      <c r="D8" s="3">
        <f t="shared" si="0"/>
        <v>0.13240000000000002</v>
      </c>
      <c r="E8" s="5">
        <f t="shared" si="1"/>
        <v>1.9600000000000346E-6</v>
      </c>
    </row>
    <row r="9" spans="2:8" x14ac:dyDescent="0.25">
      <c r="B9" s="17">
        <v>0.25</v>
      </c>
      <c r="C9" s="18">
        <v>0.187</v>
      </c>
      <c r="D9" s="3">
        <f t="shared" si="0"/>
        <v>0.18812499999999999</v>
      </c>
      <c r="E9" s="5">
        <f t="shared" si="1"/>
        <v>1.265624999999971E-6</v>
      </c>
    </row>
    <row r="10" spans="2:8" x14ac:dyDescent="0.25">
      <c r="B10" s="17">
        <v>0.3</v>
      </c>
      <c r="C10" s="18">
        <v>0.26500000000000001</v>
      </c>
      <c r="D10" s="3">
        <f t="shared" si="0"/>
        <v>0.25290000000000001</v>
      </c>
      <c r="E10" s="5">
        <f t="shared" si="1"/>
        <v>1.4641E-4</v>
      </c>
    </row>
    <row r="11" spans="2:8" x14ac:dyDescent="0.25">
      <c r="B11" s="17">
        <v>0.35</v>
      </c>
      <c r="C11" s="18">
        <v>0.38500000000000001</v>
      </c>
      <c r="D11" s="3">
        <f t="shared" si="0"/>
        <v>0.32672499999999999</v>
      </c>
      <c r="E11" s="5">
        <f t="shared" si="1"/>
        <v>3.3959756250000026E-3</v>
      </c>
    </row>
    <row r="12" spans="2:8" x14ac:dyDescent="0.25">
      <c r="D12" s="3" t="s">
        <v>15</v>
      </c>
      <c r="E12" s="21">
        <f>SUM(E5:E10)</f>
        <v>1.7259687499999993E-4</v>
      </c>
    </row>
  </sheetData>
  <mergeCells count="2">
    <mergeCell ref="B2:C2"/>
    <mergeCell ref="G2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D16" sqref="D16"/>
    </sheetView>
  </sheetViews>
  <sheetFormatPr defaultRowHeight="15" x14ac:dyDescent="0.25"/>
  <sheetData/>
  <sheetProtection algorithmName="SHA-512" hashValue="t0/4hheqciWD+CWFQfdfI9JnpJ7dKbGe1mWCkYgonw/uOEqi1qxM9AE6Hyt6jzm5vgDSsGX9n21CfF/xJj0aYw==" saltValue="xrblUmRcr/ZcnQf3vOD8jg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J8" sqref="J8"/>
    </sheetView>
  </sheetViews>
  <sheetFormatPr defaultRowHeight="15" x14ac:dyDescent="0.25"/>
  <sheetData>
    <row r="2" spans="2:5" ht="15.75" thickBot="1" x14ac:dyDescent="0.3"/>
    <row r="3" spans="2:5" x14ac:dyDescent="0.25">
      <c r="B3" s="28" t="s">
        <v>61</v>
      </c>
      <c r="C3" s="29"/>
      <c r="D3" s="29"/>
      <c r="E3" s="30"/>
    </row>
    <row r="4" spans="2:5" x14ac:dyDescent="0.25">
      <c r="B4" s="31" t="s">
        <v>62</v>
      </c>
      <c r="C4" s="32" t="s">
        <v>63</v>
      </c>
      <c r="D4" s="32"/>
      <c r="E4" s="33"/>
    </row>
    <row r="5" spans="2:5" ht="15.75" thickBot="1" x14ac:dyDescent="0.3">
      <c r="B5" s="34" t="s">
        <v>64</v>
      </c>
      <c r="C5" s="35">
        <v>2017</v>
      </c>
      <c r="D5" s="36"/>
      <c r="E5" s="37"/>
    </row>
  </sheetData>
  <sheetProtection algorithmName="SHA-512" hashValue="uDiOojfc9LqzqR1S7dpUaSpKiSlEl3NfFjzxpyFtKuG8WuWRE1Abb2QAc0EgZKW5EbN+SmsxM5PMfHIN8eOzWg==" saltValue="g0u3R0H2MbydJkAs+Z2iZw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19</vt:i4>
      </vt:variant>
    </vt:vector>
  </HeadingPairs>
  <TitlesOfParts>
    <vt:vector size="23" baseType="lpstr">
      <vt:lpstr>Mass-transfer_coefficients</vt:lpstr>
      <vt:lpstr>Equilibrium</vt:lpstr>
      <vt:lpstr>Figures</vt:lpstr>
      <vt:lpstr>Credits</vt:lpstr>
      <vt:lpstr>A.</vt:lpstr>
      <vt:lpstr>B.</vt:lpstr>
      <vt:lpstr>C.</vt:lpstr>
      <vt:lpstr>k_x</vt:lpstr>
      <vt:lpstr>K_x.</vt:lpstr>
      <vt:lpstr>k_y</vt:lpstr>
      <vt:lpstr>K_y.</vt:lpstr>
      <vt:lpstr>kx</vt:lpstr>
      <vt:lpstr>Kx.</vt:lpstr>
      <vt:lpstr>ky</vt:lpstr>
      <vt:lpstr>Ky.</vt:lpstr>
      <vt:lpstr>m.</vt:lpstr>
      <vt:lpstr>m..</vt:lpstr>
      <vt:lpstr>xa.</vt:lpstr>
      <vt:lpstr>xai</vt:lpstr>
      <vt:lpstr>xaL</vt:lpstr>
      <vt:lpstr>ya.</vt:lpstr>
      <vt:lpstr>yaG</vt:lpstr>
      <vt:lpstr>yai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2017-03-27T02:38:22Z</dcterms:modified>
</cp:coreProperties>
</file>