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OIFis3j+1rBBt3ln1sfaXbDC/5WWQ/vH+3Dhv7nwQ2c0hsdNrX0222tLeArmQ7E8iiTAP/FwtayKZHxdk532IA==" workbookSaltValue="N7zCMowPN90uV/jd60Ifqg==" workbookSpinCount="100000" lockStructure="1"/>
  <bookViews>
    <workbookView xWindow="360" yWindow="300" windowWidth="18735" windowHeight="11700"/>
  </bookViews>
  <sheets>
    <sheet name="Water-Cooling Tower" sheetId="1" r:id="rId1"/>
    <sheet name="Equilibrium" sheetId="2" r:id="rId2"/>
    <sheet name="Figures" sheetId="3" r:id="rId3"/>
    <sheet name="Credits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" localSheetId="3">[1]Absorption_packed!#REF!</definedName>
    <definedName name="A">[2]Absorption_plate!$E$15</definedName>
    <definedName name="A." localSheetId="3">[1]Absorption_packed!#REF!</definedName>
    <definedName name="A.">Equilibrium!$H$3</definedName>
    <definedName name="A.." localSheetId="3">#REF!</definedName>
    <definedName name="A..">#REF!</definedName>
    <definedName name="AA">[3]Equilibrium!$B$23</definedName>
    <definedName name="B" localSheetId="3">#REF!</definedName>
    <definedName name="B">#REF!</definedName>
    <definedName name="B." localSheetId="3">[1]Absorption_packed!#REF!</definedName>
    <definedName name="B.">Equilibrium!$H$4</definedName>
    <definedName name="B.." localSheetId="3">#REF!</definedName>
    <definedName name="B..">#REF!</definedName>
    <definedName name="BB">[3]Equilibrium!$B$24</definedName>
    <definedName name="C." localSheetId="3">[1]Absorption_packed!#REF!</definedName>
    <definedName name="C.">Equilibrium!$H$5</definedName>
    <definedName name="C_" localSheetId="3">#REF!</definedName>
    <definedName name="C_">#REF!</definedName>
    <definedName name="CC">[3]Equilibrium!$B$25</definedName>
    <definedName name="cL">'Water-Cooling Tower'!$B$13</definedName>
    <definedName name="const1" localSheetId="3">#REF!</definedName>
    <definedName name="const1">#REF!</definedName>
    <definedName name="const10" localSheetId="3">#REF!</definedName>
    <definedName name="const10">#REF!</definedName>
    <definedName name="const11" localSheetId="3">#REF!</definedName>
    <definedName name="const11">#REF!</definedName>
    <definedName name="const12" localSheetId="3">#REF!</definedName>
    <definedName name="const12">#REF!</definedName>
    <definedName name="const13" localSheetId="3">#REF!</definedName>
    <definedName name="const13">#REF!</definedName>
    <definedName name="const14" localSheetId="3">#REF!</definedName>
    <definedName name="const14">#REF!</definedName>
    <definedName name="const15" localSheetId="3">#REF!</definedName>
    <definedName name="const15">#REF!</definedName>
    <definedName name="const16" localSheetId="3">#REF!</definedName>
    <definedName name="const16">#REF!</definedName>
    <definedName name="const17" localSheetId="3">#REF!</definedName>
    <definedName name="const17">#REF!</definedName>
    <definedName name="const18" localSheetId="3">#REF!</definedName>
    <definedName name="const18">#REF!</definedName>
    <definedName name="const19" localSheetId="3">#REF!</definedName>
    <definedName name="const19">#REF!</definedName>
    <definedName name="const2" localSheetId="3">#REF!</definedName>
    <definedName name="const2">#REF!</definedName>
    <definedName name="const20" localSheetId="3">#REF!</definedName>
    <definedName name="const20">#REF!</definedName>
    <definedName name="const3" localSheetId="3">#REF!</definedName>
    <definedName name="const3">#REF!</definedName>
    <definedName name="const4" localSheetId="3">#REF!</definedName>
    <definedName name="const4">#REF!</definedName>
    <definedName name="const5" localSheetId="3">#REF!</definedName>
    <definedName name="const5">#REF!</definedName>
    <definedName name="const6" localSheetId="3">#REF!</definedName>
    <definedName name="const6">#REF!</definedName>
    <definedName name="const7" localSheetId="3">#REF!</definedName>
    <definedName name="const7">#REF!</definedName>
    <definedName name="const8" localSheetId="3">#REF!</definedName>
    <definedName name="const8">#REF!</definedName>
    <definedName name="const9" localSheetId="3">#REF!</definedName>
    <definedName name="const9">#REF!</definedName>
    <definedName name="Cpl1.">[3]Rectification!#REF!</definedName>
    <definedName name="Cpl2.">[3]Rectification!#REF!</definedName>
    <definedName name="Cplm">[3]Rectification!#REF!</definedName>
    <definedName name="D." localSheetId="3">[1]Absorption_packed!#REF!</definedName>
    <definedName name="D.">'Water-Cooling Tower'!#REF!</definedName>
    <definedName name="DD">[3]Equilibrium!$B$26</definedName>
    <definedName name="dm">#REF!</definedName>
    <definedName name="dV">#REF!</definedName>
    <definedName name="E.">'Water-Cooling Tower'!#REF!</definedName>
    <definedName name="fv">[3]Rectification!#REF!</definedName>
    <definedName name="G">'Water-Cooling Tower'!#REF!</definedName>
    <definedName name="G.">'Water-Cooling Tower'!$B$3</definedName>
    <definedName name="H1.">'Water-Cooling Tower'!$B$8</definedName>
    <definedName name="HG">[1]Absorption_packed!$F$38</definedName>
    <definedName name="HL">[1]Absorption_packed!$F$40</definedName>
    <definedName name="hL.a">'Water-Cooling Tower'!$B$15</definedName>
    <definedName name="hlv1.">[3]Rectification!#REF!</definedName>
    <definedName name="hlv2.">[3]Rectification!#REF!</definedName>
    <definedName name="hlvm">[3]Rectification!#REF!</definedName>
    <definedName name="HOG">[1]Absorption_packed!$F$39</definedName>
    <definedName name="HOL">[1]Absorption_packed!$F$41</definedName>
    <definedName name="Hy1.">'Water-Cooling Tower'!$F$6</definedName>
    <definedName name="Hy1_">'Water-Cooling Tower'!$F$6</definedName>
    <definedName name="Hy2.">'Water-Cooling Tower'!$F$5</definedName>
    <definedName name="Hy2_">'Water-Cooling Tower'!$F$5</definedName>
    <definedName name="interc_o">'Water-Cooling Tower'!$F$8</definedName>
    <definedName name="k_x" localSheetId="3">[1]Absorption_packed!#REF!</definedName>
    <definedName name="k_x">'[4]Mass-transfer_coefficients'!$B$7</definedName>
    <definedName name="K_x.">'[4]Mass-transfer_coefficients'!$H$31</definedName>
    <definedName name="k_x.a">[1]Absorption_packed!$E$7</definedName>
    <definedName name="K_x.a.">[1]Absorption_packed!$M$35</definedName>
    <definedName name="k_y" localSheetId="3">[1]Absorption_packed!#REF!</definedName>
    <definedName name="k_y">'[4]Mass-transfer_coefficients'!$B$6</definedName>
    <definedName name="K_y." localSheetId="3">[1]Absorption_packed!#REF!</definedName>
    <definedName name="K_y.">'[4]Mass-transfer_coefficients'!$B$31</definedName>
    <definedName name="k_y.a">[1]Absorption_packed!$E$6</definedName>
    <definedName name="K_y.a.">[1]Absorption_packed!$I$35</definedName>
    <definedName name="kG.a">'Water-Cooling Tower'!$B$11</definedName>
    <definedName name="kx">'[4]Mass-transfer_coefficients'!$H$18</definedName>
    <definedName name="Kx.">'[4]Mass-transfer_coefficients'!$H$30</definedName>
    <definedName name="ky" localSheetId="3">[1]Absorption_packed!#REF!</definedName>
    <definedName name="ky">'[4]Mass-transfer_coefficients'!$B$18</definedName>
    <definedName name="Ky." localSheetId="3">[1]Absorption_packed!#REF!</definedName>
    <definedName name="Ky.">'[4]Mass-transfer_coefficients'!$B$30</definedName>
    <definedName name="L." localSheetId="3">[1]Absorption_packed!$B$6</definedName>
    <definedName name="L.">'Water-Cooling Tower'!$B$4</definedName>
    <definedName name="L_" localSheetId="3">[1]Absorption_packed!#REF!</definedName>
    <definedName name="L_">'Water-Cooling Tower'!#REF!</definedName>
    <definedName name="L_V" localSheetId="3">[1]Absorption_packed!#REF!</definedName>
    <definedName name="L_V">[2]Absorption_plate!#REF!</definedName>
    <definedName name="LA" localSheetId="3">#REF!</definedName>
    <definedName name="LA">#REF!</definedName>
    <definedName name="Lm">[1]Absorption_packed!$I$17</definedName>
    <definedName name="Ln" localSheetId="3">[1]Absorption_packed!#REF!</definedName>
    <definedName name="Ln">[2]Absorption_plate!$B$11</definedName>
    <definedName name="Ln." localSheetId="3">#REF!</definedName>
    <definedName name="Ln.">#REF!</definedName>
    <definedName name="Lo" localSheetId="3">[1]Absorption_packed!#REF!</definedName>
    <definedName name="Lo">[2]Absorption_plate!$B$2</definedName>
    <definedName name="Lo." localSheetId="3">#REF!</definedName>
    <definedName name="Lo.">#REF!</definedName>
    <definedName name="m" localSheetId="3">[1]Absorption_packed!$B$12</definedName>
    <definedName name="m">'[4]Mass-transfer_coefficients'!#REF!</definedName>
    <definedName name="m.">'[4]Mass-transfer_coefficients'!$B$23</definedName>
    <definedName name="m..">'[4]Mass-transfer_coefficients'!$H$23</definedName>
    <definedName name="m_.">'[4]Mass-transfer_coefficients'!#REF!</definedName>
    <definedName name="m_cal">#REF!</definedName>
    <definedName name="m_empty">[5]Dados!#REF!</definedName>
    <definedName name="m_pic">#REF!</definedName>
    <definedName name="m_prov">#REF!</definedName>
    <definedName name="m1_">#REF!</definedName>
    <definedName name="MM_b">'Water-Cooling Tower'!$B$10</definedName>
    <definedName name="MM1.">#REF!</definedName>
    <definedName name="MM2.">#REF!</definedName>
    <definedName name="mo">[5]Dados!#REF!</definedName>
    <definedName name="Nd" localSheetId="3">#REF!</definedName>
    <definedName name="Nd">#REF!</definedName>
    <definedName name="NG">[1]Absorption_packed!$I$38</definedName>
    <definedName name="NL">[1]Absorption_packed!$I$40</definedName>
    <definedName name="NM" localSheetId="3">#REF!</definedName>
    <definedName name="NM">#REF!</definedName>
    <definedName name="Nn" localSheetId="3">#REF!</definedName>
    <definedName name="Nn">#REF!</definedName>
    <definedName name="Nn_1" localSheetId="3">#REF!</definedName>
    <definedName name="Nn_1">#REF!</definedName>
    <definedName name="No" localSheetId="3">#REF!</definedName>
    <definedName name="No">#REF!</definedName>
    <definedName name="NOG">[1]Absorption_packed!$I$39</definedName>
    <definedName name="NOL">[1]Absorption_packed!$I$41</definedName>
    <definedName name="P">'Water-Cooling Tower'!$B$12</definedName>
    <definedName name="q">[3]Rectification!$B$4</definedName>
    <definedName name="R.">[3]Rectification!$B$11</definedName>
    <definedName name="rho_1">#REF!</definedName>
    <definedName name="rho_2">#REF!</definedName>
    <definedName name="S">[1]Absorption_packed!$E$2</definedName>
    <definedName name="slope">'Water-Cooling Tower'!#REF!</definedName>
    <definedName name="slope_eq">'Water-Cooling Tower'!$B$14</definedName>
    <definedName name="slope_n" localSheetId="3">#REF!</definedName>
    <definedName name="slope_n">#REF!</definedName>
    <definedName name="slope_o">'Water-Cooling Tower'!$F$7</definedName>
    <definedName name="solver_adj" localSheetId="0" hidden="1">Equilibrium!$H$3:$H$5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Equilibrium!$E$13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d">[3]Rectification!#REF!</definedName>
    <definedName name="Tf">[3]Rectification!#REF!</definedName>
    <definedName name="TL1.">'Water-Cooling Tower'!$B$6</definedName>
    <definedName name="TL2.">'Water-Cooling Tower'!$B$5</definedName>
    <definedName name="Tn">[3]Rectification!#REF!</definedName>
    <definedName name="Tw">[3]Rectification!#REF!</definedName>
    <definedName name="Tw1.">'Water-Cooling Tower'!$B$7</definedName>
    <definedName name="V" localSheetId="3">[1]Absorption_packed!#REF!</definedName>
    <definedName name="V">[2]Absorption_plate!#REF!</definedName>
    <definedName name="V." localSheetId="3">[1]Absorption_packed!$B$2</definedName>
    <definedName name="V.">[2]Absorption_plate!#REF!</definedName>
    <definedName name="V1." localSheetId="3">#REF!</definedName>
    <definedName name="V1.">#REF!</definedName>
    <definedName name="V1_" localSheetId="3">#REF!</definedName>
    <definedName name="V1_">#REF!</definedName>
    <definedName name="Vm">[1]Absorption_packed!$I$14</definedName>
    <definedName name="Vn_1" localSheetId="3">[1]Absorption_packed!#REF!</definedName>
    <definedName name="Vn_1">[2]Absorption_plate!$B$4</definedName>
    <definedName name="Vn_1." localSheetId="3">#REF!</definedName>
    <definedName name="Vn_1.">#REF!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'[4]Mass-transfer_coefficients'!#REF!</definedName>
    <definedName name="xa.">'[4]Mass-transfer_coefficients'!$H$22</definedName>
    <definedName name="xai">'[4]Mass-transfer_coefficients'!$F$7</definedName>
    <definedName name="xai1.">[1]Absorption_packed!$E$13</definedName>
    <definedName name="xai2.">[1]Absorption_packed!$E$16</definedName>
    <definedName name="xaL" localSheetId="3">[1]Absorption_packed!#REF!</definedName>
    <definedName name="xaL">'[4]Mass-transfer_coefficients'!$B$5</definedName>
    <definedName name="xaM" localSheetId="3">#REF!</definedName>
    <definedName name="xaM">#REF!</definedName>
    <definedName name="xan" localSheetId="3">#REF!</definedName>
    <definedName name="xan">#REF!</definedName>
    <definedName name="xao" localSheetId="3">#REF!</definedName>
    <definedName name="xao">#REF!</definedName>
    <definedName name="xco" localSheetId="3">#REF!</definedName>
    <definedName name="xco">#REF!</definedName>
    <definedName name="xd">[3]Rectification!$B$13</definedName>
    <definedName name="xf">[3]Rectification!$B$12</definedName>
    <definedName name="xn" localSheetId="3">[1]Absorption_packed!#REF!</definedName>
    <definedName name="xn">[2]Absorption_plate!$B$12</definedName>
    <definedName name="xo" localSheetId="3">[1]Absorption_packed!#REF!</definedName>
    <definedName name="xo">[2]Absorption_plate!$B$3</definedName>
    <definedName name="xw">[3]Rectification!$B$14</definedName>
    <definedName name="y1.">[1]Absorption_packed!$B$3</definedName>
    <definedName name="y1_" localSheetId="3">[1]Absorption_packed!#REF!</definedName>
    <definedName name="y1_">[2]Absorption_plate!$B$10</definedName>
    <definedName name="y1_." localSheetId="3">[1]Absorption_packed!$I$6</definedName>
    <definedName name="y1_.">'[4]Mass-transfer_coefficients'!#REF!</definedName>
    <definedName name="y2.">[1]Absorption_packed!$B$4</definedName>
    <definedName name="y2_.">[1]Absorption_packed!$I$7</definedName>
    <definedName name="ya">'[4]Mass-transfer_coefficients'!#REF!</definedName>
    <definedName name="ya.">'[4]Mass-transfer_coefficients'!$B$22</definedName>
    <definedName name="ya1." localSheetId="3">#REF!</definedName>
    <definedName name="ya1.">#REF!</definedName>
    <definedName name="ya1_" localSheetId="3">#REF!</definedName>
    <definedName name="ya1_">#REF!</definedName>
    <definedName name="ya10." localSheetId="3">#REF!</definedName>
    <definedName name="ya10.">#REF!</definedName>
    <definedName name="ya2." localSheetId="3">#REF!</definedName>
    <definedName name="ya2.">#REF!</definedName>
    <definedName name="ya3." localSheetId="3">#REF!</definedName>
    <definedName name="ya3.">#REF!</definedName>
    <definedName name="ya4." localSheetId="3">#REF!</definedName>
    <definedName name="ya4.">#REF!</definedName>
    <definedName name="ya5." localSheetId="3">#REF!</definedName>
    <definedName name="ya5.">#REF!</definedName>
    <definedName name="ya6." localSheetId="3">#REF!</definedName>
    <definedName name="ya6.">#REF!</definedName>
    <definedName name="ya7." localSheetId="3">#REF!</definedName>
    <definedName name="ya7.">#REF!</definedName>
    <definedName name="ya8." localSheetId="3">#REF!</definedName>
    <definedName name="ya8.">#REF!</definedName>
    <definedName name="ya9." localSheetId="3">#REF!</definedName>
    <definedName name="ya9.">#REF!</definedName>
    <definedName name="yad" localSheetId="3">#REF!</definedName>
    <definedName name="yad">#REF!</definedName>
    <definedName name="yaG">'[4]Mass-transfer_coefficients'!$B$4</definedName>
    <definedName name="yai">'[4]Mass-transfer_coefficients'!$F$6</definedName>
    <definedName name="yai1.">[1]Absorption_packed!$E$14</definedName>
    <definedName name="yai2.">[1]Absorption_packed!$E$17</definedName>
    <definedName name="yaM" localSheetId="3">#REF!</definedName>
    <definedName name="yaM">#REF!</definedName>
    <definedName name="yan" localSheetId="3">#REF!</definedName>
    <definedName name="yan">#REF!</definedName>
    <definedName name="yan_1" localSheetId="3">#REF!</definedName>
    <definedName name="yan_1">#REF!</definedName>
    <definedName name="yao" localSheetId="3">#REF!</definedName>
    <definedName name="yao">#REF!</definedName>
    <definedName name="ycn_1" localSheetId="3">#REF!</definedName>
    <definedName name="ycn_1">#REF!</definedName>
    <definedName name="yco" localSheetId="3">#REF!</definedName>
    <definedName name="yco">#REF!</definedName>
    <definedName name="yn_1" localSheetId="3">[1]Absorption_packed!#REF!</definedName>
    <definedName name="yn_1">[2]Absorption_plate!$B$5</definedName>
    <definedName name="yw">[3]Rectification!#REF!</definedName>
  </definedNames>
  <calcPr calcId="171027"/>
</workbook>
</file>

<file path=xl/calcChain.xml><?xml version="1.0" encoding="utf-8"?>
<calcChain xmlns="http://schemas.openxmlformats.org/spreadsheetml/2006/main">
  <c r="D12" i="2" l="1"/>
  <c r="E12" i="2" s="1"/>
  <c r="D11" i="2"/>
  <c r="E11" i="2" s="1"/>
  <c r="D10" i="2"/>
  <c r="E10" i="2" s="1"/>
  <c r="E9" i="2"/>
  <c r="D9" i="2"/>
  <c r="D8" i="2"/>
  <c r="E8" i="2" s="1"/>
  <c r="D7" i="2"/>
  <c r="E7" i="2" s="1"/>
  <c r="D6" i="2"/>
  <c r="E6" i="2" s="1"/>
  <c r="D5" i="2"/>
  <c r="E5" i="2" s="1"/>
  <c r="D4" i="2"/>
  <c r="E4" i="2" s="1"/>
  <c r="E13" i="2" l="1"/>
  <c r="B11" i="1"/>
  <c r="B14" i="1"/>
  <c r="A19" i="1" l="1"/>
  <c r="A20" i="1" s="1"/>
  <c r="A21" i="1" s="1"/>
  <c r="A22" i="1" s="1"/>
  <c r="A23" i="1" s="1"/>
  <c r="A24" i="1" s="1"/>
  <c r="A25" i="1" s="1"/>
  <c r="A26" i="1" s="1"/>
  <c r="A27" i="1" s="1"/>
  <c r="F7" i="1"/>
  <c r="F6" i="1" l="1"/>
  <c r="B15" i="1" l="1"/>
  <c r="H19" i="1"/>
  <c r="F5" i="1"/>
  <c r="F8" i="1" l="1"/>
  <c r="B19" i="1" s="1"/>
  <c r="C19" i="1" l="1"/>
  <c r="D19" i="1" s="1"/>
  <c r="E19" i="1" s="1"/>
  <c r="F19" i="1" s="1"/>
  <c r="B20" i="1"/>
  <c r="B21" i="1"/>
  <c r="B22" i="1"/>
  <c r="B23" i="1"/>
  <c r="B24" i="1"/>
  <c r="B25" i="1"/>
  <c r="B26" i="1"/>
  <c r="B27" i="1"/>
  <c r="C21" i="1" l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0" i="1"/>
  <c r="D20" i="1" s="1"/>
  <c r="E20" i="1" s="1"/>
  <c r="F20" i="1" s="1"/>
  <c r="G20" i="1" s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7" i="1" s="1"/>
  <c r="F11" i="1" s="1"/>
  <c r="H26" i="1"/>
</calcChain>
</file>

<file path=xl/sharedStrings.xml><?xml version="1.0" encoding="utf-8"?>
<sst xmlns="http://schemas.openxmlformats.org/spreadsheetml/2006/main" count="58" uniqueCount="52">
  <si>
    <t>T</t>
  </si>
  <si>
    <t>T (°C)</t>
  </si>
  <si>
    <t>Initial Data:</t>
  </si>
  <si>
    <t>kG.a</t>
  </si>
  <si>
    <t>°C</t>
  </si>
  <si>
    <t>kgH2O/kgBDA</t>
  </si>
  <si>
    <t>P</t>
  </si>
  <si>
    <t>kJ/kg.K</t>
  </si>
  <si>
    <t>kmol/s.m³.Pa</t>
  </si>
  <si>
    <t>kPa</t>
  </si>
  <si>
    <t>hL.a</t>
  </si>
  <si>
    <t>kg/kmol</t>
  </si>
  <si>
    <t>MM_b</t>
  </si>
  <si>
    <t>kJ/kg</t>
  </si>
  <si>
    <t>Tw1.</t>
  </si>
  <si>
    <t>TL1.</t>
  </si>
  <si>
    <t>TL2.</t>
  </si>
  <si>
    <t>H1.</t>
  </si>
  <si>
    <t>Equilibrium Curve:</t>
  </si>
  <si>
    <t>cL</t>
  </si>
  <si>
    <t>W/m³.K</t>
  </si>
  <si>
    <t>G.</t>
  </si>
  <si>
    <t>L.</t>
  </si>
  <si>
    <t>kg/m².s</t>
  </si>
  <si>
    <t>Hy1.</t>
  </si>
  <si>
    <t>Hy2.</t>
  </si>
  <si>
    <t>Operating Line:</t>
  </si>
  <si>
    <t>slope_o</t>
  </si>
  <si>
    <t>Hy (kJ/kg)</t>
  </si>
  <si>
    <t>Hy'</t>
  </si>
  <si>
    <t>E</t>
  </si>
  <si>
    <t>SE</t>
  </si>
  <si>
    <t>A.</t>
  </si>
  <si>
    <t>B.</t>
  </si>
  <si>
    <t>C.</t>
  </si>
  <si>
    <t>Coefficients:</t>
  </si>
  <si>
    <t>Hy</t>
  </si>
  <si>
    <t>Hyi</t>
  </si>
  <si>
    <t>interc_o</t>
  </si>
  <si>
    <t>Water-Cooling Tower</t>
  </si>
  <si>
    <t>Hy(0)</t>
  </si>
  <si>
    <t>1/(Hy-Hyi)</t>
  </si>
  <si>
    <t>Atrap</t>
  </si>
  <si>
    <t>z</t>
  </si>
  <si>
    <t>m</t>
  </si>
  <si>
    <t>Tower Height:</t>
  </si>
  <si>
    <t>Ti (°C)</t>
  </si>
  <si>
    <t>slope_e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</si>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</sst>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1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7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Equilibrium!$B$4:$B$13</c:f>
              <c:numCache>
                <c:formatCode>General</c:formatCode>
                <c:ptCount val="10"/>
                <c:pt idx="0">
                  <c:v>15.6</c:v>
                </c:pt>
                <c:pt idx="1">
                  <c:v>26.7</c:v>
                </c:pt>
                <c:pt idx="2">
                  <c:v>29.4</c:v>
                </c:pt>
                <c:pt idx="3">
                  <c:v>32.200000000000003</c:v>
                </c:pt>
                <c:pt idx="4">
                  <c:v>35</c:v>
                </c:pt>
                <c:pt idx="5">
                  <c:v>37.799999999999997</c:v>
                </c:pt>
                <c:pt idx="6">
                  <c:v>40.6</c:v>
                </c:pt>
                <c:pt idx="7">
                  <c:v>43.3</c:v>
                </c:pt>
                <c:pt idx="8">
                  <c:v>46.1</c:v>
                </c:pt>
              </c:numCache>
            </c:numRef>
          </c:xVal>
          <c:yVal>
            <c:numRef>
              <c:f>Equilibrium!$C$4:$C$13</c:f>
              <c:numCache>
                <c:formatCode>0.00</c:formatCode>
                <c:ptCount val="10"/>
                <c:pt idx="0">
                  <c:v>43.68</c:v>
                </c:pt>
                <c:pt idx="1">
                  <c:v>84</c:v>
                </c:pt>
                <c:pt idx="2">
                  <c:v>97.2</c:v>
                </c:pt>
                <c:pt idx="3">
                  <c:v>112.1</c:v>
                </c:pt>
                <c:pt idx="4">
                  <c:v>128.9</c:v>
                </c:pt>
                <c:pt idx="5">
                  <c:v>148.19999999999999</c:v>
                </c:pt>
                <c:pt idx="6">
                  <c:v>172.1</c:v>
                </c:pt>
                <c:pt idx="7">
                  <c:v>197.2</c:v>
                </c:pt>
                <c:pt idx="8">
                  <c:v>224.5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F-448E-83FA-3F0D7AED5062}"/>
            </c:ext>
          </c:extLst>
        </c:ser>
        <c:ser>
          <c:idx val="1"/>
          <c:order val="1"/>
          <c:tx>
            <c:v>H'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Equilibrium!$B$4:$B$13</c:f>
              <c:numCache>
                <c:formatCode>General</c:formatCode>
                <c:ptCount val="10"/>
                <c:pt idx="0">
                  <c:v>15.6</c:v>
                </c:pt>
                <c:pt idx="1">
                  <c:v>26.7</c:v>
                </c:pt>
                <c:pt idx="2">
                  <c:v>29.4</c:v>
                </c:pt>
                <c:pt idx="3">
                  <c:v>32.200000000000003</c:v>
                </c:pt>
                <c:pt idx="4">
                  <c:v>35</c:v>
                </c:pt>
                <c:pt idx="5">
                  <c:v>37.799999999999997</c:v>
                </c:pt>
                <c:pt idx="6">
                  <c:v>40.6</c:v>
                </c:pt>
                <c:pt idx="7">
                  <c:v>43.3</c:v>
                </c:pt>
                <c:pt idx="8">
                  <c:v>46.1</c:v>
                </c:pt>
              </c:numCache>
            </c:numRef>
          </c:xVal>
          <c:yVal>
            <c:numRef>
              <c:f>Equilibrium!$D$4:$D$13</c:f>
              <c:numCache>
                <c:formatCode>General</c:formatCode>
                <c:ptCount val="10"/>
                <c:pt idx="0">
                  <c:v>61.415631374085102</c:v>
                </c:pt>
                <c:pt idx="1">
                  <c:v>84.613550035297294</c:v>
                </c:pt>
                <c:pt idx="2">
                  <c:v>96.520606504854328</c:v>
                </c:pt>
                <c:pt idx="3">
                  <c:v>111.45778262539949</c:v>
                </c:pt>
                <c:pt idx="4">
                  <c:v>129.03115117018618</c:v>
                </c:pt>
                <c:pt idx="5">
                  <c:v>149.24071213921442</c:v>
                </c:pt>
                <c:pt idx="6">
                  <c:v>172.0864655324844</c:v>
                </c:pt>
                <c:pt idx="7">
                  <c:v>196.61294823696323</c:v>
                </c:pt>
                <c:pt idx="8">
                  <c:v>224.63693674927919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F-448E-83FA-3F0D7AED5062}"/>
            </c:ext>
          </c:extLst>
        </c:ser>
        <c:ser>
          <c:idx val="2"/>
          <c:order val="2"/>
          <c:tx>
            <c:v>op_line</c:v>
          </c:tx>
          <c:spPr>
            <a:ln w="25400" cap="flat" cmpd="sng" algn="ctr">
              <a:solidFill>
                <a:srgbClr val="7030A0"/>
              </a:solidFill>
              <a:prstDash val="sysDash"/>
              <a:headEnd type="oval" w="med" len="med"/>
              <a:tailEnd type="oval" w="med" len="med"/>
            </a:ln>
            <a:effectLst/>
          </c:spPr>
          <c:marker>
            <c:symbol val="none"/>
          </c:marker>
          <c:xVal>
            <c:numRef>
              <c:f>('Water-Cooling Tower'!$B$6,'Water-Cooling Tower'!$B$5)</c:f>
              <c:numCache>
                <c:formatCode>General</c:formatCode>
                <c:ptCount val="2"/>
                <c:pt idx="0">
                  <c:v>29.4</c:v>
                </c:pt>
                <c:pt idx="1">
                  <c:v>43.3</c:v>
                </c:pt>
              </c:numCache>
            </c:numRef>
          </c:xVal>
          <c:yVal>
            <c:numRef>
              <c:f>('Water-Cooling Tower'!$F$6,'Water-Cooling Tower'!$F$5)</c:f>
              <c:numCache>
                <c:formatCode>General</c:formatCode>
                <c:ptCount val="2"/>
                <c:pt idx="0">
                  <c:v>71.725487999999999</c:v>
                </c:pt>
                <c:pt idx="1">
                  <c:v>129.92478800000001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F-448E-83FA-3F0D7AED5062}"/>
            </c:ext>
          </c:extLst>
        </c:ser>
        <c:ser>
          <c:idx val="3"/>
          <c:order val="3"/>
          <c:tx>
            <c:v>1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Tower'!$A$19,'Water-Cooling Tower'!$D$19)</c:f>
              <c:numCache>
                <c:formatCode>General</c:formatCode>
                <c:ptCount val="2"/>
                <c:pt idx="0" formatCode="0.00">
                  <c:v>29.4</c:v>
                </c:pt>
                <c:pt idx="1">
                  <c:v>28.86842451602104</c:v>
                </c:pt>
              </c:numCache>
            </c:numRef>
          </c:xVal>
          <c:yVal>
            <c:numRef>
              <c:f>('Water-Cooling Tower'!$B$19,'Water-Cooling Tower'!$E$19)</c:f>
              <c:numCache>
                <c:formatCode>General</c:formatCode>
                <c:ptCount val="2"/>
                <c:pt idx="0">
                  <c:v>71.725487999999984</c:v>
                </c:pt>
                <c:pt idx="1">
                  <c:v>93.982553514198372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F-448E-83FA-3F0D7AED5062}"/>
            </c:ext>
          </c:extLst>
        </c:ser>
        <c:ser>
          <c:idx val="4"/>
          <c:order val="4"/>
          <c:tx>
            <c:v>2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Tower'!$A$20,'Water-Cooling Tower'!$D$20)</c:f>
              <c:numCache>
                <c:formatCode>General</c:formatCode>
                <c:ptCount val="2"/>
                <c:pt idx="0" formatCode="0.00">
                  <c:v>31.137499999999999</c:v>
                </c:pt>
                <c:pt idx="1">
                  <c:v>30.576790868708798</c:v>
                </c:pt>
              </c:numCache>
            </c:numRef>
          </c:xVal>
          <c:yVal>
            <c:numRef>
              <c:f>('Water-Cooling Tower'!$B$20,'Water-Cooling Tower'!$E$20)</c:f>
              <c:numCache>
                <c:formatCode>General</c:formatCode>
                <c:ptCount val="2"/>
                <c:pt idx="0">
                  <c:v>79.000400499999984</c:v>
                </c:pt>
                <c:pt idx="1">
                  <c:v>102.47729182716225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F-448E-83FA-3F0D7AED5062}"/>
            </c:ext>
          </c:extLst>
        </c:ser>
        <c:ser>
          <c:idx val="5"/>
          <c:order val="5"/>
          <c:tx>
            <c:v>3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Tower'!$A$21,'Water-Cooling Tower'!$D$21)</c:f>
              <c:numCache>
                <c:formatCode>General</c:formatCode>
                <c:ptCount val="2"/>
                <c:pt idx="0" formatCode="0.00">
                  <c:v>32.875</c:v>
                </c:pt>
                <c:pt idx="1">
                  <c:v>32.264584158590836</c:v>
                </c:pt>
              </c:numCache>
            </c:numRef>
          </c:xVal>
          <c:yVal>
            <c:numRef>
              <c:f>('Water-Cooling Tower'!$B$21,'Water-Cooling Tower'!$E$21)</c:f>
              <c:numCache>
                <c:formatCode>General</c:formatCode>
                <c:ptCount val="2"/>
                <c:pt idx="0">
                  <c:v>86.275312999999983</c:v>
                </c:pt>
                <c:pt idx="1">
                  <c:v>111.83342427980187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F-448E-83FA-3F0D7AED5062}"/>
            </c:ext>
          </c:extLst>
        </c:ser>
        <c:ser>
          <c:idx val="6"/>
          <c:order val="6"/>
          <c:tx>
            <c:v>4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Tower'!$A$22,'Water-Cooling Tower'!$D$22)</c:f>
              <c:numCache>
                <c:formatCode>General</c:formatCode>
                <c:ptCount val="2"/>
                <c:pt idx="0" formatCode="0.00">
                  <c:v>34.612499999999997</c:v>
                </c:pt>
                <c:pt idx="1">
                  <c:v>33.932530211034369</c:v>
                </c:pt>
              </c:numCache>
            </c:numRef>
          </c:xVal>
          <c:yVal>
            <c:numRef>
              <c:f>('Water-Cooling Tower'!$B$22,'Water-Cooling Tower'!$E$22)</c:f>
              <c:numCache>
                <c:formatCode>General</c:formatCode>
                <c:ptCount val="2"/>
                <c:pt idx="0">
                  <c:v>93.550225499999982</c:v>
                </c:pt>
                <c:pt idx="1">
                  <c:v>122.02056056399016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F-448E-83FA-3F0D7AED5062}"/>
            </c:ext>
          </c:extLst>
        </c:ser>
        <c:ser>
          <c:idx val="7"/>
          <c:order val="7"/>
          <c:tx>
            <c:v>5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Tower'!$A$23,'Water-Cooling Tower'!$D$23)</c:f>
              <c:numCache>
                <c:formatCode>General</c:formatCode>
                <c:ptCount val="2"/>
                <c:pt idx="0" formatCode="0.00">
                  <c:v>36.349999999999994</c:v>
                </c:pt>
                <c:pt idx="1">
                  <c:v>35.581313150422261</c:v>
                </c:pt>
              </c:numCache>
            </c:numRef>
          </c:xVal>
          <c:yVal>
            <c:numRef>
              <c:f>('Water-Cooling Tower'!$B$23,'Water-Cooling Tower'!$E$23)</c:f>
              <c:numCache>
                <c:formatCode>General</c:formatCode>
                <c:ptCount val="2"/>
                <c:pt idx="0">
                  <c:v>100.82513799999995</c:v>
                </c:pt>
                <c:pt idx="1">
                  <c:v>133.01005639182006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F-448E-83FA-3F0D7AED5062}"/>
            </c:ext>
          </c:extLst>
        </c:ser>
        <c:ser>
          <c:idx val="8"/>
          <c:order val="8"/>
          <c:tx>
            <c:v>6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Tower'!$A$24,'Water-Cooling Tower'!$D$24)</c:f>
              <c:numCache>
                <c:formatCode>General</c:formatCode>
                <c:ptCount val="2"/>
                <c:pt idx="0" formatCode="0.00">
                  <c:v>38.087499999999991</c:v>
                </c:pt>
                <c:pt idx="1">
                  <c:v>37.211578679204081</c:v>
                </c:pt>
              </c:numCache>
            </c:numRef>
          </c:xVal>
          <c:yVal>
            <c:numRef>
              <c:f>('Water-Cooling Tower'!$B$24,'Water-Cooling Tower'!$E$24)</c:f>
              <c:numCache>
                <c:formatCode>General</c:formatCode>
                <c:ptCount val="2"/>
                <c:pt idx="0">
                  <c:v>108.10005049999995</c:v>
                </c:pt>
                <c:pt idx="1">
                  <c:v>144.77487620172423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F-448E-83FA-3F0D7AED5062}"/>
            </c:ext>
          </c:extLst>
        </c:ser>
        <c:ser>
          <c:idx val="9"/>
          <c:order val="9"/>
          <c:tx>
            <c:v>7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Tower'!$A$25,'Water-Cooling Tower'!$D$25)</c:f>
              <c:numCache>
                <c:formatCode>General</c:formatCode>
                <c:ptCount val="2"/>
                <c:pt idx="0" formatCode="0.00">
                  <c:v>39.824999999999989</c:v>
                </c:pt>
                <c:pt idx="1">
                  <c:v>38.823937032703874</c:v>
                </c:pt>
              </c:numCache>
            </c:numRef>
          </c:xVal>
          <c:yVal>
            <c:numRef>
              <c:f>('Water-Cooling Tower'!$B$25,'Water-Cooling Tower'!$E$25)</c:f>
              <c:numCache>
                <c:formatCode>General</c:formatCode>
                <c:ptCount val="2"/>
                <c:pt idx="0">
                  <c:v>115.37496299999995</c:v>
                </c:pt>
                <c:pt idx="1">
                  <c:v>157.28946944068818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6F-448E-83FA-3F0D7AED5062}"/>
            </c:ext>
          </c:extLst>
        </c:ser>
        <c:ser>
          <c:idx val="10"/>
          <c:order val="10"/>
          <c:tx>
            <c:v>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Tower'!$A$26,'Water-Cooling Tower'!$D$26)</c:f>
              <c:numCache>
                <c:formatCode>General</c:formatCode>
                <c:ptCount val="2"/>
                <c:pt idx="0" formatCode="0.00">
                  <c:v>41.562499999999986</c:v>
                </c:pt>
                <c:pt idx="1">
                  <c:v>40.418965648030486</c:v>
                </c:pt>
              </c:numCache>
            </c:numRef>
          </c:xVal>
          <c:yVal>
            <c:numRef>
              <c:f>('Water-Cooling Tower'!$B$26,'Water-Cooling Tower'!$E$26)</c:f>
              <c:numCache>
                <c:formatCode>General</c:formatCode>
                <c:ptCount val="2"/>
                <c:pt idx="0">
                  <c:v>122.64987549999992</c:v>
                </c:pt>
                <c:pt idx="1">
                  <c:v>170.52965881696264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26F-448E-83FA-3F0D7AED5062}"/>
            </c:ext>
          </c:extLst>
        </c:ser>
        <c:ser>
          <c:idx val="11"/>
          <c:order val="11"/>
          <c:tx>
            <c:v>9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('Water-Cooling Tower'!$A$27,'Water-Cooling Tower'!$D$27)</c:f>
              <c:numCache>
                <c:formatCode>General</c:formatCode>
                <c:ptCount val="2"/>
                <c:pt idx="0" formatCode="0.00">
                  <c:v>43.299999999999983</c:v>
                </c:pt>
                <c:pt idx="1">
                  <c:v>41.997211580191156</c:v>
                </c:pt>
              </c:numCache>
            </c:numRef>
          </c:xVal>
          <c:yVal>
            <c:numRef>
              <c:f>('Water-Cooling Tower'!$B$27,'Water-Cooling Tower'!$E$27)</c:f>
              <c:numCache>
                <c:formatCode>General</c:formatCode>
                <c:ptCount val="2"/>
                <c:pt idx="0">
                  <c:v>129.92478799999992</c:v>
                </c:pt>
                <c:pt idx="1">
                  <c:v>184.47253913739547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26F-448E-83FA-3F0D7AED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82496"/>
        <c:axId val="167484416"/>
      </c:scatterChart>
      <c:valAx>
        <c:axId val="167482496"/>
        <c:scaling>
          <c:orientation val="minMax"/>
          <c:max val="45"/>
          <c:min val="28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</a:t>
                </a:r>
                <a:r>
                  <a:rPr lang="en-US" sz="1200" baseline="0"/>
                  <a:t> (°C)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7484416"/>
        <c:crosses val="autoZero"/>
        <c:crossBetween val="midCat"/>
      </c:valAx>
      <c:valAx>
        <c:axId val="167484416"/>
        <c:scaling>
          <c:orientation val="minMax"/>
          <c:max val="2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Hy (kJ/kg)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748249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52" footer="0.314960620000003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142875</xdr:colOff>
      <xdr:row>20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E4C841-5ABE-4A12-A47C-DD13124A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607545</xdr:colOff>
      <xdr:row>13</xdr:row>
      <xdr:rowOff>19050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B8A06A5-BA9E-4D44-B903-00C4470F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609600" y="190500"/>
          <a:ext cx="3655545" cy="23050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11</xdr:col>
      <xdr:colOff>602631</xdr:colOff>
      <xdr:row>18</xdr:row>
      <xdr:rowOff>9526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BD6C7476-6D3D-4F47-8521-B496C34F9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5000" contrast="10000"/>
        </a:blip>
        <a:srcRect/>
        <a:stretch>
          <a:fillRect/>
        </a:stretch>
      </xdr:blipFill>
      <xdr:spPr bwMode="auto">
        <a:xfrm>
          <a:off x="4876800" y="190500"/>
          <a:ext cx="2431431" cy="3248026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  <row r="15">
          <cell r="E15">
            <v>1.7786561264822136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tabSelected="1" workbookViewId="0">
      <selection activeCell="I2" sqref="I2"/>
    </sheetView>
  </sheetViews>
  <sheetFormatPr defaultRowHeight="15" x14ac:dyDescent="0.25"/>
  <cols>
    <col min="5" max="5" width="9" customWidth="1"/>
    <col min="6" max="6" width="10" customWidth="1"/>
  </cols>
  <sheetData>
    <row r="2" spans="1:7" x14ac:dyDescent="0.25">
      <c r="A2" s="18" t="s">
        <v>2</v>
      </c>
      <c r="B2" s="18"/>
      <c r="E2" s="17" t="s">
        <v>39</v>
      </c>
      <c r="F2" s="17"/>
      <c r="G2" s="17"/>
    </row>
    <row r="3" spans="1:7" x14ac:dyDescent="0.25">
      <c r="A3" s="2" t="s">
        <v>21</v>
      </c>
      <c r="B3" s="12">
        <v>1.3560000000000001</v>
      </c>
      <c r="C3" t="s">
        <v>23</v>
      </c>
    </row>
    <row r="4" spans="1:7" x14ac:dyDescent="0.25">
      <c r="A4" s="2" t="s">
        <v>22</v>
      </c>
      <c r="B4" s="12">
        <v>1.3560000000000001</v>
      </c>
      <c r="C4" t="s">
        <v>23</v>
      </c>
      <c r="E4" s="18" t="s">
        <v>26</v>
      </c>
      <c r="F4" s="18"/>
    </row>
    <row r="5" spans="1:7" x14ac:dyDescent="0.25">
      <c r="A5" s="2" t="s">
        <v>16</v>
      </c>
      <c r="B5" s="12">
        <v>43.3</v>
      </c>
      <c r="C5" t="s">
        <v>4</v>
      </c>
      <c r="E5" s="4" t="s">
        <v>25</v>
      </c>
      <c r="F5" s="4">
        <f>(L.*cL*(TL2.-TL1.)+G.*Hy1.)/G.</f>
        <v>129.92478800000001</v>
      </c>
      <c r="G5" t="s">
        <v>13</v>
      </c>
    </row>
    <row r="6" spans="1:7" x14ac:dyDescent="0.25">
      <c r="A6" s="2" t="s">
        <v>15</v>
      </c>
      <c r="B6" s="12">
        <v>29.4</v>
      </c>
      <c r="C6" t="s">
        <v>4</v>
      </c>
      <c r="E6" s="4" t="s">
        <v>24</v>
      </c>
      <c r="F6" s="4">
        <f>(1.005+1.88*H1.)*(TL1.)+2501*H1.</f>
        <v>71.725487999999999</v>
      </c>
      <c r="G6" t="s">
        <v>13</v>
      </c>
    </row>
    <row r="7" spans="1:7" x14ac:dyDescent="0.25">
      <c r="A7" s="2" t="s">
        <v>14</v>
      </c>
      <c r="B7" s="12">
        <v>23.9</v>
      </c>
      <c r="C7" t="s">
        <v>4</v>
      </c>
      <c r="E7" s="3" t="s">
        <v>27</v>
      </c>
      <c r="F7" s="3">
        <f>L.*cL/G.</f>
        <v>4.1870000000000003</v>
      </c>
    </row>
    <row r="8" spans="1:7" x14ac:dyDescent="0.25">
      <c r="A8" s="2" t="s">
        <v>17</v>
      </c>
      <c r="B8" s="12">
        <v>1.6500000000000001E-2</v>
      </c>
      <c r="C8" t="s">
        <v>5</v>
      </c>
      <c r="E8" s="3" t="s">
        <v>38</v>
      </c>
      <c r="F8" s="3">
        <f>INTERCEPT(F5:F6,B5:B6)</f>
        <v>-51.372312000000022</v>
      </c>
    </row>
    <row r="10" spans="1:7" x14ac:dyDescent="0.25">
      <c r="A10" s="2" t="s">
        <v>12</v>
      </c>
      <c r="B10" s="13">
        <v>29</v>
      </c>
      <c r="C10" t="s">
        <v>11</v>
      </c>
      <c r="E10" s="18" t="s">
        <v>45</v>
      </c>
      <c r="F10" s="18"/>
    </row>
    <row r="11" spans="1:7" x14ac:dyDescent="0.25">
      <c r="A11" s="2" t="s">
        <v>3</v>
      </c>
      <c r="B11" s="14">
        <f>1.207*10^-7</f>
        <v>1.2069999999999999E-7</v>
      </c>
      <c r="C11" t="s">
        <v>8</v>
      </c>
      <c r="E11" s="3" t="s">
        <v>43</v>
      </c>
      <c r="F11" s="8">
        <f>H27</f>
        <v>6.9968624222027653</v>
      </c>
      <c r="G11" t="s">
        <v>44</v>
      </c>
    </row>
    <row r="12" spans="1:7" x14ac:dyDescent="0.25">
      <c r="A12" s="2" t="s">
        <v>6</v>
      </c>
      <c r="B12" s="12">
        <v>101.325</v>
      </c>
      <c r="C12" t="s">
        <v>9</v>
      </c>
    </row>
    <row r="13" spans="1:7" x14ac:dyDescent="0.25">
      <c r="A13" s="2" t="s">
        <v>19</v>
      </c>
      <c r="B13" s="12">
        <v>4.1870000000000003</v>
      </c>
      <c r="C13" t="s">
        <v>7</v>
      </c>
    </row>
    <row r="14" spans="1:7" x14ac:dyDescent="0.25">
      <c r="A14" s="2" t="s">
        <v>47</v>
      </c>
      <c r="B14" s="12">
        <f>-4.187*10^1</f>
        <v>-41.870000000000005</v>
      </c>
      <c r="C14" t="s">
        <v>7</v>
      </c>
    </row>
    <row r="15" spans="1:7" x14ac:dyDescent="0.25">
      <c r="A15" s="4" t="s">
        <v>10</v>
      </c>
      <c r="B15" s="5">
        <f>kG.a*MM_b*(P*1000)*(-slope_eq*1000)</f>
        <v>14849.944868325003</v>
      </c>
      <c r="C15" t="s">
        <v>20</v>
      </c>
    </row>
    <row r="18" spans="1:8" x14ac:dyDescent="0.25">
      <c r="A18" s="6" t="s">
        <v>46</v>
      </c>
      <c r="B18" s="6" t="s">
        <v>37</v>
      </c>
      <c r="C18" s="6" t="s">
        <v>40</v>
      </c>
      <c r="D18" s="6" t="s">
        <v>0</v>
      </c>
      <c r="E18" s="6" t="s">
        <v>36</v>
      </c>
      <c r="F18" s="6" t="s">
        <v>41</v>
      </c>
      <c r="G18" s="6" t="s">
        <v>42</v>
      </c>
      <c r="H18" s="6" t="s">
        <v>43</v>
      </c>
    </row>
    <row r="19" spans="1:8" x14ac:dyDescent="0.25">
      <c r="A19" s="11">
        <f>TL1.</f>
        <v>29.4</v>
      </c>
      <c r="B19" s="7">
        <f t="shared" ref="B19:B27" si="0">slope_o*(A19)+interc_o</f>
        <v>71.725487999999984</v>
      </c>
      <c r="C19" s="7">
        <f t="shared" ref="C19:C27" si="1">B19-slope_eq*A19</f>
        <v>1302.7034880000001</v>
      </c>
      <c r="D19" s="7">
        <f t="shared" ref="D19:D27" si="2">(-(B.-slope_eq)+SQRT((B.-slope_eq)^2-4*A.*(C.-C19)))/(2*A.)</f>
        <v>28.86842451602104</v>
      </c>
      <c r="E19" s="7">
        <f t="shared" ref="E19:E27" si="3">A.*D19^2+B.*D19+C.</f>
        <v>93.982553514198372</v>
      </c>
      <c r="F19" s="7">
        <f>1/(E19-B19)</f>
        <v>4.4929552791318009E-2</v>
      </c>
      <c r="G19" s="10">
        <v>0</v>
      </c>
      <c r="H19" s="9">
        <f t="shared" ref="H19:H27" si="4">G19*(G./(MM_b*kG.a*P*1000))</f>
        <v>0</v>
      </c>
    </row>
    <row r="20" spans="1:8" x14ac:dyDescent="0.25">
      <c r="A20" s="11">
        <f t="shared" ref="A20:A27" si="5">A19+(TL2.-TL1.)/8</f>
        <v>31.137499999999999</v>
      </c>
      <c r="B20" s="7">
        <f t="shared" si="0"/>
        <v>79.000400499999984</v>
      </c>
      <c r="C20" s="7">
        <f t="shared" si="1"/>
        <v>1382.7275255000002</v>
      </c>
      <c r="D20" s="7">
        <f t="shared" si="2"/>
        <v>30.576790868708798</v>
      </c>
      <c r="E20" s="7">
        <f t="shared" si="3"/>
        <v>102.47729182716225</v>
      </c>
      <c r="F20" s="7">
        <f t="shared" ref="F20:F27" si="6">1/(E20-B20)</f>
        <v>4.2595077264042248E-2</v>
      </c>
      <c r="G20" s="10">
        <f>G19+(F20+F19)*(B20-B19)/2</f>
        <v>0.31836701262380801</v>
      </c>
      <c r="H20" s="9">
        <f t="shared" si="4"/>
        <v>1.2172110082725596</v>
      </c>
    </row>
    <row r="21" spans="1:8" x14ac:dyDescent="0.25">
      <c r="A21" s="11">
        <f t="shared" si="5"/>
        <v>32.875</v>
      </c>
      <c r="B21" s="7">
        <f t="shared" si="0"/>
        <v>86.275312999999983</v>
      </c>
      <c r="C21" s="7">
        <f t="shared" si="1"/>
        <v>1462.7515630000003</v>
      </c>
      <c r="D21" s="7">
        <f t="shared" si="2"/>
        <v>32.264584158590836</v>
      </c>
      <c r="E21" s="7">
        <f t="shared" si="3"/>
        <v>111.83342427980187</v>
      </c>
      <c r="F21" s="7">
        <f t="shared" si="6"/>
        <v>3.9126521872149517E-2</v>
      </c>
      <c r="G21" s="10">
        <f t="shared" ref="G21:G27" si="7">G20+(F21+F20)*(B21-B20)/2</f>
        <v>0.61562575416174337</v>
      </c>
      <c r="H21" s="9">
        <f t="shared" si="4"/>
        <v>2.3537188691945943</v>
      </c>
    </row>
    <row r="22" spans="1:8" x14ac:dyDescent="0.25">
      <c r="A22" s="11">
        <f t="shared" si="5"/>
        <v>34.612499999999997</v>
      </c>
      <c r="B22" s="7">
        <f t="shared" si="0"/>
        <v>93.550225499999982</v>
      </c>
      <c r="C22" s="7">
        <f t="shared" si="1"/>
        <v>1542.7756004999999</v>
      </c>
      <c r="D22" s="7">
        <f t="shared" si="2"/>
        <v>33.932530211034369</v>
      </c>
      <c r="E22" s="7">
        <f t="shared" si="3"/>
        <v>122.02056056399016</v>
      </c>
      <c r="F22" s="7">
        <f t="shared" si="6"/>
        <v>3.5124279280605276E-2</v>
      </c>
      <c r="G22" s="10">
        <f t="shared" si="7"/>
        <v>0.88570979488233847</v>
      </c>
      <c r="H22" s="9">
        <f t="shared" si="4"/>
        <v>3.3863298322917745</v>
      </c>
    </row>
    <row r="23" spans="1:8" x14ac:dyDescent="0.25">
      <c r="A23" s="11">
        <f t="shared" si="5"/>
        <v>36.349999999999994</v>
      </c>
      <c r="B23" s="7">
        <f t="shared" si="0"/>
        <v>100.82513799999995</v>
      </c>
      <c r="C23" s="7">
        <f t="shared" si="1"/>
        <v>1622.799638</v>
      </c>
      <c r="D23" s="7">
        <f t="shared" si="2"/>
        <v>35.581313150422261</v>
      </c>
      <c r="E23" s="7">
        <f t="shared" si="3"/>
        <v>133.01005639182006</v>
      </c>
      <c r="F23" s="7">
        <f t="shared" si="6"/>
        <v>3.107045318015015E-2</v>
      </c>
      <c r="G23" s="10">
        <f t="shared" si="7"/>
        <v>1.1264902381887902</v>
      </c>
      <c r="H23" s="9">
        <f t="shared" si="4"/>
        <v>4.3069044978450579</v>
      </c>
    </row>
    <row r="24" spans="1:8" x14ac:dyDescent="0.25">
      <c r="A24" s="11">
        <f t="shared" si="5"/>
        <v>38.087499999999991</v>
      </c>
      <c r="B24" s="7">
        <f t="shared" si="0"/>
        <v>108.10005049999995</v>
      </c>
      <c r="C24" s="7">
        <f t="shared" si="1"/>
        <v>1702.8236754999998</v>
      </c>
      <c r="D24" s="7">
        <f t="shared" si="2"/>
        <v>37.211578679204081</v>
      </c>
      <c r="E24" s="7">
        <f t="shared" si="3"/>
        <v>144.77487620172423</v>
      </c>
      <c r="F24" s="7">
        <f t="shared" si="6"/>
        <v>2.7266659919067723E-2</v>
      </c>
      <c r="G24" s="10">
        <f t="shared" si="7"/>
        <v>1.3386889348384972</v>
      </c>
      <c r="H24" s="9">
        <f t="shared" si="4"/>
        <v>5.1182027142476372</v>
      </c>
    </row>
    <row r="25" spans="1:8" x14ac:dyDescent="0.25">
      <c r="A25" s="11">
        <f t="shared" si="5"/>
        <v>39.824999999999989</v>
      </c>
      <c r="B25" s="7">
        <f t="shared" si="0"/>
        <v>115.37496299999995</v>
      </c>
      <c r="C25" s="7">
        <f t="shared" si="1"/>
        <v>1782.8477129999997</v>
      </c>
      <c r="D25" s="7">
        <f t="shared" si="2"/>
        <v>38.823937032703874</v>
      </c>
      <c r="E25" s="7">
        <f t="shared" si="3"/>
        <v>157.28946944068818</v>
      </c>
      <c r="F25" s="7">
        <f t="shared" si="6"/>
        <v>2.3858088402283002E-2</v>
      </c>
      <c r="G25" s="10">
        <f t="shared" si="7"/>
        <v>1.5246529701496714</v>
      </c>
      <c r="H25" s="9">
        <f t="shared" si="4"/>
        <v>5.829198081066683</v>
      </c>
    </row>
    <row r="26" spans="1:8" x14ac:dyDescent="0.25">
      <c r="A26" s="11">
        <f t="shared" si="5"/>
        <v>41.562499999999986</v>
      </c>
      <c r="B26" s="7">
        <f t="shared" si="0"/>
        <v>122.64987549999992</v>
      </c>
      <c r="C26" s="7">
        <f t="shared" si="1"/>
        <v>1862.8717504999995</v>
      </c>
      <c r="D26" s="7">
        <f t="shared" si="2"/>
        <v>40.418965648030486</v>
      </c>
      <c r="E26" s="7">
        <f t="shared" si="3"/>
        <v>170.52965881696264</v>
      </c>
      <c r="F26" s="7">
        <f t="shared" si="6"/>
        <v>2.0885641720223131E-2</v>
      </c>
      <c r="G26" s="10">
        <f t="shared" si="7"/>
        <v>1.6874063309320939</v>
      </c>
      <c r="H26" s="9">
        <f t="shared" si="4"/>
        <v>6.451452191959155</v>
      </c>
    </row>
    <row r="27" spans="1:8" x14ac:dyDescent="0.25">
      <c r="A27" s="11">
        <f t="shared" si="5"/>
        <v>43.299999999999983</v>
      </c>
      <c r="B27" s="7">
        <f t="shared" si="0"/>
        <v>129.92478799999992</v>
      </c>
      <c r="C27" s="7">
        <f t="shared" si="1"/>
        <v>1942.8957879999994</v>
      </c>
      <c r="D27" s="7">
        <f t="shared" si="2"/>
        <v>41.997211580191156</v>
      </c>
      <c r="E27" s="7">
        <f t="shared" si="3"/>
        <v>184.47253913739547</v>
      </c>
      <c r="F27" s="7">
        <f t="shared" si="6"/>
        <v>1.8332561455763549E-2</v>
      </c>
      <c r="G27" s="10">
        <f t="shared" si="7"/>
        <v>1.8300608291883564</v>
      </c>
      <c r="H27" s="9">
        <f t="shared" si="4"/>
        <v>6.9968624222027653</v>
      </c>
    </row>
  </sheetData>
  <sheetProtection algorithmName="SHA-512" hashValue="Q7QMeRC+lksfn56krQbdukqpoPdgcyk8vBQqWAjHU4QeHCR6tgvSzMKtkofxvEAxettLU+qTnNyP/ZodeGV+qA==" saltValue="9VszZGWcaAjL67t1nLz5lA==" spinCount="100000" sheet="1" objects="1" scenarios="1"/>
  <mergeCells count="4">
    <mergeCell ref="E2:G2"/>
    <mergeCell ref="E10:F10"/>
    <mergeCell ref="A2:B2"/>
    <mergeCell ref="E4:F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showGridLines="0" workbookViewId="0">
      <selection activeCell="I10" sqref="I10"/>
    </sheetView>
  </sheetViews>
  <sheetFormatPr defaultRowHeight="15" x14ac:dyDescent="0.25"/>
  <sheetData>
    <row r="2" spans="2:8" x14ac:dyDescent="0.25">
      <c r="B2" s="18" t="s">
        <v>18</v>
      </c>
      <c r="C2" s="18"/>
      <c r="G2" s="18" t="s">
        <v>35</v>
      </c>
      <c r="H2" s="18"/>
    </row>
    <row r="3" spans="2:8" x14ac:dyDescent="0.25">
      <c r="B3" s="2" t="s">
        <v>1</v>
      </c>
      <c r="C3" s="2" t="s">
        <v>28</v>
      </c>
      <c r="D3" s="1" t="s">
        <v>29</v>
      </c>
      <c r="E3" s="1" t="s">
        <v>30</v>
      </c>
      <c r="G3" s="1" t="s">
        <v>32</v>
      </c>
      <c r="H3" s="16">
        <v>0.16812451685214266</v>
      </c>
    </row>
    <row r="4" spans="2:8" x14ac:dyDescent="0.25">
      <c r="B4" s="12">
        <v>15.6</v>
      </c>
      <c r="C4" s="15">
        <v>43.68</v>
      </c>
      <c r="D4" s="1">
        <f t="shared" ref="D4:D12" si="0">A.*B4^2+B.*B4+C.</f>
        <v>61.415631374085102</v>
      </c>
      <c r="E4" s="1">
        <f t="shared" ref="E4:E12" si="1">(D4-C4)^2</f>
        <v>314.55262023743182</v>
      </c>
      <c r="G4" s="1" t="s">
        <v>33</v>
      </c>
      <c r="H4" s="16">
        <v>-5.0217644807544461</v>
      </c>
    </row>
    <row r="5" spans="2:8" x14ac:dyDescent="0.25">
      <c r="B5" s="12">
        <v>26.7</v>
      </c>
      <c r="C5" s="15">
        <v>84</v>
      </c>
      <c r="D5" s="1">
        <f t="shared" si="0"/>
        <v>84.613550035297294</v>
      </c>
      <c r="E5" s="1">
        <f t="shared" si="1"/>
        <v>0.37644364581331075</v>
      </c>
      <c r="G5" s="1" t="s">
        <v>34</v>
      </c>
      <c r="H5" s="16">
        <v>98.840374852717019</v>
      </c>
    </row>
    <row r="6" spans="2:8" x14ac:dyDescent="0.25">
      <c r="B6" s="12">
        <v>29.4</v>
      </c>
      <c r="C6" s="15">
        <v>97.2</v>
      </c>
      <c r="D6" s="1">
        <f t="shared" si="0"/>
        <v>96.520606504854328</v>
      </c>
      <c r="E6" s="1">
        <f t="shared" si="1"/>
        <v>0.46157552124625606</v>
      </c>
    </row>
    <row r="7" spans="2:8" x14ac:dyDescent="0.25">
      <c r="B7" s="12">
        <v>32.200000000000003</v>
      </c>
      <c r="C7" s="15">
        <v>112.1</v>
      </c>
      <c r="D7" s="1">
        <f t="shared" si="0"/>
        <v>111.45778262539949</v>
      </c>
      <c r="E7" s="1">
        <f t="shared" si="1"/>
        <v>0.41244315623876637</v>
      </c>
    </row>
    <row r="8" spans="2:8" x14ac:dyDescent="0.25">
      <c r="B8" s="12">
        <v>35</v>
      </c>
      <c r="C8" s="15">
        <v>128.9</v>
      </c>
      <c r="D8" s="1">
        <f t="shared" si="0"/>
        <v>129.03115117018618</v>
      </c>
      <c r="E8" s="1">
        <f t="shared" si="1"/>
        <v>1.7200629441202209E-2</v>
      </c>
    </row>
    <row r="9" spans="2:8" x14ac:dyDescent="0.25">
      <c r="B9" s="12">
        <v>37.799999999999997</v>
      </c>
      <c r="C9" s="15">
        <v>148.19999999999999</v>
      </c>
      <c r="D9" s="1">
        <f t="shared" si="0"/>
        <v>149.24071213921442</v>
      </c>
      <c r="E9" s="1">
        <f t="shared" si="1"/>
        <v>1.0830817567082849</v>
      </c>
    </row>
    <row r="10" spans="2:8" x14ac:dyDescent="0.25">
      <c r="B10" s="12">
        <v>40.6</v>
      </c>
      <c r="C10" s="15">
        <v>172.1</v>
      </c>
      <c r="D10" s="1">
        <f t="shared" si="0"/>
        <v>172.0864655324844</v>
      </c>
      <c r="E10" s="1">
        <f t="shared" si="1"/>
        <v>1.8318181093077008E-4</v>
      </c>
    </row>
    <row r="11" spans="2:8" x14ac:dyDescent="0.25">
      <c r="B11" s="12">
        <v>43.3</v>
      </c>
      <c r="C11" s="15">
        <v>197.2</v>
      </c>
      <c r="D11" s="1">
        <f t="shared" si="0"/>
        <v>196.61294823696323</v>
      </c>
      <c r="E11" s="1">
        <f t="shared" si="1"/>
        <v>0.34462977248456167</v>
      </c>
    </row>
    <row r="12" spans="2:8" x14ac:dyDescent="0.25">
      <c r="B12" s="12">
        <v>46.1</v>
      </c>
      <c r="C12" s="15">
        <v>224.5</v>
      </c>
      <c r="D12" s="1">
        <f t="shared" si="0"/>
        <v>224.63693674927919</v>
      </c>
      <c r="E12" s="1">
        <f t="shared" si="1"/>
        <v>1.8751673303150824E-2</v>
      </c>
    </row>
    <row r="13" spans="2:8" x14ac:dyDescent="0.25">
      <c r="D13" s="1" t="s">
        <v>31</v>
      </c>
      <c r="E13" s="16">
        <f>SUM(E5:E12)</f>
        <v>2.7143093370464633</v>
      </c>
    </row>
  </sheetData>
  <mergeCells count="2">
    <mergeCell ref="B2:C2"/>
    <mergeCell ref="G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6" sqref="O6"/>
    </sheetView>
  </sheetViews>
  <sheetFormatPr defaultRowHeight="15" x14ac:dyDescent="0.25"/>
  <sheetData/>
  <sheetProtection algorithmName="SHA-512" hashValue="YJ1ACKyRI8ndNKt8uY2nCFEtTBKwEfKvqfKg5o0OiMggZSqEdqlFnQvwldljhzE9oqBMoS2b9mVDYjnnH31YUw==" saltValue="Zf1GMRTrdCQTzFUMYpuhu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6" sqref="H6"/>
    </sheetView>
  </sheetViews>
  <sheetFormatPr defaultRowHeight="15" x14ac:dyDescent="0.25"/>
  <sheetData>
    <row r="2" spans="2:5" ht="15.75" thickBot="1" x14ac:dyDescent="0.3"/>
    <row r="3" spans="2:5" x14ac:dyDescent="0.25">
      <c r="B3" s="19" t="s">
        <v>48</v>
      </c>
      <c r="C3" s="20"/>
      <c r="D3" s="20"/>
      <c r="E3" s="21"/>
    </row>
    <row r="4" spans="2:5" x14ac:dyDescent="0.25">
      <c r="B4" s="22" t="s">
        <v>49</v>
      </c>
      <c r="C4" s="23" t="s">
        <v>50</v>
      </c>
      <c r="D4" s="23"/>
      <c r="E4" s="24"/>
    </row>
    <row r="5" spans="2:5" ht="15.75" thickBot="1" x14ac:dyDescent="0.3">
      <c r="B5" s="25" t="s">
        <v>51</v>
      </c>
      <c r="C5" s="26">
        <v>2017</v>
      </c>
      <c r="D5" s="27"/>
      <c r="E5" s="28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21</vt:i4>
      </vt:variant>
    </vt:vector>
  </HeadingPairs>
  <TitlesOfParts>
    <vt:vector size="25" baseType="lpstr">
      <vt:lpstr>Water-Cooling Tower</vt:lpstr>
      <vt:lpstr>Equilibrium</vt:lpstr>
      <vt:lpstr>Figures</vt:lpstr>
      <vt:lpstr>Credits</vt:lpstr>
      <vt:lpstr>A.</vt:lpstr>
      <vt:lpstr>B.</vt:lpstr>
      <vt:lpstr>C.</vt:lpstr>
      <vt:lpstr>cL</vt:lpstr>
      <vt:lpstr>G.</vt:lpstr>
      <vt:lpstr>H1.</vt:lpstr>
      <vt:lpstr>hL.a</vt:lpstr>
      <vt:lpstr>Hy1.</vt:lpstr>
      <vt:lpstr>Hy1_</vt:lpstr>
      <vt:lpstr>Hy2.</vt:lpstr>
      <vt:lpstr>Hy2_</vt:lpstr>
      <vt:lpstr>interc_o</vt:lpstr>
      <vt:lpstr>kG.a</vt:lpstr>
      <vt:lpstr>L.</vt:lpstr>
      <vt:lpstr>MM_b</vt:lpstr>
      <vt:lpstr>P</vt:lpstr>
      <vt:lpstr>slope_eq</vt:lpstr>
      <vt:lpstr>slope_o</vt:lpstr>
      <vt:lpstr>TL1.</vt:lpstr>
      <vt:lpstr>TL2.</vt:lpstr>
      <vt:lpstr>Tw1.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2017-03-27T02:42:39Z</dcterms:modified>
</cp:coreProperties>
</file>