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workbookProtection workbookAlgorithmName="SHA-512" workbookHashValue="gLullKPrsxjw3/emWIEQaonkoefueqVbUAvDG2sRExcJfyQZw12KQdD4P9nPwdvJTix+hS2jvtxMsddrv6FtRA==" workbookSaltValue="YPjUSoN9WaC5ymRY/oMnIw==" workbookSpinCount="100000" lockStructure="1"/>
  <bookViews>
    <workbookView xWindow="360" yWindow="300" windowWidth="18735" windowHeight="11700"/>
  </bookViews>
  <sheets>
    <sheet name="Batch Distillation" sheetId="1" r:id="rId1"/>
    <sheet name="Graphs" sheetId="8" r:id="rId2"/>
    <sheet name="Figures" sheetId="9" r:id="rId3"/>
    <sheet name="Credits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" localSheetId="3">[1]Absorption_packed!#REF!</definedName>
    <definedName name="A">#REF!</definedName>
    <definedName name="A." localSheetId="3">[1]Absorption_packed!#REF!</definedName>
    <definedName name="A.">#REF!</definedName>
    <definedName name="A.." localSheetId="3">#REF!</definedName>
    <definedName name="A..">#REF!</definedName>
    <definedName name="AA">[3]Equilibrium!$B$23</definedName>
    <definedName name="alpha_v" localSheetId="3">[4]Predominant_size!$B$2</definedName>
    <definedName name="alpha_v">[5]Size_distribution!$B$2</definedName>
    <definedName name="B" localSheetId="3">#REF!</definedName>
    <definedName name="B">#REF!</definedName>
    <definedName name="B." localSheetId="3">[1]Absorption_packed!#REF!</definedName>
    <definedName name="B.">#REF!</definedName>
    <definedName name="B.." localSheetId="3">#REF!</definedName>
    <definedName name="B..">#REF!</definedName>
    <definedName name="BB">[3]Equilibrium!$B$24</definedName>
    <definedName name="Bo" localSheetId="3">[4]Predominant_size!$B$11</definedName>
    <definedName name="Bo">#REF!</definedName>
    <definedName name="C." localSheetId="3">[1]Absorption_packed!#REF!</definedName>
    <definedName name="C.">#REF!</definedName>
    <definedName name="C_" localSheetId="3">#REF!</definedName>
    <definedName name="C_">#REF!</definedName>
    <definedName name="CC">[3]Equilibrium!$B$25</definedName>
    <definedName name="cL">'[6]Water-Cooling Tower'!$B$13</definedName>
    <definedName name="const1" localSheetId="3">#REF!</definedName>
    <definedName name="const1">#REF!</definedName>
    <definedName name="const10" localSheetId="3">#REF!</definedName>
    <definedName name="const10">#REF!</definedName>
    <definedName name="const11" localSheetId="3">#REF!</definedName>
    <definedName name="const11">#REF!</definedName>
    <definedName name="const12" localSheetId="3">#REF!</definedName>
    <definedName name="const12">#REF!</definedName>
    <definedName name="const13" localSheetId="3">#REF!</definedName>
    <definedName name="const13">#REF!</definedName>
    <definedName name="const14" localSheetId="3">#REF!</definedName>
    <definedName name="const14">#REF!</definedName>
    <definedName name="const15" localSheetId="3">#REF!</definedName>
    <definedName name="const15">#REF!</definedName>
    <definedName name="const16" localSheetId="3">#REF!</definedName>
    <definedName name="const16">#REF!</definedName>
    <definedName name="const17" localSheetId="3">#REF!</definedName>
    <definedName name="const17">#REF!</definedName>
    <definedName name="const18" localSheetId="3">#REF!</definedName>
    <definedName name="const18">#REF!</definedName>
    <definedName name="const19" localSheetId="3">#REF!</definedName>
    <definedName name="const19">#REF!</definedName>
    <definedName name="const2" localSheetId="3">#REF!</definedName>
    <definedName name="const2">#REF!</definedName>
    <definedName name="const20" localSheetId="3">#REF!</definedName>
    <definedName name="const20">#REF!</definedName>
    <definedName name="const3" localSheetId="3">#REF!</definedName>
    <definedName name="const3">#REF!</definedName>
    <definedName name="const4" localSheetId="3">#REF!</definedName>
    <definedName name="const4">#REF!</definedName>
    <definedName name="const5" localSheetId="3">#REF!</definedName>
    <definedName name="const5">#REF!</definedName>
    <definedName name="const6" localSheetId="3">#REF!</definedName>
    <definedName name="const6">#REF!</definedName>
    <definedName name="const7" localSheetId="3">#REF!</definedName>
    <definedName name="const7">#REF!</definedName>
    <definedName name="const8" localSheetId="3">#REF!</definedName>
    <definedName name="const8">#REF!</definedName>
    <definedName name="const9" localSheetId="3">#REF!</definedName>
    <definedName name="const9">#REF!</definedName>
    <definedName name="Cpl1.">[3]Rectification!#REF!</definedName>
    <definedName name="Cpl2.">[3]Rectification!#REF!</definedName>
    <definedName name="Cplm">[3]Rectification!#REF!</definedName>
    <definedName name="D." localSheetId="3">[1]Absorption_packed!#REF!</definedName>
    <definedName name="D.">#REF!</definedName>
    <definedName name="DD">[3]Equilibrium!$B$26</definedName>
    <definedName name="dm">#REF!</definedName>
    <definedName name="dV">#REF!</definedName>
    <definedName name="E.">'[6]Water-Cooling Tower'!#REF!</definedName>
    <definedName name="fv">[3]Rectification!#REF!</definedName>
    <definedName name="G" localSheetId="3">'[6]Water-Cooling Tower'!#REF!</definedName>
    <definedName name="G">[5]Size_distribution!$E$2</definedName>
    <definedName name="G.">'[6]Water-Cooling Tower'!$B$3</definedName>
    <definedName name="H1.">'[6]Water-Cooling Tower'!$B$8</definedName>
    <definedName name="HG">[1]Absorption_packed!$F$38</definedName>
    <definedName name="HL">[1]Absorption_packed!$F$40</definedName>
    <definedName name="hlv1.">[3]Rectification!#REF!</definedName>
    <definedName name="hlv2.">[3]Rectification!#REF!</definedName>
    <definedName name="hlvm">[3]Rectification!#REF!</definedName>
    <definedName name="HOG">[1]Absorption_packed!$F$39</definedName>
    <definedName name="HOL">[1]Absorption_packed!$F$41</definedName>
    <definedName name="Hy1.">'[6]Water-Cooling Tower'!$F$6</definedName>
    <definedName name="interc_o">'[6]Water-Cooling Tower'!$F$8</definedName>
    <definedName name="K">#REF!</definedName>
    <definedName name="k_x" localSheetId="3">[1]Absorption_packed!#REF!</definedName>
    <definedName name="k_x">'[8]Mass-transfer_coefficients'!$B$7</definedName>
    <definedName name="K_x.">'[8]Mass-transfer_coefficients'!$H$31</definedName>
    <definedName name="k_x.a">[1]Absorption_packed!$E$7</definedName>
    <definedName name="K_x.a.">[1]Absorption_packed!$M$35</definedName>
    <definedName name="k_y" localSheetId="3">[1]Absorption_packed!#REF!</definedName>
    <definedName name="k_y">'[8]Mass-transfer_coefficients'!$B$6</definedName>
    <definedName name="K_y." localSheetId="3">[1]Absorption_packed!#REF!</definedName>
    <definedName name="K_y.">'[8]Mass-transfer_coefficients'!$B$31</definedName>
    <definedName name="k_y.a">[1]Absorption_packed!$E$6</definedName>
    <definedName name="K_y.a.">[1]Absorption_packed!$I$35</definedName>
    <definedName name="kG.a">'[6]Water-Cooling Tower'!$B$11</definedName>
    <definedName name="kx">'[8]Mass-transfer_coefficients'!$H$18</definedName>
    <definedName name="Kx.">'[8]Mass-transfer_coefficients'!$H$30</definedName>
    <definedName name="ky" localSheetId="3">[1]Absorption_packed!#REF!</definedName>
    <definedName name="ky">'[8]Mass-transfer_coefficients'!$B$18</definedName>
    <definedName name="Ky." localSheetId="3">[1]Absorption_packed!#REF!</definedName>
    <definedName name="Ky.">'[8]Mass-transfer_coefficients'!$B$30</definedName>
    <definedName name="L." localSheetId="3">[1]Absorption_packed!$B$6</definedName>
    <definedName name="L.">'[6]Water-Cooling Tower'!$B$4</definedName>
    <definedName name="L_" localSheetId="3">[1]Absorption_packed!#REF!</definedName>
    <definedName name="L_">'[6]Water-Cooling Tower'!#REF!</definedName>
    <definedName name="L_V" localSheetId="3">[1]Absorption_packed!#REF!</definedName>
    <definedName name="L_V">[2]Absorption_plate!#REF!</definedName>
    <definedName name="LA" localSheetId="3">#REF!</definedName>
    <definedName name="LA">#REF!</definedName>
    <definedName name="Lm">[1]Absorption_packed!$I$17</definedName>
    <definedName name="Ln" localSheetId="3">[1]Absorption_packed!#REF!</definedName>
    <definedName name="Ln">[2]Absorption_plate!$B$11</definedName>
    <definedName name="Ln." localSheetId="3">#REF!</definedName>
    <definedName name="Ln.">#REF!</definedName>
    <definedName name="Lo" localSheetId="3">[1]Absorption_packed!#REF!</definedName>
    <definedName name="Lo">[2]Absorption_plate!$B$2</definedName>
    <definedName name="Lo." localSheetId="3">#REF!</definedName>
    <definedName name="Lo.">#REF!</definedName>
    <definedName name="Lpr">[4]Predominant_size!$B$3</definedName>
    <definedName name="m" localSheetId="3">[1]Absorption_packed!$B$12</definedName>
    <definedName name="m">'[8]Mass-transfer_coefficients'!#REF!</definedName>
    <definedName name="m.">'[8]Mass-transfer_coefficients'!$B$23</definedName>
    <definedName name="m..">'[8]Mass-transfer_coefficients'!$H$23</definedName>
    <definedName name="m_.">'[8]Mass-transfer_coefficients'!#REF!</definedName>
    <definedName name="m_cal">#REF!</definedName>
    <definedName name="m_empty">[9]Dados!#REF!</definedName>
    <definedName name="m_pic">#REF!</definedName>
    <definedName name="m_prov">#REF!</definedName>
    <definedName name="m1_">#REF!</definedName>
    <definedName name="MM_b">'[6]Water-Cooling Tower'!$B$10</definedName>
    <definedName name="MM1.">#REF!</definedName>
    <definedName name="MM2.">#REF!</definedName>
    <definedName name="Mma">#REF!</definedName>
    <definedName name="MMb">#REF!</definedName>
    <definedName name="mo" localSheetId="3">[9]Dados!#REF!</definedName>
    <definedName name="Mo">#REF!</definedName>
    <definedName name="n">#REF!</definedName>
    <definedName name="Nd" localSheetId="3">#REF!</definedName>
    <definedName name="Nd">#REF!</definedName>
    <definedName name="NG">[1]Absorption_packed!$I$38</definedName>
    <definedName name="NL">[1]Absorption_packed!$I$40</definedName>
    <definedName name="NM" localSheetId="3">#REF!</definedName>
    <definedName name="NM">#REF!</definedName>
    <definedName name="Nn" localSheetId="3">#REF!</definedName>
    <definedName name="Nn">#REF!</definedName>
    <definedName name="Nn_1" localSheetId="3">#REF!</definedName>
    <definedName name="Nn_1">#REF!</definedName>
    <definedName name="No" localSheetId="3">#REF!</definedName>
    <definedName name="no">[5]Size_distribution!$E$3</definedName>
    <definedName name="NOG">[1]Absorption_packed!$I$39</definedName>
    <definedName name="NOL">[1]Absorption_packed!$I$41</definedName>
    <definedName name="P">'[6]Water-Cooling Tower'!$B$12</definedName>
    <definedName name="q">[3]Rectification!$B$4</definedName>
    <definedName name="R.">[3]Rectification!$B$11</definedName>
    <definedName name="rho" localSheetId="3">[4]Predominant_size!$B$4</definedName>
    <definedName name="rho">[5]Size_distribution!$B$3</definedName>
    <definedName name="rho_1">#REF!</definedName>
    <definedName name="rho_2">#REF!</definedName>
    <definedName name="roa">#REF!</definedName>
    <definedName name="rob">#REF!</definedName>
    <definedName name="S">[1]Absorption_packed!$E$2</definedName>
    <definedName name="slope">'[6]Water-Cooling Tower'!#REF!</definedName>
    <definedName name="slope_eq">'[6]Water-Cooling Tower'!$B$14</definedName>
    <definedName name="slope_n" localSheetId="3">#REF!</definedName>
    <definedName name="slope_n">#REF!</definedName>
    <definedName name="slope_o">'[6]Water-Cooling Tower'!$F$7</definedName>
    <definedName name="So">#REF!</definedName>
    <definedName name="So_mass">#REF!</definedName>
    <definedName name="So_vol">#REF!</definedName>
    <definedName name="t">[4]Predominant_size!$B$10</definedName>
    <definedName name="tau" localSheetId="3">[4]Predominant_size!#REF!</definedName>
    <definedName name="tau">[5]Size_distribution!$B$4</definedName>
    <definedName name="tau1.">[4]Predominant_size!#REF!</definedName>
    <definedName name="tau1_">[4]Predominant_size!#REF!</definedName>
    <definedName name="Td">[3]Rectification!#REF!</definedName>
    <definedName name="Tf">[3]Rectification!#REF!</definedName>
    <definedName name="TL1.">'[6]Water-Cooling Tower'!$B$6</definedName>
    <definedName name="TL2.">'[6]Water-Cooling Tower'!$B$5</definedName>
    <definedName name="Tn">[3]Rectification!#REF!</definedName>
    <definedName name="Tw">[3]Rectification!#REF!</definedName>
    <definedName name="V" localSheetId="3">[1]Absorption_packed!#REF!</definedName>
    <definedName name="V">'Batch Distillation'!$B$4</definedName>
    <definedName name="V." localSheetId="3">[1]Absorption_packed!$B$2</definedName>
    <definedName name="V.">#REF!</definedName>
    <definedName name="V1." localSheetId="3">#REF!</definedName>
    <definedName name="V1.">#REF!</definedName>
    <definedName name="V1_" localSheetId="3">#REF!</definedName>
    <definedName name="V1_">#REF!</definedName>
    <definedName name="Vm">[1]Absorption_packed!$I$14</definedName>
    <definedName name="Vn_1" localSheetId="3">[1]Absorption_packed!#REF!</definedName>
    <definedName name="Vn_1">[2]Absorption_plate!$B$4</definedName>
    <definedName name="Vn_1." localSheetId="3">#REF!</definedName>
    <definedName name="Vn_1.">#REF!</definedName>
    <definedName name="Wo">'Batch Distillation'!$B$3</definedName>
    <definedName name="x1.">[1]Absorption_packed!$B$9</definedName>
    <definedName name="x1_.">[1]Absorption_packed!$I$8</definedName>
    <definedName name="x2.">[1]Absorption_packed!$B$7</definedName>
    <definedName name="x2_.">[1]Absorption_packed!$I$9</definedName>
    <definedName name="xa">'[8]Mass-transfer_coefficients'!#REF!</definedName>
    <definedName name="xa.">'[8]Mass-transfer_coefficients'!$H$22</definedName>
    <definedName name="xai">'[8]Mass-transfer_coefficients'!$F$7</definedName>
    <definedName name="xai1.">[1]Absorption_packed!$E$13</definedName>
    <definedName name="xai2.">[1]Absorption_packed!$E$16</definedName>
    <definedName name="xaL" localSheetId="3">[1]Absorption_packed!#REF!</definedName>
    <definedName name="xaL">'[8]Mass-transfer_coefficients'!$B$5</definedName>
    <definedName name="xaM" localSheetId="3">#REF!</definedName>
    <definedName name="xaM">#REF!</definedName>
    <definedName name="xan" localSheetId="3">#REF!</definedName>
    <definedName name="xan">#REF!</definedName>
    <definedName name="xao" localSheetId="3">#REF!</definedName>
    <definedName name="xao">#REF!</definedName>
    <definedName name="xB" localSheetId="3">#REF!</definedName>
    <definedName name="xB">#REF!</definedName>
    <definedName name="xbo">#REF!</definedName>
    <definedName name="xco" localSheetId="3">#REF!</definedName>
    <definedName name="xco">#REF!</definedName>
    <definedName name="xd" localSheetId="3">[3]Rectification!$B$13</definedName>
    <definedName name="xD">#REF!</definedName>
    <definedName name="xf" localSheetId="3">[3]Rectification!$B$12</definedName>
    <definedName name="xF">#REF!</definedName>
    <definedName name="xmo">#REF!</definedName>
    <definedName name="xn" localSheetId="3">[1]Absorption_packed!#REF!</definedName>
    <definedName name="xn">[2]Absorption_plate!$B$12</definedName>
    <definedName name="xo" localSheetId="3">[1]Absorption_packed!#REF!</definedName>
    <definedName name="xo">[2]Absorption_plate!$B$3</definedName>
    <definedName name="xsf">#REF!</definedName>
    <definedName name="xsf_mass">#REF!</definedName>
    <definedName name="xsf_vol">#REF!</definedName>
    <definedName name="xso">#REF!</definedName>
    <definedName name="xso_mass">#REF!</definedName>
    <definedName name="xso_vol">#REF!</definedName>
    <definedName name="xT" localSheetId="3">#REF!</definedName>
    <definedName name="xT">#REF!</definedName>
    <definedName name="xw">[3]Rectification!$B$14</definedName>
    <definedName name="xwf">'Batch Distillation'!$E$3</definedName>
    <definedName name="xwo">'Batch Distillation'!$E$2</definedName>
    <definedName name="y1.">[1]Absorption_packed!$B$3</definedName>
    <definedName name="y1_" localSheetId="3">[1]Absorption_packed!#REF!</definedName>
    <definedName name="y1_">[2]Absorption_plate!$B$10</definedName>
    <definedName name="y1_." localSheetId="3">[1]Absorption_packed!$I$6</definedName>
    <definedName name="y1_.">'[8]Mass-transfer_coefficients'!#REF!</definedName>
    <definedName name="y2.">[1]Absorption_packed!$B$4</definedName>
    <definedName name="y2_.">[1]Absorption_packed!$I$7</definedName>
    <definedName name="ya">'[8]Mass-transfer_coefficients'!#REF!</definedName>
    <definedName name="ya.">'[8]Mass-transfer_coefficients'!$B$22</definedName>
    <definedName name="ya1." localSheetId="3">#REF!</definedName>
    <definedName name="ya1.">#REF!</definedName>
    <definedName name="ya1_" localSheetId="3">#REF!</definedName>
    <definedName name="ya1_">#REF!</definedName>
    <definedName name="ya10." localSheetId="3">#REF!</definedName>
    <definedName name="ya10.">#REF!</definedName>
    <definedName name="ya2." localSheetId="3">#REF!</definedName>
    <definedName name="ya2.">#REF!</definedName>
    <definedName name="ya3." localSheetId="3">#REF!</definedName>
    <definedName name="ya3.">#REF!</definedName>
    <definedName name="ya4." localSheetId="3">#REF!</definedName>
    <definedName name="ya4.">#REF!</definedName>
    <definedName name="ya5." localSheetId="3">#REF!</definedName>
    <definedName name="ya5.">#REF!</definedName>
    <definedName name="ya6." localSheetId="3">#REF!</definedName>
    <definedName name="ya6.">#REF!</definedName>
    <definedName name="ya7." localSheetId="3">#REF!</definedName>
    <definedName name="ya7.">#REF!</definedName>
    <definedName name="ya8." localSheetId="3">#REF!</definedName>
    <definedName name="ya8.">#REF!</definedName>
    <definedName name="ya9." localSheetId="3">#REF!</definedName>
    <definedName name="ya9.">#REF!</definedName>
    <definedName name="yad" localSheetId="3">#REF!</definedName>
    <definedName name="yad">#REF!</definedName>
    <definedName name="yaG">'[8]Mass-transfer_coefficients'!$B$4</definedName>
    <definedName name="yai">'[8]Mass-transfer_coefficients'!$F$6</definedName>
    <definedName name="yai1.">[1]Absorption_packed!$E$14</definedName>
    <definedName name="yai2.">[1]Absorption_packed!$E$17</definedName>
    <definedName name="yaM" localSheetId="3">#REF!</definedName>
    <definedName name="yaM">#REF!</definedName>
    <definedName name="yan" localSheetId="3">#REF!</definedName>
    <definedName name="yan">#REF!</definedName>
    <definedName name="yan_1" localSheetId="3">#REF!</definedName>
    <definedName name="yan_1">#REF!</definedName>
    <definedName name="yao" localSheetId="3">#REF!</definedName>
    <definedName name="yao">#REF!</definedName>
    <definedName name="ycn_1" localSheetId="3">#REF!</definedName>
    <definedName name="ycn_1">#REF!</definedName>
    <definedName name="yco" localSheetId="3">#REF!</definedName>
    <definedName name="yco">#REF!</definedName>
    <definedName name="yn_1" localSheetId="3">[1]Absorption_packed!#REF!</definedName>
    <definedName name="yn_1">[2]Absorption_plate!$B$5</definedName>
    <definedName name="yw">[3]Rectification!#REF!</definedName>
  </definedNames>
  <calcPr calcId="171027"/>
</workbook>
</file>

<file path=xl/calcChain.xml><?xml version="1.0" encoding="utf-8"?>
<calcChain xmlns="http://schemas.openxmlformats.org/spreadsheetml/2006/main">
  <c r="C14" i="1" l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O14" i="1"/>
  <c r="P14" i="1" s="1"/>
  <c r="B23" i="1"/>
  <c r="E23" i="1" s="1"/>
  <c r="B24" i="1"/>
  <c r="E24" i="1" s="1"/>
  <c r="B25" i="1"/>
  <c r="E25" i="1" s="1"/>
  <c r="B26" i="1"/>
  <c r="D26" i="1" s="1"/>
  <c r="B27" i="1"/>
  <c r="E27" i="1" s="1"/>
  <c r="B28" i="1"/>
  <c r="E28" i="1" s="1"/>
  <c r="Q14" i="1" l="1"/>
  <c r="D28" i="1"/>
  <c r="F28" i="1" s="1"/>
  <c r="J28" i="1" s="1"/>
  <c r="D24" i="1"/>
  <c r="F24" i="1" s="1"/>
  <c r="J24" i="1" s="1"/>
  <c r="L24" i="1" s="1"/>
  <c r="D25" i="1"/>
  <c r="F25" i="1" s="1"/>
  <c r="J25" i="1" s="1"/>
  <c r="L25" i="1" s="1"/>
  <c r="E26" i="1"/>
  <c r="F26" i="1" s="1"/>
  <c r="J26" i="1" s="1"/>
  <c r="L26" i="1" s="1"/>
  <c r="D27" i="1"/>
  <c r="F27" i="1" s="1"/>
  <c r="J27" i="1" s="1"/>
  <c r="L27" i="1" s="1"/>
  <c r="D23" i="1"/>
  <c r="F23" i="1" s="1"/>
  <c r="J23" i="1" s="1"/>
  <c r="L23" i="1" s="1"/>
  <c r="B15" i="1"/>
  <c r="D15" i="1" s="1"/>
  <c r="B16" i="1"/>
  <c r="D16" i="1" s="1"/>
  <c r="B17" i="1"/>
  <c r="E17" i="1" s="1"/>
  <c r="B18" i="1"/>
  <c r="E18" i="1" s="1"/>
  <c r="B19" i="1"/>
  <c r="D19" i="1" s="1"/>
  <c r="B20" i="1"/>
  <c r="E20" i="1" s="1"/>
  <c r="B21" i="1"/>
  <c r="E21" i="1" s="1"/>
  <c r="B22" i="1"/>
  <c r="D22" i="1" s="1"/>
  <c r="B14" i="1"/>
  <c r="D14" i="1" s="1"/>
  <c r="L28" i="1" l="1"/>
  <c r="H8" i="1" s="1"/>
  <c r="H6" i="1"/>
  <c r="G28" i="1"/>
  <c r="H28" i="1" s="1"/>
  <c r="D17" i="1"/>
  <c r="F17" i="1" s="1"/>
  <c r="J17" i="1" s="1"/>
  <c r="L17" i="1" s="1"/>
  <c r="G26" i="1"/>
  <c r="H26" i="1" s="1"/>
  <c r="K26" i="1"/>
  <c r="G24" i="1"/>
  <c r="H24" i="1" s="1"/>
  <c r="K24" i="1"/>
  <c r="G25" i="1"/>
  <c r="H25" i="1" s="1"/>
  <c r="K25" i="1"/>
  <c r="G27" i="1"/>
  <c r="H27" i="1" s="1"/>
  <c r="K27" i="1"/>
  <c r="G23" i="1"/>
  <c r="H23" i="1" s="1"/>
  <c r="K23" i="1"/>
  <c r="D18" i="1"/>
  <c r="F18" i="1" s="1"/>
  <c r="J18" i="1" s="1"/>
  <c r="L18" i="1" s="1"/>
  <c r="E22" i="1"/>
  <c r="F22" i="1" s="1"/>
  <c r="J22" i="1" s="1"/>
  <c r="L22" i="1" s="1"/>
  <c r="D21" i="1"/>
  <c r="F21" i="1" s="1"/>
  <c r="J21" i="1" s="1"/>
  <c r="L21" i="1" s="1"/>
  <c r="D20" i="1"/>
  <c r="F20" i="1" s="1"/>
  <c r="J20" i="1" s="1"/>
  <c r="L20" i="1" s="1"/>
  <c r="E14" i="1"/>
  <c r="F14" i="1" s="1"/>
  <c r="J14" i="1" s="1"/>
  <c r="L14" i="1" s="1"/>
  <c r="E15" i="1"/>
  <c r="F15" i="1" s="1"/>
  <c r="J15" i="1" s="1"/>
  <c r="L15" i="1" s="1"/>
  <c r="E16" i="1"/>
  <c r="F16" i="1" s="1"/>
  <c r="J16" i="1" s="1"/>
  <c r="L16" i="1" s="1"/>
  <c r="E19" i="1"/>
  <c r="F19" i="1" s="1"/>
  <c r="J19" i="1" s="1"/>
  <c r="L19" i="1" s="1"/>
  <c r="K28" i="1" l="1"/>
  <c r="H7" i="1" s="1"/>
  <c r="H9" i="1"/>
  <c r="G14" i="1"/>
  <c r="H14" i="1" s="1"/>
  <c r="K14" i="1"/>
  <c r="G15" i="1"/>
  <c r="H15" i="1" s="1"/>
  <c r="K15" i="1"/>
  <c r="G19" i="1"/>
  <c r="H19" i="1" s="1"/>
  <c r="K19" i="1"/>
  <c r="G22" i="1"/>
  <c r="H22" i="1" s="1"/>
  <c r="K22" i="1"/>
  <c r="G21" i="1"/>
  <c r="H21" i="1" s="1"/>
  <c r="K21" i="1"/>
  <c r="G20" i="1"/>
  <c r="H20" i="1" s="1"/>
  <c r="K20" i="1"/>
  <c r="G18" i="1"/>
  <c r="H18" i="1" s="1"/>
  <c r="K18" i="1"/>
  <c r="G16" i="1"/>
  <c r="H16" i="1" s="1"/>
  <c r="K16" i="1"/>
  <c r="G17" i="1"/>
  <c r="H17" i="1" s="1"/>
  <c r="K17" i="1"/>
  <c r="N15" i="1" l="1"/>
  <c r="O15" i="1" l="1"/>
  <c r="N16" i="1"/>
  <c r="P15" i="1" l="1"/>
  <c r="Q15" i="1"/>
  <c r="N17" i="1"/>
  <c r="O16" i="1"/>
  <c r="P16" i="1" l="1"/>
  <c r="Q16" i="1"/>
  <c r="N18" i="1"/>
  <c r="O17" i="1"/>
  <c r="P17" i="1" l="1"/>
  <c r="Q17" i="1"/>
  <c r="N19" i="1"/>
  <c r="O18" i="1"/>
  <c r="P18" i="1" l="1"/>
  <c r="Q18" i="1"/>
  <c r="N20" i="1"/>
  <c r="O19" i="1"/>
  <c r="P19" i="1" l="1"/>
  <c r="Q19" i="1"/>
  <c r="N21" i="1"/>
  <c r="O20" i="1"/>
  <c r="P20" i="1" l="1"/>
  <c r="Q20" i="1"/>
  <c r="N22" i="1"/>
  <c r="O21" i="1"/>
  <c r="P21" i="1" l="1"/>
  <c r="Q21" i="1"/>
  <c r="N23" i="1"/>
  <c r="O22" i="1"/>
  <c r="P22" i="1" l="1"/>
  <c r="Q22" i="1"/>
  <c r="N24" i="1"/>
  <c r="O23" i="1"/>
  <c r="P23" i="1" l="1"/>
  <c r="Q23" i="1"/>
  <c r="N25" i="1"/>
  <c r="O24" i="1"/>
  <c r="P24" i="1" l="1"/>
  <c r="Q24" i="1"/>
  <c r="N26" i="1"/>
  <c r="O25" i="1"/>
  <c r="P25" i="1" l="1"/>
  <c r="Q25" i="1"/>
  <c r="N27" i="1"/>
  <c r="O26" i="1"/>
  <c r="P26" i="1" l="1"/>
  <c r="Q26" i="1"/>
  <c r="N28" i="1"/>
  <c r="O28" i="1" s="1"/>
  <c r="O27" i="1"/>
  <c r="Q28" i="1" l="1"/>
  <c r="K8" i="1" s="1"/>
  <c r="K6" i="1"/>
  <c r="P27" i="1"/>
  <c r="Q27" i="1"/>
  <c r="P28" i="1"/>
  <c r="K7" i="1" s="1"/>
  <c r="K9" i="1"/>
</calcChain>
</file>

<file path=xl/sharedStrings.xml><?xml version="1.0" encoding="utf-8"?>
<sst xmlns="http://schemas.openxmlformats.org/spreadsheetml/2006/main" count="52" uniqueCount="39">
  <si>
    <t>Wo</t>
  </si>
  <si>
    <t>P</t>
  </si>
  <si>
    <t>T (K)</t>
  </si>
  <si>
    <t>T (°C)</t>
  </si>
  <si>
    <t>alfa</t>
  </si>
  <si>
    <t>Psat(a)</t>
  </si>
  <si>
    <t>Psat(b)</t>
  </si>
  <si>
    <t>xwf</t>
  </si>
  <si>
    <t>xwo</t>
  </si>
  <si>
    <t>V</t>
  </si>
  <si>
    <t>kmol/h</t>
  </si>
  <si>
    <t>kmol</t>
  </si>
  <si>
    <t>bar</t>
  </si>
  <si>
    <t>xw</t>
  </si>
  <si>
    <t>yd</t>
  </si>
  <si>
    <t>Wcalc</t>
  </si>
  <si>
    <t>1/(yd-xw)</t>
  </si>
  <si>
    <t>t</t>
  </si>
  <si>
    <t>Atrap</t>
  </si>
  <si>
    <t>D</t>
  </si>
  <si>
    <t>Ai</t>
  </si>
  <si>
    <t>Bi</t>
  </si>
  <si>
    <t>Ci</t>
  </si>
  <si>
    <t>lauric</t>
  </si>
  <si>
    <t>stearic</t>
  </si>
  <si>
    <t>1) analytical method</t>
  </si>
  <si>
    <t>2) numerical method</t>
  </si>
  <si>
    <t>Wnum</t>
  </si>
  <si>
    <t>Initial Data:</t>
  </si>
  <si>
    <t>Analytical:</t>
  </si>
  <si>
    <t>Numerical:</t>
  </si>
  <si>
    <t>W</t>
  </si>
  <si>
    <t>h</t>
  </si>
  <si>
    <t>ydm</t>
  </si>
  <si>
    <t>Batch Distillation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</si>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</sst>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26">
    <xf numFmtId="0" fontId="0" fillId="0" borderId="0" xfId="0"/>
    <xf numFmtId="0" fontId="0" fillId="0" borderId="1" xfId="0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5" borderId="1" xfId="0" applyFont="1" applyFill="1" applyBorder="1" applyAlignment="1" applyProtection="1">
      <alignment horizontal="center"/>
      <protection locked="0"/>
    </xf>
    <xf numFmtId="2" fontId="1" fillId="5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yd</c:v>
          </c:tx>
          <c:xVal>
            <c:numRef>
              <c:f>'Batch Distillation'!$K$14:$K$28</c:f>
              <c:numCache>
                <c:formatCode>0.00</c:formatCode>
                <c:ptCount val="15"/>
                <c:pt idx="0">
                  <c:v>0</c:v>
                </c:pt>
                <c:pt idx="1">
                  <c:v>4.4778817730234177</c:v>
                </c:pt>
                <c:pt idx="2">
                  <c:v>7.4054547524266097</c:v>
                </c:pt>
                <c:pt idx="3">
                  <c:v>9.4660366657286676</c:v>
                </c:pt>
                <c:pt idx="4">
                  <c:v>10.992789985624757</c:v>
                </c:pt>
                <c:pt idx="5">
                  <c:v>12.172231346679812</c:v>
                </c:pt>
                <c:pt idx="6">
                  <c:v>13.109779534274034</c:v>
                </c:pt>
                <c:pt idx="7">
                  <c:v>13.876336118554903</c:v>
                </c:pt>
                <c:pt idx="8">
                  <c:v>14.516245445577027</c:v>
                </c:pt>
                <c:pt idx="9">
                  <c:v>15.061133727886366</c:v>
                </c:pt>
                <c:pt idx="10">
                  <c:v>15.536739854728594</c:v>
                </c:pt>
                <c:pt idx="11">
                  <c:v>15.958236673695305</c:v>
                </c:pt>
                <c:pt idx="12">
                  <c:v>16.343500225560199</c:v>
                </c:pt>
                <c:pt idx="13">
                  <c:v>16.707761631337057</c:v>
                </c:pt>
                <c:pt idx="14">
                  <c:v>17.071637208805789</c:v>
                </c:pt>
              </c:numCache>
            </c:numRef>
          </c:xVal>
          <c:yVal>
            <c:numRef>
              <c:f>'Batch Distillation'!$G$14:$G$28</c:f>
              <c:numCache>
                <c:formatCode>0.00</c:formatCode>
                <c:ptCount val="15"/>
                <c:pt idx="0">
                  <c:v>0.97678512835281617</c:v>
                </c:pt>
                <c:pt idx="1">
                  <c:v>0.96919476918223368</c:v>
                </c:pt>
                <c:pt idx="2">
                  <c:v>0.96062405551317287</c:v>
                </c:pt>
                <c:pt idx="3">
                  <c:v>0.95083112007185877</c:v>
                </c:pt>
                <c:pt idx="4">
                  <c:v>0.93965305473654548</c:v>
                </c:pt>
                <c:pt idx="5">
                  <c:v>0.92658526385987094</c:v>
                </c:pt>
                <c:pt idx="6">
                  <c:v>0.9113703236094749</c:v>
                </c:pt>
                <c:pt idx="7">
                  <c:v>0.89325879087581883</c:v>
                </c:pt>
                <c:pt idx="8">
                  <c:v>0.87149819167238995</c:v>
                </c:pt>
                <c:pt idx="9">
                  <c:v>0.84491138888376072</c:v>
                </c:pt>
                <c:pt idx="10">
                  <c:v>0.81141625430417164</c:v>
                </c:pt>
                <c:pt idx="11">
                  <c:v>0.76854042533626798</c:v>
                </c:pt>
                <c:pt idx="12">
                  <c:v>0.71140071124807791</c:v>
                </c:pt>
                <c:pt idx="13">
                  <c:v>0.63209819338334206</c:v>
                </c:pt>
                <c:pt idx="14">
                  <c:v>0.51584834347722752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4-4A99-81D7-4D7F27B81CCD}"/>
            </c:ext>
          </c:extLst>
        </c:ser>
        <c:ser>
          <c:idx val="1"/>
          <c:order val="1"/>
          <c:tx>
            <c:v>xw</c:v>
          </c:tx>
          <c:xVal>
            <c:numRef>
              <c:f>'Batch Distillation'!$K$14:$K$28</c:f>
              <c:numCache>
                <c:formatCode>0.00</c:formatCode>
                <c:ptCount val="15"/>
                <c:pt idx="0">
                  <c:v>0</c:v>
                </c:pt>
                <c:pt idx="1">
                  <c:v>4.4778817730234177</c:v>
                </c:pt>
                <c:pt idx="2">
                  <c:v>7.4054547524266097</c:v>
                </c:pt>
                <c:pt idx="3">
                  <c:v>9.4660366657286676</c:v>
                </c:pt>
                <c:pt idx="4">
                  <c:v>10.992789985624757</c:v>
                </c:pt>
                <c:pt idx="5">
                  <c:v>12.172231346679812</c:v>
                </c:pt>
                <c:pt idx="6">
                  <c:v>13.109779534274034</c:v>
                </c:pt>
                <c:pt idx="7">
                  <c:v>13.876336118554903</c:v>
                </c:pt>
                <c:pt idx="8">
                  <c:v>14.516245445577027</c:v>
                </c:pt>
                <c:pt idx="9">
                  <c:v>15.061133727886366</c:v>
                </c:pt>
                <c:pt idx="10">
                  <c:v>15.536739854728594</c:v>
                </c:pt>
                <c:pt idx="11">
                  <c:v>15.958236673695305</c:v>
                </c:pt>
                <c:pt idx="12">
                  <c:v>16.343500225560199</c:v>
                </c:pt>
                <c:pt idx="13">
                  <c:v>16.707761631337057</c:v>
                </c:pt>
                <c:pt idx="14">
                  <c:v>17.071637208805789</c:v>
                </c:pt>
              </c:numCache>
            </c:numRef>
          </c:xVal>
          <c:yVal>
            <c:numRef>
              <c:f>'Batch Distillation'!$C$14:$C$28</c:f>
              <c:numCache>
                <c:formatCode>0.00</c:formatCode>
                <c:ptCount val="15"/>
                <c:pt idx="0">
                  <c:v>0.8</c:v>
                </c:pt>
                <c:pt idx="1">
                  <c:v>0.75</c:v>
                </c:pt>
                <c:pt idx="2">
                  <c:v>0.7</c:v>
                </c:pt>
                <c:pt idx="3">
                  <c:v>0.64999999999999991</c:v>
                </c:pt>
                <c:pt idx="4">
                  <c:v>0.59999999999999987</c:v>
                </c:pt>
                <c:pt idx="5">
                  <c:v>0.54999999999999982</c:v>
                </c:pt>
                <c:pt idx="6">
                  <c:v>0.49999999999999983</c:v>
                </c:pt>
                <c:pt idx="7">
                  <c:v>0.44999999999999984</c:v>
                </c:pt>
                <c:pt idx="8">
                  <c:v>0.39999999999999986</c:v>
                </c:pt>
                <c:pt idx="9">
                  <c:v>0.34999999999999987</c:v>
                </c:pt>
                <c:pt idx="10">
                  <c:v>0.29999999999999988</c:v>
                </c:pt>
                <c:pt idx="11">
                  <c:v>0.24999999999999989</c:v>
                </c:pt>
                <c:pt idx="12">
                  <c:v>0.1999999999999999</c:v>
                </c:pt>
                <c:pt idx="13">
                  <c:v>0.14999999999999991</c:v>
                </c:pt>
                <c:pt idx="14">
                  <c:v>9.9999999999999908E-2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04-4A99-81D7-4D7F27B81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35328"/>
        <c:axId val="164837248"/>
      </c:scatterChart>
      <c:valAx>
        <c:axId val="164835328"/>
        <c:scaling>
          <c:orientation val="minMax"/>
          <c:max val="17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(h)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4837248"/>
        <c:crosses val="autoZero"/>
        <c:crossBetween val="midCat"/>
      </c:valAx>
      <c:valAx>
        <c:axId val="1648372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 , y</a:t>
                </a:r>
              </a:p>
            </c:rich>
          </c:tx>
          <c:layout>
            <c:manualLayout>
              <c:xMode val="edge"/>
              <c:yMode val="edge"/>
              <c:x val="2.1621621621621651E-2"/>
              <c:y val="0.3634548392835862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648353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D(t)</c:v>
          </c:tx>
          <c:xVal>
            <c:numRef>
              <c:f>'Batch Distillation'!$K$14:$K$28</c:f>
              <c:numCache>
                <c:formatCode>0.00</c:formatCode>
                <c:ptCount val="15"/>
                <c:pt idx="0">
                  <c:v>0</c:v>
                </c:pt>
                <c:pt idx="1">
                  <c:v>4.4778817730234177</c:v>
                </c:pt>
                <c:pt idx="2">
                  <c:v>7.4054547524266097</c:v>
                </c:pt>
                <c:pt idx="3">
                  <c:v>9.4660366657286676</c:v>
                </c:pt>
                <c:pt idx="4">
                  <c:v>10.992789985624757</c:v>
                </c:pt>
                <c:pt idx="5">
                  <c:v>12.172231346679812</c:v>
                </c:pt>
                <c:pt idx="6">
                  <c:v>13.109779534274034</c:v>
                </c:pt>
                <c:pt idx="7">
                  <c:v>13.876336118554903</c:v>
                </c:pt>
                <c:pt idx="8">
                  <c:v>14.516245445577027</c:v>
                </c:pt>
                <c:pt idx="9">
                  <c:v>15.061133727886366</c:v>
                </c:pt>
                <c:pt idx="10">
                  <c:v>15.536739854728594</c:v>
                </c:pt>
                <c:pt idx="11">
                  <c:v>15.958236673695305</c:v>
                </c:pt>
                <c:pt idx="12">
                  <c:v>16.343500225560199</c:v>
                </c:pt>
                <c:pt idx="13">
                  <c:v>16.707761631337057</c:v>
                </c:pt>
                <c:pt idx="14">
                  <c:v>17.071637208805789</c:v>
                </c:pt>
              </c:numCache>
            </c:numRef>
          </c:xVal>
          <c:yVal>
            <c:numRef>
              <c:f>'Batch Distillation'!$L$14:$L$28</c:f>
              <c:numCache>
                <c:formatCode>0.00</c:formatCode>
                <c:ptCount val="15"/>
                <c:pt idx="0">
                  <c:v>0</c:v>
                </c:pt>
                <c:pt idx="1">
                  <c:v>22.38940886511709</c:v>
                </c:pt>
                <c:pt idx="2">
                  <c:v>37.027273762133049</c:v>
                </c:pt>
                <c:pt idx="3">
                  <c:v>47.330183328643336</c:v>
                </c:pt>
                <c:pt idx="4">
                  <c:v>54.963949928123782</c:v>
                </c:pt>
                <c:pt idx="5">
                  <c:v>60.861156733399056</c:v>
                </c:pt>
                <c:pt idx="6">
                  <c:v>65.54889767137017</c:v>
                </c:pt>
                <c:pt idx="7">
                  <c:v>69.381680592774515</c:v>
                </c:pt>
                <c:pt idx="8">
                  <c:v>72.581227227885137</c:v>
                </c:pt>
                <c:pt idx="9">
                  <c:v>75.305668639431829</c:v>
                </c:pt>
                <c:pt idx="10">
                  <c:v>77.683699273642972</c:v>
                </c:pt>
                <c:pt idx="11">
                  <c:v>79.791183368476524</c:v>
                </c:pt>
                <c:pt idx="12">
                  <c:v>81.717501127801</c:v>
                </c:pt>
                <c:pt idx="13">
                  <c:v>83.538808156685292</c:v>
                </c:pt>
                <c:pt idx="14">
                  <c:v>85.358186044028955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14-4607-98ED-9E65EEC31B52}"/>
            </c:ext>
          </c:extLst>
        </c:ser>
        <c:ser>
          <c:idx val="1"/>
          <c:order val="1"/>
          <c:tx>
            <c:v>W(t)</c:v>
          </c:tx>
          <c:xVal>
            <c:numRef>
              <c:f>'Batch Distillation'!$K$14:$K$28</c:f>
              <c:numCache>
                <c:formatCode>0.00</c:formatCode>
                <c:ptCount val="15"/>
                <c:pt idx="0">
                  <c:v>0</c:v>
                </c:pt>
                <c:pt idx="1">
                  <c:v>4.4778817730234177</c:v>
                </c:pt>
                <c:pt idx="2">
                  <c:v>7.4054547524266097</c:v>
                </c:pt>
                <c:pt idx="3">
                  <c:v>9.4660366657286676</c:v>
                </c:pt>
                <c:pt idx="4">
                  <c:v>10.992789985624757</c:v>
                </c:pt>
                <c:pt idx="5">
                  <c:v>12.172231346679812</c:v>
                </c:pt>
                <c:pt idx="6">
                  <c:v>13.109779534274034</c:v>
                </c:pt>
                <c:pt idx="7">
                  <c:v>13.876336118554903</c:v>
                </c:pt>
                <c:pt idx="8">
                  <c:v>14.516245445577027</c:v>
                </c:pt>
                <c:pt idx="9">
                  <c:v>15.061133727886366</c:v>
                </c:pt>
                <c:pt idx="10">
                  <c:v>15.536739854728594</c:v>
                </c:pt>
                <c:pt idx="11">
                  <c:v>15.958236673695305</c:v>
                </c:pt>
                <c:pt idx="12">
                  <c:v>16.343500225560199</c:v>
                </c:pt>
                <c:pt idx="13">
                  <c:v>16.707761631337057</c:v>
                </c:pt>
                <c:pt idx="14">
                  <c:v>17.071637208805789</c:v>
                </c:pt>
              </c:numCache>
            </c:numRef>
          </c:xVal>
          <c:yVal>
            <c:numRef>
              <c:f>'Batch Distillation'!$J$14:$J$28</c:f>
              <c:numCache>
                <c:formatCode>0.00</c:formatCode>
                <c:ptCount val="15"/>
                <c:pt idx="0">
                  <c:v>100</c:v>
                </c:pt>
                <c:pt idx="1">
                  <c:v>77.61059113488291</c:v>
                </c:pt>
                <c:pt idx="2">
                  <c:v>62.972726237866951</c:v>
                </c:pt>
                <c:pt idx="3">
                  <c:v>52.669816671356664</c:v>
                </c:pt>
                <c:pt idx="4">
                  <c:v>45.036050071876218</c:v>
                </c:pt>
                <c:pt idx="5">
                  <c:v>39.138843266600944</c:v>
                </c:pt>
                <c:pt idx="6">
                  <c:v>34.45110232862983</c:v>
                </c:pt>
                <c:pt idx="7">
                  <c:v>30.618319407225481</c:v>
                </c:pt>
                <c:pt idx="8">
                  <c:v>27.418772772114856</c:v>
                </c:pt>
                <c:pt idx="9">
                  <c:v>24.694331360568171</c:v>
                </c:pt>
                <c:pt idx="10">
                  <c:v>22.316300726357031</c:v>
                </c:pt>
                <c:pt idx="11">
                  <c:v>20.208816631523472</c:v>
                </c:pt>
                <c:pt idx="12">
                  <c:v>18.282498872198996</c:v>
                </c:pt>
                <c:pt idx="13">
                  <c:v>16.461191843314708</c:v>
                </c:pt>
                <c:pt idx="14">
                  <c:v>14.641813955971045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14-4607-98ED-9E65EEC31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58112"/>
        <c:axId val="164872576"/>
      </c:scatterChart>
      <c:valAx>
        <c:axId val="164858112"/>
        <c:scaling>
          <c:orientation val="minMax"/>
          <c:max val="17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(h)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4872576"/>
        <c:crosses val="autoZero"/>
        <c:crossBetween val="midCat"/>
      </c:valAx>
      <c:valAx>
        <c:axId val="16487257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 , 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48581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97" footer="0.3149606200000019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1/(y-x)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tx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xVal>
            <c:numRef>
              <c:f>'Batch Distillation'!$C$14:$C$28</c:f>
              <c:numCache>
                <c:formatCode>0.00</c:formatCode>
                <c:ptCount val="15"/>
                <c:pt idx="0">
                  <c:v>0.8</c:v>
                </c:pt>
                <c:pt idx="1">
                  <c:v>0.75</c:v>
                </c:pt>
                <c:pt idx="2">
                  <c:v>0.7</c:v>
                </c:pt>
                <c:pt idx="3">
                  <c:v>0.64999999999999991</c:v>
                </c:pt>
                <c:pt idx="4">
                  <c:v>0.59999999999999987</c:v>
                </c:pt>
                <c:pt idx="5">
                  <c:v>0.54999999999999982</c:v>
                </c:pt>
                <c:pt idx="6">
                  <c:v>0.49999999999999983</c:v>
                </c:pt>
                <c:pt idx="7">
                  <c:v>0.44999999999999984</c:v>
                </c:pt>
                <c:pt idx="8">
                  <c:v>0.39999999999999986</c:v>
                </c:pt>
                <c:pt idx="9">
                  <c:v>0.34999999999999987</c:v>
                </c:pt>
                <c:pt idx="10">
                  <c:v>0.29999999999999988</c:v>
                </c:pt>
                <c:pt idx="11">
                  <c:v>0.24999999999999989</c:v>
                </c:pt>
                <c:pt idx="12">
                  <c:v>0.1999999999999999</c:v>
                </c:pt>
                <c:pt idx="13">
                  <c:v>0.14999999999999991</c:v>
                </c:pt>
                <c:pt idx="14">
                  <c:v>9.9999999999999908E-2</c:v>
                </c:pt>
              </c:numCache>
            </c:numRef>
          </c:xVal>
          <c:yVal>
            <c:numRef>
              <c:f>'Batch Distillation'!$H$14:$H$28</c:f>
              <c:numCache>
                <c:formatCode>General</c:formatCode>
                <c:ptCount val="15"/>
                <c:pt idx="0">
                  <c:v>5.6565844045674805</c:v>
                </c:pt>
                <c:pt idx="1">
                  <c:v>4.5621526632719149</c:v>
                </c:pt>
                <c:pt idx="2">
                  <c:v>3.8369443604543108</c:v>
                </c:pt>
                <c:pt idx="3">
                  <c:v>3.3241241789118501</c:v>
                </c:pt>
                <c:pt idx="4">
                  <c:v>2.9441807928848376</c:v>
                </c:pt>
                <c:pt idx="5">
                  <c:v>2.6554411337032668</c:v>
                </c:pt>
                <c:pt idx="6">
                  <c:v>2.4308997091130156</c:v>
                </c:pt>
                <c:pt idx="7">
                  <c:v>2.2560184266715528</c:v>
                </c:pt>
                <c:pt idx="8">
                  <c:v>2.1208989083352145</c:v>
                </c:pt>
                <c:pt idx="9">
                  <c:v>2.0205637260751512</c:v>
                </c:pt>
                <c:pt idx="10">
                  <c:v>1.9553543548602903</c:v>
                </c:pt>
                <c:pt idx="11">
                  <c:v>1.9284899520640273</c:v>
                </c:pt>
                <c:pt idx="12">
                  <c:v>1.9554137841527262</c:v>
                </c:pt>
                <c:pt idx="13">
                  <c:v>2.0742662256874427</c:v>
                </c:pt>
                <c:pt idx="14">
                  <c:v>2.4047228170689139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0B-45F6-8E97-EF8206859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06880"/>
        <c:axId val="164917248"/>
      </c:scatterChart>
      <c:valAx>
        <c:axId val="1649068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xw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4917248"/>
        <c:crosses val="autoZero"/>
        <c:crossBetween val="midCat"/>
      </c:valAx>
      <c:valAx>
        <c:axId val="1649172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1/(yd-xw)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906880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63" footer="0.3149606200000016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6</xdr:col>
      <xdr:colOff>285751</xdr:colOff>
      <xdr:row>15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EE7D8A5-1842-41C0-9165-550EE520A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12</xdr:col>
      <xdr:colOff>295275</xdr:colOff>
      <xdr:row>15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FD84AAA-8811-4235-8815-1E5C1C2F7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</xdr:colOff>
      <xdr:row>1</xdr:row>
      <xdr:rowOff>0</xdr:rowOff>
    </xdr:from>
    <xdr:to>
      <xdr:col>18</xdr:col>
      <xdr:colOff>304801</xdr:colOff>
      <xdr:row>15</xdr:row>
      <xdr:rowOff>9525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E3E9DEC-0458-423B-BE22-F580CCE52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581641</xdr:colOff>
      <xdr:row>15</xdr:row>
      <xdr:rowOff>123826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FE79EE9D-EA2D-4E9F-AAE0-AADE885A6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20000"/>
        </a:blip>
        <a:srcRect/>
        <a:stretch>
          <a:fillRect/>
        </a:stretch>
      </xdr:blipFill>
      <xdr:spPr bwMode="auto">
        <a:xfrm>
          <a:off x="609600" y="190500"/>
          <a:ext cx="3629641" cy="2790826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12</xdr:col>
      <xdr:colOff>585707</xdr:colOff>
      <xdr:row>10</xdr:row>
      <xdr:rowOff>40473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396A5DF0-82DE-44F8-9B93-700D13711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76800" y="190500"/>
          <a:ext cx="3024107" cy="1754973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dilute_packed_tow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dilute_plate_tow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istillation_rectification_ethanol+wa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rystallization_CSTC_predomina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rystallization_CSTC_size_distributi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water-cooling_towe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dsorption_colum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interphase_mass_transf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ex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Credits"/>
    </sheetNames>
    <sheetDataSet>
      <sheetData sheetId="0">
        <row r="2">
          <cell r="B2">
            <v>13.65</v>
          </cell>
          <cell r="E2">
            <v>0.186</v>
          </cell>
        </row>
        <row r="3">
          <cell r="B3">
            <v>2.5999999999999999E-2</v>
          </cell>
        </row>
        <row r="4">
          <cell r="B4">
            <v>5.0000000000000001E-3</v>
          </cell>
        </row>
        <row r="6">
          <cell r="B6">
            <v>45.36</v>
          </cell>
          <cell r="E6">
            <v>3.78E-2</v>
          </cell>
          <cell r="I6">
            <v>7.6834951865493353E-3</v>
          </cell>
        </row>
        <row r="7">
          <cell r="B7">
            <v>0</v>
          </cell>
          <cell r="E7">
            <v>6.1600000000000002E-2</v>
          </cell>
          <cell r="I7">
            <v>0</v>
          </cell>
        </row>
        <row r="8">
          <cell r="I8">
            <v>2.1922428330522766E-2</v>
          </cell>
        </row>
        <row r="9">
          <cell r="B9">
            <v>6.4784950982709408E-3</v>
          </cell>
          <cell r="I9">
            <v>4.2158516020236094E-3</v>
          </cell>
        </row>
        <row r="12">
          <cell r="B12">
            <v>1.1859999999999999</v>
          </cell>
        </row>
        <row r="13">
          <cell r="E13">
            <v>1.3025813864830092E-2</v>
          </cell>
        </row>
        <row r="14">
          <cell r="E14">
            <v>1.5448615243688488E-2</v>
          </cell>
          <cell r="I14">
            <v>13.866483340728283</v>
          </cell>
        </row>
        <row r="16">
          <cell r="E16">
            <v>1.7785486004492799E-3</v>
          </cell>
        </row>
        <row r="17">
          <cell r="E17">
            <v>2.109358640132846E-3</v>
          </cell>
          <cell r="I17">
            <v>45.507890375904161</v>
          </cell>
        </row>
        <row r="35">
          <cell r="I35">
            <v>2.1861368603608301E-2</v>
          </cell>
          <cell r="M35">
            <v>2.5997458674831039E-2</v>
          </cell>
        </row>
        <row r="38">
          <cell r="F38">
            <v>0.54784674972692704</v>
          </cell>
          <cell r="I38">
            <v>3.5614438784565592</v>
          </cell>
        </row>
        <row r="39">
          <cell r="F39">
            <v>0.94726947407399786</v>
          </cell>
          <cell r="I39">
            <v>2.0354692945854045</v>
          </cell>
        </row>
        <row r="40">
          <cell r="F40">
            <v>1.1032921955709205</v>
          </cell>
          <cell r="I40">
            <v>1.7667856687479422</v>
          </cell>
        </row>
        <row r="41">
          <cell r="F41">
            <v>2.6142093385829916</v>
          </cell>
          <cell r="I41">
            <v>0.75288580543855388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late"/>
      <sheetName val="Credits"/>
    </sheetNames>
    <sheetDataSet>
      <sheetData sheetId="0">
        <row r="2">
          <cell r="B2">
            <v>90</v>
          </cell>
        </row>
        <row r="3">
          <cell r="B3">
            <v>0</v>
          </cell>
        </row>
        <row r="4">
          <cell r="B4">
            <v>20</v>
          </cell>
        </row>
        <row r="5">
          <cell r="B5">
            <v>0.01</v>
          </cell>
        </row>
        <row r="10">
          <cell r="B10">
            <v>1.0090817356205855E-3</v>
          </cell>
        </row>
        <row r="11">
          <cell r="B11">
            <v>90.18</v>
          </cell>
        </row>
        <row r="12">
          <cell r="B12">
            <v>1.9960079840319364E-3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tification"/>
      <sheetName val="Equilibrium"/>
      <sheetName val="Figures"/>
      <sheetName val="Credits"/>
    </sheetNames>
    <sheetDataSet>
      <sheetData sheetId="0">
        <row r="4">
          <cell r="B4">
            <v>1.2</v>
          </cell>
        </row>
        <row r="11">
          <cell r="B11">
            <v>1</v>
          </cell>
        </row>
        <row r="12">
          <cell r="B12">
            <v>0.1</v>
          </cell>
        </row>
        <row r="13">
          <cell r="B13">
            <v>0.77</v>
          </cell>
        </row>
        <row r="14">
          <cell r="B14">
            <v>0.02</v>
          </cell>
        </row>
      </sheetData>
      <sheetData sheetId="1">
        <row r="23">
          <cell r="B23">
            <v>9.4913065912859604</v>
          </cell>
        </row>
        <row r="24">
          <cell r="B24">
            <v>-6.377711917150374</v>
          </cell>
        </row>
        <row r="25">
          <cell r="B25">
            <v>2.2578591936553365</v>
          </cell>
        </row>
        <row r="26">
          <cell r="B26">
            <v>-0.88479312481017458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dominant_size"/>
      <sheetName val="Credits"/>
    </sheetNames>
    <sheetDataSet>
      <sheetData sheetId="0">
        <row r="2">
          <cell r="B2">
            <v>1</v>
          </cell>
        </row>
        <row r="3">
          <cell r="B3">
            <v>0.83299999999999996</v>
          </cell>
        </row>
        <row r="4">
          <cell r="B4">
            <v>1.54</v>
          </cell>
        </row>
        <row r="10">
          <cell r="B10">
            <v>1.9282407407407409</v>
          </cell>
        </row>
        <row r="11">
          <cell r="B11">
            <v>25.277073603700092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ze_distribution"/>
      <sheetName val="Data"/>
      <sheetName val="Credits"/>
    </sheetNames>
    <sheetDataSet>
      <sheetData sheetId="0">
        <row r="2">
          <cell r="B2">
            <v>0.86599999999999999</v>
          </cell>
          <cell r="E2">
            <v>0.14299585578766605</v>
          </cell>
        </row>
        <row r="3">
          <cell r="B3">
            <v>1.5</v>
          </cell>
          <cell r="E3">
            <v>16.138123384514863</v>
          </cell>
        </row>
        <row r="4">
          <cell r="B4">
            <v>2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-Cooling Tower"/>
      <sheetName val="Equilibrium"/>
      <sheetName val="Figures"/>
      <sheetName val="Credits"/>
    </sheetNames>
    <sheetDataSet>
      <sheetData sheetId="0">
        <row r="3">
          <cell r="B3">
            <v>1.3560000000000001</v>
          </cell>
        </row>
        <row r="4">
          <cell r="B4">
            <v>1.3560000000000001</v>
          </cell>
        </row>
        <row r="5">
          <cell r="B5">
            <v>43.3</v>
          </cell>
        </row>
        <row r="6">
          <cell r="B6">
            <v>29.4</v>
          </cell>
          <cell r="F6">
            <v>71.725487999999999</v>
          </cell>
        </row>
        <row r="7">
          <cell r="F7">
            <v>4.1870000000000003</v>
          </cell>
        </row>
        <row r="8">
          <cell r="B8">
            <v>1.6500000000000001E-2</v>
          </cell>
          <cell r="F8">
            <v>-51.372312000000022</v>
          </cell>
        </row>
        <row r="10">
          <cell r="B10">
            <v>29</v>
          </cell>
        </row>
        <row r="11">
          <cell r="B11">
            <v>1.2069999999999999E-7</v>
          </cell>
        </row>
        <row r="12">
          <cell r="B12">
            <v>101.325</v>
          </cell>
        </row>
        <row r="13">
          <cell r="B13">
            <v>4.1870000000000003</v>
          </cell>
        </row>
        <row r="14">
          <cell r="B14">
            <v>-41.870000000000005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sorption Column"/>
      <sheetName val="Equilibrium"/>
      <sheetName val="Figures"/>
      <sheetName val="Credits"/>
    </sheetNames>
    <sheetDataSet>
      <sheetData sheetId="0"/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s-transfer_coefficients"/>
      <sheetName val="Equilibrium"/>
      <sheetName val="Figures"/>
      <sheetName val="Credits"/>
    </sheetNames>
    <sheetDataSet>
      <sheetData sheetId="0">
        <row r="4">
          <cell r="B4">
            <v>0.38</v>
          </cell>
        </row>
        <row r="5">
          <cell r="B5">
            <v>0.1</v>
          </cell>
        </row>
        <row r="6">
          <cell r="B6">
            <v>1.4650000000000001</v>
          </cell>
          <cell r="F6">
            <v>0.19726844290492418</v>
          </cell>
        </row>
        <row r="7">
          <cell r="B7">
            <v>1.9670000000000001</v>
          </cell>
          <cell r="F7">
            <v>0.25750335217675208</v>
          </cell>
        </row>
        <row r="18">
          <cell r="B18">
            <v>2.0706676478373107</v>
          </cell>
          <cell r="H18">
            <v>2.4023382251007037</v>
          </cell>
        </row>
        <row r="22">
          <cell r="B22">
            <v>4.8100000000000004E-2</v>
          </cell>
          <cell r="H22">
            <v>0.38275855014679433</v>
          </cell>
        </row>
        <row r="23">
          <cell r="B23">
            <v>0.94708106743992115</v>
          </cell>
          <cell r="H23">
            <v>1.4588740432056193</v>
          </cell>
        </row>
        <row r="30">
          <cell r="B30">
            <v>1.1400311042956004</v>
          </cell>
          <cell r="H30">
            <v>1.3381605023765872</v>
          </cell>
        </row>
        <row r="31">
          <cell r="B31">
            <v>0.88252991117107205</v>
          </cell>
          <cell r="H31">
            <v>1.0032928208987695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o"/>
      <sheetName val="Dados"/>
    </sheetNames>
    <sheetDataSet>
      <sheetData sheetId="0" refreshError="1"/>
      <sheetData sheetId="1">
        <row r="8">
          <cell r="C8">
            <v>25.7333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showGridLines="0" tabSelected="1" zoomScaleNormal="100" workbookViewId="0">
      <selection activeCell="S14" sqref="S14"/>
    </sheetView>
  </sheetViews>
  <sheetFormatPr defaultRowHeight="15" x14ac:dyDescent="0.25"/>
  <cols>
    <col min="1" max="1" width="9.42578125" customWidth="1"/>
  </cols>
  <sheetData>
    <row r="1" spans="1:17" x14ac:dyDescent="0.25">
      <c r="A1" s="15" t="s">
        <v>28</v>
      </c>
      <c r="B1" s="15"/>
    </row>
    <row r="2" spans="1:17" x14ac:dyDescent="0.25">
      <c r="A2" s="3" t="s">
        <v>1</v>
      </c>
      <c r="B2" s="11">
        <v>0.1</v>
      </c>
      <c r="C2" t="s">
        <v>12</v>
      </c>
      <c r="D2" s="3" t="s">
        <v>8</v>
      </c>
      <c r="E2" s="12">
        <v>0.8</v>
      </c>
      <c r="H2" s="16" t="s">
        <v>34</v>
      </c>
      <c r="I2" s="16"/>
      <c r="J2" s="16"/>
    </row>
    <row r="3" spans="1:17" x14ac:dyDescent="0.25">
      <c r="A3" s="3" t="s">
        <v>0</v>
      </c>
      <c r="B3" s="11">
        <v>100</v>
      </c>
      <c r="C3" t="s">
        <v>11</v>
      </c>
      <c r="D3" s="3" t="s">
        <v>7</v>
      </c>
      <c r="E3" s="12">
        <v>0.1</v>
      </c>
    </row>
    <row r="4" spans="1:17" x14ac:dyDescent="0.25">
      <c r="A4" s="3" t="s">
        <v>9</v>
      </c>
      <c r="B4" s="11">
        <v>5</v>
      </c>
      <c r="C4" t="s">
        <v>10</v>
      </c>
    </row>
    <row r="5" spans="1:17" x14ac:dyDescent="0.25">
      <c r="G5" s="15" t="s">
        <v>29</v>
      </c>
      <c r="H5" s="15"/>
      <c r="J5" s="15" t="s">
        <v>30</v>
      </c>
      <c r="K5" s="15"/>
    </row>
    <row r="6" spans="1:17" x14ac:dyDescent="0.25">
      <c r="C6" s="3" t="s">
        <v>20</v>
      </c>
      <c r="D6" s="3" t="s">
        <v>21</v>
      </c>
      <c r="E6" s="3" t="s">
        <v>22</v>
      </c>
      <c r="G6" s="8" t="s">
        <v>31</v>
      </c>
      <c r="H6" s="2">
        <f>J28</f>
        <v>14.641813955971045</v>
      </c>
      <c r="I6" t="s">
        <v>11</v>
      </c>
      <c r="J6" s="8" t="s">
        <v>31</v>
      </c>
      <c r="K6" s="2">
        <f>O28</f>
        <v>14.885686216850081</v>
      </c>
      <c r="L6" t="s">
        <v>11</v>
      </c>
    </row>
    <row r="7" spans="1:17" x14ac:dyDescent="0.25">
      <c r="A7" s="14">
        <v>1</v>
      </c>
      <c r="B7" s="11" t="s">
        <v>23</v>
      </c>
      <c r="C7" s="11">
        <v>5.5552299999999999</v>
      </c>
      <c r="D7" s="11">
        <v>2510.9989999999998</v>
      </c>
      <c r="E7" s="11">
        <v>-106.676</v>
      </c>
      <c r="G7" s="8" t="s">
        <v>17</v>
      </c>
      <c r="H7" s="2">
        <f>K28</f>
        <v>17.071637208805789</v>
      </c>
      <c r="I7" t="s">
        <v>32</v>
      </c>
      <c r="J7" s="8" t="s">
        <v>17</v>
      </c>
      <c r="K7" s="2">
        <f>P28</f>
        <v>17.022862756629983</v>
      </c>
      <c r="L7" t="s">
        <v>32</v>
      </c>
    </row>
    <row r="8" spans="1:17" x14ac:dyDescent="0.25">
      <c r="A8" s="14">
        <v>2</v>
      </c>
      <c r="B8" s="11" t="s">
        <v>24</v>
      </c>
      <c r="C8" s="11">
        <v>5.7254399999999999</v>
      </c>
      <c r="D8" s="11">
        <v>3348.1309999999999</v>
      </c>
      <c r="E8" s="11">
        <v>-57.825000000000003</v>
      </c>
      <c r="G8" s="8" t="s">
        <v>19</v>
      </c>
      <c r="H8" s="2">
        <f>L28</f>
        <v>85.358186044028955</v>
      </c>
      <c r="I8" t="s">
        <v>11</v>
      </c>
      <c r="J8" s="8" t="s">
        <v>19</v>
      </c>
      <c r="K8" s="2">
        <f>Q28</f>
        <v>85.114313783149925</v>
      </c>
      <c r="L8" t="s">
        <v>11</v>
      </c>
    </row>
    <row r="9" spans="1:17" x14ac:dyDescent="0.25">
      <c r="A9" s="13"/>
      <c r="G9" s="10" t="s">
        <v>33</v>
      </c>
      <c r="H9" s="9">
        <f>(Wo*xwo-J28*C28)/(Wo-J28)</f>
        <v>0.92007365953035847</v>
      </c>
      <c r="J9" s="10" t="s">
        <v>33</v>
      </c>
      <c r="K9" s="9">
        <f>(Wo*xwo-O28*C28)/(Wo-O28)</f>
        <v>0.92242336087373711</v>
      </c>
    </row>
    <row r="12" spans="1:17" x14ac:dyDescent="0.25">
      <c r="J12" t="s">
        <v>25</v>
      </c>
      <c r="N12" t="s">
        <v>26</v>
      </c>
    </row>
    <row r="13" spans="1:17" x14ac:dyDescent="0.25">
      <c r="A13" s="5" t="s">
        <v>3</v>
      </c>
      <c r="B13" s="5" t="s">
        <v>2</v>
      </c>
      <c r="C13" s="5" t="s">
        <v>13</v>
      </c>
      <c r="D13" s="5" t="s">
        <v>5</v>
      </c>
      <c r="E13" s="5" t="s">
        <v>6</v>
      </c>
      <c r="F13" s="5" t="s">
        <v>4</v>
      </c>
      <c r="G13" s="5" t="s">
        <v>14</v>
      </c>
      <c r="H13" s="5" t="s">
        <v>16</v>
      </c>
      <c r="J13" s="5" t="s">
        <v>15</v>
      </c>
      <c r="K13" s="5" t="s">
        <v>17</v>
      </c>
      <c r="L13" s="5" t="s">
        <v>19</v>
      </c>
      <c r="N13" s="5" t="s">
        <v>18</v>
      </c>
      <c r="O13" s="5" t="s">
        <v>27</v>
      </c>
      <c r="P13" s="5" t="s">
        <v>17</v>
      </c>
      <c r="Q13" s="5" t="s">
        <v>19</v>
      </c>
    </row>
    <row r="14" spans="1:17" x14ac:dyDescent="0.25">
      <c r="A14" s="12">
        <v>222</v>
      </c>
      <c r="B14" s="6">
        <f>A14+273.15</f>
        <v>495.15</v>
      </c>
      <c r="C14" s="12">
        <f>xwo</f>
        <v>0.8</v>
      </c>
      <c r="D14" s="1">
        <f t="shared" ref="D14:D28" si="0">10^($C$7-$D$7/(B14+$E$7))</f>
        <v>0.12344671291341271</v>
      </c>
      <c r="E14" s="1">
        <f t="shared" ref="E14:E28" si="1">10^($C$8-$D$8/(B14+$E$8))</f>
        <v>1.1735639752764593E-2</v>
      </c>
      <c r="F14" s="1">
        <f>D14/E14</f>
        <v>10.518958958699466</v>
      </c>
      <c r="G14" s="4">
        <f t="shared" ref="G14:G28" si="2">F14*C14/(1+C14*(F14-1))</f>
        <v>0.97678512835281617</v>
      </c>
      <c r="H14" s="1">
        <f t="shared" ref="H14:H28" si="3">1/(G14-C14)</f>
        <v>5.6565844045674805</v>
      </c>
      <c r="J14" s="4">
        <f t="shared" ref="J14:J28" si="4">Wo*EXP((-1/(F14-1))*(LN(xwo/C14)+F14*LN((1-C14)/(1-xwo))))</f>
        <v>100</v>
      </c>
      <c r="K14" s="4">
        <f t="shared" ref="K14:K28" si="5">(Wo-J14)/V</f>
        <v>0</v>
      </c>
      <c r="L14" s="4">
        <f t="shared" ref="L14:L28" si="6">Wo-J14</f>
        <v>0</v>
      </c>
      <c r="N14" s="1">
        <v>0</v>
      </c>
      <c r="O14" s="4">
        <f t="shared" ref="O14:O28" si="7">Wo*EXP(N14)</f>
        <v>100</v>
      </c>
      <c r="P14" s="4">
        <f t="shared" ref="P14:P28" si="8">(Wo-O14)/V</f>
        <v>0</v>
      </c>
      <c r="Q14" s="4">
        <f t="shared" ref="Q14:Q28" si="9">Wo-O14</f>
        <v>0</v>
      </c>
    </row>
    <row r="15" spans="1:17" x14ac:dyDescent="0.25">
      <c r="A15" s="12">
        <v>223.5</v>
      </c>
      <c r="B15" s="6">
        <f t="shared" ref="B15:B28" si="10">A15+273.15</f>
        <v>496.65</v>
      </c>
      <c r="C15" s="12">
        <f t="shared" ref="C15:C28" si="11">C14-(xwo-xwf)/14</f>
        <v>0.75</v>
      </c>
      <c r="D15" s="1">
        <f t="shared" si="0"/>
        <v>0.13071991790005449</v>
      </c>
      <c r="E15" s="1">
        <f t="shared" si="1"/>
        <v>1.246454491326341E-2</v>
      </c>
      <c r="F15" s="1">
        <f t="shared" ref="F15:F22" si="12">D15/E15</f>
        <v>10.487339795370836</v>
      </c>
      <c r="G15" s="4">
        <f t="shared" si="2"/>
        <v>0.96919476918223368</v>
      </c>
      <c r="H15" s="1">
        <f t="shared" si="3"/>
        <v>4.5621526632719149</v>
      </c>
      <c r="J15" s="4">
        <f t="shared" si="4"/>
        <v>77.61059113488291</v>
      </c>
      <c r="K15" s="4">
        <f t="shared" si="5"/>
        <v>4.4778817730234177</v>
      </c>
      <c r="L15" s="4">
        <f t="shared" si="6"/>
        <v>22.38940886511709</v>
      </c>
      <c r="N15" s="1">
        <f t="shared" ref="N15:N28" si="13">N14+(H15+H14)*(C15-C14)/2</f>
        <v>-0.25546842669598513</v>
      </c>
      <c r="O15" s="4">
        <f t="shared" si="7"/>
        <v>77.455359139047545</v>
      </c>
      <c r="P15" s="4">
        <f t="shared" si="8"/>
        <v>4.5089281721904912</v>
      </c>
      <c r="Q15" s="4">
        <f t="shared" si="9"/>
        <v>22.544640860952455</v>
      </c>
    </row>
    <row r="16" spans="1:17" x14ac:dyDescent="0.25">
      <c r="A16" s="12">
        <v>225</v>
      </c>
      <c r="B16" s="6">
        <f t="shared" si="10"/>
        <v>498.15</v>
      </c>
      <c r="C16" s="12">
        <f t="shared" si="11"/>
        <v>0.7</v>
      </c>
      <c r="D16" s="1">
        <f t="shared" si="0"/>
        <v>0.13836093072641628</v>
      </c>
      <c r="E16" s="1">
        <f t="shared" si="1"/>
        <v>1.3233288670745311E-2</v>
      </c>
      <c r="F16" s="1">
        <f t="shared" si="12"/>
        <v>10.455521236553187</v>
      </c>
      <c r="G16" s="4">
        <f t="shared" si="2"/>
        <v>0.96062405551317287</v>
      </c>
      <c r="H16" s="1">
        <f t="shared" si="3"/>
        <v>3.8369443604543108</v>
      </c>
      <c r="J16" s="4">
        <f t="shared" si="4"/>
        <v>62.972726237866951</v>
      </c>
      <c r="K16" s="4">
        <f t="shared" si="5"/>
        <v>7.4054547524266097</v>
      </c>
      <c r="L16" s="4">
        <f t="shared" si="6"/>
        <v>37.027273762133049</v>
      </c>
      <c r="N16" s="1">
        <f t="shared" si="13"/>
        <v>-0.46544585228914093</v>
      </c>
      <c r="O16" s="4">
        <f t="shared" si="7"/>
        <v>62.785511213751199</v>
      </c>
      <c r="P16" s="4">
        <f t="shared" si="8"/>
        <v>7.4428977572497601</v>
      </c>
      <c r="Q16" s="4">
        <f t="shared" si="9"/>
        <v>37.214488786248801</v>
      </c>
    </row>
    <row r="17" spans="1:17" x14ac:dyDescent="0.25">
      <c r="A17" s="12">
        <v>227</v>
      </c>
      <c r="B17" s="6">
        <f t="shared" si="10"/>
        <v>500.15</v>
      </c>
      <c r="C17" s="12">
        <f t="shared" si="11"/>
        <v>0.64999999999999991</v>
      </c>
      <c r="D17" s="1">
        <f t="shared" si="0"/>
        <v>0.14914767075091478</v>
      </c>
      <c r="E17" s="1">
        <f t="shared" si="1"/>
        <v>1.4323485584466146E-2</v>
      </c>
      <c r="F17" s="1">
        <f t="shared" si="12"/>
        <v>10.412805589211175</v>
      </c>
      <c r="G17" s="4">
        <f t="shared" si="2"/>
        <v>0.95083112007185877</v>
      </c>
      <c r="H17" s="1">
        <f t="shared" si="3"/>
        <v>3.3241241789118501</v>
      </c>
      <c r="J17" s="4">
        <f t="shared" si="4"/>
        <v>52.669816671356664</v>
      </c>
      <c r="K17" s="4">
        <f t="shared" si="5"/>
        <v>9.4660366657286676</v>
      </c>
      <c r="L17" s="4">
        <f t="shared" si="6"/>
        <v>47.330183328643336</v>
      </c>
      <c r="N17" s="1">
        <f t="shared" si="13"/>
        <v>-0.64447256577329515</v>
      </c>
      <c r="O17" s="4">
        <f t="shared" si="7"/>
        <v>52.493934007871523</v>
      </c>
      <c r="P17" s="4">
        <f t="shared" si="8"/>
        <v>9.5012131984256953</v>
      </c>
      <c r="Q17" s="4">
        <f t="shared" si="9"/>
        <v>47.506065992128477</v>
      </c>
    </row>
    <row r="18" spans="1:17" x14ac:dyDescent="0.25">
      <c r="A18" s="12">
        <v>228.5</v>
      </c>
      <c r="B18" s="6">
        <f t="shared" si="10"/>
        <v>501.65</v>
      </c>
      <c r="C18" s="12">
        <f t="shared" si="11"/>
        <v>0.59999999999999987</v>
      </c>
      <c r="D18" s="1">
        <f t="shared" si="0"/>
        <v>0.1577073905906024</v>
      </c>
      <c r="E18" s="1">
        <f t="shared" si="1"/>
        <v>1.5192563712169824E-2</v>
      </c>
      <c r="F18" s="1">
        <f t="shared" si="12"/>
        <v>10.38056470115526</v>
      </c>
      <c r="G18" s="4">
        <f t="shared" si="2"/>
        <v>0.93965305473654548</v>
      </c>
      <c r="H18" s="1">
        <f t="shared" si="3"/>
        <v>2.9441807928848376</v>
      </c>
      <c r="J18" s="4">
        <f t="shared" si="4"/>
        <v>45.036050071876218</v>
      </c>
      <c r="K18" s="4">
        <f t="shared" si="5"/>
        <v>10.992789985624757</v>
      </c>
      <c r="L18" s="4">
        <f t="shared" si="6"/>
        <v>54.963949928123782</v>
      </c>
      <c r="N18" s="1">
        <f t="shared" si="13"/>
        <v>-0.80118019006821251</v>
      </c>
      <c r="O18" s="4">
        <f t="shared" si="7"/>
        <v>44.879898333695209</v>
      </c>
      <c r="P18" s="4">
        <f t="shared" si="8"/>
        <v>11.024020333260959</v>
      </c>
      <c r="Q18" s="4">
        <f t="shared" si="9"/>
        <v>55.120101666304791</v>
      </c>
    </row>
    <row r="19" spans="1:17" x14ac:dyDescent="0.25">
      <c r="A19" s="12">
        <v>231</v>
      </c>
      <c r="B19" s="6">
        <f t="shared" si="10"/>
        <v>504.15</v>
      </c>
      <c r="C19" s="12">
        <f t="shared" si="11"/>
        <v>0.54999999999999982</v>
      </c>
      <c r="D19" s="1">
        <f t="shared" si="0"/>
        <v>0.17291719047936399</v>
      </c>
      <c r="E19" s="1">
        <f t="shared" si="1"/>
        <v>1.6745040393774089E-2</v>
      </c>
      <c r="F19" s="1">
        <f t="shared" si="12"/>
        <v>10.326471982931476</v>
      </c>
      <c r="G19" s="4">
        <f t="shared" si="2"/>
        <v>0.92658526385987094</v>
      </c>
      <c r="H19" s="1">
        <f t="shared" si="3"/>
        <v>2.6554411337032668</v>
      </c>
      <c r="J19" s="4">
        <f t="shared" si="4"/>
        <v>39.138843266600944</v>
      </c>
      <c r="K19" s="4">
        <f t="shared" si="5"/>
        <v>12.172231346679812</v>
      </c>
      <c r="L19" s="4">
        <f t="shared" si="6"/>
        <v>60.861156733399056</v>
      </c>
      <c r="N19" s="1">
        <f t="shared" si="13"/>
        <v>-0.9411707382329153</v>
      </c>
      <c r="O19" s="4">
        <f t="shared" si="7"/>
        <v>39.017078001511294</v>
      </c>
      <c r="P19" s="4">
        <f t="shared" si="8"/>
        <v>12.196584399697741</v>
      </c>
      <c r="Q19" s="4">
        <f t="shared" si="9"/>
        <v>60.982921998488706</v>
      </c>
    </row>
    <row r="20" spans="1:17" x14ac:dyDescent="0.25">
      <c r="A20" s="12">
        <v>233</v>
      </c>
      <c r="B20" s="6">
        <f t="shared" si="10"/>
        <v>506.15</v>
      </c>
      <c r="C20" s="12">
        <f t="shared" si="11"/>
        <v>0.49999999999999983</v>
      </c>
      <c r="D20" s="1">
        <f t="shared" si="0"/>
        <v>0.18598020465899681</v>
      </c>
      <c r="E20" s="1">
        <f t="shared" si="1"/>
        <v>1.8086352964279399E-2</v>
      </c>
      <c r="F20" s="1">
        <f t="shared" si="12"/>
        <v>10.282902530228634</v>
      </c>
      <c r="G20" s="4">
        <f t="shared" si="2"/>
        <v>0.9113703236094749</v>
      </c>
      <c r="H20" s="1">
        <f t="shared" si="3"/>
        <v>2.4308997091130156</v>
      </c>
      <c r="J20" s="4">
        <f t="shared" si="4"/>
        <v>34.45110232862983</v>
      </c>
      <c r="K20" s="4">
        <f t="shared" si="5"/>
        <v>13.109779534274034</v>
      </c>
      <c r="L20" s="4">
        <f t="shared" si="6"/>
        <v>65.54889767137017</v>
      </c>
      <c r="N20" s="1">
        <f t="shared" si="13"/>
        <v>-1.0683292593033222</v>
      </c>
      <c r="O20" s="4">
        <f t="shared" si="7"/>
        <v>34.358207470739949</v>
      </c>
      <c r="P20" s="4">
        <f t="shared" si="8"/>
        <v>13.12835850585201</v>
      </c>
      <c r="Q20" s="4">
        <f t="shared" si="9"/>
        <v>65.641792529260044</v>
      </c>
    </row>
    <row r="21" spans="1:17" x14ac:dyDescent="0.25">
      <c r="A21" s="12">
        <v>235.5</v>
      </c>
      <c r="B21" s="6">
        <f t="shared" si="10"/>
        <v>508.65</v>
      </c>
      <c r="C21" s="12">
        <f t="shared" si="11"/>
        <v>0.44999999999999984</v>
      </c>
      <c r="D21" s="1">
        <f t="shared" si="0"/>
        <v>0.2034978463374561</v>
      </c>
      <c r="E21" s="1">
        <f t="shared" si="1"/>
        <v>1.9895939915012487E-2</v>
      </c>
      <c r="F21" s="1">
        <f t="shared" si="12"/>
        <v>10.22810921256888</v>
      </c>
      <c r="G21" s="4">
        <f t="shared" si="2"/>
        <v>0.89325879087581883</v>
      </c>
      <c r="H21" s="1">
        <f t="shared" si="3"/>
        <v>2.2560184266715528</v>
      </c>
      <c r="J21" s="4">
        <f t="shared" si="4"/>
        <v>30.618319407225481</v>
      </c>
      <c r="K21" s="4">
        <f t="shared" si="5"/>
        <v>13.876336118554903</v>
      </c>
      <c r="L21" s="4">
        <f t="shared" si="6"/>
        <v>69.381680592774515</v>
      </c>
      <c r="N21" s="1">
        <f t="shared" si="13"/>
        <v>-1.1855022126979364</v>
      </c>
      <c r="O21" s="4">
        <f t="shared" si="7"/>
        <v>30.5592668435851</v>
      </c>
      <c r="P21" s="4">
        <f t="shared" si="8"/>
        <v>13.888146631282979</v>
      </c>
      <c r="Q21" s="4">
        <f t="shared" si="9"/>
        <v>69.440733156414893</v>
      </c>
    </row>
    <row r="22" spans="1:17" x14ac:dyDescent="0.25">
      <c r="A22" s="12">
        <v>238</v>
      </c>
      <c r="B22" s="6">
        <f t="shared" si="10"/>
        <v>511.15</v>
      </c>
      <c r="C22" s="12">
        <f t="shared" si="11"/>
        <v>0.39999999999999986</v>
      </c>
      <c r="D22" s="1">
        <f t="shared" si="0"/>
        <v>0.22241785851641252</v>
      </c>
      <c r="E22" s="1">
        <f t="shared" si="1"/>
        <v>2.1863573401008748E-2</v>
      </c>
      <c r="F22" s="1">
        <f t="shared" si="12"/>
        <v>10.172987481824473</v>
      </c>
      <c r="G22" s="4">
        <f t="shared" si="2"/>
        <v>0.87149819167238995</v>
      </c>
      <c r="H22" s="1">
        <f t="shared" si="3"/>
        <v>2.1208989083352145</v>
      </c>
      <c r="J22" s="4">
        <f t="shared" si="4"/>
        <v>27.418772772114856</v>
      </c>
      <c r="K22" s="4">
        <f t="shared" si="5"/>
        <v>14.516245445577027</v>
      </c>
      <c r="L22" s="4">
        <f t="shared" si="6"/>
        <v>72.581227227885137</v>
      </c>
      <c r="N22" s="1">
        <f t="shared" si="13"/>
        <v>-1.2949251460731057</v>
      </c>
      <c r="O22" s="4">
        <f t="shared" si="7"/>
        <v>27.391836742951785</v>
      </c>
      <c r="P22" s="4">
        <f t="shared" si="8"/>
        <v>14.521632651409643</v>
      </c>
      <c r="Q22" s="4">
        <f t="shared" si="9"/>
        <v>72.608163257048218</v>
      </c>
    </row>
    <row r="23" spans="1:17" x14ac:dyDescent="0.25">
      <c r="A23" s="12">
        <v>240.5</v>
      </c>
      <c r="B23" s="6">
        <f t="shared" si="10"/>
        <v>513.65</v>
      </c>
      <c r="C23" s="12">
        <f t="shared" si="11"/>
        <v>0.34999999999999987</v>
      </c>
      <c r="D23" s="1">
        <f t="shared" si="0"/>
        <v>0.24283156563203689</v>
      </c>
      <c r="E23" s="1">
        <f t="shared" si="1"/>
        <v>2.4000957625378173E-2</v>
      </c>
      <c r="F23" s="1">
        <f t="shared" ref="F23:F28" si="14">D23/E23</f>
        <v>10.117578199266152</v>
      </c>
      <c r="G23" s="4">
        <f t="shared" si="2"/>
        <v>0.84491138888376072</v>
      </c>
      <c r="H23" s="1">
        <f t="shared" si="3"/>
        <v>2.0205637260751512</v>
      </c>
      <c r="J23" s="4">
        <f t="shared" si="4"/>
        <v>24.694331360568171</v>
      </c>
      <c r="K23" s="4">
        <f t="shared" si="5"/>
        <v>15.061133727886366</v>
      </c>
      <c r="L23" s="4">
        <f t="shared" si="6"/>
        <v>75.305668639431829</v>
      </c>
      <c r="N23" s="1">
        <f t="shared" si="13"/>
        <v>-1.3984617119333649</v>
      </c>
      <c r="O23" s="4">
        <f t="shared" si="7"/>
        <v>24.697659302308857</v>
      </c>
      <c r="P23" s="4">
        <f t="shared" si="8"/>
        <v>15.060468139538226</v>
      </c>
      <c r="Q23" s="4">
        <f t="shared" si="9"/>
        <v>75.302340697691136</v>
      </c>
    </row>
    <row r="24" spans="1:17" x14ac:dyDescent="0.25">
      <c r="A24" s="12">
        <v>244</v>
      </c>
      <c r="B24" s="6">
        <f t="shared" si="10"/>
        <v>517.15</v>
      </c>
      <c r="C24" s="12">
        <f t="shared" si="11"/>
        <v>0.29999999999999988</v>
      </c>
      <c r="D24" s="1">
        <f t="shared" si="0"/>
        <v>0.27410339126562488</v>
      </c>
      <c r="E24" s="1">
        <f t="shared" si="1"/>
        <v>2.7302233572791074E-2</v>
      </c>
      <c r="F24" s="1">
        <f t="shared" si="14"/>
        <v>10.039595864376148</v>
      </c>
      <c r="G24" s="4">
        <f t="shared" si="2"/>
        <v>0.81141625430417164</v>
      </c>
      <c r="H24" s="1">
        <f t="shared" si="3"/>
        <v>1.9553543548602903</v>
      </c>
      <c r="J24" s="4">
        <f t="shared" si="4"/>
        <v>22.316300726357031</v>
      </c>
      <c r="K24" s="4">
        <f t="shared" si="5"/>
        <v>15.536739854728594</v>
      </c>
      <c r="L24" s="4">
        <f t="shared" si="6"/>
        <v>77.683699273642972</v>
      </c>
      <c r="N24" s="1">
        <f t="shared" si="13"/>
        <v>-1.497859663956751</v>
      </c>
      <c r="O24" s="4">
        <f t="shared" si="7"/>
        <v>22.360824512127053</v>
      </c>
      <c r="P24" s="4">
        <f t="shared" si="8"/>
        <v>15.52783509757459</v>
      </c>
      <c r="Q24" s="4">
        <f t="shared" si="9"/>
        <v>77.639175487872947</v>
      </c>
    </row>
    <row r="25" spans="1:17" x14ac:dyDescent="0.25">
      <c r="A25" s="12">
        <v>247.5</v>
      </c>
      <c r="B25" s="6">
        <f t="shared" si="10"/>
        <v>520.65</v>
      </c>
      <c r="C25" s="12">
        <f t="shared" si="11"/>
        <v>0.24999999999999989</v>
      </c>
      <c r="D25" s="1">
        <f t="shared" si="0"/>
        <v>0.30876928563177847</v>
      </c>
      <c r="E25" s="1">
        <f t="shared" si="1"/>
        <v>3.0997114862364283E-2</v>
      </c>
      <c r="F25" s="1">
        <f t="shared" si="14"/>
        <v>9.9612266174706594</v>
      </c>
      <c r="G25" s="4">
        <f t="shared" si="2"/>
        <v>0.76854042533626798</v>
      </c>
      <c r="H25" s="1">
        <f t="shared" si="3"/>
        <v>1.9284899520640273</v>
      </c>
      <c r="J25" s="4">
        <f t="shared" si="4"/>
        <v>20.208816631523472</v>
      </c>
      <c r="K25" s="4">
        <f t="shared" si="5"/>
        <v>15.958236673695305</v>
      </c>
      <c r="L25" s="4">
        <f t="shared" si="6"/>
        <v>79.791183368476524</v>
      </c>
      <c r="N25" s="1">
        <f t="shared" si="13"/>
        <v>-1.5949557716298588</v>
      </c>
      <c r="O25" s="4">
        <f t="shared" si="7"/>
        <v>20.291750301451003</v>
      </c>
      <c r="P25" s="4">
        <f t="shared" si="8"/>
        <v>15.9416499397098</v>
      </c>
      <c r="Q25" s="4">
        <f t="shared" si="9"/>
        <v>79.708249698548997</v>
      </c>
    </row>
    <row r="26" spans="1:17" x14ac:dyDescent="0.25">
      <c r="A26" s="12">
        <v>252</v>
      </c>
      <c r="B26" s="6">
        <f t="shared" si="10"/>
        <v>525.15</v>
      </c>
      <c r="C26" s="12">
        <f t="shared" si="11"/>
        <v>0.1999999999999999</v>
      </c>
      <c r="D26" s="1">
        <f t="shared" si="0"/>
        <v>0.35880592552593121</v>
      </c>
      <c r="E26" s="1">
        <f t="shared" si="1"/>
        <v>3.6389876081614113E-2</v>
      </c>
      <c r="F26" s="1">
        <f t="shared" si="14"/>
        <v>9.8600480177841803</v>
      </c>
      <c r="G26" s="4">
        <f t="shared" si="2"/>
        <v>0.71140071124807791</v>
      </c>
      <c r="H26" s="1">
        <f t="shared" si="3"/>
        <v>1.9554137841527262</v>
      </c>
      <c r="J26" s="4">
        <f t="shared" si="4"/>
        <v>18.282498872198996</v>
      </c>
      <c r="K26" s="4">
        <f t="shared" si="5"/>
        <v>16.343500225560199</v>
      </c>
      <c r="L26" s="4">
        <f t="shared" si="6"/>
        <v>81.717501127801</v>
      </c>
      <c r="N26" s="1">
        <f t="shared" si="13"/>
        <v>-1.6920533650352776</v>
      </c>
      <c r="O26" s="4">
        <f t="shared" si="7"/>
        <v>18.414102678355228</v>
      </c>
      <c r="P26" s="4">
        <f t="shared" si="8"/>
        <v>16.317179464328955</v>
      </c>
      <c r="Q26" s="4">
        <f t="shared" si="9"/>
        <v>81.585897321644779</v>
      </c>
    </row>
    <row r="27" spans="1:17" x14ac:dyDescent="0.25">
      <c r="A27" s="12">
        <v>257.5</v>
      </c>
      <c r="B27" s="6">
        <f t="shared" si="10"/>
        <v>530.65</v>
      </c>
      <c r="C27" s="12">
        <f t="shared" si="11"/>
        <v>0.14999999999999991</v>
      </c>
      <c r="D27" s="1">
        <f t="shared" si="0"/>
        <v>0.42923919638896196</v>
      </c>
      <c r="E27" s="1">
        <f t="shared" si="1"/>
        <v>4.4087865984941611E-2</v>
      </c>
      <c r="F27" s="1">
        <f t="shared" si="14"/>
        <v>9.735993947531286</v>
      </c>
      <c r="G27" s="4">
        <f t="shared" si="2"/>
        <v>0.63209819338334206</v>
      </c>
      <c r="H27" s="1">
        <f t="shared" si="3"/>
        <v>2.0742662256874427</v>
      </c>
      <c r="J27" s="4">
        <f t="shared" si="4"/>
        <v>16.461191843314708</v>
      </c>
      <c r="K27" s="4">
        <f t="shared" si="5"/>
        <v>16.707761631337057</v>
      </c>
      <c r="L27" s="4">
        <f t="shared" si="6"/>
        <v>83.538808156685292</v>
      </c>
      <c r="N27" s="1">
        <f t="shared" si="13"/>
        <v>-1.7927953652812818</v>
      </c>
      <c r="O27" s="4">
        <f t="shared" si="7"/>
        <v>16.649410671697851</v>
      </c>
      <c r="P27" s="4">
        <f t="shared" si="8"/>
        <v>16.67011786566043</v>
      </c>
      <c r="Q27" s="4">
        <f t="shared" si="9"/>
        <v>83.350589328302149</v>
      </c>
    </row>
    <row r="28" spans="1:17" x14ac:dyDescent="0.25">
      <c r="A28" s="12">
        <v>264</v>
      </c>
      <c r="B28" s="6">
        <f t="shared" si="10"/>
        <v>537.15</v>
      </c>
      <c r="C28" s="12">
        <f t="shared" si="11"/>
        <v>9.9999999999999908E-2</v>
      </c>
      <c r="D28" s="1">
        <f t="shared" si="0"/>
        <v>0.52738457099405389</v>
      </c>
      <c r="E28" s="1">
        <f t="shared" si="1"/>
        <v>5.4997670213210316E-2</v>
      </c>
      <c r="F28" s="1">
        <f t="shared" si="14"/>
        <v>9.5892165786211301</v>
      </c>
      <c r="G28" s="4">
        <f t="shared" si="2"/>
        <v>0.51584834347722752</v>
      </c>
      <c r="H28" s="1">
        <f t="shared" si="3"/>
        <v>2.4047228170689139</v>
      </c>
      <c r="J28" s="7">
        <f t="shared" si="4"/>
        <v>14.641813955971045</v>
      </c>
      <c r="K28" s="7">
        <f t="shared" si="5"/>
        <v>17.071637208805789</v>
      </c>
      <c r="L28" s="7">
        <f t="shared" si="6"/>
        <v>85.358186044028955</v>
      </c>
      <c r="N28" s="1">
        <f t="shared" si="13"/>
        <v>-1.9047700913501908</v>
      </c>
      <c r="O28" s="7">
        <f t="shared" si="7"/>
        <v>14.885686216850081</v>
      </c>
      <c r="P28" s="7">
        <f t="shared" si="8"/>
        <v>17.022862756629983</v>
      </c>
      <c r="Q28" s="7">
        <f t="shared" si="9"/>
        <v>85.114313783149925</v>
      </c>
    </row>
  </sheetData>
  <sheetProtection algorithmName="SHA-512" hashValue="tZD7aIgj3zFtFj/nThCMC9KhVoHUoGvTwd2K8Y3zL4wQioxjcc+nwjSgBFkV729pJIenHYSw8uvb3ywztsSGcA==" saltValue="xoJVPdKVZDwtRYHThFMh9Q==" spinCount="100000" sheet="1" objects="1" scenarios="1"/>
  <mergeCells count="4">
    <mergeCell ref="A1:B1"/>
    <mergeCell ref="G5:H5"/>
    <mergeCell ref="J5:K5"/>
    <mergeCell ref="H2:J2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R20" sqref="R20"/>
    </sheetView>
  </sheetViews>
  <sheetFormatPr defaultRowHeight="15" x14ac:dyDescent="0.25"/>
  <sheetData/>
  <sheetProtection algorithmName="SHA-512" hashValue="gf+mfn3jh9G6H1Ux2FFN8I54YuwYBm3alkQhzrYPTgxF+dybuDu197pIPgbfkaV7wkqq/fG+d29akWuMsRLOOA==" saltValue="wHvNcmt4LzzSRJBAS8pJf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P13" sqref="P13"/>
    </sheetView>
  </sheetViews>
  <sheetFormatPr defaultRowHeight="15" x14ac:dyDescent="0.25"/>
  <sheetData/>
  <sheetProtection algorithmName="SHA-512" hashValue="Vbt37KOZR0vqFY/RcNiBUyelVvpW7VYjmXbwKMQrChnDZY8e3rNcYHLGzUeU6suktqbkOLQKtd9kcTLTy3lTvQ==" saltValue="MQQ7YBda4kXpkfhtdzI5Yg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H6" sqref="H6"/>
    </sheetView>
  </sheetViews>
  <sheetFormatPr defaultRowHeight="15" x14ac:dyDescent="0.25"/>
  <sheetData>
    <row r="2" spans="2:5" ht="15.75" thickBot="1" x14ac:dyDescent="0.3"/>
    <row r="3" spans="2:5" x14ac:dyDescent="0.25">
      <c r="B3" s="17" t="s">
        <v>35</v>
      </c>
      <c r="C3" s="18"/>
      <c r="D3" s="18"/>
      <c r="E3" s="19"/>
    </row>
    <row r="4" spans="2:5" x14ac:dyDescent="0.25">
      <c r="B4" s="20" t="s">
        <v>36</v>
      </c>
      <c r="C4" s="13" t="s">
        <v>37</v>
      </c>
      <c r="D4" s="13"/>
      <c r="E4" s="21"/>
    </row>
    <row r="5" spans="2:5" ht="15.75" thickBot="1" x14ac:dyDescent="0.3">
      <c r="B5" s="22" t="s">
        <v>38</v>
      </c>
      <c r="C5" s="23">
        <v>2017</v>
      </c>
      <c r="D5" s="24"/>
      <c r="E5" s="25"/>
    </row>
  </sheetData>
  <sheetProtection algorithmName="SHA-512" hashValue="uDiOojfc9LqzqR1S7dpUaSpKiSlEl3NfFjzxpyFtKuG8WuWRE1Abb2QAc0EgZKW5EbN+SmsxM5PMfHIN8eOzWg==" saltValue="g0u3R0H2MbydJkAs+Z2iZw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Batch Distillation</vt:lpstr>
      <vt:lpstr>Graphs</vt:lpstr>
      <vt:lpstr>Figures</vt:lpstr>
      <vt:lpstr>Credits</vt:lpstr>
      <vt:lpstr>V</vt:lpstr>
      <vt:lpstr>Wo</vt:lpstr>
      <vt:lpstr>xwf</vt:lpstr>
      <vt:lpstr>xwo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2017-03-27T02:41:47Z</dcterms:modified>
</cp:coreProperties>
</file>